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heme/themeOverride2.xml" ContentType="application/vnd.openxmlformats-officedocument.themeOverrid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Override1.xml" ContentType="application/vnd.openxmlformats-officedocument.themeOverride+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360" yWindow="60" windowWidth="17625" windowHeight="11205"/>
  </bookViews>
  <sheets>
    <sheet name="Introduction" sheetId="11" r:id="rId1"/>
    <sheet name="Summary" sheetId="3" r:id="rId2"/>
    <sheet name="Pre_Feb" sheetId="1" r:id="rId3"/>
    <sheet name="Feb_Min_Base" sheetId="6" r:id="rId4"/>
    <sheet name="Feb_Faster Sales" sheetId="23" r:id="rId5"/>
    <sheet name="Interest_rates" sheetId="2" r:id="rId6"/>
    <sheet name="Discount_factors" sheetId="13" r:id="rId7"/>
    <sheet name="Asset_rundown" sheetId="12" r:id="rId8"/>
    <sheet name="Bond Sales" sheetId="14" r:id="rId9"/>
    <sheet name="Euribor" sheetId="20" r:id="rId10"/>
  </sheets>
  <calcPr calcId="125725"/>
</workbook>
</file>

<file path=xl/calcChain.xml><?xml version="1.0" encoding="utf-8"?>
<calcChain xmlns="http://schemas.openxmlformats.org/spreadsheetml/2006/main">
  <c r="D10" i="23"/>
  <c r="D11" s="1"/>
  <c r="D12" s="1"/>
  <c r="D13" s="1"/>
  <c r="D14" s="1"/>
  <c r="D15" s="1"/>
  <c r="D16" s="1"/>
  <c r="D17" s="1"/>
  <c r="D18" s="1"/>
  <c r="D19" s="1"/>
  <c r="D20" s="1"/>
  <c r="D21" s="1"/>
  <c r="D22" s="1"/>
  <c r="D23" s="1"/>
  <c r="D24" s="1"/>
  <c r="D25" s="1"/>
  <c r="D26" s="1"/>
  <c r="D27" s="1"/>
  <c r="D28" s="1"/>
  <c r="S50"/>
  <c r="R50"/>
  <c r="O49"/>
  <c r="P49" s="1"/>
  <c r="O48"/>
  <c r="P48" s="1"/>
  <c r="P47"/>
  <c r="O47"/>
  <c r="P46"/>
  <c r="O46"/>
  <c r="P45"/>
  <c r="O45"/>
  <c r="P44"/>
  <c r="O44"/>
  <c r="P43"/>
  <c r="O43"/>
  <c r="P42"/>
  <c r="O42"/>
  <c r="O41"/>
  <c r="P41" s="1"/>
  <c r="O40"/>
  <c r="P40" s="1"/>
  <c r="O39"/>
  <c r="P39" s="1"/>
  <c r="O38"/>
  <c r="P38" s="1"/>
  <c r="O37"/>
  <c r="P37" s="1"/>
  <c r="O36"/>
  <c r="P36" s="1"/>
  <c r="O35"/>
  <c r="P35" s="1"/>
  <c r="O34"/>
  <c r="P34" s="1"/>
  <c r="O33"/>
  <c r="P33" s="1"/>
  <c r="P32"/>
  <c r="O32"/>
  <c r="P31"/>
  <c r="O31"/>
  <c r="P30"/>
  <c r="O30"/>
  <c r="O29"/>
  <c r="P29" s="1"/>
  <c r="M21"/>
  <c r="J16"/>
  <c r="J15"/>
  <c r="J14"/>
  <c r="J13"/>
  <c r="J12"/>
  <c r="J11"/>
  <c r="J10"/>
  <c r="T9"/>
  <c r="J9"/>
  <c r="D9"/>
  <c r="B9"/>
  <c r="C9" s="1"/>
  <c r="C9" i="6"/>
  <c r="J9"/>
  <c r="F7" i="2"/>
  <c r="F6"/>
  <c r="AH9" i="13"/>
  <c r="AH10" s="1"/>
  <c r="BW9" i="23" l="1"/>
  <c r="BU9"/>
  <c r="BS9"/>
  <c r="BQ9"/>
  <c r="BO9"/>
  <c r="BM9"/>
  <c r="BK9"/>
  <c r="BI9"/>
  <c r="BG9"/>
  <c r="BE9"/>
  <c r="BC9"/>
  <c r="BA9"/>
  <c r="AY9"/>
  <c r="AW9"/>
  <c r="AU9"/>
  <c r="AS9"/>
  <c r="AQ9"/>
  <c r="AO9"/>
  <c r="AM9"/>
  <c r="AK9"/>
  <c r="BX9"/>
  <c r="BV9"/>
  <c r="BT9"/>
  <c r="BR9"/>
  <c r="BP9"/>
  <c r="BN9"/>
  <c r="BL9"/>
  <c r="BJ9"/>
  <c r="BH9"/>
  <c r="BF9"/>
  <c r="BD9"/>
  <c r="BB9"/>
  <c r="AZ9"/>
  <c r="AX9"/>
  <c r="AV9"/>
  <c r="AT9"/>
  <c r="AR9"/>
  <c r="AP9"/>
  <c r="AN9"/>
  <c r="AL9"/>
  <c r="AJ9"/>
  <c r="G10"/>
  <c r="B10" s="1"/>
  <c r="C10" s="1"/>
  <c r="E10"/>
  <c r="E9"/>
  <c r="E21" i="1"/>
  <c r="E9"/>
  <c r="BX10" i="23" l="1"/>
  <c r="BV10"/>
  <c r="BT10"/>
  <c r="BR10"/>
  <c r="BP10"/>
  <c r="BN10"/>
  <c r="BL10"/>
  <c r="BJ10"/>
  <c r="BH10"/>
  <c r="BF10"/>
  <c r="BD10"/>
  <c r="BB10"/>
  <c r="AZ10"/>
  <c r="AX10"/>
  <c r="AV10"/>
  <c r="AT10"/>
  <c r="AR10"/>
  <c r="AP10"/>
  <c r="AN10"/>
  <c r="AL10"/>
  <c r="BW10"/>
  <c r="BU10"/>
  <c r="BS10"/>
  <c r="BQ10"/>
  <c r="BO10"/>
  <c r="BM10"/>
  <c r="BK10"/>
  <c r="BI10"/>
  <c r="BG10"/>
  <c r="BE10"/>
  <c r="BC10"/>
  <c r="BA10"/>
  <c r="AY10"/>
  <c r="AW10"/>
  <c r="AU10"/>
  <c r="AS10"/>
  <c r="AQ10"/>
  <c r="AO10"/>
  <c r="AM10"/>
  <c r="AK10"/>
  <c r="E11"/>
  <c r="T10"/>
  <c r="G11"/>
  <c r="B11" s="1"/>
  <c r="C11" s="1"/>
  <c r="G48" i="20"/>
  <c r="G49"/>
  <c r="G50" s="1"/>
  <c r="G51" s="1"/>
  <c r="G52" s="1"/>
  <c r="G53" s="1"/>
  <c r="G45"/>
  <c r="I44"/>
  <c r="G54"/>
  <c r="G34"/>
  <c r="G39"/>
  <c r="BW11" i="23" l="1"/>
  <c r="BU11"/>
  <c r="BS11"/>
  <c r="BQ11"/>
  <c r="BO11"/>
  <c r="BM11"/>
  <c r="BK11"/>
  <c r="BI11"/>
  <c r="BG11"/>
  <c r="BE11"/>
  <c r="BC11"/>
  <c r="BA11"/>
  <c r="AY11"/>
  <c r="AW11"/>
  <c r="AU11"/>
  <c r="AS11"/>
  <c r="AQ11"/>
  <c r="AO11"/>
  <c r="AM11"/>
  <c r="BX11"/>
  <c r="BV11"/>
  <c r="BT11"/>
  <c r="BR11"/>
  <c r="BP11"/>
  <c r="BN11"/>
  <c r="BL11"/>
  <c r="BJ11"/>
  <c r="BH11"/>
  <c r="BF11"/>
  <c r="BD11"/>
  <c r="BB11"/>
  <c r="AZ11"/>
  <c r="AX11"/>
  <c r="AV11"/>
  <c r="AT11"/>
  <c r="AR11"/>
  <c r="AP11"/>
  <c r="AN11"/>
  <c r="AL11"/>
  <c r="G12"/>
  <c r="B12" s="1"/>
  <c r="C12" s="1"/>
  <c r="T11"/>
  <c r="E12"/>
  <c r="G44" i="20"/>
  <c r="G33"/>
  <c r="G32"/>
  <c r="G31"/>
  <c r="G30"/>
  <c r="G29"/>
  <c r="G28"/>
  <c r="G27"/>
  <c r="G26"/>
  <c r="G25"/>
  <c r="G24"/>
  <c r="G23"/>
  <c r="G22"/>
  <c r="G21"/>
  <c r="G20"/>
  <c r="G19"/>
  <c r="G18"/>
  <c r="G17"/>
  <c r="G16"/>
  <c r="G15"/>
  <c r="G14"/>
  <c r="G13"/>
  <c r="G12"/>
  <c r="G11"/>
  <c r="G10"/>
  <c r="G9"/>
  <c r="G8"/>
  <c r="G7"/>
  <c r="G6"/>
  <c r="G5"/>
  <c r="G4"/>
  <c r="BX12" i="23" l="1"/>
  <c r="BV12"/>
  <c r="BT12"/>
  <c r="BR12"/>
  <c r="BP12"/>
  <c r="BN12"/>
  <c r="BL12"/>
  <c r="BJ12"/>
  <c r="BH12"/>
  <c r="BF12"/>
  <c r="BD12"/>
  <c r="BB12"/>
  <c r="AZ12"/>
  <c r="AX12"/>
  <c r="AV12"/>
  <c r="AT12"/>
  <c r="AR12"/>
  <c r="AP12"/>
  <c r="AN12"/>
  <c r="BW12"/>
  <c r="BU12"/>
  <c r="BS12"/>
  <c r="BQ12"/>
  <c r="BO12"/>
  <c r="BM12"/>
  <c r="BK12"/>
  <c r="BI12"/>
  <c r="BG12"/>
  <c r="BE12"/>
  <c r="BC12"/>
  <c r="BA12"/>
  <c r="AY12"/>
  <c r="AW12"/>
  <c r="AU12"/>
  <c r="AS12"/>
  <c r="AQ12"/>
  <c r="AO12"/>
  <c r="AM12"/>
  <c r="T12"/>
  <c r="G13"/>
  <c r="E13"/>
  <c r="B13"/>
  <c r="C13" s="1"/>
  <c r="I34" i="20"/>
  <c r="G35" s="1"/>
  <c r="I39"/>
  <c r="G40" s="1"/>
  <c r="F21" i="1"/>
  <c r="BW13" i="23" l="1"/>
  <c r="BU13"/>
  <c r="BS13"/>
  <c r="BQ13"/>
  <c r="BO13"/>
  <c r="BM13"/>
  <c r="BK13"/>
  <c r="BI13"/>
  <c r="BG13"/>
  <c r="BE13"/>
  <c r="BC13"/>
  <c r="BA13"/>
  <c r="AY13"/>
  <c r="AW13"/>
  <c r="AU13"/>
  <c r="AS13"/>
  <c r="AQ13"/>
  <c r="AO13"/>
  <c r="BX13"/>
  <c r="BV13"/>
  <c r="BT13"/>
  <c r="BR13"/>
  <c r="BP13"/>
  <c r="BN13"/>
  <c r="BL13"/>
  <c r="BJ13"/>
  <c r="BH13"/>
  <c r="BF13"/>
  <c r="BD13"/>
  <c r="BB13"/>
  <c r="AZ13"/>
  <c r="AX13"/>
  <c r="AV13"/>
  <c r="AT13"/>
  <c r="AR13"/>
  <c r="AP13"/>
  <c r="AN13"/>
  <c r="E14"/>
  <c r="G14"/>
  <c r="B14" s="1"/>
  <c r="C14" s="1"/>
  <c r="T13"/>
  <c r="G46" i="20"/>
  <c r="G47" s="1"/>
  <c r="G41"/>
  <c r="G36"/>
  <c r="B9" i="1"/>
  <c r="F9" s="1"/>
  <c r="T14" i="23" l="1"/>
  <c r="G15"/>
  <c r="E15"/>
  <c r="BX14"/>
  <c r="BV14"/>
  <c r="BT14"/>
  <c r="BR14"/>
  <c r="BP14"/>
  <c r="BN14"/>
  <c r="BL14"/>
  <c r="BJ14"/>
  <c r="BH14"/>
  <c r="BF14"/>
  <c r="BD14"/>
  <c r="BB14"/>
  <c r="AZ14"/>
  <c r="AX14"/>
  <c r="AV14"/>
  <c r="AT14"/>
  <c r="AR14"/>
  <c r="AP14"/>
  <c r="BW14"/>
  <c r="BU14"/>
  <c r="BS14"/>
  <c r="BQ14"/>
  <c r="BO14"/>
  <c r="BM14"/>
  <c r="BK14"/>
  <c r="BI14"/>
  <c r="BG14"/>
  <c r="BE14"/>
  <c r="BC14"/>
  <c r="BA14"/>
  <c r="AY14"/>
  <c r="AW14"/>
  <c r="AU14"/>
  <c r="AS14"/>
  <c r="AQ14"/>
  <c r="AO14"/>
  <c r="G37" i="20"/>
  <c r="G42"/>
  <c r="F13" i="12"/>
  <c r="B13" s="1"/>
  <c r="F12"/>
  <c r="B12" s="1"/>
  <c r="F10"/>
  <c r="F8"/>
  <c r="F6"/>
  <c r="P6" i="2"/>
  <c r="G16" i="23" l="1"/>
  <c r="T15"/>
  <c r="B16"/>
  <c r="E16"/>
  <c r="B15"/>
  <c r="C15" s="1"/>
  <c r="G38" i="20"/>
  <c r="G43"/>
  <c r="F7" i="12"/>
  <c r="B7" s="1"/>
  <c r="B6"/>
  <c r="F11"/>
  <c r="B11" s="1"/>
  <c r="B10"/>
  <c r="B8"/>
  <c r="F9"/>
  <c r="B9" s="1"/>
  <c r="J16" i="6"/>
  <c r="S50"/>
  <c r="R50"/>
  <c r="O48"/>
  <c r="O49"/>
  <c r="O29"/>
  <c r="P29" s="1"/>
  <c r="O30"/>
  <c r="P30" s="1"/>
  <c r="O31"/>
  <c r="P31" s="1"/>
  <c r="O32"/>
  <c r="P32" s="1"/>
  <c r="O33"/>
  <c r="P33" s="1"/>
  <c r="O34"/>
  <c r="P34" s="1"/>
  <c r="O35"/>
  <c r="P35" s="1"/>
  <c r="O36"/>
  <c r="P36" s="1"/>
  <c r="O37"/>
  <c r="P37" s="1"/>
  <c r="O38"/>
  <c r="P38" s="1"/>
  <c r="O39"/>
  <c r="P39" s="1"/>
  <c r="O40"/>
  <c r="P40" s="1"/>
  <c r="O41"/>
  <c r="P41" s="1"/>
  <c r="O42"/>
  <c r="O43"/>
  <c r="O44"/>
  <c r="P44" s="1"/>
  <c r="O45"/>
  <c r="P45" s="1"/>
  <c r="O46"/>
  <c r="P46" s="1"/>
  <c r="O47"/>
  <c r="M21"/>
  <c r="AT20" i="1"/>
  <c r="AT19"/>
  <c r="AT18"/>
  <c r="AT17"/>
  <c r="AT16"/>
  <c r="AT15"/>
  <c r="AT14"/>
  <c r="AT13"/>
  <c r="AT12"/>
  <c r="AT11"/>
  <c r="AT10"/>
  <c r="AT9"/>
  <c r="AS19"/>
  <c r="AS18"/>
  <c r="AS17"/>
  <c r="AS16"/>
  <c r="AS15"/>
  <c r="AS14"/>
  <c r="AS13"/>
  <c r="AS12"/>
  <c r="AS11"/>
  <c r="AS10"/>
  <c r="AS9"/>
  <c r="AR18"/>
  <c r="AR17"/>
  <c r="AR16"/>
  <c r="AR15"/>
  <c r="AR14"/>
  <c r="AR13"/>
  <c r="AR12"/>
  <c r="AR11"/>
  <c r="AR10"/>
  <c r="AR9"/>
  <c r="AQ17"/>
  <c r="AQ16"/>
  <c r="AQ15"/>
  <c r="AQ14"/>
  <c r="AQ13"/>
  <c r="AQ12"/>
  <c r="AQ11"/>
  <c r="AQ10"/>
  <c r="AQ9"/>
  <c r="AP16"/>
  <c r="AP15"/>
  <c r="AP14"/>
  <c r="AP13"/>
  <c r="AP12"/>
  <c r="AP11"/>
  <c r="AP10"/>
  <c r="AP9"/>
  <c r="AO15"/>
  <c r="AO14"/>
  <c r="AO13"/>
  <c r="AO12"/>
  <c r="AO11"/>
  <c r="AO10"/>
  <c r="AO9"/>
  <c r="AN14"/>
  <c r="AN13"/>
  <c r="AN12"/>
  <c r="AN11"/>
  <c r="AN10"/>
  <c r="AN9"/>
  <c r="AM13"/>
  <c r="AM12"/>
  <c r="AM11"/>
  <c r="AM10"/>
  <c r="AM9"/>
  <c r="AL12"/>
  <c r="AL11"/>
  <c r="AL10"/>
  <c r="AL9"/>
  <c r="AK11"/>
  <c r="AK10"/>
  <c r="AK9"/>
  <c r="AJ10"/>
  <c r="AJ9"/>
  <c r="AI9"/>
  <c r="S10" i="2"/>
  <c r="L10" i="13"/>
  <c r="E10"/>
  <c r="E7" i="2"/>
  <c r="C16" i="23" l="1"/>
  <c r="BW15"/>
  <c r="BU15"/>
  <c r="BS15"/>
  <c r="BQ15"/>
  <c r="BO15"/>
  <c r="BM15"/>
  <c r="BK15"/>
  <c r="BI15"/>
  <c r="BG15"/>
  <c r="BE15"/>
  <c r="BC15"/>
  <c r="BA15"/>
  <c r="AY15"/>
  <c r="AW15"/>
  <c r="AU15"/>
  <c r="AS15"/>
  <c r="AQ15"/>
  <c r="BX15"/>
  <c r="BV15"/>
  <c r="BT15"/>
  <c r="BR15"/>
  <c r="BP15"/>
  <c r="BN15"/>
  <c r="BL15"/>
  <c r="BJ15"/>
  <c r="BH15"/>
  <c r="BF15"/>
  <c r="BD15"/>
  <c r="BB15"/>
  <c r="AZ15"/>
  <c r="AX15"/>
  <c r="AV15"/>
  <c r="AT15"/>
  <c r="AR15"/>
  <c r="AP15"/>
  <c r="E17"/>
  <c r="G17"/>
  <c r="T16"/>
  <c r="BW16"/>
  <c r="BU16"/>
  <c r="BS16"/>
  <c r="BQ16"/>
  <c r="BO16"/>
  <c r="BM16"/>
  <c r="BK16"/>
  <c r="BI16"/>
  <c r="BG16"/>
  <c r="BE16"/>
  <c r="BC16"/>
  <c r="BA16"/>
  <c r="AY16"/>
  <c r="AW16"/>
  <c r="AU16"/>
  <c r="BX16"/>
  <c r="BV16"/>
  <c r="BT16"/>
  <c r="BR16"/>
  <c r="BP16"/>
  <c r="BN16"/>
  <c r="BL16"/>
  <c r="BJ16"/>
  <c r="BH16"/>
  <c r="BF16"/>
  <c r="BD16"/>
  <c r="BB16"/>
  <c r="AZ16"/>
  <c r="AX16"/>
  <c r="AV16"/>
  <c r="AT16"/>
  <c r="AR16"/>
  <c r="AS16"/>
  <c r="AQ16"/>
  <c r="P42" i="6"/>
  <c r="P49"/>
  <c r="P47"/>
  <c r="P43"/>
  <c r="P48"/>
  <c r="E8" i="2"/>
  <c r="P7"/>
  <c r="E18" i="23" l="1"/>
  <c r="G18"/>
  <c r="T17"/>
  <c r="B17"/>
  <c r="C17" s="1"/>
  <c r="E9" i="2"/>
  <c r="P8"/>
  <c r="O12" i="13"/>
  <c r="R8" i="2"/>
  <c r="N10" i="13" s="1"/>
  <c r="X10" s="1"/>
  <c r="S8" i="2"/>
  <c r="O10" i="13" s="1"/>
  <c r="Y10" s="1"/>
  <c r="T8" i="2"/>
  <c r="P10" i="13" s="1"/>
  <c r="Z10" s="1"/>
  <c r="U8" i="2"/>
  <c r="Q10" i="13" s="1"/>
  <c r="AA10" s="1"/>
  <c r="V8" i="2"/>
  <c r="R10" i="13" s="1"/>
  <c r="AB10" s="1"/>
  <c r="W8" i="2"/>
  <c r="S10" i="13" s="1"/>
  <c r="X8" i="2"/>
  <c r="T10" i="13" s="1"/>
  <c r="AD10" s="1"/>
  <c r="Y8" i="2"/>
  <c r="U10" i="13" s="1"/>
  <c r="AE10" s="1"/>
  <c r="Z8" i="2"/>
  <c r="V10" i="13" s="1"/>
  <c r="R9" i="2"/>
  <c r="N11" i="13" s="1"/>
  <c r="S9" i="2"/>
  <c r="O11" i="13" s="1"/>
  <c r="T9" i="2"/>
  <c r="P11" i="13" s="1"/>
  <c r="U9" i="2"/>
  <c r="Q11" i="13" s="1"/>
  <c r="V9" i="2"/>
  <c r="R11" i="13" s="1"/>
  <c r="W9" i="2"/>
  <c r="S11" i="13" s="1"/>
  <c r="X9" i="2"/>
  <c r="T11" i="13" s="1"/>
  <c r="Y9" i="2"/>
  <c r="U11" i="13" s="1"/>
  <c r="Z9" i="2"/>
  <c r="V11" i="13" s="1"/>
  <c r="R10" i="2"/>
  <c r="N12" i="13" s="1"/>
  <c r="T10" i="2"/>
  <c r="P12" i="13" s="1"/>
  <c r="U10" i="2"/>
  <c r="Q12" i="13" s="1"/>
  <c r="V10" i="2"/>
  <c r="R12" i="13" s="1"/>
  <c r="W10" i="2"/>
  <c r="S12" i="13" s="1"/>
  <c r="X10" i="2"/>
  <c r="T12" i="13" s="1"/>
  <c r="Y10" i="2"/>
  <c r="U12" i="13" s="1"/>
  <c r="Z10" i="2"/>
  <c r="V12" i="13" s="1"/>
  <c r="R11" i="2"/>
  <c r="N13" i="13" s="1"/>
  <c r="S11" i="2"/>
  <c r="O13" i="13" s="1"/>
  <c r="T11" i="2"/>
  <c r="P13" i="13" s="1"/>
  <c r="U11" i="2"/>
  <c r="Q13" i="13" s="1"/>
  <c r="V11" i="2"/>
  <c r="R13" i="13" s="1"/>
  <c r="W11" i="2"/>
  <c r="S13" i="13" s="1"/>
  <c r="X11" i="2"/>
  <c r="T13" i="13" s="1"/>
  <c r="Y11" i="2"/>
  <c r="U13" i="13" s="1"/>
  <c r="Z11" i="2"/>
  <c r="V13" i="13" s="1"/>
  <c r="R12" i="2"/>
  <c r="N14" i="13" s="1"/>
  <c r="S12" i="2"/>
  <c r="O14" i="13" s="1"/>
  <c r="T12" i="2"/>
  <c r="P14" i="13" s="1"/>
  <c r="U12" i="2"/>
  <c r="Q14" i="13" s="1"/>
  <c r="V12" i="2"/>
  <c r="R14" i="13" s="1"/>
  <c r="W12" i="2"/>
  <c r="S14" i="13" s="1"/>
  <c r="X12" i="2"/>
  <c r="T14" i="13" s="1"/>
  <c r="Y12" i="2"/>
  <c r="U14" i="13" s="1"/>
  <c r="Z12" i="2"/>
  <c r="V14" i="13" s="1"/>
  <c r="R13" i="2"/>
  <c r="N15" i="13" s="1"/>
  <c r="S13" i="2"/>
  <c r="O15" i="13" s="1"/>
  <c r="T13" i="2"/>
  <c r="P15" i="13" s="1"/>
  <c r="U13" i="2"/>
  <c r="Q15" i="13" s="1"/>
  <c r="V13" i="2"/>
  <c r="R15" i="13" s="1"/>
  <c r="W13" i="2"/>
  <c r="S15" i="13" s="1"/>
  <c r="X13" i="2"/>
  <c r="T15" i="13" s="1"/>
  <c r="Y13" i="2"/>
  <c r="U15" i="13" s="1"/>
  <c r="Z13" i="2"/>
  <c r="V15" i="13" s="1"/>
  <c r="R14" i="2"/>
  <c r="N16" i="13" s="1"/>
  <c r="S14" i="2"/>
  <c r="O16" i="13" s="1"/>
  <c r="T14" i="2"/>
  <c r="P16" i="13" s="1"/>
  <c r="U14" i="2"/>
  <c r="Q16" i="13" s="1"/>
  <c r="V14" i="2"/>
  <c r="R16" i="13" s="1"/>
  <c r="W14" i="2"/>
  <c r="S16" i="13" s="1"/>
  <c r="X14" i="2"/>
  <c r="T16" i="13" s="1"/>
  <c r="Y14" i="2"/>
  <c r="U16" i="13" s="1"/>
  <c r="Z14" i="2"/>
  <c r="V16" i="13" s="1"/>
  <c r="R15" i="2"/>
  <c r="N17" i="13" s="1"/>
  <c r="S15" i="2"/>
  <c r="O17" i="13" s="1"/>
  <c r="T15" i="2"/>
  <c r="P17" i="13" s="1"/>
  <c r="U15" i="2"/>
  <c r="Q17" i="13" s="1"/>
  <c r="V15" i="2"/>
  <c r="R17" i="13" s="1"/>
  <c r="W15" i="2"/>
  <c r="S17" i="13" s="1"/>
  <c r="X15" i="2"/>
  <c r="T17" i="13" s="1"/>
  <c r="Y15" i="2"/>
  <c r="U17" i="13" s="1"/>
  <c r="Z15" i="2"/>
  <c r="V17" i="13" s="1"/>
  <c r="R16" i="2"/>
  <c r="N18" i="13" s="1"/>
  <c r="S16" i="2"/>
  <c r="O18" i="13" s="1"/>
  <c r="T16" i="2"/>
  <c r="P18" i="13" s="1"/>
  <c r="U16" i="2"/>
  <c r="Q18" i="13" s="1"/>
  <c r="V16" i="2"/>
  <c r="R18" i="13" s="1"/>
  <c r="W16" i="2"/>
  <c r="S18" i="13" s="1"/>
  <c r="X16" i="2"/>
  <c r="T18" i="13" s="1"/>
  <c r="Y16" i="2"/>
  <c r="U18" i="13" s="1"/>
  <c r="Z16" i="2"/>
  <c r="V18" i="13" s="1"/>
  <c r="R17" i="2"/>
  <c r="N19" i="13" s="1"/>
  <c r="S17" i="2"/>
  <c r="O19" i="13" s="1"/>
  <c r="T17" i="2"/>
  <c r="P19" i="13" s="1"/>
  <c r="U17" i="2"/>
  <c r="Q19" i="13" s="1"/>
  <c r="V17" i="2"/>
  <c r="R19" i="13" s="1"/>
  <c r="W17" i="2"/>
  <c r="S19" i="13" s="1"/>
  <c r="X17" i="2"/>
  <c r="T19" i="13" s="1"/>
  <c r="Y17" i="2"/>
  <c r="U19" i="13" s="1"/>
  <c r="Z17" i="2"/>
  <c r="V19" i="13" s="1"/>
  <c r="R18" i="2"/>
  <c r="N20" i="13" s="1"/>
  <c r="S18" i="2"/>
  <c r="O20" i="13" s="1"/>
  <c r="T18" i="2"/>
  <c r="P20" i="13" s="1"/>
  <c r="U18" i="2"/>
  <c r="Q20" i="13" s="1"/>
  <c r="V18" i="2"/>
  <c r="R20" i="13" s="1"/>
  <c r="W18" i="2"/>
  <c r="S20" i="13" s="1"/>
  <c r="X18" i="2"/>
  <c r="T20" i="13" s="1"/>
  <c r="Y18" i="2"/>
  <c r="U20" i="13" s="1"/>
  <c r="Z18" i="2"/>
  <c r="V20" i="13" s="1"/>
  <c r="R19" i="2"/>
  <c r="N21" i="13" s="1"/>
  <c r="S19" i="2"/>
  <c r="O21" i="13" s="1"/>
  <c r="T19" i="2"/>
  <c r="P21" i="13" s="1"/>
  <c r="U19" i="2"/>
  <c r="Q21" i="13" s="1"/>
  <c r="V19" i="2"/>
  <c r="R21" i="13" s="1"/>
  <c r="W19" i="2"/>
  <c r="S21" i="13" s="1"/>
  <c r="X19" i="2"/>
  <c r="T21" i="13" s="1"/>
  <c r="Y19" i="2"/>
  <c r="U21" i="13" s="1"/>
  <c r="Z19" i="2"/>
  <c r="V21" i="13" s="1"/>
  <c r="R20" i="2"/>
  <c r="N22" i="13" s="1"/>
  <c r="S20" i="2"/>
  <c r="O22" i="13" s="1"/>
  <c r="T20" i="2"/>
  <c r="P22" i="13" s="1"/>
  <c r="U20" i="2"/>
  <c r="Q22" i="13" s="1"/>
  <c r="V20" i="2"/>
  <c r="R22" i="13" s="1"/>
  <c r="W20" i="2"/>
  <c r="S22" i="13" s="1"/>
  <c r="X20" i="2"/>
  <c r="T22" i="13" s="1"/>
  <c r="Y20" i="2"/>
  <c r="U22" i="13" s="1"/>
  <c r="Z20" i="2"/>
  <c r="V22" i="13" s="1"/>
  <c r="R21" i="2"/>
  <c r="N23" i="13" s="1"/>
  <c r="S21" i="2"/>
  <c r="O23" i="13" s="1"/>
  <c r="T21" i="2"/>
  <c r="P23" i="13" s="1"/>
  <c r="U21" i="2"/>
  <c r="Q23" i="13" s="1"/>
  <c r="V21" i="2"/>
  <c r="R23" i="13" s="1"/>
  <c r="W21" i="2"/>
  <c r="S23" i="13" s="1"/>
  <c r="X21" i="2"/>
  <c r="T23" i="13" s="1"/>
  <c r="Y21" i="2"/>
  <c r="U23" i="13" s="1"/>
  <c r="Z21" i="2"/>
  <c r="V23" i="13" s="1"/>
  <c r="R22" i="2"/>
  <c r="N24" i="13" s="1"/>
  <c r="S22" i="2"/>
  <c r="O24" i="13" s="1"/>
  <c r="T22" i="2"/>
  <c r="P24" i="13" s="1"/>
  <c r="U22" i="2"/>
  <c r="Q24" i="13" s="1"/>
  <c r="V22" i="2"/>
  <c r="R24" i="13" s="1"/>
  <c r="W22" i="2"/>
  <c r="S24" i="13" s="1"/>
  <c r="X22" i="2"/>
  <c r="T24" i="13" s="1"/>
  <c r="Y22" i="2"/>
  <c r="U24" i="13" s="1"/>
  <c r="Z22" i="2"/>
  <c r="V24" i="13" s="1"/>
  <c r="R23" i="2"/>
  <c r="N25" i="13" s="1"/>
  <c r="S23" i="2"/>
  <c r="O25" i="13" s="1"/>
  <c r="T23" i="2"/>
  <c r="P25" i="13" s="1"/>
  <c r="U23" i="2"/>
  <c r="Q25" i="13" s="1"/>
  <c r="V23" i="2"/>
  <c r="R25" i="13" s="1"/>
  <c r="W23" i="2"/>
  <c r="S25" i="13" s="1"/>
  <c r="X23" i="2"/>
  <c r="T25" i="13" s="1"/>
  <c r="Y23" i="2"/>
  <c r="U25" i="13" s="1"/>
  <c r="Z23" i="2"/>
  <c r="V25" i="13" s="1"/>
  <c r="R24" i="2"/>
  <c r="N26" i="13" s="1"/>
  <c r="S24" i="2"/>
  <c r="O26" i="13" s="1"/>
  <c r="T24" i="2"/>
  <c r="P26" i="13" s="1"/>
  <c r="U24" i="2"/>
  <c r="Q26" i="13" s="1"/>
  <c r="V24" i="2"/>
  <c r="R26" i="13" s="1"/>
  <c r="W24" i="2"/>
  <c r="S26" i="13" s="1"/>
  <c r="X24" i="2"/>
  <c r="T26" i="13" s="1"/>
  <c r="Y24" i="2"/>
  <c r="U26" i="13" s="1"/>
  <c r="Z24" i="2"/>
  <c r="V26" i="13" s="1"/>
  <c r="R25" i="2"/>
  <c r="N27" i="13" s="1"/>
  <c r="S25" i="2"/>
  <c r="O27" i="13" s="1"/>
  <c r="T25" i="2"/>
  <c r="P27" i="13" s="1"/>
  <c r="U25" i="2"/>
  <c r="Q27" i="13" s="1"/>
  <c r="V25" i="2"/>
  <c r="R27" i="13" s="1"/>
  <c r="W25" i="2"/>
  <c r="S27" i="13" s="1"/>
  <c r="X25" i="2"/>
  <c r="T27" i="13" s="1"/>
  <c r="Y25" i="2"/>
  <c r="U27" i="13" s="1"/>
  <c r="Z25" i="2"/>
  <c r="V27" i="13" s="1"/>
  <c r="R26" i="2"/>
  <c r="N28" i="13" s="1"/>
  <c r="S26" i="2"/>
  <c r="O28" i="13" s="1"/>
  <c r="T26" i="2"/>
  <c r="P28" i="13" s="1"/>
  <c r="U26" i="2"/>
  <c r="Q28" i="13" s="1"/>
  <c r="V26" i="2"/>
  <c r="R28" i="13" s="1"/>
  <c r="W26" i="2"/>
  <c r="S28" i="13" s="1"/>
  <c r="X26" i="2"/>
  <c r="T28" i="13" s="1"/>
  <c r="Y26" i="2"/>
  <c r="U28" i="13" s="1"/>
  <c r="Z26" i="2"/>
  <c r="V28" i="13" s="1"/>
  <c r="R27" i="2"/>
  <c r="N29" i="13" s="1"/>
  <c r="S27" i="2"/>
  <c r="O29" i="13" s="1"/>
  <c r="T27" i="2"/>
  <c r="P29" i="13" s="1"/>
  <c r="U27" i="2"/>
  <c r="Q29" i="13" s="1"/>
  <c r="V27" i="2"/>
  <c r="R29" i="13" s="1"/>
  <c r="W27" i="2"/>
  <c r="S29" i="13" s="1"/>
  <c r="X27" i="2"/>
  <c r="T29" i="13" s="1"/>
  <c r="Y27" i="2"/>
  <c r="U29" i="13" s="1"/>
  <c r="Z27" i="2"/>
  <c r="V29" i="13" s="1"/>
  <c r="R28" i="2"/>
  <c r="N30" i="13" s="1"/>
  <c r="S28" i="2"/>
  <c r="O30" i="13" s="1"/>
  <c r="T28" i="2"/>
  <c r="P30" i="13" s="1"/>
  <c r="U28" i="2"/>
  <c r="Q30" i="13" s="1"/>
  <c r="V28" i="2"/>
  <c r="R30" i="13" s="1"/>
  <c r="W28" i="2"/>
  <c r="S30" i="13" s="1"/>
  <c r="X28" i="2"/>
  <c r="T30" i="13" s="1"/>
  <c r="Y28" i="2"/>
  <c r="U30" i="13" s="1"/>
  <c r="Z28" i="2"/>
  <c r="V30" i="13" s="1"/>
  <c r="R29" i="2"/>
  <c r="N31" i="13" s="1"/>
  <c r="S29" i="2"/>
  <c r="O31" i="13" s="1"/>
  <c r="T29" i="2"/>
  <c r="P31" i="13" s="1"/>
  <c r="U29" i="2"/>
  <c r="Q31" i="13" s="1"/>
  <c r="V29" i="2"/>
  <c r="R31" i="13" s="1"/>
  <c r="W29" i="2"/>
  <c r="S31" i="13" s="1"/>
  <c r="X29" i="2"/>
  <c r="T31" i="13" s="1"/>
  <c r="Y29" i="2"/>
  <c r="U31" i="13" s="1"/>
  <c r="Z29" i="2"/>
  <c r="V31" i="13" s="1"/>
  <c r="R30" i="2"/>
  <c r="N32" i="13" s="1"/>
  <c r="S30" i="2"/>
  <c r="O32" i="13" s="1"/>
  <c r="T30" i="2"/>
  <c r="P32" i="13" s="1"/>
  <c r="U30" i="2"/>
  <c r="Q32" i="13" s="1"/>
  <c r="V30" i="2"/>
  <c r="R32" i="13" s="1"/>
  <c r="W30" i="2"/>
  <c r="S32" i="13" s="1"/>
  <c r="X30" i="2"/>
  <c r="T32" i="13" s="1"/>
  <c r="Y30" i="2"/>
  <c r="U32" i="13" s="1"/>
  <c r="Z30" i="2"/>
  <c r="V32" i="13" s="1"/>
  <c r="R31" i="2"/>
  <c r="N33" i="13" s="1"/>
  <c r="S31" i="2"/>
  <c r="O33" i="13" s="1"/>
  <c r="T31" i="2"/>
  <c r="P33" i="13" s="1"/>
  <c r="U31" i="2"/>
  <c r="Q33" i="13" s="1"/>
  <c r="V31" i="2"/>
  <c r="R33" i="13" s="1"/>
  <c r="W31" i="2"/>
  <c r="S33" i="13" s="1"/>
  <c r="X31" i="2"/>
  <c r="T33" i="13" s="1"/>
  <c r="Y31" i="2"/>
  <c r="U33" i="13" s="1"/>
  <c r="Z31" i="2"/>
  <c r="V33" i="13" s="1"/>
  <c r="R32" i="2"/>
  <c r="N34" i="13" s="1"/>
  <c r="S32" i="2"/>
  <c r="O34" i="13" s="1"/>
  <c r="T32" i="2"/>
  <c r="P34" i="13" s="1"/>
  <c r="U32" i="2"/>
  <c r="Q34" i="13" s="1"/>
  <c r="V32" i="2"/>
  <c r="R34" i="13" s="1"/>
  <c r="W32" i="2"/>
  <c r="S34" i="13" s="1"/>
  <c r="X32" i="2"/>
  <c r="T34" i="13" s="1"/>
  <c r="Y32" i="2"/>
  <c r="U34" i="13" s="1"/>
  <c r="Z32" i="2"/>
  <c r="V34" i="13" s="1"/>
  <c r="R33" i="2"/>
  <c r="N35" i="13" s="1"/>
  <c r="S33" i="2"/>
  <c r="O35" i="13" s="1"/>
  <c r="T33" i="2"/>
  <c r="P35" i="13" s="1"/>
  <c r="U33" i="2"/>
  <c r="Q35" i="13" s="1"/>
  <c r="V33" i="2"/>
  <c r="R35" i="13" s="1"/>
  <c r="W33" i="2"/>
  <c r="S35" i="13" s="1"/>
  <c r="X33" i="2"/>
  <c r="T35" i="13" s="1"/>
  <c r="Y33" i="2"/>
  <c r="U35" i="13" s="1"/>
  <c r="Z33" i="2"/>
  <c r="V35" i="13" s="1"/>
  <c r="R34" i="2"/>
  <c r="N36" i="13" s="1"/>
  <c r="S34" i="2"/>
  <c r="O36" i="13" s="1"/>
  <c r="T34" i="2"/>
  <c r="P36" i="13" s="1"/>
  <c r="U34" i="2"/>
  <c r="Q36" i="13" s="1"/>
  <c r="V34" i="2"/>
  <c r="R36" i="13" s="1"/>
  <c r="W34" i="2"/>
  <c r="S36" i="13" s="1"/>
  <c r="X34" i="2"/>
  <c r="T36" i="13" s="1"/>
  <c r="Y34" i="2"/>
  <c r="U36" i="13" s="1"/>
  <c r="Z34" i="2"/>
  <c r="V36" i="13" s="1"/>
  <c r="R35" i="2"/>
  <c r="N37" i="13" s="1"/>
  <c r="S35" i="2"/>
  <c r="O37" i="13" s="1"/>
  <c r="T35" i="2"/>
  <c r="P37" i="13" s="1"/>
  <c r="U35" i="2"/>
  <c r="Q37" i="13" s="1"/>
  <c r="V35" i="2"/>
  <c r="R37" i="13" s="1"/>
  <c r="W35" i="2"/>
  <c r="S37" i="13" s="1"/>
  <c r="X35" i="2"/>
  <c r="T37" i="13" s="1"/>
  <c r="Y35" i="2"/>
  <c r="U37" i="13" s="1"/>
  <c r="Z35" i="2"/>
  <c r="V37" i="13" s="1"/>
  <c r="R36" i="2"/>
  <c r="N38" i="13" s="1"/>
  <c r="S36" i="2"/>
  <c r="O38" i="13" s="1"/>
  <c r="T36" i="2"/>
  <c r="P38" i="13" s="1"/>
  <c r="U36" i="2"/>
  <c r="Q38" i="13" s="1"/>
  <c r="V36" i="2"/>
  <c r="R38" i="13" s="1"/>
  <c r="W36" i="2"/>
  <c r="S38" i="13" s="1"/>
  <c r="X36" i="2"/>
  <c r="T38" i="13" s="1"/>
  <c r="Y36" i="2"/>
  <c r="U38" i="13" s="1"/>
  <c r="Z36" i="2"/>
  <c r="V38" i="13" s="1"/>
  <c r="R37" i="2"/>
  <c r="N39" i="13" s="1"/>
  <c r="S37" i="2"/>
  <c r="O39" i="13" s="1"/>
  <c r="T37" i="2"/>
  <c r="P39" i="13" s="1"/>
  <c r="U37" i="2"/>
  <c r="Q39" i="13" s="1"/>
  <c r="V37" i="2"/>
  <c r="R39" i="13" s="1"/>
  <c r="W37" i="2"/>
  <c r="S39" i="13" s="1"/>
  <c r="X37" i="2"/>
  <c r="T39" i="13" s="1"/>
  <c r="Y37" i="2"/>
  <c r="U39" i="13" s="1"/>
  <c r="Z37" i="2"/>
  <c r="V39" i="13" s="1"/>
  <c r="R38" i="2"/>
  <c r="N40" i="13" s="1"/>
  <c r="S38" i="2"/>
  <c r="O40" i="13" s="1"/>
  <c r="T38" i="2"/>
  <c r="P40" i="13" s="1"/>
  <c r="U38" i="2"/>
  <c r="Q40" i="13" s="1"/>
  <c r="V38" i="2"/>
  <c r="R40" i="13" s="1"/>
  <c r="W38" i="2"/>
  <c r="S40" i="13" s="1"/>
  <c r="X38" i="2"/>
  <c r="T40" i="13" s="1"/>
  <c r="Y38" i="2"/>
  <c r="U40" i="13" s="1"/>
  <c r="Z38" i="2"/>
  <c r="V40" i="13" s="1"/>
  <c r="R39" i="2"/>
  <c r="N41" i="13" s="1"/>
  <c r="S39" i="2"/>
  <c r="O41" i="13" s="1"/>
  <c r="T39" i="2"/>
  <c r="P41" i="13" s="1"/>
  <c r="U39" i="2"/>
  <c r="Q41" i="13" s="1"/>
  <c r="V39" i="2"/>
  <c r="R41" i="13" s="1"/>
  <c r="W39" i="2"/>
  <c r="S41" i="13" s="1"/>
  <c r="X39" i="2"/>
  <c r="T41" i="13" s="1"/>
  <c r="Y39" i="2"/>
  <c r="U41" i="13" s="1"/>
  <c r="Z39" i="2"/>
  <c r="V41" i="13" s="1"/>
  <c r="R40" i="2"/>
  <c r="N42" i="13" s="1"/>
  <c r="S40" i="2"/>
  <c r="O42" i="13" s="1"/>
  <c r="T40" i="2"/>
  <c r="P42" i="13" s="1"/>
  <c r="U40" i="2"/>
  <c r="Q42" i="13" s="1"/>
  <c r="V40" i="2"/>
  <c r="R42" i="13" s="1"/>
  <c r="W40" i="2"/>
  <c r="S42" i="13" s="1"/>
  <c r="X40" i="2"/>
  <c r="T42" i="13" s="1"/>
  <c r="Y40" i="2"/>
  <c r="U42" i="13" s="1"/>
  <c r="Z40" i="2"/>
  <c r="V42" i="13" s="1"/>
  <c r="R41" i="2"/>
  <c r="N43" i="13" s="1"/>
  <c r="S41" i="2"/>
  <c r="O43" i="13" s="1"/>
  <c r="T41" i="2"/>
  <c r="P43" i="13" s="1"/>
  <c r="U41" i="2"/>
  <c r="Q43" i="13" s="1"/>
  <c r="V41" i="2"/>
  <c r="R43" i="13" s="1"/>
  <c r="W41" i="2"/>
  <c r="S43" i="13" s="1"/>
  <c r="X41" i="2"/>
  <c r="T43" i="13" s="1"/>
  <c r="Y41" i="2"/>
  <c r="U43" i="13" s="1"/>
  <c r="Z41" i="2"/>
  <c r="V43" i="13" s="1"/>
  <c r="R42" i="2"/>
  <c r="N44" i="13" s="1"/>
  <c r="S42" i="2"/>
  <c r="O44" i="13" s="1"/>
  <c r="T42" i="2"/>
  <c r="P44" i="13" s="1"/>
  <c r="U42" i="2"/>
  <c r="Q44" i="13" s="1"/>
  <c r="V42" i="2"/>
  <c r="R44" i="13" s="1"/>
  <c r="W42" i="2"/>
  <c r="S44" i="13" s="1"/>
  <c r="X42" i="2"/>
  <c r="T44" i="13" s="1"/>
  <c r="Y42" i="2"/>
  <c r="U44" i="13" s="1"/>
  <c r="Z42" i="2"/>
  <c r="V44" i="13" s="1"/>
  <c r="R43" i="2"/>
  <c r="N45" i="13" s="1"/>
  <c r="S43" i="2"/>
  <c r="O45" i="13" s="1"/>
  <c r="T43" i="2"/>
  <c r="P45" i="13" s="1"/>
  <c r="U43" i="2"/>
  <c r="Q45" i="13" s="1"/>
  <c r="V43" i="2"/>
  <c r="R45" i="13" s="1"/>
  <c r="W43" i="2"/>
  <c r="S45" i="13" s="1"/>
  <c r="X43" i="2"/>
  <c r="T45" i="13" s="1"/>
  <c r="Y43" i="2"/>
  <c r="U45" i="13" s="1"/>
  <c r="Z43" i="2"/>
  <c r="V45" i="13" s="1"/>
  <c r="R44" i="2"/>
  <c r="N46" i="13" s="1"/>
  <c r="S44" i="2"/>
  <c r="O46" i="13" s="1"/>
  <c r="T44" i="2"/>
  <c r="P46" i="13" s="1"/>
  <c r="U44" i="2"/>
  <c r="Q46" i="13" s="1"/>
  <c r="V44" i="2"/>
  <c r="R46" i="13" s="1"/>
  <c r="W44" i="2"/>
  <c r="S46" i="13" s="1"/>
  <c r="X44" i="2"/>
  <c r="T46" i="13" s="1"/>
  <c r="Y44" i="2"/>
  <c r="U46" i="13" s="1"/>
  <c r="Z44" i="2"/>
  <c r="V46" i="13" s="1"/>
  <c r="R45" i="2"/>
  <c r="N47" i="13" s="1"/>
  <c r="S45" i="2"/>
  <c r="O47" i="13" s="1"/>
  <c r="T45" i="2"/>
  <c r="P47" i="13" s="1"/>
  <c r="U45" i="2"/>
  <c r="Q47" i="13" s="1"/>
  <c r="V45" i="2"/>
  <c r="R47" i="13" s="1"/>
  <c r="W45" i="2"/>
  <c r="S47" i="13" s="1"/>
  <c r="X45" i="2"/>
  <c r="T47" i="13" s="1"/>
  <c r="Y45" i="2"/>
  <c r="U47" i="13" s="1"/>
  <c r="Z45" i="2"/>
  <c r="V47" i="13" s="1"/>
  <c r="R46" i="2"/>
  <c r="N48" i="13" s="1"/>
  <c r="S46" i="2"/>
  <c r="O48" i="13" s="1"/>
  <c r="T46" i="2"/>
  <c r="P48" i="13" s="1"/>
  <c r="U46" i="2"/>
  <c r="Q48" i="13" s="1"/>
  <c r="V46" i="2"/>
  <c r="R48" i="13" s="1"/>
  <c r="W46" i="2"/>
  <c r="S48" i="13" s="1"/>
  <c r="X46" i="2"/>
  <c r="T48" i="13" s="1"/>
  <c r="Y46" i="2"/>
  <c r="U48" i="13" s="1"/>
  <c r="Z46" i="2"/>
  <c r="V48" i="13" s="1"/>
  <c r="R47" i="2"/>
  <c r="N49" i="13" s="1"/>
  <c r="S47" i="2"/>
  <c r="O49" i="13" s="1"/>
  <c r="T47" i="2"/>
  <c r="P49" i="13" s="1"/>
  <c r="U47" i="2"/>
  <c r="Q49" i="13" s="1"/>
  <c r="V47" i="2"/>
  <c r="R49" i="13" s="1"/>
  <c r="W47" i="2"/>
  <c r="S49" i="13" s="1"/>
  <c r="X47" i="2"/>
  <c r="T49" i="13" s="1"/>
  <c r="Y47" i="2"/>
  <c r="U49" i="13" s="1"/>
  <c r="Z47" i="2"/>
  <c r="V49" i="13" s="1"/>
  <c r="R48" i="2"/>
  <c r="N50" i="13" s="1"/>
  <c r="S48" i="2"/>
  <c r="O50" i="13" s="1"/>
  <c r="T48" i="2"/>
  <c r="P50" i="13" s="1"/>
  <c r="U48" i="2"/>
  <c r="Q50" i="13" s="1"/>
  <c r="V48" i="2"/>
  <c r="R50" i="13" s="1"/>
  <c r="W48" i="2"/>
  <c r="S50" i="13" s="1"/>
  <c r="X48" i="2"/>
  <c r="T50" i="13" s="1"/>
  <c r="Y48" i="2"/>
  <c r="U50" i="13" s="1"/>
  <c r="Z48" i="2"/>
  <c r="V50" i="13" s="1"/>
  <c r="R49" i="2"/>
  <c r="N51" i="13" s="1"/>
  <c r="S49" i="2"/>
  <c r="O51" i="13" s="1"/>
  <c r="T49" i="2"/>
  <c r="P51" i="13" s="1"/>
  <c r="U49" i="2"/>
  <c r="Q51" i="13" s="1"/>
  <c r="V49" i="2"/>
  <c r="R51" i="13" s="1"/>
  <c r="W49" i="2"/>
  <c r="S51" i="13" s="1"/>
  <c r="X49" i="2"/>
  <c r="T51" i="13" s="1"/>
  <c r="Y49" i="2"/>
  <c r="U51" i="13" s="1"/>
  <c r="Z49" i="2"/>
  <c r="V51" i="13" s="1"/>
  <c r="S7" i="2"/>
  <c r="T7"/>
  <c r="U7"/>
  <c r="V7"/>
  <c r="W7"/>
  <c r="X7"/>
  <c r="Y7"/>
  <c r="Z7"/>
  <c r="R7"/>
  <c r="S6"/>
  <c r="T6"/>
  <c r="U6"/>
  <c r="V6"/>
  <c r="W6"/>
  <c r="X6"/>
  <c r="Y6"/>
  <c r="Z6"/>
  <c r="R6"/>
  <c r="M6"/>
  <c r="D10" i="13"/>
  <c r="E19" i="23" l="1"/>
  <c r="BW17"/>
  <c r="BU17"/>
  <c r="BS17"/>
  <c r="BQ17"/>
  <c r="BO17"/>
  <c r="BM17"/>
  <c r="BK17"/>
  <c r="BI17"/>
  <c r="BG17"/>
  <c r="BE17"/>
  <c r="BC17"/>
  <c r="BA17"/>
  <c r="AY17"/>
  <c r="AW17"/>
  <c r="AU17"/>
  <c r="AS17"/>
  <c r="BX17"/>
  <c r="BV17"/>
  <c r="BT17"/>
  <c r="BR17"/>
  <c r="BP17"/>
  <c r="BN17"/>
  <c r="BL17"/>
  <c r="BJ17"/>
  <c r="BH17"/>
  <c r="BF17"/>
  <c r="BD17"/>
  <c r="BB17"/>
  <c r="AZ17"/>
  <c r="AX17"/>
  <c r="AV17"/>
  <c r="AT17"/>
  <c r="AR17"/>
  <c r="G19"/>
  <c r="T18"/>
  <c r="B18"/>
  <c r="C18" s="1"/>
  <c r="E10" i="2"/>
  <c r="P9"/>
  <c r="X11" i="13"/>
  <c r="X14"/>
  <c r="Y15"/>
  <c r="AE11"/>
  <c r="AC11"/>
  <c r="AA11"/>
  <c r="Y11"/>
  <c r="AC10"/>
  <c r="AF12"/>
  <c r="AF14"/>
  <c r="AF16"/>
  <c r="AF18"/>
  <c r="AF20"/>
  <c r="AF22"/>
  <c r="AF24"/>
  <c r="AF26"/>
  <c r="AF28"/>
  <c r="AF30"/>
  <c r="AF32"/>
  <c r="AF34"/>
  <c r="AF36"/>
  <c r="AF38"/>
  <c r="AF40"/>
  <c r="AF42"/>
  <c r="AF44"/>
  <c r="AF46"/>
  <c r="AF48"/>
  <c r="AF50"/>
  <c r="AF10"/>
  <c r="AD51"/>
  <c r="Z51"/>
  <c r="AD50"/>
  <c r="Z50"/>
  <c r="AD49"/>
  <c r="Z49"/>
  <c r="AD48"/>
  <c r="Z48"/>
  <c r="AD47"/>
  <c r="Z47"/>
  <c r="AD46"/>
  <c r="Z46"/>
  <c r="AD45"/>
  <c r="Z45"/>
  <c r="AD44"/>
  <c r="Z44"/>
  <c r="AD43"/>
  <c r="Z43"/>
  <c r="AD42"/>
  <c r="Z42"/>
  <c r="AD41"/>
  <c r="Z41"/>
  <c r="AD40"/>
  <c r="Z40"/>
  <c r="AD39"/>
  <c r="Z39"/>
  <c r="AD38"/>
  <c r="Z38"/>
  <c r="AD37"/>
  <c r="Z37"/>
  <c r="AD36"/>
  <c r="Z36"/>
  <c r="AD35"/>
  <c r="Z35"/>
  <c r="AD34"/>
  <c r="Z34"/>
  <c r="AD33"/>
  <c r="Z33"/>
  <c r="AD32"/>
  <c r="Z32"/>
  <c r="AD31"/>
  <c r="Z31"/>
  <c r="AD30"/>
  <c r="Z30"/>
  <c r="AD29"/>
  <c r="Z29"/>
  <c r="AD28"/>
  <c r="Z28"/>
  <c r="AD27"/>
  <c r="Z27"/>
  <c r="AD26"/>
  <c r="Z26"/>
  <c r="AD25"/>
  <c r="Z25"/>
  <c r="AD24"/>
  <c r="Z24"/>
  <c r="AD23"/>
  <c r="Z23"/>
  <c r="AD22"/>
  <c r="Z22"/>
  <c r="AD21"/>
  <c r="Z21"/>
  <c r="AD20"/>
  <c r="Z20"/>
  <c r="AD19"/>
  <c r="Z19"/>
  <c r="AD18"/>
  <c r="Z18"/>
  <c r="AD17"/>
  <c r="Z17"/>
  <c r="AD16"/>
  <c r="Z16"/>
  <c r="AD15"/>
  <c r="Z15"/>
  <c r="AD14"/>
  <c r="Z14"/>
  <c r="AD13"/>
  <c r="Z13"/>
  <c r="AD12"/>
  <c r="Z12"/>
  <c r="AD11"/>
  <c r="Z11"/>
  <c r="AF51"/>
  <c r="AF47"/>
  <c r="AF43"/>
  <c r="AF39"/>
  <c r="AF35"/>
  <c r="AF31"/>
  <c r="AF27"/>
  <c r="AF23"/>
  <c r="AF19"/>
  <c r="AF15"/>
  <c r="AF11"/>
  <c r="AB51"/>
  <c r="X51"/>
  <c r="AB50"/>
  <c r="X50"/>
  <c r="AB49"/>
  <c r="X49"/>
  <c r="AB48"/>
  <c r="X48"/>
  <c r="AB47"/>
  <c r="X47"/>
  <c r="AB46"/>
  <c r="X46"/>
  <c r="AB45"/>
  <c r="X45"/>
  <c r="AB44"/>
  <c r="X44"/>
  <c r="AB43"/>
  <c r="X43"/>
  <c r="AB42"/>
  <c r="X42"/>
  <c r="AB41"/>
  <c r="X41"/>
  <c r="AB40"/>
  <c r="X40"/>
  <c r="AB39"/>
  <c r="X39"/>
  <c r="AB38"/>
  <c r="X38"/>
  <c r="AB37"/>
  <c r="X37"/>
  <c r="AB36"/>
  <c r="X36"/>
  <c r="AB35"/>
  <c r="X35"/>
  <c r="AB34"/>
  <c r="X34"/>
  <c r="AB33"/>
  <c r="X33"/>
  <c r="AB32"/>
  <c r="X32"/>
  <c r="AB31"/>
  <c r="X31"/>
  <c r="AB30"/>
  <c r="X30"/>
  <c r="AB29"/>
  <c r="X29"/>
  <c r="AB28"/>
  <c r="X28"/>
  <c r="AB27"/>
  <c r="X27"/>
  <c r="AB26"/>
  <c r="X26"/>
  <c r="AB25"/>
  <c r="X25"/>
  <c r="AB24"/>
  <c r="X24"/>
  <c r="AB23"/>
  <c r="X23"/>
  <c r="AB22"/>
  <c r="X22"/>
  <c r="AB21"/>
  <c r="X21"/>
  <c r="AB20"/>
  <c r="X20"/>
  <c r="AB19"/>
  <c r="X19"/>
  <c r="AB18"/>
  <c r="X18"/>
  <c r="AB17"/>
  <c r="X17"/>
  <c r="AB16"/>
  <c r="X16"/>
  <c r="AB15"/>
  <c r="X15"/>
  <c r="AB14"/>
  <c r="AB13"/>
  <c r="X13"/>
  <c r="AB12"/>
  <c r="X12"/>
  <c r="AB11"/>
  <c r="AF49"/>
  <c r="AF45"/>
  <c r="AF41"/>
  <c r="AF37"/>
  <c r="AF33"/>
  <c r="AF29"/>
  <c r="AF25"/>
  <c r="AF21"/>
  <c r="AF17"/>
  <c r="AF13"/>
  <c r="AE51"/>
  <c r="AC51"/>
  <c r="AA51"/>
  <c r="Y51"/>
  <c r="AE50"/>
  <c r="AC50"/>
  <c r="AA50"/>
  <c r="Y50"/>
  <c r="AE49"/>
  <c r="AC49"/>
  <c r="AA49"/>
  <c r="Y49"/>
  <c r="AE48"/>
  <c r="AC48"/>
  <c r="AA48"/>
  <c r="Y48"/>
  <c r="AE47"/>
  <c r="AC47"/>
  <c r="AA47"/>
  <c r="Y47"/>
  <c r="AE46"/>
  <c r="AC46"/>
  <c r="AA46"/>
  <c r="Y46"/>
  <c r="AE45"/>
  <c r="AC45"/>
  <c r="AA45"/>
  <c r="Y45"/>
  <c r="AE44"/>
  <c r="AC44"/>
  <c r="AA44"/>
  <c r="Y44"/>
  <c r="AE43"/>
  <c r="AC43"/>
  <c r="AA43"/>
  <c r="Y43"/>
  <c r="AE42"/>
  <c r="AC42"/>
  <c r="AA42"/>
  <c r="Y42"/>
  <c r="AE41"/>
  <c r="AC41"/>
  <c r="AA41"/>
  <c r="Y41"/>
  <c r="AE40"/>
  <c r="AC40"/>
  <c r="AA40"/>
  <c r="Y40"/>
  <c r="AE39"/>
  <c r="AC39"/>
  <c r="AA39"/>
  <c r="Y39"/>
  <c r="AE38"/>
  <c r="AC38"/>
  <c r="AA38"/>
  <c r="Y38"/>
  <c r="AE37"/>
  <c r="AC37"/>
  <c r="AA37"/>
  <c r="Y37"/>
  <c r="AE36"/>
  <c r="AC36"/>
  <c r="AA36"/>
  <c r="Y36"/>
  <c r="AE35"/>
  <c r="AC35"/>
  <c r="AA35"/>
  <c r="Y35"/>
  <c r="AE34"/>
  <c r="AC34"/>
  <c r="AA34"/>
  <c r="Y34"/>
  <c r="AE33"/>
  <c r="AC33"/>
  <c r="AA33"/>
  <c r="Y33"/>
  <c r="AE32"/>
  <c r="AC32"/>
  <c r="AA32"/>
  <c r="Y32"/>
  <c r="AE31"/>
  <c r="AC31"/>
  <c r="AA31"/>
  <c r="Y31"/>
  <c r="AE30"/>
  <c r="AC30"/>
  <c r="AA30"/>
  <c r="Y30"/>
  <c r="AE29"/>
  <c r="AC29"/>
  <c r="AA29"/>
  <c r="Y29"/>
  <c r="AE28"/>
  <c r="AC28"/>
  <c r="AA28"/>
  <c r="Y28"/>
  <c r="AE27"/>
  <c r="AC27"/>
  <c r="AA27"/>
  <c r="Y27"/>
  <c r="AE26"/>
  <c r="AC26"/>
  <c r="AA26"/>
  <c r="Y26"/>
  <c r="AE25"/>
  <c r="AC25"/>
  <c r="AA25"/>
  <c r="Y25"/>
  <c r="AE24"/>
  <c r="AC24"/>
  <c r="AA24"/>
  <c r="Y24"/>
  <c r="AE23"/>
  <c r="AC23"/>
  <c r="AA23"/>
  <c r="Y23"/>
  <c r="AE22"/>
  <c r="AC22"/>
  <c r="AA22"/>
  <c r="Y22"/>
  <c r="AE21"/>
  <c r="AC21"/>
  <c r="AA21"/>
  <c r="Y21"/>
  <c r="AE20"/>
  <c r="AC20"/>
  <c r="AA20"/>
  <c r="Y20"/>
  <c r="AE19"/>
  <c r="AC19"/>
  <c r="AA19"/>
  <c r="Y19"/>
  <c r="AE18"/>
  <c r="AC18"/>
  <c r="AA18"/>
  <c r="Y18"/>
  <c r="AE17"/>
  <c r="AC17"/>
  <c r="AA17"/>
  <c r="Y17"/>
  <c r="AE16"/>
  <c r="AC16"/>
  <c r="AA16"/>
  <c r="Y16"/>
  <c r="AE15"/>
  <c r="AC15"/>
  <c r="AA15"/>
  <c r="AE14"/>
  <c r="AC14"/>
  <c r="AA14"/>
  <c r="Y14"/>
  <c r="AE13"/>
  <c r="AC13"/>
  <c r="AA13"/>
  <c r="Y13"/>
  <c r="AE12"/>
  <c r="AC12"/>
  <c r="AA12"/>
  <c r="Y12"/>
  <c r="D22"/>
  <c r="E22"/>
  <c r="F22"/>
  <c r="G22"/>
  <c r="H22"/>
  <c r="I22"/>
  <c r="J22"/>
  <c r="K22"/>
  <c r="L22"/>
  <c r="D23"/>
  <c r="E23"/>
  <c r="F23"/>
  <c r="G23"/>
  <c r="H23"/>
  <c r="I23"/>
  <c r="J23"/>
  <c r="K23"/>
  <c r="L23"/>
  <c r="D24"/>
  <c r="E24"/>
  <c r="F24"/>
  <c r="G24"/>
  <c r="H24"/>
  <c r="I24"/>
  <c r="J24"/>
  <c r="K24"/>
  <c r="L24"/>
  <c r="D25"/>
  <c r="E25"/>
  <c r="F25"/>
  <c r="G25"/>
  <c r="H25"/>
  <c r="I25"/>
  <c r="J25"/>
  <c r="K25"/>
  <c r="L25"/>
  <c r="D26"/>
  <c r="E26"/>
  <c r="F26"/>
  <c r="G26"/>
  <c r="H26"/>
  <c r="I26"/>
  <c r="J26"/>
  <c r="K26"/>
  <c r="L26"/>
  <c r="D27"/>
  <c r="E27"/>
  <c r="F27"/>
  <c r="G27"/>
  <c r="H27"/>
  <c r="I27"/>
  <c r="J27"/>
  <c r="K27"/>
  <c r="L27"/>
  <c r="D28"/>
  <c r="E28"/>
  <c r="F28"/>
  <c r="G28"/>
  <c r="H28"/>
  <c r="I28"/>
  <c r="J28"/>
  <c r="K28"/>
  <c r="L28"/>
  <c r="D29"/>
  <c r="E29"/>
  <c r="F29"/>
  <c r="G29"/>
  <c r="H29"/>
  <c r="I29"/>
  <c r="J29"/>
  <c r="K29"/>
  <c r="L29"/>
  <c r="D30"/>
  <c r="E30"/>
  <c r="F30"/>
  <c r="G30"/>
  <c r="H30"/>
  <c r="I30"/>
  <c r="J30"/>
  <c r="K30"/>
  <c r="L30"/>
  <c r="D31"/>
  <c r="E31"/>
  <c r="F31"/>
  <c r="G31"/>
  <c r="H31"/>
  <c r="I31"/>
  <c r="J31"/>
  <c r="K31"/>
  <c r="L31"/>
  <c r="D32"/>
  <c r="E32"/>
  <c r="F32"/>
  <c r="G32"/>
  <c r="H32"/>
  <c r="I32"/>
  <c r="J32"/>
  <c r="K32"/>
  <c r="L32"/>
  <c r="D33"/>
  <c r="E33"/>
  <c r="F33"/>
  <c r="G33"/>
  <c r="H33"/>
  <c r="I33"/>
  <c r="J33"/>
  <c r="K33"/>
  <c r="L33"/>
  <c r="D34"/>
  <c r="E34"/>
  <c r="F34"/>
  <c r="G34"/>
  <c r="H34"/>
  <c r="I34"/>
  <c r="J34"/>
  <c r="K34"/>
  <c r="L34"/>
  <c r="D35"/>
  <c r="E35"/>
  <c r="F35"/>
  <c r="G35"/>
  <c r="H35"/>
  <c r="I35"/>
  <c r="J35"/>
  <c r="K35"/>
  <c r="L35"/>
  <c r="D36"/>
  <c r="E36"/>
  <c r="F36"/>
  <c r="G36"/>
  <c r="H36"/>
  <c r="I36"/>
  <c r="J36"/>
  <c r="K36"/>
  <c r="L36"/>
  <c r="D37"/>
  <c r="E37"/>
  <c r="F37"/>
  <c r="G37"/>
  <c r="H37"/>
  <c r="I37"/>
  <c r="J37"/>
  <c r="K37"/>
  <c r="L37"/>
  <c r="D38"/>
  <c r="E38"/>
  <c r="F38"/>
  <c r="G38"/>
  <c r="H38"/>
  <c r="I38"/>
  <c r="J38"/>
  <c r="K38"/>
  <c r="L38"/>
  <c r="D39"/>
  <c r="E39"/>
  <c r="F39"/>
  <c r="G39"/>
  <c r="H39"/>
  <c r="I39"/>
  <c r="J39"/>
  <c r="K39"/>
  <c r="L39"/>
  <c r="D40"/>
  <c r="E40"/>
  <c r="F40"/>
  <c r="G40"/>
  <c r="H40"/>
  <c r="I40"/>
  <c r="J40"/>
  <c r="K40"/>
  <c r="L40"/>
  <c r="D41"/>
  <c r="E41"/>
  <c r="F41"/>
  <c r="G41"/>
  <c r="H41"/>
  <c r="I41"/>
  <c r="J41"/>
  <c r="K41"/>
  <c r="L41"/>
  <c r="D42"/>
  <c r="E42"/>
  <c r="F42"/>
  <c r="G42"/>
  <c r="H42"/>
  <c r="I42"/>
  <c r="J42"/>
  <c r="K42"/>
  <c r="L42"/>
  <c r="D43"/>
  <c r="E43"/>
  <c r="F43"/>
  <c r="G43"/>
  <c r="H43"/>
  <c r="I43"/>
  <c r="J43"/>
  <c r="K43"/>
  <c r="L43"/>
  <c r="D44"/>
  <c r="E44"/>
  <c r="F44"/>
  <c r="G44"/>
  <c r="H44"/>
  <c r="I44"/>
  <c r="J44"/>
  <c r="K44"/>
  <c r="L44"/>
  <c r="D45"/>
  <c r="E45"/>
  <c r="F45"/>
  <c r="G45"/>
  <c r="H45"/>
  <c r="I45"/>
  <c r="J45"/>
  <c r="K45"/>
  <c r="L45"/>
  <c r="D46"/>
  <c r="E46"/>
  <c r="F46"/>
  <c r="G46"/>
  <c r="H46"/>
  <c r="I46"/>
  <c r="J46"/>
  <c r="K46"/>
  <c r="L46"/>
  <c r="D47"/>
  <c r="E47"/>
  <c r="F47"/>
  <c r="G47"/>
  <c r="H47"/>
  <c r="I47"/>
  <c r="J47"/>
  <c r="K47"/>
  <c r="L47"/>
  <c r="D48"/>
  <c r="E48"/>
  <c r="F48"/>
  <c r="G48"/>
  <c r="H48"/>
  <c r="I48"/>
  <c r="J48"/>
  <c r="K48"/>
  <c r="L48"/>
  <c r="D49"/>
  <c r="E49"/>
  <c r="F49"/>
  <c r="G49"/>
  <c r="H49"/>
  <c r="I49"/>
  <c r="J49"/>
  <c r="K49"/>
  <c r="L49"/>
  <c r="D50"/>
  <c r="E50"/>
  <c r="F50"/>
  <c r="G50"/>
  <c r="H50"/>
  <c r="I50"/>
  <c r="J50"/>
  <c r="K50"/>
  <c r="L50"/>
  <c r="D51"/>
  <c r="E51"/>
  <c r="F51"/>
  <c r="G51"/>
  <c r="H51"/>
  <c r="I51"/>
  <c r="J51"/>
  <c r="K51"/>
  <c r="L51"/>
  <c r="J10" i="6"/>
  <c r="J11"/>
  <c r="J12"/>
  <c r="J13"/>
  <c r="J14"/>
  <c r="J15"/>
  <c r="E7" i="14"/>
  <c r="E8" s="1"/>
  <c r="E9" s="1"/>
  <c r="E10" s="1"/>
  <c r="E11" s="1"/>
  <c r="E12" s="1"/>
  <c r="E13" s="1"/>
  <c r="E14" s="1"/>
  <c r="E15" s="1"/>
  <c r="E16" s="1"/>
  <c r="E17" s="1"/>
  <c r="E18" s="1"/>
  <c r="E19" s="1"/>
  <c r="E20" s="1"/>
  <c r="E21" s="1"/>
  <c r="E22" s="1"/>
  <c r="E23" s="1"/>
  <c r="E24" s="1"/>
  <c r="E25" s="1"/>
  <c r="B7"/>
  <c r="B8" s="1"/>
  <c r="B9" s="1"/>
  <c r="B10" s="1"/>
  <c r="B11" s="1"/>
  <c r="B12" s="1"/>
  <c r="B13" s="1"/>
  <c r="B14" s="1"/>
  <c r="B15" s="1"/>
  <c r="B16" s="1"/>
  <c r="B17" s="1"/>
  <c r="B18" s="1"/>
  <c r="B19" s="1"/>
  <c r="B20" s="1"/>
  <c r="B21" s="1"/>
  <c r="B22" s="1"/>
  <c r="B23" s="1"/>
  <c r="B24" s="1"/>
  <c r="B25" s="1"/>
  <c r="F8" i="2"/>
  <c r="H21" i="13"/>
  <c r="L21"/>
  <c r="E20" i="23" l="1"/>
  <c r="BW18"/>
  <c r="BU18"/>
  <c r="BS18"/>
  <c r="BQ18"/>
  <c r="BO18"/>
  <c r="BM18"/>
  <c r="BK18"/>
  <c r="BI18"/>
  <c r="BG18"/>
  <c r="BE18"/>
  <c r="BC18"/>
  <c r="BA18"/>
  <c r="AY18"/>
  <c r="AW18"/>
  <c r="AU18"/>
  <c r="AS18"/>
  <c r="BX18"/>
  <c r="BV18"/>
  <c r="BT18"/>
  <c r="BR18"/>
  <c r="BP18"/>
  <c r="BN18"/>
  <c r="BL18"/>
  <c r="BJ18"/>
  <c r="BH18"/>
  <c r="BF18"/>
  <c r="BD18"/>
  <c r="BB18"/>
  <c r="AZ18"/>
  <c r="AX18"/>
  <c r="AV18"/>
  <c r="AT18"/>
  <c r="G20"/>
  <c r="T19"/>
  <c r="B19"/>
  <c r="C19" s="1"/>
  <c r="E11" i="2"/>
  <c r="E12" s="1"/>
  <c r="P10"/>
  <c r="AI10" i="13"/>
  <c r="AJ10" i="23" s="1"/>
  <c r="G8" i="2"/>
  <c r="CA10" i="13" s="1"/>
  <c r="H8" i="2"/>
  <c r="DS10" i="13" s="1"/>
  <c r="G6" i="2"/>
  <c r="H6"/>
  <c r="U22" i="1"/>
  <c r="F9" i="2"/>
  <c r="F10"/>
  <c r="BW19" i="23" l="1"/>
  <c r="BU19"/>
  <c r="BS19"/>
  <c r="BQ19"/>
  <c r="BO19"/>
  <c r="BM19"/>
  <c r="BK19"/>
  <c r="BI19"/>
  <c r="BG19"/>
  <c r="BE19"/>
  <c r="BC19"/>
  <c r="BA19"/>
  <c r="AY19"/>
  <c r="AW19"/>
  <c r="AU19"/>
  <c r="BX19"/>
  <c r="BV19"/>
  <c r="BT19"/>
  <c r="BR19"/>
  <c r="BP19"/>
  <c r="BN19"/>
  <c r="BL19"/>
  <c r="BJ19"/>
  <c r="BH19"/>
  <c r="BF19"/>
  <c r="BD19"/>
  <c r="BB19"/>
  <c r="AZ19"/>
  <c r="AX19"/>
  <c r="AV19"/>
  <c r="AT19"/>
  <c r="G21"/>
  <c r="T20"/>
  <c r="E21"/>
  <c r="B20"/>
  <c r="C20" s="1"/>
  <c r="F11" i="2"/>
  <c r="P11"/>
  <c r="M11" s="1"/>
  <c r="AI10" i="1"/>
  <c r="H7" i="2"/>
  <c r="G7"/>
  <c r="H11"/>
  <c r="DV13" i="13" s="1"/>
  <c r="AK12"/>
  <c r="AL12" i="23" s="1"/>
  <c r="G10" i="2"/>
  <c r="CC12" i="13" s="1"/>
  <c r="H10" i="2"/>
  <c r="DU12" i="13" s="1"/>
  <c r="AJ11"/>
  <c r="AK11" i="23" s="1"/>
  <c r="G9" i="2"/>
  <c r="CB11" i="13" s="1"/>
  <c r="H9" i="2"/>
  <c r="DT11" i="13" s="1"/>
  <c r="AI11"/>
  <c r="AJ11" i="23" s="1"/>
  <c r="E10" i="1"/>
  <c r="G10" s="1"/>
  <c r="E11"/>
  <c r="G11" s="1"/>
  <c r="E12"/>
  <c r="G12" s="1"/>
  <c r="E13"/>
  <c r="E14"/>
  <c r="G14" s="1"/>
  <c r="E15"/>
  <c r="E16"/>
  <c r="E17"/>
  <c r="E18"/>
  <c r="E19"/>
  <c r="E20"/>
  <c r="G21"/>
  <c r="C52"/>
  <c r="D11" i="13"/>
  <c r="E11"/>
  <c r="F11"/>
  <c r="G11"/>
  <c r="H11"/>
  <c r="I11"/>
  <c r="J11"/>
  <c r="K11"/>
  <c r="L11"/>
  <c r="D12"/>
  <c r="E12"/>
  <c r="F12"/>
  <c r="G12"/>
  <c r="H12"/>
  <c r="I12"/>
  <c r="J12"/>
  <c r="K12"/>
  <c r="L12"/>
  <c r="D13"/>
  <c r="E13"/>
  <c r="F13"/>
  <c r="G13"/>
  <c r="H13"/>
  <c r="I13"/>
  <c r="J13"/>
  <c r="K13"/>
  <c r="L13"/>
  <c r="D14"/>
  <c r="E14"/>
  <c r="F14"/>
  <c r="G14"/>
  <c r="H14"/>
  <c r="I14"/>
  <c r="J14"/>
  <c r="K14"/>
  <c r="L14"/>
  <c r="D15"/>
  <c r="E15"/>
  <c r="F15"/>
  <c r="G15"/>
  <c r="H15"/>
  <c r="I15"/>
  <c r="J15"/>
  <c r="K15"/>
  <c r="L15"/>
  <c r="D16"/>
  <c r="E16"/>
  <c r="F16"/>
  <c r="G16"/>
  <c r="H16"/>
  <c r="I16"/>
  <c r="J16"/>
  <c r="K16"/>
  <c r="L16"/>
  <c r="D17"/>
  <c r="E17"/>
  <c r="F17"/>
  <c r="G17"/>
  <c r="H17"/>
  <c r="I17"/>
  <c r="J17"/>
  <c r="K17"/>
  <c r="L17"/>
  <c r="D18"/>
  <c r="E18"/>
  <c r="F18"/>
  <c r="G18"/>
  <c r="H18"/>
  <c r="I18"/>
  <c r="J18"/>
  <c r="K18"/>
  <c r="L18"/>
  <c r="D19"/>
  <c r="E19"/>
  <c r="F19"/>
  <c r="G19"/>
  <c r="H19"/>
  <c r="I19"/>
  <c r="J19"/>
  <c r="K19"/>
  <c r="L19"/>
  <c r="D20"/>
  <c r="E20"/>
  <c r="F20"/>
  <c r="G20"/>
  <c r="H20"/>
  <c r="I20"/>
  <c r="J20"/>
  <c r="K20"/>
  <c r="L20"/>
  <c r="D21"/>
  <c r="E21"/>
  <c r="F21"/>
  <c r="G21"/>
  <c r="I21"/>
  <c r="J21"/>
  <c r="K21"/>
  <c r="F10"/>
  <c r="G10"/>
  <c r="H10"/>
  <c r="I10"/>
  <c r="J10"/>
  <c r="K10"/>
  <c r="E22" i="23" l="1"/>
  <c r="G22"/>
  <c r="B22" s="1"/>
  <c r="T21"/>
  <c r="BW20"/>
  <c r="BU20"/>
  <c r="BS20"/>
  <c r="BQ20"/>
  <c r="BO20"/>
  <c r="BM20"/>
  <c r="BK20"/>
  <c r="BI20"/>
  <c r="BG20"/>
  <c r="BE20"/>
  <c r="BC20"/>
  <c r="BA20"/>
  <c r="AY20"/>
  <c r="AW20"/>
  <c r="AU20"/>
  <c r="BX20"/>
  <c r="BV20"/>
  <c r="BT20"/>
  <c r="BR20"/>
  <c r="BP20"/>
  <c r="BN20"/>
  <c r="BL20"/>
  <c r="BJ20"/>
  <c r="BH20"/>
  <c r="BF20"/>
  <c r="BD20"/>
  <c r="BB20"/>
  <c r="AZ20"/>
  <c r="AX20"/>
  <c r="AV20"/>
  <c r="B21"/>
  <c r="C21" s="1"/>
  <c r="G11" i="2"/>
  <c r="CD13" i="13" s="1"/>
  <c r="AL13"/>
  <c r="CB12"/>
  <c r="G19" i="1"/>
  <c r="G9"/>
  <c r="G18"/>
  <c r="G17"/>
  <c r="G13"/>
  <c r="G15"/>
  <c r="G20"/>
  <c r="G16"/>
  <c r="AH9"/>
  <c r="E13" i="2"/>
  <c r="P12"/>
  <c r="F12"/>
  <c r="AJ12" i="13"/>
  <c r="AK12" i="23" s="1"/>
  <c r="S21" i="1"/>
  <c r="S19"/>
  <c r="BH19"/>
  <c r="BI19"/>
  <c r="S17"/>
  <c r="BH17"/>
  <c r="BF17"/>
  <c r="BI17"/>
  <c r="BG17"/>
  <c r="S15"/>
  <c r="BH15"/>
  <c r="BF15"/>
  <c r="BD15"/>
  <c r="BI15"/>
  <c r="BG15"/>
  <c r="BE15"/>
  <c r="S13"/>
  <c r="BH13"/>
  <c r="BF13"/>
  <c r="BD13"/>
  <c r="BB13"/>
  <c r="BI13"/>
  <c r="BG13"/>
  <c r="BE13"/>
  <c r="BC13"/>
  <c r="S11"/>
  <c r="BH11"/>
  <c r="BF11"/>
  <c r="BD11"/>
  <c r="BB11"/>
  <c r="AZ11"/>
  <c r="BI11"/>
  <c r="BG11"/>
  <c r="BE11"/>
  <c r="BC11"/>
  <c r="BA11"/>
  <c r="AY11"/>
  <c r="BI9"/>
  <c r="BG9"/>
  <c r="BE9"/>
  <c r="BC9"/>
  <c r="BA9"/>
  <c r="AY9"/>
  <c r="AW9"/>
  <c r="BH9"/>
  <c r="BF9"/>
  <c r="BD9"/>
  <c r="BB9"/>
  <c r="AZ9"/>
  <c r="AX9"/>
  <c r="S20"/>
  <c r="BI20"/>
  <c r="S18"/>
  <c r="BI18"/>
  <c r="BG18"/>
  <c r="BH18"/>
  <c r="S16"/>
  <c r="BI16"/>
  <c r="BG16"/>
  <c r="BE16"/>
  <c r="BH16"/>
  <c r="BF16"/>
  <c r="S14"/>
  <c r="BI14"/>
  <c r="BG14"/>
  <c r="BE14"/>
  <c r="BC14"/>
  <c r="BH14"/>
  <c r="BF14"/>
  <c r="BD14"/>
  <c r="S12"/>
  <c r="BI12"/>
  <c r="BG12"/>
  <c r="BE12"/>
  <c r="BC12"/>
  <c r="BA12"/>
  <c r="BH12"/>
  <c r="BF12"/>
  <c r="BD12"/>
  <c r="BB12"/>
  <c r="AZ12"/>
  <c r="S10"/>
  <c r="BI10"/>
  <c r="BG10"/>
  <c r="BE10"/>
  <c r="BC10"/>
  <c r="BA10"/>
  <c r="AY10"/>
  <c r="BH10"/>
  <c r="BF10"/>
  <c r="BD10"/>
  <c r="BB10"/>
  <c r="AZ10"/>
  <c r="AX10"/>
  <c r="AJ11"/>
  <c r="AK13" i="13"/>
  <c r="AL13" i="23" s="1"/>
  <c r="AK12" i="1"/>
  <c r="AX11"/>
  <c r="AI11"/>
  <c r="AL14" i="13"/>
  <c r="AI12"/>
  <c r="AJ12" i="23" s="1"/>
  <c r="CA11" i="13"/>
  <c r="DS11"/>
  <c r="DU13"/>
  <c r="DT12"/>
  <c r="S9" i="1"/>
  <c r="B10"/>
  <c r="F10" s="1"/>
  <c r="BA14" l="1"/>
  <c r="AM14" i="23"/>
  <c r="AL13" i="1"/>
  <c r="AM13" i="23"/>
  <c r="C22"/>
  <c r="BX22" s="1"/>
  <c r="BV22"/>
  <c r="BT22"/>
  <c r="BR22"/>
  <c r="BP22"/>
  <c r="BN22"/>
  <c r="BL22"/>
  <c r="BJ22"/>
  <c r="BH22"/>
  <c r="BF22"/>
  <c r="BD22"/>
  <c r="BB22"/>
  <c r="AZ22"/>
  <c r="AX22"/>
  <c r="BW22"/>
  <c r="BU22"/>
  <c r="BS22"/>
  <c r="BQ22"/>
  <c r="BO22"/>
  <c r="BM22"/>
  <c r="BK22"/>
  <c r="BI22"/>
  <c r="BG22"/>
  <c r="BE22"/>
  <c r="BC22"/>
  <c r="BA22"/>
  <c r="AY22"/>
  <c r="AW22"/>
  <c r="BW21"/>
  <c r="BU21"/>
  <c r="BS21"/>
  <c r="BQ21"/>
  <c r="BO21"/>
  <c r="BM21"/>
  <c r="BK21"/>
  <c r="BI21"/>
  <c r="BG21"/>
  <c r="BE21"/>
  <c r="BC21"/>
  <c r="BA21"/>
  <c r="AY21"/>
  <c r="AW21"/>
  <c r="BX21"/>
  <c r="BV21"/>
  <c r="BT21"/>
  <c r="BR21"/>
  <c r="BP21"/>
  <c r="BN21"/>
  <c r="BL21"/>
  <c r="BJ21"/>
  <c r="BH21"/>
  <c r="BF21"/>
  <c r="BD21"/>
  <c r="BB21"/>
  <c r="AZ21"/>
  <c r="AX21"/>
  <c r="AV21"/>
  <c r="T22"/>
  <c r="G23"/>
  <c r="E23"/>
  <c r="AW10" i="1"/>
  <c r="AH10"/>
  <c r="BA13"/>
  <c r="CB13" i="13"/>
  <c r="CC13"/>
  <c r="AY12" i="1"/>
  <c r="AK13"/>
  <c r="AK14" i="13"/>
  <c r="G12" i="2"/>
  <c r="H12"/>
  <c r="DU14" i="13" s="1"/>
  <c r="AM14"/>
  <c r="AN14" i="23" s="1"/>
  <c r="E14" i="2"/>
  <c r="P13"/>
  <c r="F13"/>
  <c r="AH11" i="13"/>
  <c r="S52" i="1"/>
  <c r="AK14"/>
  <c r="AL14"/>
  <c r="AJ12"/>
  <c r="AZ13"/>
  <c r="AX12"/>
  <c r="AI12"/>
  <c r="AJ13" i="13"/>
  <c r="AK13" i="23" s="1"/>
  <c r="AI13" i="13"/>
  <c r="AJ13" i="23" s="1"/>
  <c r="DS12" i="13"/>
  <c r="CA12"/>
  <c r="DT13"/>
  <c r="B11" i="1"/>
  <c r="F11" s="1"/>
  <c r="AZ14" l="1"/>
  <c r="AL14" i="23"/>
  <c r="G24"/>
  <c r="T23"/>
  <c r="B24"/>
  <c r="E24"/>
  <c r="B23"/>
  <c r="C23" s="1"/>
  <c r="AL15" i="13"/>
  <c r="AK15"/>
  <c r="AL15" i="23" s="1"/>
  <c r="AH12" i="13"/>
  <c r="AH11" i="1"/>
  <c r="AW11"/>
  <c r="AM14"/>
  <c r="AM15" i="13"/>
  <c r="AN15" i="23" s="1"/>
  <c r="BB14" i="1"/>
  <c r="E15" i="2"/>
  <c r="P14"/>
  <c r="F14"/>
  <c r="G13"/>
  <c r="CF15" i="13" s="1"/>
  <c r="H13" i="2"/>
  <c r="DX15" i="13" s="1"/>
  <c r="AN15"/>
  <c r="AO15" i="23" s="1"/>
  <c r="DW14" i="13"/>
  <c r="DV14"/>
  <c r="CE14"/>
  <c r="CB14"/>
  <c r="CB15" s="1"/>
  <c r="CC14"/>
  <c r="CD14"/>
  <c r="CD15" s="1"/>
  <c r="AJ13" i="1"/>
  <c r="AY13"/>
  <c r="AX13"/>
  <c r="AI13"/>
  <c r="AJ14" i="13"/>
  <c r="AK14" i="23" s="1"/>
  <c r="AI14" i="13"/>
  <c r="AJ14" i="23" s="1"/>
  <c r="CA13" i="13"/>
  <c r="DT14"/>
  <c r="DS13"/>
  <c r="B12" i="1"/>
  <c r="F12" s="1"/>
  <c r="D9" i="6"/>
  <c r="AL15" i="1" l="1"/>
  <c r="AM15" i="23"/>
  <c r="C24"/>
  <c r="BX24" s="1"/>
  <c r="BR24"/>
  <c r="BN24"/>
  <c r="BL24"/>
  <c r="BJ24"/>
  <c r="BH24"/>
  <c r="BF24"/>
  <c r="BD24"/>
  <c r="BB24"/>
  <c r="AZ24"/>
  <c r="BW24"/>
  <c r="BU24"/>
  <c r="BS24"/>
  <c r="BQ24"/>
  <c r="BO24"/>
  <c r="BM24"/>
  <c r="BK24"/>
  <c r="BI24"/>
  <c r="BG24"/>
  <c r="BE24"/>
  <c r="BC24"/>
  <c r="BA24"/>
  <c r="AY24"/>
  <c r="BW23"/>
  <c r="BU23"/>
  <c r="BS23"/>
  <c r="BQ23"/>
  <c r="BO23"/>
  <c r="BM23"/>
  <c r="BK23"/>
  <c r="BI23"/>
  <c r="BG23"/>
  <c r="BE23"/>
  <c r="BC23"/>
  <c r="BA23"/>
  <c r="AY23"/>
  <c r="BX23"/>
  <c r="BV23"/>
  <c r="BT23"/>
  <c r="BR23"/>
  <c r="BP23"/>
  <c r="BN23"/>
  <c r="BL23"/>
  <c r="BJ23"/>
  <c r="BH23"/>
  <c r="BF23"/>
  <c r="BD23"/>
  <c r="BB23"/>
  <c r="AZ23"/>
  <c r="AX23"/>
  <c r="E25"/>
  <c r="T24"/>
  <c r="G25"/>
  <c r="BA15" i="1"/>
  <c r="AZ15"/>
  <c r="AK15"/>
  <c r="AK16" i="13"/>
  <c r="AL16" i="23" s="1"/>
  <c r="AL16" i="13"/>
  <c r="CC15"/>
  <c r="CE15"/>
  <c r="DU15"/>
  <c r="DV15"/>
  <c r="DW15"/>
  <c r="H14" i="2"/>
  <c r="DY16" i="13" s="1"/>
  <c r="G14" i="2"/>
  <c r="CG16" i="13" s="1"/>
  <c r="AO16"/>
  <c r="AP16" i="23" s="1"/>
  <c r="AM15" i="1"/>
  <c r="BB15"/>
  <c r="AM16" i="13"/>
  <c r="AN16" i="23" s="1"/>
  <c r="E16" i="2"/>
  <c r="F16" s="1"/>
  <c r="P15"/>
  <c r="F15"/>
  <c r="CB16" i="13"/>
  <c r="AN15" i="1"/>
  <c r="AN16" i="13"/>
  <c r="AO16" i="23" s="1"/>
  <c r="BC15" i="1"/>
  <c r="AH12"/>
  <c r="AH13" i="13"/>
  <c r="AW12" i="1"/>
  <c r="AJ15" i="13"/>
  <c r="AK15" i="23" s="1"/>
  <c r="D10" i="6"/>
  <c r="B9"/>
  <c r="AK16" i="1"/>
  <c r="AJ14"/>
  <c r="AY14"/>
  <c r="AX14"/>
  <c r="AI14"/>
  <c r="AI15" i="13"/>
  <c r="AJ15" i="23" s="1"/>
  <c r="CA14" i="13"/>
  <c r="DS14"/>
  <c r="DT15"/>
  <c r="B13" i="1"/>
  <c r="F13" s="1"/>
  <c r="E9" i="6"/>
  <c r="BV24" i="23" l="1"/>
  <c r="AL16" i="1"/>
  <c r="AM16" i="23"/>
  <c r="BP24"/>
  <c r="BT24"/>
  <c r="G26"/>
  <c r="T25"/>
  <c r="B26"/>
  <c r="E26"/>
  <c r="B25"/>
  <c r="C25" s="1"/>
  <c r="D11" i="6"/>
  <c r="G10"/>
  <c r="CC16" i="13"/>
  <c r="AZ16" i="1"/>
  <c r="AK17" i="13"/>
  <c r="CD16"/>
  <c r="CE16"/>
  <c r="BA16" i="1"/>
  <c r="AL17" i="13"/>
  <c r="DU16"/>
  <c r="DW16"/>
  <c r="AN16" i="1"/>
  <c r="BC16"/>
  <c r="AN17" i="13"/>
  <c r="AO17" i="23" s="1"/>
  <c r="AP17" i="13"/>
  <c r="AQ17" i="23" s="1"/>
  <c r="H15" i="2"/>
  <c r="DZ17" i="13" s="1"/>
  <c r="G15" i="2"/>
  <c r="CH17" i="13" s="1"/>
  <c r="AM17"/>
  <c r="AN17" i="23" s="1"/>
  <c r="AM16" i="1"/>
  <c r="BB16"/>
  <c r="AO16"/>
  <c r="BD16"/>
  <c r="AO17" i="13"/>
  <c r="AP17" i="23" s="1"/>
  <c r="AY15" i="1"/>
  <c r="AH13"/>
  <c r="AH14" i="13"/>
  <c r="AW13" i="1"/>
  <c r="CF16" i="13"/>
  <c r="AJ16"/>
  <c r="AK16" i="23" s="1"/>
  <c r="AJ15" i="1"/>
  <c r="E17" i="2"/>
  <c r="P16"/>
  <c r="DY17" i="13"/>
  <c r="DV16"/>
  <c r="DX16"/>
  <c r="DX17" s="1"/>
  <c r="D12" i="6"/>
  <c r="AY16" i="1"/>
  <c r="AX15"/>
  <c r="AI15"/>
  <c r="AI16" i="13"/>
  <c r="AJ16" i="23" s="1"/>
  <c r="CA15" i="13"/>
  <c r="DT16"/>
  <c r="DS15"/>
  <c r="B14" i="1"/>
  <c r="F14" s="1"/>
  <c r="E10" i="6"/>
  <c r="E11"/>
  <c r="BA17" i="1" l="1"/>
  <c r="AM17" i="23"/>
  <c r="AZ17" i="1"/>
  <c r="AL17" i="23"/>
  <c r="T26"/>
  <c r="G27"/>
  <c r="C26"/>
  <c r="BW25"/>
  <c r="BU25"/>
  <c r="BS25"/>
  <c r="BQ25"/>
  <c r="BO25"/>
  <c r="BM25"/>
  <c r="BK25"/>
  <c r="BI25"/>
  <c r="BG25"/>
  <c r="BE25"/>
  <c r="BC25"/>
  <c r="BA25"/>
  <c r="BX25"/>
  <c r="BV25"/>
  <c r="BT25"/>
  <c r="BR25"/>
  <c r="BP25"/>
  <c r="BN25"/>
  <c r="BL25"/>
  <c r="BJ25"/>
  <c r="BH25"/>
  <c r="BF25"/>
  <c r="BD25"/>
  <c r="BB25"/>
  <c r="AZ25"/>
  <c r="E27"/>
  <c r="B27"/>
  <c r="C27" s="1"/>
  <c r="AK17" i="1"/>
  <c r="DU17" i="13"/>
  <c r="DU18" s="1"/>
  <c r="DV17"/>
  <c r="AK18"/>
  <c r="AL18" i="23" s="1"/>
  <c r="AL18" i="13"/>
  <c r="AM18" i="23" s="1"/>
  <c r="AL17" i="1"/>
  <c r="CF17" i="13"/>
  <c r="CC17"/>
  <c r="AJ16" i="1"/>
  <c r="E18" i="2"/>
  <c r="P17"/>
  <c r="F17"/>
  <c r="CD17" i="13"/>
  <c r="CG17"/>
  <c r="AO17" i="1"/>
  <c r="AO18" i="13"/>
  <c r="AP18" i="23" s="1"/>
  <c r="BD17" i="1"/>
  <c r="CB17" i="13"/>
  <c r="CE17"/>
  <c r="BB17" i="1"/>
  <c r="AM17"/>
  <c r="AM18" i="13"/>
  <c r="AN18" i="23" s="1"/>
  <c r="AP18" i="13"/>
  <c r="AQ18" i="23" s="1"/>
  <c r="BE17" i="1"/>
  <c r="AP17"/>
  <c r="AJ17" i="13"/>
  <c r="AQ18"/>
  <c r="AR18" i="23" s="1"/>
  <c r="G16" i="2"/>
  <c r="CI18" i="13" s="1"/>
  <c r="H16" i="2"/>
  <c r="DY18" i="13" s="1"/>
  <c r="AH14" i="1"/>
  <c r="AH15" i="13"/>
  <c r="AW14" i="1"/>
  <c r="AN18" i="13"/>
  <c r="AO18" i="23" s="1"/>
  <c r="BC17" i="1"/>
  <c r="AN17"/>
  <c r="DW17" i="13"/>
  <c r="B10" i="6"/>
  <c r="G11"/>
  <c r="D13"/>
  <c r="AZ18" i="1"/>
  <c r="BA18"/>
  <c r="AX16"/>
  <c r="AI16"/>
  <c r="BW9" i="6"/>
  <c r="BU9"/>
  <c r="BS9"/>
  <c r="BQ9"/>
  <c r="BO9"/>
  <c r="BM9"/>
  <c r="BK9"/>
  <c r="BI9"/>
  <c r="BG9"/>
  <c r="BE9"/>
  <c r="BC9"/>
  <c r="BA9"/>
  <c r="AY9"/>
  <c r="AW9"/>
  <c r="AU9"/>
  <c r="AS9"/>
  <c r="AQ9"/>
  <c r="AO9"/>
  <c r="AM9"/>
  <c r="AK9"/>
  <c r="BX9"/>
  <c r="BV9"/>
  <c r="BT9"/>
  <c r="BR9"/>
  <c r="BP9"/>
  <c r="BN9"/>
  <c r="BL9"/>
  <c r="BJ9"/>
  <c r="BH9"/>
  <c r="BF9"/>
  <c r="BD9"/>
  <c r="BB9"/>
  <c r="AZ9"/>
  <c r="AX9"/>
  <c r="AV9"/>
  <c r="AT9"/>
  <c r="AR9"/>
  <c r="AP9"/>
  <c r="AN9"/>
  <c r="AL9"/>
  <c r="AJ9"/>
  <c r="AI17" i="13"/>
  <c r="AJ17" i="23" s="1"/>
  <c r="DS16" i="13"/>
  <c r="DT17"/>
  <c r="CA16"/>
  <c r="B15" i="1"/>
  <c r="F15" s="1"/>
  <c r="E12" i="6"/>
  <c r="C10" l="1"/>
  <c r="BW10" s="1"/>
  <c r="AY17" i="1"/>
  <c r="AK17" i="23"/>
  <c r="BW27"/>
  <c r="BU27"/>
  <c r="BS27"/>
  <c r="BQ27"/>
  <c r="BO27"/>
  <c r="BM27"/>
  <c r="BK27"/>
  <c r="BI27"/>
  <c r="BG27"/>
  <c r="BE27"/>
  <c r="BC27"/>
  <c r="BX27"/>
  <c r="BV27"/>
  <c r="BT27"/>
  <c r="BR27"/>
  <c r="BP27"/>
  <c r="BN27"/>
  <c r="BL27"/>
  <c r="BJ27"/>
  <c r="BH27"/>
  <c r="BF27"/>
  <c r="BD27"/>
  <c r="BB27"/>
  <c r="E28"/>
  <c r="BX26"/>
  <c r="BV26"/>
  <c r="BT26"/>
  <c r="BR26"/>
  <c r="BP26"/>
  <c r="BN26"/>
  <c r="BL26"/>
  <c r="BJ26"/>
  <c r="BH26"/>
  <c r="BF26"/>
  <c r="BD26"/>
  <c r="BB26"/>
  <c r="BW26"/>
  <c r="BU26"/>
  <c r="BS26"/>
  <c r="BQ26"/>
  <c r="BO26"/>
  <c r="BM26"/>
  <c r="BK26"/>
  <c r="BI26"/>
  <c r="BG26"/>
  <c r="BE26"/>
  <c r="BC26"/>
  <c r="BA26"/>
  <c r="G28"/>
  <c r="T27"/>
  <c r="AJ17" i="1"/>
  <c r="AL18"/>
  <c r="AK19" i="13"/>
  <c r="AK18" i="1"/>
  <c r="AJ18" i="13"/>
  <c r="AK18" i="23" s="1"/>
  <c r="DW18" i="13"/>
  <c r="BD10" i="6"/>
  <c r="BT10"/>
  <c r="AN10"/>
  <c r="AS10"/>
  <c r="AH16" i="13"/>
  <c r="AH15" i="1"/>
  <c r="AW15"/>
  <c r="CB18" i="13"/>
  <c r="AP10" i="6"/>
  <c r="BF10"/>
  <c r="BV10"/>
  <c r="BA10"/>
  <c r="BC18" i="1"/>
  <c r="AN18"/>
  <c r="AN19" i="13"/>
  <c r="AO19" i="23" s="1"/>
  <c r="AQ18" i="1"/>
  <c r="AQ19" i="13"/>
  <c r="AR19" i="23" s="1"/>
  <c r="BF18" i="1"/>
  <c r="BD18"/>
  <c r="AO18"/>
  <c r="AO19" i="13"/>
  <c r="AP19" i="23" s="1"/>
  <c r="AR19" i="13"/>
  <c r="AS19" i="23" s="1"/>
  <c r="G17" i="2"/>
  <c r="CJ19" i="13" s="1"/>
  <c r="H17" i="2"/>
  <c r="EB19" i="13" s="1"/>
  <c r="AL19"/>
  <c r="AM19" i="23" s="1"/>
  <c r="CH18" i="13"/>
  <c r="CI19"/>
  <c r="AM18" i="1"/>
  <c r="AM19" i="13"/>
  <c r="AN19" i="23" s="1"/>
  <c r="BB18" i="1"/>
  <c r="AV10" i="6"/>
  <c r="BL10"/>
  <c r="AK10"/>
  <c r="BI10"/>
  <c r="CF18" i="13"/>
  <c r="CF19" s="1"/>
  <c r="CC18"/>
  <c r="CD18"/>
  <c r="CD19" s="1"/>
  <c r="AX10" i="6"/>
  <c r="BN10"/>
  <c r="AM10"/>
  <c r="BQ10"/>
  <c r="EA18" i="13"/>
  <c r="EA19" s="1"/>
  <c r="DV18"/>
  <c r="AP18" i="1"/>
  <c r="BE18"/>
  <c r="AP19" i="13"/>
  <c r="AQ19" i="23" s="1"/>
  <c r="CE18" i="13"/>
  <c r="CE19" s="1"/>
  <c r="DZ18"/>
  <c r="DZ19" s="1"/>
  <c r="CG18"/>
  <c r="CG19" s="1"/>
  <c r="E19" i="2"/>
  <c r="P18"/>
  <c r="F18"/>
  <c r="DX18" i="13"/>
  <c r="AR10" i="6"/>
  <c r="AZ10"/>
  <c r="BH10"/>
  <c r="BP10"/>
  <c r="BX10"/>
  <c r="AO10"/>
  <c r="AW10"/>
  <c r="BE10"/>
  <c r="BM10"/>
  <c r="BU10"/>
  <c r="B11"/>
  <c r="AU10"/>
  <c r="BC10"/>
  <c r="BK10"/>
  <c r="BS10"/>
  <c r="G12"/>
  <c r="G13" s="1"/>
  <c r="B13" s="1"/>
  <c r="AL10"/>
  <c r="AT10"/>
  <c r="BB10"/>
  <c r="BJ10"/>
  <c r="BR10"/>
  <c r="AJ10"/>
  <c r="AQ10"/>
  <c r="AY10"/>
  <c r="BG10"/>
  <c r="BO10"/>
  <c r="D14"/>
  <c r="AY18" i="1"/>
  <c r="AX17"/>
  <c r="AI17"/>
  <c r="AI18" i="13"/>
  <c r="AJ18" i="23" s="1"/>
  <c r="DS17" i="13"/>
  <c r="DT18"/>
  <c r="DU19"/>
  <c r="CA17"/>
  <c r="AJ19"/>
  <c r="AK19" i="23" s="1"/>
  <c r="B16" i="1"/>
  <c r="F16" s="1"/>
  <c r="AK20" i="13"/>
  <c r="AL20" i="23" s="1"/>
  <c r="E13" i="6"/>
  <c r="D6" i="2"/>
  <c r="C11" i="6" l="1"/>
  <c r="BW11" s="1"/>
  <c r="AK19" i="1"/>
  <c r="AL19" i="23"/>
  <c r="T28"/>
  <c r="G29"/>
  <c r="B28"/>
  <c r="C28" s="1"/>
  <c r="AZ19" i="1"/>
  <c r="AJ18"/>
  <c r="DX19" i="13"/>
  <c r="DX20" s="1"/>
  <c r="DV19"/>
  <c r="CC19"/>
  <c r="CH19"/>
  <c r="DW19"/>
  <c r="BB11" i="6"/>
  <c r="AS11"/>
  <c r="AL20" i="13"/>
  <c r="AM20" i="23" s="1"/>
  <c r="AL19" i="1"/>
  <c r="BA19"/>
  <c r="AO20" i="13"/>
  <c r="AP20" i="23" s="1"/>
  <c r="AO19" i="1"/>
  <c r="BD19"/>
  <c r="AQ19"/>
  <c r="BF19"/>
  <c r="AQ20" i="13"/>
  <c r="AR20" i="23" s="1"/>
  <c r="AW16" i="1"/>
  <c r="AH16"/>
  <c r="AH17" i="13"/>
  <c r="BJ11" i="6"/>
  <c r="BA11"/>
  <c r="G18" i="2"/>
  <c r="CK20" i="13" s="1"/>
  <c r="H18" i="2"/>
  <c r="DZ20" i="13" s="1"/>
  <c r="AS20"/>
  <c r="AT20" i="23" s="1"/>
  <c r="EB20" i="13"/>
  <c r="CB19"/>
  <c r="CB20" s="1"/>
  <c r="AM20"/>
  <c r="AN20" i="23" s="1"/>
  <c r="AM19" i="1"/>
  <c r="BB19"/>
  <c r="AL11" i="6"/>
  <c r="BR11"/>
  <c r="BI11"/>
  <c r="CE20" i="13"/>
  <c r="DW20"/>
  <c r="CJ20"/>
  <c r="AN20"/>
  <c r="AO20" i="23" s="1"/>
  <c r="AN19" i="1"/>
  <c r="BC19"/>
  <c r="AT11" i="6"/>
  <c r="AK11"/>
  <c r="BQ11"/>
  <c r="E20" i="2"/>
  <c r="P19"/>
  <c r="F19"/>
  <c r="AP19" i="1"/>
  <c r="BE19"/>
  <c r="AP20" i="13"/>
  <c r="AQ20" i="23" s="1"/>
  <c r="CF20" i="13"/>
  <c r="AR19" i="1"/>
  <c r="BG19"/>
  <c r="AR20" i="13"/>
  <c r="AS20" i="23" s="1"/>
  <c r="DY19" i="13"/>
  <c r="AP11" i="6"/>
  <c r="AX11"/>
  <c r="BF11"/>
  <c r="BN11"/>
  <c r="BV11"/>
  <c r="AO11"/>
  <c r="AW11"/>
  <c r="BE11"/>
  <c r="BM11"/>
  <c r="BU11"/>
  <c r="AJ11"/>
  <c r="AN11"/>
  <c r="AR11"/>
  <c r="AV11"/>
  <c r="AZ11"/>
  <c r="BD11"/>
  <c r="BH11"/>
  <c r="BL11"/>
  <c r="BP11"/>
  <c r="BT11"/>
  <c r="BX11"/>
  <c r="AM11"/>
  <c r="AQ11"/>
  <c r="AU11"/>
  <c r="AY11"/>
  <c r="BC11"/>
  <c r="BG11"/>
  <c r="BK11"/>
  <c r="BO11"/>
  <c r="BS11"/>
  <c r="D15"/>
  <c r="B12"/>
  <c r="C12" s="1"/>
  <c r="AK20" i="1"/>
  <c r="AZ20"/>
  <c r="AJ19"/>
  <c r="AY19"/>
  <c r="AX18"/>
  <c r="AI18"/>
  <c r="AI19" i="13"/>
  <c r="AJ19" i="23" s="1"/>
  <c r="CA18" i="13"/>
  <c r="DS18"/>
  <c r="DT19"/>
  <c r="AJ20"/>
  <c r="AK20" i="23" s="1"/>
  <c r="B17" i="1"/>
  <c r="F17" s="1"/>
  <c r="G14" i="6"/>
  <c r="E14"/>
  <c r="M8" i="2"/>
  <c r="M9"/>
  <c r="M10"/>
  <c r="M12"/>
  <c r="M13"/>
  <c r="M14"/>
  <c r="M15"/>
  <c r="M16"/>
  <c r="M17"/>
  <c r="M18"/>
  <c r="M19"/>
  <c r="M7"/>
  <c r="C13" i="6" l="1"/>
  <c r="BX28" i="23"/>
  <c r="BV28"/>
  <c r="BT28"/>
  <c r="BR28"/>
  <c r="BP28"/>
  <c r="BN28"/>
  <c r="BL28"/>
  <c r="BJ28"/>
  <c r="BH28"/>
  <c r="BF28"/>
  <c r="BD28"/>
  <c r="BW28"/>
  <c r="BU28"/>
  <c r="BS28"/>
  <c r="BQ28"/>
  <c r="BO28"/>
  <c r="BM28"/>
  <c r="BK28"/>
  <c r="BI28"/>
  <c r="BG28"/>
  <c r="BE28"/>
  <c r="BC28"/>
  <c r="G30"/>
  <c r="T29"/>
  <c r="B29"/>
  <c r="C29" s="1"/>
  <c r="AK21" i="13"/>
  <c r="DU20"/>
  <c r="DY20"/>
  <c r="EA20"/>
  <c r="CH20"/>
  <c r="CI20"/>
  <c r="CC20"/>
  <c r="E21" i="2"/>
  <c r="P20"/>
  <c r="M20" s="1"/>
  <c r="F20"/>
  <c r="AS20" i="1"/>
  <c r="AS21" i="13"/>
  <c r="AT21" i="23" s="1"/>
  <c r="BH20" i="1"/>
  <c r="T14" i="6"/>
  <c r="AN20" i="1"/>
  <c r="BC20"/>
  <c r="AN21" i="13"/>
  <c r="AO21" i="23" s="1"/>
  <c r="AM20" i="1"/>
  <c r="AM21" i="13"/>
  <c r="AN21" i="23" s="1"/>
  <c r="BB20" i="1"/>
  <c r="CD20" i="13"/>
  <c r="EC20"/>
  <c r="DV20"/>
  <c r="AQ20" i="1"/>
  <c r="AQ21" i="13"/>
  <c r="AR21" i="23" s="1"/>
  <c r="BF20" i="1"/>
  <c r="AL20"/>
  <c r="AL21" i="13"/>
  <c r="AM21" i="23" s="1"/>
  <c r="BA20" i="1"/>
  <c r="AR20"/>
  <c r="AR21" i="13"/>
  <c r="AS21" i="23" s="1"/>
  <c r="BG20" i="1"/>
  <c r="G19" i="2"/>
  <c r="CL21" i="13" s="1"/>
  <c r="AT21"/>
  <c r="AU21" i="23" s="1"/>
  <c r="H19" i="2"/>
  <c r="ED21" i="13" s="1"/>
  <c r="AH17" i="1"/>
  <c r="AH18" i="13"/>
  <c r="AW17" i="1"/>
  <c r="AO20"/>
  <c r="AO21" i="13"/>
  <c r="AP21" i="23" s="1"/>
  <c r="BD20" i="1"/>
  <c r="CG20" i="13"/>
  <c r="AP20" i="1"/>
  <c r="BE20"/>
  <c r="AP21" i="13"/>
  <c r="AQ21" i="23" s="1"/>
  <c r="T9" i="6"/>
  <c r="T10"/>
  <c r="T12"/>
  <c r="T13"/>
  <c r="T11"/>
  <c r="B14"/>
  <c r="C14" s="1"/>
  <c r="D16"/>
  <c r="AK21" i="1"/>
  <c r="AG11" s="1"/>
  <c r="AJ20"/>
  <c r="AY20"/>
  <c r="AX19"/>
  <c r="AI19"/>
  <c r="BW12" i="6"/>
  <c r="BU12"/>
  <c r="BS12"/>
  <c r="BQ12"/>
  <c r="BO12"/>
  <c r="BM12"/>
  <c r="BK12"/>
  <c r="BI12"/>
  <c r="BG12"/>
  <c r="BE12"/>
  <c r="BC12"/>
  <c r="BA12"/>
  <c r="AY12"/>
  <c r="AW12"/>
  <c r="AU12"/>
  <c r="AS12"/>
  <c r="AQ12"/>
  <c r="AO12"/>
  <c r="AM12"/>
  <c r="AK12"/>
  <c r="AJ12"/>
  <c r="BX12"/>
  <c r="BV12"/>
  <c r="BT12"/>
  <c r="BR12"/>
  <c r="BP12"/>
  <c r="BN12"/>
  <c r="BL12"/>
  <c r="BJ12"/>
  <c r="BH12"/>
  <c r="BF12"/>
  <c r="BD12"/>
  <c r="BB12"/>
  <c r="AZ12"/>
  <c r="AX12"/>
  <c r="AV12"/>
  <c r="AT12"/>
  <c r="AR12"/>
  <c r="AP12"/>
  <c r="AN12"/>
  <c r="AL12"/>
  <c r="AI20" i="13"/>
  <c r="AJ20" i="23" s="1"/>
  <c r="CA19" i="13"/>
  <c r="DT20"/>
  <c r="DS19"/>
  <c r="AJ21"/>
  <c r="AK21" i="23" s="1"/>
  <c r="B18" i="1"/>
  <c r="F18" s="1"/>
  <c r="AK22" i="13"/>
  <c r="AL22" i="23" s="1"/>
  <c r="E15" i="6"/>
  <c r="G15"/>
  <c r="T15" s="1"/>
  <c r="AZ21" i="1" l="1"/>
  <c r="AL21" i="23"/>
  <c r="BW29"/>
  <c r="BU29"/>
  <c r="BS29"/>
  <c r="BQ29"/>
  <c r="BO29"/>
  <c r="BM29"/>
  <c r="BK29"/>
  <c r="BI29"/>
  <c r="BG29"/>
  <c r="BE29"/>
  <c r="BX29"/>
  <c r="BV29"/>
  <c r="BT29"/>
  <c r="BR29"/>
  <c r="BP29"/>
  <c r="BN29"/>
  <c r="BL29"/>
  <c r="BJ29"/>
  <c r="BH29"/>
  <c r="BF29"/>
  <c r="BD29"/>
  <c r="G31"/>
  <c r="B30"/>
  <c r="C30" s="1"/>
  <c r="T30"/>
  <c r="W30" s="1"/>
  <c r="DZ21" i="13"/>
  <c r="DU21"/>
  <c r="EA21"/>
  <c r="CB21"/>
  <c r="CG21"/>
  <c r="DX21"/>
  <c r="CF21"/>
  <c r="CD21"/>
  <c r="CC21"/>
  <c r="CH21"/>
  <c r="EC21"/>
  <c r="DW21"/>
  <c r="AW18" i="1"/>
  <c r="AH19" i="13"/>
  <c r="AH18" i="1"/>
  <c r="AQ21"/>
  <c r="AG17" s="1"/>
  <c r="AQ22" i="13"/>
  <c r="AR22" i="23" s="1"/>
  <c r="BF21" i="1"/>
  <c r="AV17" s="1"/>
  <c r="M17" i="23" s="1"/>
  <c r="AS21" i="1"/>
  <c r="AG19" s="1"/>
  <c r="AS22" i="13"/>
  <c r="AT22" i="23" s="1"/>
  <c r="BH21" i="1"/>
  <c r="AV19" s="1"/>
  <c r="M19" i="23" s="1"/>
  <c r="AU22" i="13"/>
  <c r="AV22" i="23" s="1"/>
  <c r="G20" i="2"/>
  <c r="CM22" i="13" s="1"/>
  <c r="H20" i="2"/>
  <c r="EE22" i="13" s="1"/>
  <c r="CI21"/>
  <c r="CI22" s="1"/>
  <c r="AO21" i="1"/>
  <c r="AG15" s="1"/>
  <c r="BD21"/>
  <c r="AV15" s="1"/>
  <c r="M15" i="23" s="1"/>
  <c r="AO22" i="13"/>
  <c r="AP22" i="23" s="1"/>
  <c r="CE21" i="13"/>
  <c r="CE22" s="1"/>
  <c r="ED22"/>
  <c r="AL21" i="1"/>
  <c r="AG12" s="1"/>
  <c r="BA21"/>
  <c r="AV12" s="1"/>
  <c r="M12" i="23" s="1"/>
  <c r="AL22" i="13"/>
  <c r="AM22" i="23" s="1"/>
  <c r="BC21" i="1"/>
  <c r="AV14" s="1"/>
  <c r="M14" i="23" s="1"/>
  <c r="AN21" i="1"/>
  <c r="AG14" s="1"/>
  <c r="AN22" i="13"/>
  <c r="AO22" i="23" s="1"/>
  <c r="DY21" i="13"/>
  <c r="AP21" i="1"/>
  <c r="AG16" s="1"/>
  <c r="AP22" i="13"/>
  <c r="AQ22" i="23" s="1"/>
  <c r="BE21" i="1"/>
  <c r="AV16" s="1"/>
  <c r="M16" i="23" s="1"/>
  <c r="CK21" i="13"/>
  <c r="CK22" s="1"/>
  <c r="CJ21"/>
  <c r="AT21" i="1"/>
  <c r="AG20" s="1"/>
  <c r="AT22" i="13"/>
  <c r="AU22" i="23" s="1"/>
  <c r="BI21" i="1"/>
  <c r="AV20" s="1"/>
  <c r="M20" i="23" s="1"/>
  <c r="AR21" i="1"/>
  <c r="AG18" s="1"/>
  <c r="BG21"/>
  <c r="AV18" s="1"/>
  <c r="M18" i="23" s="1"/>
  <c r="AR22" i="13"/>
  <c r="AS22" i="23" s="1"/>
  <c r="DV21" i="13"/>
  <c r="AM21" i="1"/>
  <c r="AG13" s="1"/>
  <c r="BB21"/>
  <c r="AV13" s="1"/>
  <c r="M13" i="23" s="1"/>
  <c r="AM22" i="13"/>
  <c r="AN22" i="23" s="1"/>
  <c r="EB21" i="13"/>
  <c r="E22" i="2"/>
  <c r="P21"/>
  <c r="M21" s="1"/>
  <c r="F21"/>
  <c r="CL22" i="13"/>
  <c r="BW14" i="6"/>
  <c r="B15"/>
  <c r="C15" s="1"/>
  <c r="D17"/>
  <c r="AJ21" i="1"/>
  <c r="AG10" s="1"/>
  <c r="AY21"/>
  <c r="AX20"/>
  <c r="AI20"/>
  <c r="BW13" i="6"/>
  <c r="BU13"/>
  <c r="BS13"/>
  <c r="BQ13"/>
  <c r="BO13"/>
  <c r="BM13"/>
  <c r="BK13"/>
  <c r="BI13"/>
  <c r="BG13"/>
  <c r="BE13"/>
  <c r="BC13"/>
  <c r="BA13"/>
  <c r="AY13"/>
  <c r="AW13"/>
  <c r="AU13"/>
  <c r="AS13"/>
  <c r="AQ13"/>
  <c r="AO13"/>
  <c r="AM13"/>
  <c r="AK13"/>
  <c r="BX13"/>
  <c r="BV13"/>
  <c r="BT13"/>
  <c r="BR13"/>
  <c r="BP13"/>
  <c r="BN13"/>
  <c r="BL13"/>
  <c r="BJ13"/>
  <c r="BH13"/>
  <c r="BF13"/>
  <c r="BD13"/>
  <c r="BB13"/>
  <c r="AZ13"/>
  <c r="AX13"/>
  <c r="AV13"/>
  <c r="AT13"/>
  <c r="AR13"/>
  <c r="AP13"/>
  <c r="AN13"/>
  <c r="AL13"/>
  <c r="AJ13"/>
  <c r="AI21" i="13"/>
  <c r="AJ21" i="23" s="1"/>
  <c r="CA20" i="13"/>
  <c r="DS20"/>
  <c r="DT21"/>
  <c r="AJ22"/>
  <c r="AK22" i="23" s="1"/>
  <c r="B19" i="1"/>
  <c r="F19" s="1"/>
  <c r="AV11"/>
  <c r="M11" i="23" s="1"/>
  <c r="E16" i="6"/>
  <c r="G16"/>
  <c r="BW30" i="23" l="1"/>
  <c r="BU30"/>
  <c r="BS30"/>
  <c r="BQ30"/>
  <c r="BO30"/>
  <c r="BM30"/>
  <c r="BK30"/>
  <c r="BI30"/>
  <c r="BG30"/>
  <c r="BE30"/>
  <c r="BX30"/>
  <c r="BV30"/>
  <c r="BT30"/>
  <c r="BR30"/>
  <c r="BP30"/>
  <c r="BN30"/>
  <c r="BL30"/>
  <c r="BJ30"/>
  <c r="BH30"/>
  <c r="BF30"/>
  <c r="AF30"/>
  <c r="AD30"/>
  <c r="AB30"/>
  <c r="Z30"/>
  <c r="AG30"/>
  <c r="AE30"/>
  <c r="AC30"/>
  <c r="AA30"/>
  <c r="Y30"/>
  <c r="G32"/>
  <c r="B31"/>
  <c r="C31" s="1"/>
  <c r="T31"/>
  <c r="W31" s="1"/>
  <c r="T16" i="6"/>
  <c r="G17"/>
  <c r="DW22" i="13"/>
  <c r="DU22"/>
  <c r="DZ22"/>
  <c r="CH22"/>
  <c r="CJ22"/>
  <c r="EC22"/>
  <c r="CG22"/>
  <c r="EA22"/>
  <c r="EB22"/>
  <c r="DV22"/>
  <c r="DY22"/>
  <c r="AS14" i="6"/>
  <c r="BD14"/>
  <c r="AV14"/>
  <c r="BQ14"/>
  <c r="AK14"/>
  <c r="BL14"/>
  <c r="BA14"/>
  <c r="AN14"/>
  <c r="BT14"/>
  <c r="BI14"/>
  <c r="M13"/>
  <c r="AV23" i="13"/>
  <c r="AW23" i="23" s="1"/>
  <c r="H21" i="2"/>
  <c r="DW23" i="13" s="1"/>
  <c r="G21" i="2"/>
  <c r="CN23" i="13" s="1"/>
  <c r="AM23"/>
  <c r="AN23" i="23" s="1"/>
  <c r="AR23" i="13"/>
  <c r="AS23" i="23" s="1"/>
  <c r="AT23" i="13"/>
  <c r="AU23" i="23" s="1"/>
  <c r="M12" i="6"/>
  <c r="AU23" i="13"/>
  <c r="AV23" i="23" s="1"/>
  <c r="AQ23" i="13"/>
  <c r="AR23" i="23" s="1"/>
  <c r="AP14" i="6"/>
  <c r="AX14"/>
  <c r="BF14"/>
  <c r="BN14"/>
  <c r="BV14"/>
  <c r="AM14"/>
  <c r="AU14"/>
  <c r="BC14"/>
  <c r="BK14"/>
  <c r="BS14"/>
  <c r="EA23" i="13"/>
  <c r="M18" i="6"/>
  <c r="M16"/>
  <c r="M14"/>
  <c r="AO23" i="13"/>
  <c r="AP23" i="23" s="1"/>
  <c r="CC22" i="13"/>
  <c r="CC23" s="1"/>
  <c r="AH19" i="1"/>
  <c r="AH20" i="13"/>
  <c r="AW19" i="1"/>
  <c r="AR14" i="6"/>
  <c r="AZ14"/>
  <c r="BH14"/>
  <c r="BP14"/>
  <c r="BX14"/>
  <c r="AO14"/>
  <c r="AW14"/>
  <c r="BE14"/>
  <c r="BM14"/>
  <c r="BU14"/>
  <c r="M19"/>
  <c r="DZ23" i="13"/>
  <c r="E23" i="2"/>
  <c r="P22"/>
  <c r="M22" s="1"/>
  <c r="F22"/>
  <c r="AP23" i="13"/>
  <c r="AQ23" i="23" s="1"/>
  <c r="ED23" i="13"/>
  <c r="M15" i="6"/>
  <c r="EE23" i="13"/>
  <c r="AS23"/>
  <c r="AT23" i="23" s="1"/>
  <c r="CD22" i="13"/>
  <c r="CD23" s="1"/>
  <c r="CF22"/>
  <c r="AK23"/>
  <c r="AL23" i="23" s="1"/>
  <c r="AL14" i="6"/>
  <c r="AT14"/>
  <c r="BB14"/>
  <c r="BJ14"/>
  <c r="BR14"/>
  <c r="AJ14"/>
  <c r="AQ14"/>
  <c r="AY14"/>
  <c r="BG14"/>
  <c r="BO14"/>
  <c r="M20"/>
  <c r="AN23" i="13"/>
  <c r="AO23" i="23" s="1"/>
  <c r="AL23" i="13"/>
  <c r="AM23" i="23" s="1"/>
  <c r="M17" i="6"/>
  <c r="DX22" i="13"/>
  <c r="DX23" s="1"/>
  <c r="CB22"/>
  <c r="CB23" s="1"/>
  <c r="M11" i="6"/>
  <c r="B16"/>
  <c r="C16" s="1"/>
  <c r="D18"/>
  <c r="AX21" i="1"/>
  <c r="AI21"/>
  <c r="AG9" s="1"/>
  <c r="BW15" i="6"/>
  <c r="BU15"/>
  <c r="BS15"/>
  <c r="BQ15"/>
  <c r="BO15"/>
  <c r="BM15"/>
  <c r="BK15"/>
  <c r="BI15"/>
  <c r="BG15"/>
  <c r="BE15"/>
  <c r="BC15"/>
  <c r="BA15"/>
  <c r="AY15"/>
  <c r="AW15"/>
  <c r="AU15"/>
  <c r="AS15"/>
  <c r="AQ15"/>
  <c r="AO15"/>
  <c r="AM15"/>
  <c r="AK15"/>
  <c r="BX15"/>
  <c r="BV15"/>
  <c r="BT15"/>
  <c r="BR15"/>
  <c r="BP15"/>
  <c r="BN15"/>
  <c r="BL15"/>
  <c r="BJ15"/>
  <c r="BH15"/>
  <c r="BF15"/>
  <c r="BD15"/>
  <c r="BB15"/>
  <c r="AZ15"/>
  <c r="AX15"/>
  <c r="AV15"/>
  <c r="AT15"/>
  <c r="AR15"/>
  <c r="AP15"/>
  <c r="AN15"/>
  <c r="AL15"/>
  <c r="AJ15"/>
  <c r="AI22" i="13"/>
  <c r="AJ22" i="23" s="1"/>
  <c r="CA21" i="13"/>
  <c r="DU23"/>
  <c r="DT22"/>
  <c r="DS21"/>
  <c r="AJ23"/>
  <c r="AK23" i="23" s="1"/>
  <c r="AV10" i="1"/>
  <c r="M10" i="23" s="1"/>
  <c r="B20" i="1"/>
  <c r="F20" s="1"/>
  <c r="T17" i="6"/>
  <c r="E17"/>
  <c r="AF31" i="23" l="1"/>
  <c r="AD31"/>
  <c r="AB31"/>
  <c r="Z31"/>
  <c r="AG31"/>
  <c r="AE31"/>
  <c r="AC31"/>
  <c r="AA31"/>
  <c r="Y31"/>
  <c r="G33"/>
  <c r="B32"/>
  <c r="C32" s="1"/>
  <c r="T32"/>
  <c r="W32" s="1"/>
  <c r="BW31"/>
  <c r="BU31"/>
  <c r="BS31"/>
  <c r="BQ31"/>
  <c r="BO31"/>
  <c r="BM31"/>
  <c r="BK31"/>
  <c r="BI31"/>
  <c r="BG31"/>
  <c r="BX31"/>
  <c r="BV31"/>
  <c r="BT31"/>
  <c r="BR31"/>
  <c r="BP31"/>
  <c r="BN31"/>
  <c r="BL31"/>
  <c r="BJ31"/>
  <c r="BH31"/>
  <c r="BF31"/>
  <c r="AV9" i="1"/>
  <c r="M9" i="23" s="1"/>
  <c r="CE23" i="13"/>
  <c r="AN24"/>
  <c r="AO24" i="23" s="1"/>
  <c r="CG23" i="13"/>
  <c r="EB23"/>
  <c r="EC23"/>
  <c r="DY23"/>
  <c r="AP24"/>
  <c r="AQ24" i="23" s="1"/>
  <c r="AK24" i="13"/>
  <c r="AL24" i="23" s="1"/>
  <c r="CM23" i="13"/>
  <c r="AL24"/>
  <c r="AM24" i="23" s="1"/>
  <c r="CK23" i="13"/>
  <c r="CF23"/>
  <c r="AS24"/>
  <c r="AT24" i="23" s="1"/>
  <c r="CJ23" i="13"/>
  <c r="CH23"/>
  <c r="CI23"/>
  <c r="AO24"/>
  <c r="AP24" i="23" s="1"/>
  <c r="AQ24" i="13"/>
  <c r="AR24" i="23" s="1"/>
  <c r="AM24" i="13"/>
  <c r="AN24" i="23" s="1"/>
  <c r="AV24" i="13"/>
  <c r="AW24" i="23" s="1"/>
  <c r="G22" i="2"/>
  <c r="CO24" i="13" s="1"/>
  <c r="H22" i="2"/>
  <c r="EG24" i="13" s="1"/>
  <c r="AW24"/>
  <c r="AX24" i="23" s="1"/>
  <c r="AW20" i="1"/>
  <c r="AH21" i="13"/>
  <c r="AH20" i="1"/>
  <c r="CL23" i="13"/>
  <c r="DY24"/>
  <c r="AU24"/>
  <c r="AV24" i="23" s="1"/>
  <c r="AT24" i="13"/>
  <c r="AU24" i="23" s="1"/>
  <c r="E24" i="2"/>
  <c r="P23"/>
  <c r="M23" s="1"/>
  <c r="F23"/>
  <c r="AR24" i="13"/>
  <c r="AS24" i="23" s="1"/>
  <c r="EF23" i="13"/>
  <c r="DV23"/>
  <c r="M10" i="6"/>
  <c r="M9"/>
  <c r="J9" i="1"/>
  <c r="D19" i="6"/>
  <c r="E18"/>
  <c r="B17"/>
  <c r="C17" s="1"/>
  <c r="BW16"/>
  <c r="BU16"/>
  <c r="BS16"/>
  <c r="BQ16"/>
  <c r="BO16"/>
  <c r="BM16"/>
  <c r="BK16"/>
  <c r="BI16"/>
  <c r="BG16"/>
  <c r="BE16"/>
  <c r="BC16"/>
  <c r="BA16"/>
  <c r="AY16"/>
  <c r="AW16"/>
  <c r="AU16"/>
  <c r="AS16"/>
  <c r="AQ16"/>
  <c r="AO16"/>
  <c r="AM16"/>
  <c r="AK16"/>
  <c r="AJ16"/>
  <c r="BX16"/>
  <c r="BV16"/>
  <c r="BT16"/>
  <c r="BR16"/>
  <c r="BP16"/>
  <c r="BN16"/>
  <c r="BL16"/>
  <c r="BJ16"/>
  <c r="BH16"/>
  <c r="BF16"/>
  <c r="BD16"/>
  <c r="BB16"/>
  <c r="AZ16"/>
  <c r="AX16"/>
  <c r="AV16"/>
  <c r="AT16"/>
  <c r="AR16"/>
  <c r="AP16"/>
  <c r="AN16"/>
  <c r="AL16"/>
  <c r="AI23" i="13"/>
  <c r="AJ23" i="23" s="1"/>
  <c r="CA22" i="13"/>
  <c r="DT23"/>
  <c r="DS22"/>
  <c r="AJ24"/>
  <c r="AK24" i="23" s="1"/>
  <c r="G18" i="6"/>
  <c r="T18" s="1"/>
  <c r="BX32" i="23" l="1"/>
  <c r="BV32"/>
  <c r="BT32"/>
  <c r="BR32"/>
  <c r="BW32"/>
  <c r="BU32"/>
  <c r="BS32"/>
  <c r="BQ32"/>
  <c r="BO32"/>
  <c r="BM32"/>
  <c r="BK32"/>
  <c r="BI32"/>
  <c r="BG32"/>
  <c r="BP32"/>
  <c r="BL32"/>
  <c r="BH32"/>
  <c r="BN32"/>
  <c r="BJ32"/>
  <c r="AF32"/>
  <c r="AD32"/>
  <c r="AB32"/>
  <c r="Z32"/>
  <c r="AG32"/>
  <c r="AE32"/>
  <c r="AC32"/>
  <c r="AA32"/>
  <c r="Y32"/>
  <c r="T33"/>
  <c r="W33" s="1"/>
  <c r="G34"/>
  <c r="B33"/>
  <c r="C33" s="1"/>
  <c r="AK25" i="13"/>
  <c r="AL25" i="23" s="1"/>
  <c r="EC24" i="13"/>
  <c r="DU24"/>
  <c r="DU25" s="1"/>
  <c r="EF24"/>
  <c r="EA24"/>
  <c r="CC24"/>
  <c r="CG24"/>
  <c r="AN25"/>
  <c r="AO25" i="23" s="1"/>
  <c r="AT25" i="13"/>
  <c r="AU25" i="23" s="1"/>
  <c r="DV24" i="13"/>
  <c r="AR25"/>
  <c r="AS25" i="23" s="1"/>
  <c r="AP25" i="13"/>
  <c r="AQ25" i="23" s="1"/>
  <c r="DX24" i="13"/>
  <c r="EE24"/>
  <c r="AU25"/>
  <c r="AV25" i="23" s="1"/>
  <c r="DW24" i="13"/>
  <c r="AX25"/>
  <c r="AY25" i="23" s="1"/>
  <c r="H23" i="2"/>
  <c r="EC25" i="13" s="1"/>
  <c r="G23" i="2"/>
  <c r="CP25" i="13" s="1"/>
  <c r="AL25"/>
  <c r="AM25" i="23" s="1"/>
  <c r="CF24" i="13"/>
  <c r="CF25" s="1"/>
  <c r="CK24"/>
  <c r="CD24"/>
  <c r="CD25" s="1"/>
  <c r="CH24"/>
  <c r="ED24"/>
  <c r="AV25"/>
  <c r="AW25" i="23" s="1"/>
  <c r="AO25" i="13"/>
  <c r="AP25" i="23" s="1"/>
  <c r="CI24" i="13"/>
  <c r="CN24"/>
  <c r="CM24"/>
  <c r="CL24"/>
  <c r="CL25" s="1"/>
  <c r="AW25"/>
  <c r="AX25" i="23" s="1"/>
  <c r="AS25" i="13"/>
  <c r="AT25" i="23" s="1"/>
  <c r="AM25" i="13"/>
  <c r="AN25" i="23" s="1"/>
  <c r="DZ24" i="13"/>
  <c r="E25" i="2"/>
  <c r="P24"/>
  <c r="M24" s="1"/>
  <c r="F24"/>
  <c r="CE24" i="13"/>
  <c r="CB24"/>
  <c r="AW21" i="1"/>
  <c r="AV8" s="1"/>
  <c r="AH21"/>
  <c r="AG8" s="1"/>
  <c r="J8" s="1"/>
  <c r="K8" s="1"/>
  <c r="I8" i="23" s="1"/>
  <c r="AH22" i="13"/>
  <c r="AH23" s="1"/>
  <c r="AH24" s="1"/>
  <c r="AH25" s="1"/>
  <c r="EG25"/>
  <c r="EB24"/>
  <c r="AQ25"/>
  <c r="AR25" i="23" s="1"/>
  <c r="CJ24" i="13"/>
  <c r="B18" i="6"/>
  <c r="C18" s="1"/>
  <c r="D20"/>
  <c r="AI24" i="13"/>
  <c r="AJ24" i="23" s="1"/>
  <c r="DS23" i="13"/>
  <c r="DT24"/>
  <c r="CA23"/>
  <c r="AJ25"/>
  <c r="AK25" i="23" s="1"/>
  <c r="G52" i="1"/>
  <c r="G19" i="6"/>
  <c r="E19"/>
  <c r="I15" i="23" l="1"/>
  <c r="N15" s="1"/>
  <c r="I12"/>
  <c r="N12" s="1"/>
  <c r="I16"/>
  <c r="N16" s="1"/>
  <c r="I11"/>
  <c r="N11" s="1"/>
  <c r="I10"/>
  <c r="N10" s="1"/>
  <c r="I14"/>
  <c r="N14" s="1"/>
  <c r="I9"/>
  <c r="N9" s="1"/>
  <c r="I13"/>
  <c r="N13" s="1"/>
  <c r="T34"/>
  <c r="W34" s="1"/>
  <c r="G35"/>
  <c r="B34"/>
  <c r="C34" s="1"/>
  <c r="BX33"/>
  <c r="BV33"/>
  <c r="BT33"/>
  <c r="BR33"/>
  <c r="BP33"/>
  <c r="BN33"/>
  <c r="BL33"/>
  <c r="BJ33"/>
  <c r="BH33"/>
  <c r="BW33"/>
  <c r="BU33"/>
  <c r="BS33"/>
  <c r="BQ33"/>
  <c r="BO33"/>
  <c r="BM33"/>
  <c r="BK33"/>
  <c r="BI33"/>
  <c r="AG33"/>
  <c r="AE33"/>
  <c r="AC33"/>
  <c r="AA33"/>
  <c r="Y33"/>
  <c r="AF33"/>
  <c r="AD33"/>
  <c r="AB33"/>
  <c r="Z33"/>
  <c r="EA25" i="13"/>
  <c r="EE25"/>
  <c r="EB25"/>
  <c r="DZ25"/>
  <c r="DY25"/>
  <c r="ED25"/>
  <c r="DX25"/>
  <c r="CB25"/>
  <c r="CE25"/>
  <c r="AU26"/>
  <c r="AV26" i="23" s="1"/>
  <c r="CJ25" i="13"/>
  <c r="CM25"/>
  <c r="CN25"/>
  <c r="CI25"/>
  <c r="CH25"/>
  <c r="CK25"/>
  <c r="DW25"/>
  <c r="CG25"/>
  <c r="T19" i="6"/>
  <c r="R9" i="1"/>
  <c r="AO26" i="13"/>
  <c r="AP26" i="23" s="1"/>
  <c r="AH26" i="13"/>
  <c r="AV26"/>
  <c r="AW26" i="23" s="1"/>
  <c r="H24" i="2"/>
  <c r="EI26" i="13" s="1"/>
  <c r="AY26"/>
  <c r="AZ26" i="23" s="1"/>
  <c r="G24" i="2"/>
  <c r="CQ26" i="13" s="1"/>
  <c r="AW26"/>
  <c r="AX26" i="23" s="1"/>
  <c r="AR26" i="13"/>
  <c r="AS26" i="23" s="1"/>
  <c r="AQ26" i="13"/>
  <c r="AR26" i="23" s="1"/>
  <c r="L12" i="1"/>
  <c r="K12" s="1"/>
  <c r="L15"/>
  <c r="K15" s="1"/>
  <c r="L10"/>
  <c r="K10" s="1"/>
  <c r="I8" i="6"/>
  <c r="L9" i="1"/>
  <c r="K9" s="1"/>
  <c r="I9" s="1"/>
  <c r="L16"/>
  <c r="K16" s="1"/>
  <c r="L13"/>
  <c r="K13" s="1"/>
  <c r="L14"/>
  <c r="K14" s="1"/>
  <c r="L11"/>
  <c r="K11" s="1"/>
  <c r="AT26" i="13"/>
  <c r="AU26" i="23" s="1"/>
  <c r="E26" i="2"/>
  <c r="P25"/>
  <c r="M25" s="1"/>
  <c r="F25"/>
  <c r="AM26" i="13"/>
  <c r="AN26" i="23" s="1"/>
  <c r="CM26" i="13"/>
  <c r="EH25"/>
  <c r="DV25"/>
  <c r="AN26"/>
  <c r="AO26" i="23" s="1"/>
  <c r="CC25" i="13"/>
  <c r="AL26"/>
  <c r="AM26" i="23" s="1"/>
  <c r="AK26" i="13"/>
  <c r="AL26" i="23" s="1"/>
  <c r="AS26" i="13"/>
  <c r="AT26" i="23" s="1"/>
  <c r="AP26" i="13"/>
  <c r="AQ26" i="23" s="1"/>
  <c r="AX26" i="13"/>
  <c r="AY26" i="23" s="1"/>
  <c r="CO25" i="13"/>
  <c r="EF25"/>
  <c r="B19" i="6"/>
  <c r="C19" s="1"/>
  <c r="D21"/>
  <c r="E21" s="1"/>
  <c r="BW17"/>
  <c r="BU17"/>
  <c r="BS17"/>
  <c r="BQ17"/>
  <c r="BO17"/>
  <c r="BM17"/>
  <c r="BK17"/>
  <c r="BI17"/>
  <c r="BG17"/>
  <c r="BE17"/>
  <c r="BC17"/>
  <c r="BA17"/>
  <c r="AY17"/>
  <c r="AW17"/>
  <c r="AU17"/>
  <c r="AS17"/>
  <c r="AQ17"/>
  <c r="AO17"/>
  <c r="AM17"/>
  <c r="AK17"/>
  <c r="BX17"/>
  <c r="BV17"/>
  <c r="BT17"/>
  <c r="BR17"/>
  <c r="BP17"/>
  <c r="BN17"/>
  <c r="BL17"/>
  <c r="BJ17"/>
  <c r="BH17"/>
  <c r="BF17"/>
  <c r="BD17"/>
  <c r="BB17"/>
  <c r="AZ17"/>
  <c r="AX17"/>
  <c r="AV17"/>
  <c r="AT17"/>
  <c r="AR17"/>
  <c r="AP17"/>
  <c r="AN17"/>
  <c r="AL17"/>
  <c r="AJ17"/>
  <c r="AI25" i="13"/>
  <c r="AJ25" i="23" s="1"/>
  <c r="DU26" i="13"/>
  <c r="DT25"/>
  <c r="CA24"/>
  <c r="DS24"/>
  <c r="AJ26"/>
  <c r="AK26" i="23" s="1"/>
  <c r="E20" i="6"/>
  <c r="G20"/>
  <c r="T20" s="1"/>
  <c r="BX34" i="23" l="1"/>
  <c r="BV34"/>
  <c r="BT34"/>
  <c r="BR34"/>
  <c r="BP34"/>
  <c r="BN34"/>
  <c r="BL34"/>
  <c r="BJ34"/>
  <c r="BW34"/>
  <c r="BU34"/>
  <c r="BS34"/>
  <c r="BQ34"/>
  <c r="BO34"/>
  <c r="BM34"/>
  <c r="BK34"/>
  <c r="BI34"/>
  <c r="AG34"/>
  <c r="AE34"/>
  <c r="AC34"/>
  <c r="AA34"/>
  <c r="Y34"/>
  <c r="AF34"/>
  <c r="AD34"/>
  <c r="AB34"/>
  <c r="Z34"/>
  <c r="T35"/>
  <c r="W35" s="1"/>
  <c r="G36"/>
  <c r="B35"/>
  <c r="C35" s="1"/>
  <c r="EB26" i="13"/>
  <c r="AL27"/>
  <c r="AM27" i="23" s="1"/>
  <c r="AK27" i="13"/>
  <c r="AL27" i="23" s="1"/>
  <c r="CO26" i="13"/>
  <c r="CF26"/>
  <c r="DY26"/>
  <c r="DY27" s="1"/>
  <c r="EA26"/>
  <c r="EG26"/>
  <c r="AN27"/>
  <c r="AO27" i="23" s="1"/>
  <c r="EH26" i="13"/>
  <c r="EF26"/>
  <c r="CE26"/>
  <c r="CN26"/>
  <c r="CC26"/>
  <c r="DV26"/>
  <c r="ED26"/>
  <c r="CK26"/>
  <c r="CI26"/>
  <c r="CP26"/>
  <c r="CL26"/>
  <c r="CJ26"/>
  <c r="DX26"/>
  <c r="I15" i="6"/>
  <c r="N15" s="1"/>
  <c r="I10"/>
  <c r="N10" s="1"/>
  <c r="I14"/>
  <c r="N14" s="1"/>
  <c r="I9"/>
  <c r="N9" s="1"/>
  <c r="I13"/>
  <c r="N13" s="1"/>
  <c r="I16"/>
  <c r="N16" s="1"/>
  <c r="I11"/>
  <c r="N11" s="1"/>
  <c r="I12"/>
  <c r="N12" s="1"/>
  <c r="AP27" i="13"/>
  <c r="AQ27" i="23" s="1"/>
  <c r="AQ27" i="13"/>
  <c r="AR27" i="23" s="1"/>
  <c r="CD26" i="13"/>
  <c r="DZ26"/>
  <c r="CG26"/>
  <c r="CB26"/>
  <c r="H25" i="2"/>
  <c r="G25"/>
  <c r="CR27" i="13" s="1"/>
  <c r="AZ27"/>
  <c r="BA27" i="23" s="1"/>
  <c r="CO27" i="13"/>
  <c r="E27" i="2"/>
  <c r="P26"/>
  <c r="M26" s="1"/>
  <c r="F26"/>
  <c r="AR27" i="13"/>
  <c r="AS27" i="23" s="1"/>
  <c r="AY27" i="13"/>
  <c r="AV27"/>
  <c r="AW27" i="23" s="1"/>
  <c r="EE26" i="13"/>
  <c r="EE27" s="1"/>
  <c r="CH26"/>
  <c r="AU27"/>
  <c r="AX27"/>
  <c r="AY27" i="23" s="1"/>
  <c r="AS27" i="13"/>
  <c r="AT27" i="23" s="1"/>
  <c r="AM27" i="13"/>
  <c r="AN27" i="23" s="1"/>
  <c r="AT27" i="13"/>
  <c r="AU27" i="23" s="1"/>
  <c r="AW27" i="13"/>
  <c r="AX27" i="23" s="1"/>
  <c r="EC26" i="13"/>
  <c r="AH27"/>
  <c r="AO27"/>
  <c r="AP27" i="23" s="1"/>
  <c r="DW26" i="13"/>
  <c r="B20" i="6"/>
  <c r="C20" s="1"/>
  <c r="D22"/>
  <c r="BW18"/>
  <c r="BU18"/>
  <c r="BS18"/>
  <c r="BQ18"/>
  <c r="BO18"/>
  <c r="BM18"/>
  <c r="BK18"/>
  <c r="BI18"/>
  <c r="BG18"/>
  <c r="BE18"/>
  <c r="BC18"/>
  <c r="BA18"/>
  <c r="AY18"/>
  <c r="AW18"/>
  <c r="AU18"/>
  <c r="AS18"/>
  <c r="AQ18"/>
  <c r="AO18"/>
  <c r="AM18"/>
  <c r="AK18"/>
  <c r="AJ18"/>
  <c r="BX18"/>
  <c r="BV18"/>
  <c r="BT18"/>
  <c r="BR18"/>
  <c r="BP18"/>
  <c r="BN18"/>
  <c r="BL18"/>
  <c r="BJ18"/>
  <c r="BH18"/>
  <c r="BF18"/>
  <c r="BD18"/>
  <c r="BB18"/>
  <c r="AZ18"/>
  <c r="AX18"/>
  <c r="AV18"/>
  <c r="AT18"/>
  <c r="AR18"/>
  <c r="AP18"/>
  <c r="AN18"/>
  <c r="AL18"/>
  <c r="AI26" i="13"/>
  <c r="AJ26" i="23" s="1"/>
  <c r="CA25" i="13"/>
  <c r="DS25"/>
  <c r="DT26"/>
  <c r="DU27"/>
  <c r="AJ27"/>
  <c r="AK27" i="23" s="1"/>
  <c r="G21" i="6"/>
  <c r="T21" s="1"/>
  <c r="AU28" i="13" l="1"/>
  <c r="AV28" i="23" s="1"/>
  <c r="AV27"/>
  <c r="AY28" i="13"/>
  <c r="AZ28" i="23" s="1"/>
  <c r="AZ27"/>
  <c r="BX35"/>
  <c r="BV35"/>
  <c r="BT35"/>
  <c r="BR35"/>
  <c r="BP35"/>
  <c r="BN35"/>
  <c r="BL35"/>
  <c r="BJ35"/>
  <c r="BW35"/>
  <c r="BU35"/>
  <c r="BS35"/>
  <c r="BQ35"/>
  <c r="BO35"/>
  <c r="BM35"/>
  <c r="BK35"/>
  <c r="AG35"/>
  <c r="AE35"/>
  <c r="AC35"/>
  <c r="AA35"/>
  <c r="Y35"/>
  <c r="AF35"/>
  <c r="AD35"/>
  <c r="AB35"/>
  <c r="Z35"/>
  <c r="T36"/>
  <c r="W36" s="1"/>
  <c r="G37"/>
  <c r="B36"/>
  <c r="C36" s="1"/>
  <c r="EA27" i="13"/>
  <c r="AK28"/>
  <c r="AL28" i="23" s="1"/>
  <c r="CL27" i="13"/>
  <c r="EC27"/>
  <c r="EG27"/>
  <c r="ED27"/>
  <c r="DW27"/>
  <c r="AH28"/>
  <c r="EI27"/>
  <c r="AS28"/>
  <c r="AT28" i="23" s="1"/>
  <c r="EH27" i="13"/>
  <c r="EB27"/>
  <c r="CK27"/>
  <c r="AO28"/>
  <c r="AP28" i="23" s="1"/>
  <c r="AW28" i="13"/>
  <c r="AX28" i="23" s="1"/>
  <c r="AM28" i="13"/>
  <c r="AN28" i="23" s="1"/>
  <c r="CC27" i="13"/>
  <c r="AN28"/>
  <c r="AO28" i="23" s="1"/>
  <c r="CH27" i="13"/>
  <c r="CM27"/>
  <c r="AT28"/>
  <c r="AU28" i="23" s="1"/>
  <c r="AX28" i="13"/>
  <c r="AY28" i="23" s="1"/>
  <c r="AV28" i="13"/>
  <c r="AW28" i="23" s="1"/>
  <c r="AR28" i="13"/>
  <c r="AS28" i="23" s="1"/>
  <c r="CJ27" i="13"/>
  <c r="AZ28"/>
  <c r="BA28" i="23" s="1"/>
  <c r="CG27" i="13"/>
  <c r="AP28"/>
  <c r="AQ28" i="23" s="1"/>
  <c r="AQ28" i="13"/>
  <c r="AR28" i="23" s="1"/>
  <c r="E28" i="2"/>
  <c r="P27"/>
  <c r="M27" s="1"/>
  <c r="F27"/>
  <c r="DZ27" i="13"/>
  <c r="CI27"/>
  <c r="EF27"/>
  <c r="EJ27"/>
  <c r="DV27"/>
  <c r="CD27"/>
  <c r="CN27"/>
  <c r="DX27"/>
  <c r="CF27"/>
  <c r="G26" i="2"/>
  <c r="CS28" i="13" s="1"/>
  <c r="BA28"/>
  <c r="BB28" i="23" s="1"/>
  <c r="H26" i="2"/>
  <c r="EK28" i="13" s="1"/>
  <c r="CB27"/>
  <c r="CQ27"/>
  <c r="CE27"/>
  <c r="CP27"/>
  <c r="AL28"/>
  <c r="AM28" i="23" s="1"/>
  <c r="B21" i="6"/>
  <c r="C21" s="1"/>
  <c r="D23"/>
  <c r="BW19"/>
  <c r="BU19"/>
  <c r="BS19"/>
  <c r="BQ19"/>
  <c r="BO19"/>
  <c r="BM19"/>
  <c r="BK19"/>
  <c r="BI19"/>
  <c r="BG19"/>
  <c r="BE19"/>
  <c r="BC19"/>
  <c r="BA19"/>
  <c r="AY19"/>
  <c r="AW19"/>
  <c r="BV19"/>
  <c r="BR19"/>
  <c r="BN19"/>
  <c r="BJ19"/>
  <c r="BF19"/>
  <c r="BB19"/>
  <c r="AX19"/>
  <c r="AU19"/>
  <c r="AS19"/>
  <c r="AQ19"/>
  <c r="AO19"/>
  <c r="AM19"/>
  <c r="AK19"/>
  <c r="BX19"/>
  <c r="BT19"/>
  <c r="BP19"/>
  <c r="BL19"/>
  <c r="BH19"/>
  <c r="BD19"/>
  <c r="AZ19"/>
  <c r="AV19"/>
  <c r="AT19"/>
  <c r="AR19"/>
  <c r="AP19"/>
  <c r="AN19"/>
  <c r="AL19"/>
  <c r="AJ19"/>
  <c r="AI27" i="13"/>
  <c r="AJ27" i="23" s="1"/>
  <c r="DS26" i="13"/>
  <c r="DT27"/>
  <c r="CA26"/>
  <c r="AJ28"/>
  <c r="AK28" i="23" s="1"/>
  <c r="J20" i="1"/>
  <c r="J19"/>
  <c r="J18"/>
  <c r="E22" i="6"/>
  <c r="G22"/>
  <c r="T22" s="1"/>
  <c r="BX36" i="23" l="1"/>
  <c r="BV36"/>
  <c r="BT36"/>
  <c r="BR36"/>
  <c r="BP36"/>
  <c r="BN36"/>
  <c r="BL36"/>
  <c r="BW36"/>
  <c r="BU36"/>
  <c r="BS36"/>
  <c r="BQ36"/>
  <c r="BO36"/>
  <c r="BM36"/>
  <c r="BK36"/>
  <c r="T37"/>
  <c r="W37" s="1"/>
  <c r="G38"/>
  <c r="B37"/>
  <c r="C37" s="1"/>
  <c r="AG36"/>
  <c r="AE36"/>
  <c r="AC36"/>
  <c r="AA36"/>
  <c r="Y36"/>
  <c r="AF36"/>
  <c r="AD36"/>
  <c r="AB36"/>
  <c r="Z36"/>
  <c r="AV29" i="13"/>
  <c r="AW29" i="23" s="1"/>
  <c r="EC28" i="13"/>
  <c r="EF28"/>
  <c r="DZ28"/>
  <c r="DU28"/>
  <c r="CQ28"/>
  <c r="EH28"/>
  <c r="EE28"/>
  <c r="DV28"/>
  <c r="DY28"/>
  <c r="AM29"/>
  <c r="AN29" i="23" s="1"/>
  <c r="DX28" i="13"/>
  <c r="EJ28"/>
  <c r="ED28"/>
  <c r="EB28"/>
  <c r="EI28"/>
  <c r="EA28"/>
  <c r="CO28"/>
  <c r="H27" i="2"/>
  <c r="BB29" i="13"/>
  <c r="BC29" i="23" s="1"/>
  <c r="G27" i="2"/>
  <c r="CT29" i="13" s="1"/>
  <c r="AU29"/>
  <c r="AV29" i="23" s="1"/>
  <c r="AP29" i="13"/>
  <c r="AQ29" i="23" s="1"/>
  <c r="AK29" i="13"/>
  <c r="AL29" i="23" s="1"/>
  <c r="AL29" i="13"/>
  <c r="AM29" i="23" s="1"/>
  <c r="CB28" i="13"/>
  <c r="AX29"/>
  <c r="AY29" i="23" s="1"/>
  <c r="CN28" i="13"/>
  <c r="CL28"/>
  <c r="CL29" s="1"/>
  <c r="CG28"/>
  <c r="CC28"/>
  <c r="AZ29"/>
  <c r="BA29" i="23" s="1"/>
  <c r="CP28" i="13"/>
  <c r="AN29"/>
  <c r="AO29" i="23" s="1"/>
  <c r="AQ29" i="13"/>
  <c r="AR29" i="23" s="1"/>
  <c r="DW28" i="13"/>
  <c r="CD28"/>
  <c r="CM28"/>
  <c r="CM29" s="1"/>
  <c r="AT29"/>
  <c r="AU29" i="23" s="1"/>
  <c r="CK28" i="13"/>
  <c r="CK29" s="1"/>
  <c r="CR28"/>
  <c r="E29" i="2"/>
  <c r="P28"/>
  <c r="M28" s="1"/>
  <c r="F28"/>
  <c r="AK30" i="13" s="1"/>
  <c r="AL30" i="23" s="1"/>
  <c r="AW29" i="13"/>
  <c r="AX29" i="23" s="1"/>
  <c r="EG28" i="13"/>
  <c r="EG29" s="1"/>
  <c r="CH28"/>
  <c r="CI28"/>
  <c r="CE28"/>
  <c r="BA29"/>
  <c r="BB29" i="23" s="1"/>
  <c r="AS29" i="13"/>
  <c r="AT29" i="23" s="1"/>
  <c r="CJ28" i="13"/>
  <c r="CJ29" s="1"/>
  <c r="CF28"/>
  <c r="AR29"/>
  <c r="AS29" i="23" s="1"/>
  <c r="AH29" i="13"/>
  <c r="AY29"/>
  <c r="AZ29" i="23" s="1"/>
  <c r="AO29" i="13"/>
  <c r="AP29" i="23" s="1"/>
  <c r="EI29" i="13"/>
  <c r="B22" i="6"/>
  <c r="C22" s="1"/>
  <c r="D24"/>
  <c r="BW21"/>
  <c r="BU21"/>
  <c r="BS21"/>
  <c r="BQ21"/>
  <c r="BO21"/>
  <c r="BM21"/>
  <c r="BK21"/>
  <c r="BI21"/>
  <c r="BG21"/>
  <c r="BE21"/>
  <c r="BC21"/>
  <c r="BA21"/>
  <c r="AY21"/>
  <c r="AW21"/>
  <c r="AU21"/>
  <c r="AS21"/>
  <c r="AQ21"/>
  <c r="AO21"/>
  <c r="AM21"/>
  <c r="AK21"/>
  <c r="BV21"/>
  <c r="BR21"/>
  <c r="BN21"/>
  <c r="BJ21"/>
  <c r="BF21"/>
  <c r="BB21"/>
  <c r="AX21"/>
  <c r="AT21"/>
  <c r="AP21"/>
  <c r="AL21"/>
  <c r="BX21"/>
  <c r="BT21"/>
  <c r="BP21"/>
  <c r="BL21"/>
  <c r="BH21"/>
  <c r="BD21"/>
  <c r="AZ21"/>
  <c r="AV21"/>
  <c r="AR21"/>
  <c r="AN21"/>
  <c r="AJ21"/>
  <c r="BW20"/>
  <c r="BU20"/>
  <c r="BS20"/>
  <c r="BQ20"/>
  <c r="BO20"/>
  <c r="BM20"/>
  <c r="BK20"/>
  <c r="BI20"/>
  <c r="BG20"/>
  <c r="BE20"/>
  <c r="BC20"/>
  <c r="BA20"/>
  <c r="AY20"/>
  <c r="AW20"/>
  <c r="AU20"/>
  <c r="AS20"/>
  <c r="AQ20"/>
  <c r="AO20"/>
  <c r="AM20"/>
  <c r="AK20"/>
  <c r="BV20"/>
  <c r="BR20"/>
  <c r="BN20"/>
  <c r="BJ20"/>
  <c r="BF20"/>
  <c r="BB20"/>
  <c r="AX20"/>
  <c r="AT20"/>
  <c r="AP20"/>
  <c r="AL20"/>
  <c r="AJ20"/>
  <c r="BX20"/>
  <c r="BT20"/>
  <c r="BP20"/>
  <c r="BL20"/>
  <c r="BH20"/>
  <c r="BD20"/>
  <c r="AZ20"/>
  <c r="AV20"/>
  <c r="AR20"/>
  <c r="AN20"/>
  <c r="AI28" i="13"/>
  <c r="AJ28" i="23" s="1"/>
  <c r="R19" i="1"/>
  <c r="CA27" i="13"/>
  <c r="DS27"/>
  <c r="DT28"/>
  <c r="AJ29"/>
  <c r="AK29" i="23" s="1"/>
  <c r="R20" i="1"/>
  <c r="I19"/>
  <c r="I20"/>
  <c r="I18"/>
  <c r="J17"/>
  <c r="R18" s="1"/>
  <c r="G23" i="6"/>
  <c r="T23" s="1"/>
  <c r="E23"/>
  <c r="BX37" i="23" l="1"/>
  <c r="BV37"/>
  <c r="BT37"/>
  <c r="BR37"/>
  <c r="BP37"/>
  <c r="BN37"/>
  <c r="BL37"/>
  <c r="BW37"/>
  <c r="BU37"/>
  <c r="BS37"/>
  <c r="BQ37"/>
  <c r="BO37"/>
  <c r="BM37"/>
  <c r="AG37"/>
  <c r="AE37"/>
  <c r="AC37"/>
  <c r="AA37"/>
  <c r="Y37"/>
  <c r="AF37"/>
  <c r="AD37"/>
  <c r="AB37"/>
  <c r="Z37"/>
  <c r="T38"/>
  <c r="W38" s="1"/>
  <c r="G39"/>
  <c r="B38"/>
  <c r="C38" s="1"/>
  <c r="DZ29" i="13"/>
  <c r="EE29"/>
  <c r="EA29"/>
  <c r="EH29"/>
  <c r="DU29"/>
  <c r="EF29"/>
  <c r="AY30"/>
  <c r="AZ30" i="23" s="1"/>
  <c r="CH29" i="13"/>
  <c r="CP29"/>
  <c r="CN29"/>
  <c r="CO29"/>
  <c r="AM30"/>
  <c r="AN30" i="23" s="1"/>
  <c r="AR30" i="13"/>
  <c r="AS30" i="23" s="1"/>
  <c r="BA30" i="13"/>
  <c r="BB30" i="23" s="1"/>
  <c r="AP30" i="13"/>
  <c r="AQ30" i="23" s="1"/>
  <c r="AN30" i="13"/>
  <c r="AO30" i="23" s="1"/>
  <c r="G28" i="2"/>
  <c r="CU30" i="13" s="1"/>
  <c r="H28" i="2"/>
  <c r="EM30" i="13" s="1"/>
  <c r="BC30"/>
  <c r="BD30" i="23" s="1"/>
  <c r="DW29" i="13"/>
  <c r="AZ30"/>
  <c r="BA30" i="23" s="1"/>
  <c r="EC29" i="13"/>
  <c r="AL30"/>
  <c r="AM30" i="23" s="1"/>
  <c r="EJ29" i="13"/>
  <c r="EJ30" s="1"/>
  <c r="EB29"/>
  <c r="CF29"/>
  <c r="CE29"/>
  <c r="CI29"/>
  <c r="CS29"/>
  <c r="AT30"/>
  <c r="AU30" i="23" s="1"/>
  <c r="AQ30" i="13"/>
  <c r="AR30" i="23" s="1"/>
  <c r="CC29" i="13"/>
  <c r="DY29"/>
  <c r="BB30"/>
  <c r="BC30" i="23" s="1"/>
  <c r="AV30" i="13"/>
  <c r="AW30" i="23" s="1"/>
  <c r="E30" i="2"/>
  <c r="P29"/>
  <c r="M29" s="1"/>
  <c r="F29"/>
  <c r="EL29" i="13"/>
  <c r="DV29"/>
  <c r="AO30"/>
  <c r="AP30" i="23" s="1"/>
  <c r="AH30" i="13"/>
  <c r="AS30"/>
  <c r="AT30" i="23" s="1"/>
  <c r="DX29" i="13"/>
  <c r="AW30"/>
  <c r="AX30" i="23" s="1"/>
  <c r="CR29" i="13"/>
  <c r="CD29"/>
  <c r="EK29"/>
  <c r="CG29"/>
  <c r="AX30"/>
  <c r="AY30" i="23" s="1"/>
  <c r="CB29" i="13"/>
  <c r="AU30"/>
  <c r="AV30" i="23" s="1"/>
  <c r="ED29" i="13"/>
  <c r="CQ29"/>
  <c r="B23" i="6"/>
  <c r="C23" s="1"/>
  <c r="D25"/>
  <c r="AI29" i="13"/>
  <c r="AJ29" i="23" s="1"/>
  <c r="DS28" i="13"/>
  <c r="CA28"/>
  <c r="DT29"/>
  <c r="AJ30"/>
  <c r="AK30" i="23" s="1"/>
  <c r="N20" i="1"/>
  <c r="J16"/>
  <c r="I17"/>
  <c r="E24" i="6"/>
  <c r="G24"/>
  <c r="T24" s="1"/>
  <c r="T39" i="23" l="1"/>
  <c r="W39" s="1"/>
  <c r="G40"/>
  <c r="B39"/>
  <c r="C39" s="1"/>
  <c r="BX38"/>
  <c r="BV38"/>
  <c r="BT38"/>
  <c r="BR38"/>
  <c r="BP38"/>
  <c r="BN38"/>
  <c r="BW38"/>
  <c r="BU38"/>
  <c r="BS38"/>
  <c r="BQ38"/>
  <c r="BO38"/>
  <c r="BM38"/>
  <c r="AG38"/>
  <c r="AE38"/>
  <c r="AC38"/>
  <c r="AA38"/>
  <c r="Y38"/>
  <c r="AF38"/>
  <c r="AD38"/>
  <c r="AB38"/>
  <c r="Z38"/>
  <c r="EH30" i="13"/>
  <c r="DU30"/>
  <c r="EK30"/>
  <c r="DX30"/>
  <c r="DV30"/>
  <c r="CB30"/>
  <c r="CG30"/>
  <c r="CD30"/>
  <c r="CH30"/>
  <c r="ED30"/>
  <c r="EL30"/>
  <c r="DZ30"/>
  <c r="EG30"/>
  <c r="DY30"/>
  <c r="EB30"/>
  <c r="AW31"/>
  <c r="AX31" i="23" s="1"/>
  <c r="AO31" i="13"/>
  <c r="AP31" i="23" s="1"/>
  <c r="CS30" i="13"/>
  <c r="CE30"/>
  <c r="CT30"/>
  <c r="AY31"/>
  <c r="AZ31" i="23" s="1"/>
  <c r="AK31" i="13"/>
  <c r="AL31" i="23" s="1"/>
  <c r="CQ30" i="13"/>
  <c r="AU31"/>
  <c r="AV31" i="23" s="1"/>
  <c r="CR30" i="13"/>
  <c r="CO30"/>
  <c r="CN30"/>
  <c r="CM30"/>
  <c r="CJ30"/>
  <c r="CC30"/>
  <c r="CI30"/>
  <c r="CF30"/>
  <c r="CL30"/>
  <c r="CP30"/>
  <c r="CK30"/>
  <c r="EI30"/>
  <c r="AV31"/>
  <c r="AW31" i="23" s="1"/>
  <c r="AQ31" i="13"/>
  <c r="AR31" i="23" s="1"/>
  <c r="AL31" i="13"/>
  <c r="AM31" i="23" s="1"/>
  <c r="BA31" i="13"/>
  <c r="BB31" i="23" s="1"/>
  <c r="AX31" i="13"/>
  <c r="AY31" i="23" s="1"/>
  <c r="AS31" i="13"/>
  <c r="AT31" i="23" s="1"/>
  <c r="AP31" i="13"/>
  <c r="AQ31" i="23" s="1"/>
  <c r="AN31" i="13"/>
  <c r="AO31" i="23" s="1"/>
  <c r="E31" i="2"/>
  <c r="P30"/>
  <c r="M30" s="1"/>
  <c r="F30"/>
  <c r="EF30" i="13"/>
  <c r="BB31"/>
  <c r="BC31" i="23" s="1"/>
  <c r="AT31" i="13"/>
  <c r="AU31" i="23" s="1"/>
  <c r="EC30" i="13"/>
  <c r="DW30"/>
  <c r="AR31"/>
  <c r="AH31"/>
  <c r="AM31"/>
  <c r="AN31" i="23" s="1"/>
  <c r="G29" i="2"/>
  <c r="CV31" i="13" s="1"/>
  <c r="BD31"/>
  <c r="BE31" i="23" s="1"/>
  <c r="H29" i="2"/>
  <c r="EN31" i="13" s="1"/>
  <c r="AZ31"/>
  <c r="BA31" i="23" s="1"/>
  <c r="BC31" i="13"/>
  <c r="BD31" i="23" s="1"/>
  <c r="EA30" i="13"/>
  <c r="EE30"/>
  <c r="B24" i="6"/>
  <c r="C24" s="1"/>
  <c r="D26"/>
  <c r="BW22"/>
  <c r="BU22"/>
  <c r="BS22"/>
  <c r="BQ22"/>
  <c r="BO22"/>
  <c r="BM22"/>
  <c r="BK22"/>
  <c r="BI22"/>
  <c r="BG22"/>
  <c r="BE22"/>
  <c r="BC22"/>
  <c r="BA22"/>
  <c r="AY22"/>
  <c r="AW22"/>
  <c r="AU22"/>
  <c r="AS22"/>
  <c r="AQ22"/>
  <c r="AO22"/>
  <c r="AM22"/>
  <c r="AK22"/>
  <c r="BV22"/>
  <c r="BR22"/>
  <c r="BN22"/>
  <c r="BJ22"/>
  <c r="BF22"/>
  <c r="BB22"/>
  <c r="AX22"/>
  <c r="AT22"/>
  <c r="AP22"/>
  <c r="AL22"/>
  <c r="AJ22"/>
  <c r="BX22"/>
  <c r="BT22"/>
  <c r="BP22"/>
  <c r="BL22"/>
  <c r="BH22"/>
  <c r="BD22"/>
  <c r="AZ22"/>
  <c r="AV22"/>
  <c r="AR22"/>
  <c r="AN22"/>
  <c r="AI30" i="13"/>
  <c r="AJ30" i="23" s="1"/>
  <c r="DT30" i="13"/>
  <c r="CA29"/>
  <c r="DS29"/>
  <c r="AJ31"/>
  <c r="AK31" i="23" s="1"/>
  <c r="I16" i="1"/>
  <c r="R17"/>
  <c r="O20"/>
  <c r="J15"/>
  <c r="R16" s="1"/>
  <c r="J21"/>
  <c r="R21" s="1"/>
  <c r="G25" i="6"/>
  <c r="T25" s="1"/>
  <c r="E25"/>
  <c r="AR32" i="13" l="1"/>
  <c r="AS32" i="23" s="1"/>
  <c r="AS31"/>
  <c r="T40"/>
  <c r="W40" s="1"/>
  <c r="G41"/>
  <c r="B40"/>
  <c r="C40" s="1"/>
  <c r="BX39"/>
  <c r="BV39"/>
  <c r="BT39"/>
  <c r="BR39"/>
  <c r="BP39"/>
  <c r="BN39"/>
  <c r="BW39"/>
  <c r="BU39"/>
  <c r="BS39"/>
  <c r="BQ39"/>
  <c r="BO39"/>
  <c r="AG39"/>
  <c r="AE39"/>
  <c r="AC39"/>
  <c r="AA39"/>
  <c r="Y39"/>
  <c r="AF39"/>
  <c r="AD39"/>
  <c r="AB39"/>
  <c r="Z39"/>
  <c r="EA31" i="13"/>
  <c r="AU32"/>
  <c r="AV32" i="23" s="1"/>
  <c r="CI31" i="13"/>
  <c r="EE31"/>
  <c r="CT31"/>
  <c r="CC31"/>
  <c r="CN31"/>
  <c r="CK31"/>
  <c r="CS31"/>
  <c r="CO31"/>
  <c r="CR31"/>
  <c r="CU31"/>
  <c r="CP31"/>
  <c r="CE31"/>
  <c r="CB31"/>
  <c r="CL31"/>
  <c r="CM31"/>
  <c r="CG31"/>
  <c r="CF31"/>
  <c r="CD31"/>
  <c r="CQ31"/>
  <c r="CJ31"/>
  <c r="DY31"/>
  <c r="EH31"/>
  <c r="AT32"/>
  <c r="AU32" i="23" s="1"/>
  <c r="AK32" i="13"/>
  <c r="AL32" i="23" s="1"/>
  <c r="BC32" i="13"/>
  <c r="BD32" i="23" s="1"/>
  <c r="BD32" i="13"/>
  <c r="BE32" i="23" s="1"/>
  <c r="EJ31" i="13"/>
  <c r="EI31"/>
  <c r="ED31"/>
  <c r="DW31"/>
  <c r="BB32"/>
  <c r="BC32" i="23" s="1"/>
  <c r="E32" i="2"/>
  <c r="P31"/>
  <c r="M31" s="1"/>
  <c r="F31"/>
  <c r="BA32" i="13"/>
  <c r="BB32" i="23" s="1"/>
  <c r="DZ31" i="13"/>
  <c r="DU31"/>
  <c r="AZ32"/>
  <c r="BA32" i="23" s="1"/>
  <c r="AM32" i="13"/>
  <c r="AN32" i="23" s="1"/>
  <c r="EB31" i="13"/>
  <c r="EG31"/>
  <c r="AH32"/>
  <c r="EC31"/>
  <c r="EF31"/>
  <c r="AN32"/>
  <c r="AO32" i="23" s="1"/>
  <c r="AX32" i="13"/>
  <c r="AY32" i="23" s="1"/>
  <c r="EM31" i="13"/>
  <c r="AQ32"/>
  <c r="AR32" i="23" s="1"/>
  <c r="EL31" i="13"/>
  <c r="CH31"/>
  <c r="DV31"/>
  <c r="AR33"/>
  <c r="AS33" i="23" s="1"/>
  <c r="BE32" i="13"/>
  <c r="BF32" i="23" s="1"/>
  <c r="G30" i="2"/>
  <c r="CW32" i="13" s="1"/>
  <c r="H30" i="2"/>
  <c r="EO32" i="13" s="1"/>
  <c r="AP32"/>
  <c r="AV32"/>
  <c r="AW32" i="23" s="1"/>
  <c r="DX31" i="13"/>
  <c r="AO32"/>
  <c r="AP32" i="23" s="1"/>
  <c r="AS32" i="13"/>
  <c r="AT32" i="23" s="1"/>
  <c r="AL32" i="13"/>
  <c r="AM32" i="23" s="1"/>
  <c r="EK31" i="13"/>
  <c r="AW32"/>
  <c r="AX32" i="23" s="1"/>
  <c r="AY32" i="13"/>
  <c r="P20" i="1"/>
  <c r="T20" s="1"/>
  <c r="U20" s="1"/>
  <c r="B25" i="6"/>
  <c r="C25" s="1"/>
  <c r="D27"/>
  <c r="BW23"/>
  <c r="BU23"/>
  <c r="BS23"/>
  <c r="BQ23"/>
  <c r="BO23"/>
  <c r="BM23"/>
  <c r="BK23"/>
  <c r="BI23"/>
  <c r="BG23"/>
  <c r="BE23"/>
  <c r="BC23"/>
  <c r="BA23"/>
  <c r="AY23"/>
  <c r="AW23"/>
  <c r="AU23"/>
  <c r="AS23"/>
  <c r="AQ23"/>
  <c r="AO23"/>
  <c r="AM23"/>
  <c r="AK23"/>
  <c r="BV23"/>
  <c r="BR23"/>
  <c r="BN23"/>
  <c r="BJ23"/>
  <c r="BF23"/>
  <c r="BB23"/>
  <c r="AX23"/>
  <c r="AT23"/>
  <c r="AP23"/>
  <c r="AL23"/>
  <c r="BX23"/>
  <c r="BT23"/>
  <c r="BP23"/>
  <c r="BL23"/>
  <c r="BH23"/>
  <c r="BD23"/>
  <c r="AZ23"/>
  <c r="AV23"/>
  <c r="AR23"/>
  <c r="AN23"/>
  <c r="AJ23"/>
  <c r="AI31" i="13"/>
  <c r="AJ31" i="23" s="1"/>
  <c r="DS30" i="13"/>
  <c r="CA30"/>
  <c r="DT31"/>
  <c r="DU32"/>
  <c r="AJ32"/>
  <c r="AK32" i="23" s="1"/>
  <c r="I21" i="1"/>
  <c r="N21" s="1"/>
  <c r="I15"/>
  <c r="J14"/>
  <c r="R15" s="1"/>
  <c r="E26" i="6"/>
  <c r="G26"/>
  <c r="T26" s="1"/>
  <c r="AY33" i="13" l="1"/>
  <c r="AZ33" i="23" s="1"/>
  <c r="AZ32"/>
  <c r="AP33" i="13"/>
  <c r="AQ33" i="23" s="1"/>
  <c r="AQ32"/>
  <c r="BX40"/>
  <c r="BV40"/>
  <c r="BT40"/>
  <c r="BR40"/>
  <c r="BP40"/>
  <c r="BW40"/>
  <c r="BU40"/>
  <c r="BS40"/>
  <c r="BQ40"/>
  <c r="BO40"/>
  <c r="AG40"/>
  <c r="AE40"/>
  <c r="AC40"/>
  <c r="AA40"/>
  <c r="Y40"/>
  <c r="AF40"/>
  <c r="AD40"/>
  <c r="AB40"/>
  <c r="Z40"/>
  <c r="T41"/>
  <c r="W41" s="1"/>
  <c r="G42"/>
  <c r="B41"/>
  <c r="C41" s="1"/>
  <c r="AL33" i="13"/>
  <c r="AM33" i="23" s="1"/>
  <c r="AO33" i="13"/>
  <c r="AP33" i="23" s="1"/>
  <c r="AV33" i="13"/>
  <c r="AW33" i="23" s="1"/>
  <c r="DX32" i="13"/>
  <c r="AW33"/>
  <c r="AX33" i="23" s="1"/>
  <c r="CJ32" i="13"/>
  <c r="AS33"/>
  <c r="AT33" i="23" s="1"/>
  <c r="CP32" i="13"/>
  <c r="BE33"/>
  <c r="BF33" i="23" s="1"/>
  <c r="AN33" i="13"/>
  <c r="AO33" i="23" s="1"/>
  <c r="AM33" i="13"/>
  <c r="AN33" i="23" s="1"/>
  <c r="CQ32" i="13"/>
  <c r="CS32"/>
  <c r="EK32"/>
  <c r="EA32"/>
  <c r="CF32"/>
  <c r="CM32"/>
  <c r="CT32"/>
  <c r="CH32"/>
  <c r="AQ33"/>
  <c r="AR33" i="23" s="1"/>
  <c r="AX33" i="13"/>
  <c r="AY33" i="23" s="1"/>
  <c r="AH33" i="13"/>
  <c r="AZ33"/>
  <c r="BA33" i="23" s="1"/>
  <c r="BA33" i="13"/>
  <c r="BB33" i="23" s="1"/>
  <c r="BB33" i="13"/>
  <c r="BC33" i="23" s="1"/>
  <c r="BD33" i="13"/>
  <c r="BE33" i="23" s="1"/>
  <c r="EE32" i="13"/>
  <c r="EL32"/>
  <c r="EG32"/>
  <c r="CO32"/>
  <c r="CC32"/>
  <c r="EH32"/>
  <c r="CI32"/>
  <c r="CK32"/>
  <c r="EF32"/>
  <c r="EB32"/>
  <c r="CB32"/>
  <c r="CD32"/>
  <c r="EI32"/>
  <c r="BC33"/>
  <c r="BD33" i="23" s="1"/>
  <c r="AT33" i="13"/>
  <c r="AU33" i="23" s="1"/>
  <c r="DY32" i="13"/>
  <c r="E33" i="2"/>
  <c r="P32"/>
  <c r="M32" s="1"/>
  <c r="F32"/>
  <c r="CR32" i="13"/>
  <c r="CN32"/>
  <c r="DV32"/>
  <c r="EM32"/>
  <c r="EC32"/>
  <c r="DZ32"/>
  <c r="H31" i="2"/>
  <c r="EP33" i="13" s="1"/>
  <c r="BF33"/>
  <c r="BG33" i="23" s="1"/>
  <c r="G31" i="2"/>
  <c r="CX33" i="13" s="1"/>
  <c r="DW32"/>
  <c r="EJ32"/>
  <c r="EJ33" s="1"/>
  <c r="CU32"/>
  <c r="CL32"/>
  <c r="CL33" s="1"/>
  <c r="AK33"/>
  <c r="AL33" i="23" s="1"/>
  <c r="CV32" i="13"/>
  <c r="CV33" s="1"/>
  <c r="CE32"/>
  <c r="ED32"/>
  <c r="CG32"/>
  <c r="EN32"/>
  <c r="AU33"/>
  <c r="AV33" i="23" s="1"/>
  <c r="AA20" i="1"/>
  <c r="AC20"/>
  <c r="W20"/>
  <c r="Y20"/>
  <c r="Z20"/>
  <c r="AB20"/>
  <c r="X20"/>
  <c r="AD20"/>
  <c r="AE20"/>
  <c r="B26" i="6"/>
  <c r="C26" s="1"/>
  <c r="D28"/>
  <c r="BW24"/>
  <c r="BU24"/>
  <c r="BS24"/>
  <c r="BQ24"/>
  <c r="BO24"/>
  <c r="BM24"/>
  <c r="BK24"/>
  <c r="BI24"/>
  <c r="BG24"/>
  <c r="BE24"/>
  <c r="BC24"/>
  <c r="BA24"/>
  <c r="AY24"/>
  <c r="AW24"/>
  <c r="AU24"/>
  <c r="AS24"/>
  <c r="AQ24"/>
  <c r="AO24"/>
  <c r="AM24"/>
  <c r="AK24"/>
  <c r="BV24"/>
  <c r="BR24"/>
  <c r="BN24"/>
  <c r="BJ24"/>
  <c r="BF24"/>
  <c r="BB24"/>
  <c r="AX24"/>
  <c r="AT24"/>
  <c r="AP24"/>
  <c r="AL24"/>
  <c r="AJ24"/>
  <c r="BX24"/>
  <c r="BT24"/>
  <c r="BP24"/>
  <c r="BL24"/>
  <c r="BH24"/>
  <c r="BD24"/>
  <c r="AZ24"/>
  <c r="AV24"/>
  <c r="AR24"/>
  <c r="AN24"/>
  <c r="AI32" i="13"/>
  <c r="AJ32" i="23" s="1"/>
  <c r="DT32" i="13"/>
  <c r="DS31"/>
  <c r="CA31"/>
  <c r="AJ33"/>
  <c r="AK33" i="23" s="1"/>
  <c r="G27" i="6"/>
  <c r="T27" s="1"/>
  <c r="O21" i="1"/>
  <c r="I14"/>
  <c r="J13"/>
  <c r="R14" s="1"/>
  <c r="E27" i="6"/>
  <c r="BX41" i="23" l="1"/>
  <c r="BV41"/>
  <c r="BT41"/>
  <c r="BR41"/>
  <c r="BP41"/>
  <c r="BW41"/>
  <c r="BU41"/>
  <c r="BS41"/>
  <c r="BQ41"/>
  <c r="AG41"/>
  <c r="AE41"/>
  <c r="AC41"/>
  <c r="AA41"/>
  <c r="Y41"/>
  <c r="AF41"/>
  <c r="AB41"/>
  <c r="AD41"/>
  <c r="Z41"/>
  <c r="T42"/>
  <c r="W42" s="1"/>
  <c r="G43"/>
  <c r="B42"/>
  <c r="C42" s="1"/>
  <c r="EH33" i="13"/>
  <c r="DX33"/>
  <c r="EL33"/>
  <c r="CT33"/>
  <c r="CH33"/>
  <c r="CM33"/>
  <c r="AY34"/>
  <c r="AZ34" i="23" s="1"/>
  <c r="DU33" i="13"/>
  <c r="CG33"/>
  <c r="CE33"/>
  <c r="CO33"/>
  <c r="CS33"/>
  <c r="CU33"/>
  <c r="CW33"/>
  <c r="EC33"/>
  <c r="CR33"/>
  <c r="CF33"/>
  <c r="CB33"/>
  <c r="CP33"/>
  <c r="EG33"/>
  <c r="CD33"/>
  <c r="CK33"/>
  <c r="CJ33"/>
  <c r="EK33"/>
  <c r="BF34"/>
  <c r="BG34" i="23" s="1"/>
  <c r="BG34" i="13"/>
  <c r="BH34" i="23" s="1"/>
  <c r="G32" i="2"/>
  <c r="CY34" i="13" s="1"/>
  <c r="H32" i="2"/>
  <c r="EQ34" i="13" s="1"/>
  <c r="AL34"/>
  <c r="AM34" i="23" s="1"/>
  <c r="AN34" i="13"/>
  <c r="AO34" i="23" s="1"/>
  <c r="AT34" i="13"/>
  <c r="AU34" i="23" s="1"/>
  <c r="AQ34" i="13"/>
  <c r="AR34" i="23" s="1"/>
  <c r="AU34" i="13"/>
  <c r="AV34" i="23" s="1"/>
  <c r="ED33" i="13"/>
  <c r="AX34"/>
  <c r="AY34" i="23" s="1"/>
  <c r="BE34" i="13"/>
  <c r="BF34" i="23" s="1"/>
  <c r="AW34" i="13"/>
  <c r="AX34" i="23" s="1"/>
  <c r="AV34" i="13"/>
  <c r="AW34" i="23" s="1"/>
  <c r="DW33" i="13"/>
  <c r="DZ33"/>
  <c r="DV33"/>
  <c r="CQ33"/>
  <c r="E34" i="2"/>
  <c r="P33"/>
  <c r="M33" s="1"/>
  <c r="F33"/>
  <c r="EA33" i="13"/>
  <c r="EI33"/>
  <c r="EB33"/>
  <c r="AR34"/>
  <c r="CI33"/>
  <c r="BD34"/>
  <c r="BE34" i="23" s="1"/>
  <c r="AH34" i="13"/>
  <c r="AS34"/>
  <c r="AT34" i="23" s="1"/>
  <c r="EM33" i="13"/>
  <c r="CF34"/>
  <c r="BC34"/>
  <c r="BD34" i="23" s="1"/>
  <c r="EE33" i="13"/>
  <c r="AK34"/>
  <c r="AL34" i="23" s="1"/>
  <c r="EN33" i="13"/>
  <c r="AP34"/>
  <c r="AZ34"/>
  <c r="BA34" i="23" s="1"/>
  <c r="CX34" i="13"/>
  <c r="AM34"/>
  <c r="AN34" i="23" s="1"/>
  <c r="CN33" i="13"/>
  <c r="AO34"/>
  <c r="AP34" i="23" s="1"/>
  <c r="BA34" i="13"/>
  <c r="DY33"/>
  <c r="BB34"/>
  <c r="EF33"/>
  <c r="EO33"/>
  <c r="EO34" s="1"/>
  <c r="CC33"/>
  <c r="P21" i="1"/>
  <c r="T21" s="1"/>
  <c r="U21" s="1"/>
  <c r="B27" i="6"/>
  <c r="C27" s="1"/>
  <c r="BW25"/>
  <c r="BU25"/>
  <c r="BS25"/>
  <c r="BQ25"/>
  <c r="BO25"/>
  <c r="BM25"/>
  <c r="BK25"/>
  <c r="BI25"/>
  <c r="BG25"/>
  <c r="BE25"/>
  <c r="BC25"/>
  <c r="BA25"/>
  <c r="AY25"/>
  <c r="AW25"/>
  <c r="AU25"/>
  <c r="AS25"/>
  <c r="AQ25"/>
  <c r="AO25"/>
  <c r="AM25"/>
  <c r="AK25"/>
  <c r="BV25"/>
  <c r="BR25"/>
  <c r="BN25"/>
  <c r="BJ25"/>
  <c r="BF25"/>
  <c r="BB25"/>
  <c r="AX25"/>
  <c r="AT25"/>
  <c r="AP25"/>
  <c r="AL25"/>
  <c r="BX25"/>
  <c r="BT25"/>
  <c r="BP25"/>
  <c r="BL25"/>
  <c r="BH25"/>
  <c r="BD25"/>
  <c r="AZ25"/>
  <c r="AV25"/>
  <c r="AR25"/>
  <c r="AN25"/>
  <c r="AJ25"/>
  <c r="AI33" i="13"/>
  <c r="AJ33" i="23" s="1"/>
  <c r="DS32" i="13"/>
  <c r="CA32"/>
  <c r="CA33" s="1"/>
  <c r="DU34"/>
  <c r="DT33"/>
  <c r="AK35"/>
  <c r="AL35" i="23" s="1"/>
  <c r="AJ34" i="13"/>
  <c r="AK34" i="23" s="1"/>
  <c r="I13" i="1"/>
  <c r="J12"/>
  <c r="R13" s="1"/>
  <c r="E28" i="6"/>
  <c r="G28"/>
  <c r="T28" s="1"/>
  <c r="BB35" i="13" l="1"/>
  <c r="BC35" i="23" s="1"/>
  <c r="BC34"/>
  <c r="BA35" i="13"/>
  <c r="BB35" i="23" s="1"/>
  <c r="BB34"/>
  <c r="AP35" i="13"/>
  <c r="AQ35" i="23" s="1"/>
  <c r="AQ34"/>
  <c r="AR35" i="13"/>
  <c r="AS35" i="23" s="1"/>
  <c r="AS34"/>
  <c r="AG42"/>
  <c r="AE42"/>
  <c r="AC42"/>
  <c r="AA42"/>
  <c r="Y42"/>
  <c r="AF42"/>
  <c r="AD42"/>
  <c r="AB42"/>
  <c r="Z42"/>
  <c r="T43"/>
  <c r="W43" s="1"/>
  <c r="G44"/>
  <c r="B43"/>
  <c r="C43" s="1"/>
  <c r="BX42"/>
  <c r="BV42"/>
  <c r="BT42"/>
  <c r="BR42"/>
  <c r="BW42"/>
  <c r="BU42"/>
  <c r="BS42"/>
  <c r="BQ42"/>
  <c r="EF34" i="13"/>
  <c r="DY34"/>
  <c r="EK34"/>
  <c r="EN34"/>
  <c r="EE34"/>
  <c r="EP34"/>
  <c r="EM34"/>
  <c r="EL34"/>
  <c r="EI34"/>
  <c r="DV34"/>
  <c r="DW34"/>
  <c r="EB34"/>
  <c r="EA34"/>
  <c r="EH34"/>
  <c r="CJ34"/>
  <c r="CP34"/>
  <c r="CH34"/>
  <c r="AO35"/>
  <c r="AP35" i="23" s="1"/>
  <c r="AM35" i="13"/>
  <c r="AN35" i="23" s="1"/>
  <c r="AZ35" i="13"/>
  <c r="BA35" i="23" s="1"/>
  <c r="BC35" i="13"/>
  <c r="BD35" i="23" s="1"/>
  <c r="AS35" i="13"/>
  <c r="AT35" i="23" s="1"/>
  <c r="BD35" i="13"/>
  <c r="BE35" i="23" s="1"/>
  <c r="CI34" i="13"/>
  <c r="CQ34"/>
  <c r="EG34"/>
  <c r="AH35"/>
  <c r="AY35"/>
  <c r="AZ35" i="23" s="1"/>
  <c r="DZ34" i="13"/>
  <c r="AV35"/>
  <c r="AW35" i="23" s="1"/>
  <c r="BE35" i="13"/>
  <c r="BF35" i="23" s="1"/>
  <c r="ED34" i="13"/>
  <c r="CD34"/>
  <c r="EC34"/>
  <c r="CA34"/>
  <c r="CC34"/>
  <c r="CL34"/>
  <c r="CE34"/>
  <c r="CW34"/>
  <c r="CV34"/>
  <c r="AU35"/>
  <c r="AV35" i="23" s="1"/>
  <c r="CB34" i="13"/>
  <c r="CM34"/>
  <c r="CR34"/>
  <c r="AW35"/>
  <c r="AX35" i="23" s="1"/>
  <c r="AX35" i="13"/>
  <c r="AY35" i="23" s="1"/>
  <c r="EJ34" i="13"/>
  <c r="AQ35"/>
  <c r="AR35" i="23" s="1"/>
  <c r="AT35" i="13"/>
  <c r="AU35" i="23" s="1"/>
  <c r="AL35" i="13"/>
  <c r="AM35" i="23" s="1"/>
  <c r="BF35" i="13"/>
  <c r="BG35" i="23" s="1"/>
  <c r="AN35" i="13"/>
  <c r="AO35" i="23" s="1"/>
  <c r="BG35" i="13"/>
  <c r="BH35" i="23" s="1"/>
  <c r="DX34" i="13"/>
  <c r="CN34"/>
  <c r="CK34"/>
  <c r="CS34"/>
  <c r="BH35"/>
  <c r="BI35" i="23" s="1"/>
  <c r="G33" i="2"/>
  <c r="CZ35" i="13" s="1"/>
  <c r="H33" i="2"/>
  <c r="EL35" i="13" s="1"/>
  <c r="CO34"/>
  <c r="CO35" s="1"/>
  <c r="EQ35"/>
  <c r="CT34"/>
  <c r="E35" i="2"/>
  <c r="P34"/>
  <c r="M34" s="1"/>
  <c r="F34"/>
  <c r="AM36" i="13" s="1"/>
  <c r="AN36" i="23" s="1"/>
  <c r="DY35" i="13"/>
  <c r="CG34"/>
  <c r="CU34"/>
  <c r="Y21" i="1"/>
  <c r="AA21"/>
  <c r="AE21"/>
  <c r="Z21"/>
  <c r="X21"/>
  <c r="AC21"/>
  <c r="W21"/>
  <c r="AD21"/>
  <c r="AB21"/>
  <c r="B28" i="6"/>
  <c r="C28" s="1"/>
  <c r="BW26"/>
  <c r="BU26"/>
  <c r="BS26"/>
  <c r="BQ26"/>
  <c r="BO26"/>
  <c r="BM26"/>
  <c r="BK26"/>
  <c r="BI26"/>
  <c r="BG26"/>
  <c r="BE26"/>
  <c r="BC26"/>
  <c r="BA26"/>
  <c r="AY26"/>
  <c r="AW26"/>
  <c r="AU26"/>
  <c r="AS26"/>
  <c r="AQ26"/>
  <c r="AO26"/>
  <c r="AM26"/>
  <c r="AK26"/>
  <c r="BV26"/>
  <c r="BR26"/>
  <c r="BN26"/>
  <c r="BJ26"/>
  <c r="BF26"/>
  <c r="BB26"/>
  <c r="AX26"/>
  <c r="AT26"/>
  <c r="AP26"/>
  <c r="AL26"/>
  <c r="AJ26"/>
  <c r="BX26"/>
  <c r="BT26"/>
  <c r="BP26"/>
  <c r="BL26"/>
  <c r="BH26"/>
  <c r="BD26"/>
  <c r="AZ26"/>
  <c r="AV26"/>
  <c r="AR26"/>
  <c r="AN26"/>
  <c r="AI34" i="13"/>
  <c r="AJ34" i="23" s="1"/>
  <c r="DU35" i="13"/>
  <c r="DT34"/>
  <c r="DS33"/>
  <c r="AJ35"/>
  <c r="AK35" i="23" s="1"/>
  <c r="I12" i="1"/>
  <c r="J11"/>
  <c r="R12" s="1"/>
  <c r="G29" i="6"/>
  <c r="T44" i="23" l="1"/>
  <c r="W44" s="1"/>
  <c r="G45"/>
  <c r="B44"/>
  <c r="C44" s="1"/>
  <c r="BX43"/>
  <c r="BV43"/>
  <c r="BT43"/>
  <c r="BR43"/>
  <c r="BW43"/>
  <c r="BU43"/>
  <c r="BS43"/>
  <c r="AG43"/>
  <c r="AE43"/>
  <c r="AC43"/>
  <c r="AA43"/>
  <c r="Y43"/>
  <c r="AF43"/>
  <c r="AD43"/>
  <c r="AB43"/>
  <c r="Z43"/>
  <c r="CJ35" i="13"/>
  <c r="CU35"/>
  <c r="CY35"/>
  <c r="CH35"/>
  <c r="DZ35"/>
  <c r="CM35"/>
  <c r="CW35"/>
  <c r="ED35"/>
  <c r="CG35"/>
  <c r="EG35"/>
  <c r="CP35"/>
  <c r="CB35"/>
  <c r="CD35"/>
  <c r="CT35"/>
  <c r="CC35"/>
  <c r="BD36"/>
  <c r="BE36" i="23" s="1"/>
  <c r="EB35" i="13"/>
  <c r="EM35"/>
  <c r="EH35"/>
  <c r="BG36"/>
  <c r="BH36" i="23" s="1"/>
  <c r="BF36" i="13"/>
  <c r="BG36" i="23" s="1"/>
  <c r="AW36" i="13"/>
  <c r="AX36" i="23" s="1"/>
  <c r="AP36" i="13"/>
  <c r="AQ36" i="23" s="1"/>
  <c r="BE36" i="13"/>
  <c r="BF36" i="23" s="1"/>
  <c r="CV35" i="13"/>
  <c r="BA36"/>
  <c r="BB36" i="23" s="1"/>
  <c r="EJ35" i="13"/>
  <c r="EA35"/>
  <c r="EP35"/>
  <c r="CL35"/>
  <c r="AH36"/>
  <c r="CS35"/>
  <c r="EN35"/>
  <c r="AQ36"/>
  <c r="AR36" i="23" s="1"/>
  <c r="CQ35" i="13"/>
  <c r="CE35"/>
  <c r="CA35"/>
  <c r="BH36"/>
  <c r="BI36" i="23" s="1"/>
  <c r="H34" i="2"/>
  <c r="ES36" i="13" s="1"/>
  <c r="BI36"/>
  <c r="BJ36" i="23" s="1"/>
  <c r="G34" i="2"/>
  <c r="DA36" i="13" s="1"/>
  <c r="AL36"/>
  <c r="AM36" i="23" s="1"/>
  <c r="AR36" i="13"/>
  <c r="AS36" i="23" s="1"/>
  <c r="BC36" i="13"/>
  <c r="BD36" i="23" s="1"/>
  <c r="AN36" i="13"/>
  <c r="AO36" i="23" s="1"/>
  <c r="AT36" i="13"/>
  <c r="AU36" i="23" s="1"/>
  <c r="AS36" i="13"/>
  <c r="AT36" i="23" s="1"/>
  <c r="ER35" i="13"/>
  <c r="DV35"/>
  <c r="EC35"/>
  <c r="CN35"/>
  <c r="DX35"/>
  <c r="AX36"/>
  <c r="AY36" i="23" s="1"/>
  <c r="CI35" i="13"/>
  <c r="CF35"/>
  <c r="AO36"/>
  <c r="AP36" i="23" s="1"/>
  <c r="DW35" i="13"/>
  <c r="CX35"/>
  <c r="CA36"/>
  <c r="AZ36"/>
  <c r="BA36" i="23" s="1"/>
  <c r="AU36" i="13"/>
  <c r="AV36" i="23" s="1"/>
  <c r="AK36" i="13"/>
  <c r="AL36" i="23" s="1"/>
  <c r="CG36" i="13"/>
  <c r="CB36"/>
  <c r="E36" i="2"/>
  <c r="P35"/>
  <c r="M35" s="1"/>
  <c r="F35"/>
  <c r="CH36" i="13"/>
  <c r="EK35"/>
  <c r="CK35"/>
  <c r="BB36"/>
  <c r="BC36" i="23" s="1"/>
  <c r="CR35" i="13"/>
  <c r="AV36"/>
  <c r="AW36" i="23" s="1"/>
  <c r="AY36" i="13"/>
  <c r="EE35"/>
  <c r="EF35"/>
  <c r="EI35"/>
  <c r="EO35"/>
  <c r="T29" i="6"/>
  <c r="B29"/>
  <c r="C29" s="1"/>
  <c r="BW27"/>
  <c r="BU27"/>
  <c r="BS27"/>
  <c r="BQ27"/>
  <c r="BO27"/>
  <c r="BM27"/>
  <c r="BK27"/>
  <c r="BI27"/>
  <c r="BG27"/>
  <c r="BE27"/>
  <c r="BC27"/>
  <c r="BA27"/>
  <c r="AY27"/>
  <c r="AW27"/>
  <c r="AU27"/>
  <c r="AS27"/>
  <c r="AQ27"/>
  <c r="AO27"/>
  <c r="AM27"/>
  <c r="AK27"/>
  <c r="BV27"/>
  <c r="BR27"/>
  <c r="BN27"/>
  <c r="BJ27"/>
  <c r="BF27"/>
  <c r="BB27"/>
  <c r="AX27"/>
  <c r="AT27"/>
  <c r="AP27"/>
  <c r="AL27"/>
  <c r="BX27"/>
  <c r="BT27"/>
  <c r="BP27"/>
  <c r="BL27"/>
  <c r="BH27"/>
  <c r="BD27"/>
  <c r="AZ27"/>
  <c r="AV27"/>
  <c r="AR27"/>
  <c r="AN27"/>
  <c r="AJ27"/>
  <c r="AI35" i="13"/>
  <c r="AJ35" i="23" s="1"/>
  <c r="DS34" i="13"/>
  <c r="DT35"/>
  <c r="AJ36"/>
  <c r="AK36" i="23" s="1"/>
  <c r="I11" i="1"/>
  <c r="J10"/>
  <c r="R10" s="1"/>
  <c r="G30" i="6"/>
  <c r="AY37" i="13" l="1"/>
  <c r="AZ37" i="23" s="1"/>
  <c r="AZ36"/>
  <c r="T45"/>
  <c r="W45" s="1"/>
  <c r="G46"/>
  <c r="B45"/>
  <c r="C45" s="1"/>
  <c r="BX44"/>
  <c r="BV44"/>
  <c r="BT44"/>
  <c r="BW44"/>
  <c r="BU44"/>
  <c r="BS44"/>
  <c r="AG44"/>
  <c r="AE44"/>
  <c r="AC44"/>
  <c r="AA44"/>
  <c r="Y44"/>
  <c r="AF44"/>
  <c r="AD44"/>
  <c r="AB44"/>
  <c r="Z44"/>
  <c r="AK37" i="13"/>
  <c r="AL37" i="23" s="1"/>
  <c r="CW36" i="13"/>
  <c r="CC36"/>
  <c r="EF36"/>
  <c r="CR36"/>
  <c r="CK36"/>
  <c r="CZ36"/>
  <c r="CM36"/>
  <c r="EA36"/>
  <c r="CO36"/>
  <c r="CX36"/>
  <c r="CI36"/>
  <c r="CL36"/>
  <c r="AP37"/>
  <c r="AQ37" i="23" s="1"/>
  <c r="CQ36" i="13"/>
  <c r="EP36"/>
  <c r="AV37"/>
  <c r="AW37" i="23" s="1"/>
  <c r="BB37" i="13"/>
  <c r="BC37" i="23" s="1"/>
  <c r="AZ37" i="13"/>
  <c r="BA37" i="23" s="1"/>
  <c r="CD36" i="13"/>
  <c r="AW37"/>
  <c r="AX37" i="23" s="1"/>
  <c r="EG36" i="13"/>
  <c r="CS36"/>
  <c r="BF37"/>
  <c r="BG37" i="23" s="1"/>
  <c r="CF36" i="13"/>
  <c r="CN36"/>
  <c r="EQ36"/>
  <c r="DZ36"/>
  <c r="CT36"/>
  <c r="AL37"/>
  <c r="AM37" i="23" s="1"/>
  <c r="CP36" i="13"/>
  <c r="CU36"/>
  <c r="AM37"/>
  <c r="AN37" i="23" s="1"/>
  <c r="BD37" i="13"/>
  <c r="BE37" i="23" s="1"/>
  <c r="BA37" i="13"/>
  <c r="BB37" i="23" s="1"/>
  <c r="AT37" i="13"/>
  <c r="AU37" i="23" s="1"/>
  <c r="CE36" i="13"/>
  <c r="CV36"/>
  <c r="DU36"/>
  <c r="EE36"/>
  <c r="EH36"/>
  <c r="EB36"/>
  <c r="EC36"/>
  <c r="EM36"/>
  <c r="EJ36"/>
  <c r="EO36"/>
  <c r="AU37"/>
  <c r="AV37" i="23" s="1"/>
  <c r="BG37" i="13"/>
  <c r="BH37" i="23" s="1"/>
  <c r="AQ37" i="13"/>
  <c r="AR37" i="23" s="1"/>
  <c r="BE37" i="13"/>
  <c r="BF37" i="23" s="1"/>
  <c r="DW36" i="13"/>
  <c r="AX37"/>
  <c r="AY37" i="23" s="1"/>
  <c r="DV36" i="13"/>
  <c r="DY36"/>
  <c r="AN37"/>
  <c r="AO37" i="23" s="1"/>
  <c r="AR37" i="13"/>
  <c r="AS37" i="23" s="1"/>
  <c r="CY36" i="13"/>
  <c r="ED36"/>
  <c r="E37" i="2"/>
  <c r="P36"/>
  <c r="M36" s="1"/>
  <c r="F36"/>
  <c r="EI36" i="13"/>
  <c r="EK36"/>
  <c r="G35" i="2"/>
  <c r="H35"/>
  <c r="ET37" i="13" s="1"/>
  <c r="BJ37"/>
  <c r="BK37" i="23" s="1"/>
  <c r="EN36" i="13"/>
  <c r="EN37" s="1"/>
  <c r="EL36"/>
  <c r="AO37"/>
  <c r="AP37" i="23" s="1"/>
  <c r="DX36" i="13"/>
  <c r="ER36"/>
  <c r="ER37" s="1"/>
  <c r="AS37"/>
  <c r="AT37" i="23" s="1"/>
  <c r="BC37" i="13"/>
  <c r="BD37" i="23" s="1"/>
  <c r="BI37" i="13"/>
  <c r="BJ37" i="23" s="1"/>
  <c r="AH37" i="13"/>
  <c r="BH37"/>
  <c r="BI37" i="23" s="1"/>
  <c r="CJ36" i="13"/>
  <c r="T30" i="6"/>
  <c r="W30" s="1"/>
  <c r="B30"/>
  <c r="C30" s="1"/>
  <c r="BW28"/>
  <c r="BU28"/>
  <c r="BS28"/>
  <c r="BQ28"/>
  <c r="BO28"/>
  <c r="BM28"/>
  <c r="BK28"/>
  <c r="BI28"/>
  <c r="BG28"/>
  <c r="BE28"/>
  <c r="BC28"/>
  <c r="BA28"/>
  <c r="AY28"/>
  <c r="AW28"/>
  <c r="AU28"/>
  <c r="AS28"/>
  <c r="AQ28"/>
  <c r="AO28"/>
  <c r="AM28"/>
  <c r="AK28"/>
  <c r="BV28"/>
  <c r="BR28"/>
  <c r="BN28"/>
  <c r="BJ28"/>
  <c r="BF28"/>
  <c r="BB28"/>
  <c r="AX28"/>
  <c r="AT28"/>
  <c r="AP28"/>
  <c r="AL28"/>
  <c r="AJ28"/>
  <c r="BX28"/>
  <c r="BT28"/>
  <c r="BP28"/>
  <c r="BL28"/>
  <c r="BH28"/>
  <c r="BD28"/>
  <c r="AZ28"/>
  <c r="AV28"/>
  <c r="AR28"/>
  <c r="AN28"/>
  <c r="AI36" i="13"/>
  <c r="AJ36" i="23" s="1"/>
  <c r="DT36" i="13"/>
  <c r="DS35"/>
  <c r="AJ37"/>
  <c r="AK37" i="23" s="1"/>
  <c r="R11" i="1"/>
  <c r="I10"/>
  <c r="G31" i="6"/>
  <c r="BX45" i="23" l="1"/>
  <c r="BV45"/>
  <c r="BT45"/>
  <c r="BW45"/>
  <c r="BU45"/>
  <c r="AG45"/>
  <c r="AE45"/>
  <c r="AC45"/>
  <c r="AA45"/>
  <c r="Y45"/>
  <c r="AF45"/>
  <c r="AD45"/>
  <c r="AB45"/>
  <c r="Z45"/>
  <c r="T46"/>
  <c r="W46" s="1"/>
  <c r="G47"/>
  <c r="B46"/>
  <c r="C46" s="1"/>
  <c r="BH38" i="13"/>
  <c r="BI38" i="23" s="1"/>
  <c r="CS37" i="13"/>
  <c r="AP38"/>
  <c r="AQ38" i="23" s="1"/>
  <c r="AK38" i="13"/>
  <c r="AL38" i="23" s="1"/>
  <c r="AO38" i="13"/>
  <c r="AP38" i="23" s="1"/>
  <c r="BD38" i="13"/>
  <c r="BE38" i="23" s="1"/>
  <c r="DZ37" i="13"/>
  <c r="DX37"/>
  <c r="EL37"/>
  <c r="BJ38"/>
  <c r="BK38" i="23" s="1"/>
  <c r="AV38" i="13"/>
  <c r="AW38" i="23" s="1"/>
  <c r="AT38" i="13"/>
  <c r="AU38" i="23" s="1"/>
  <c r="AZ38" i="13"/>
  <c r="BA38" i="23" s="1"/>
  <c r="BB38" i="13"/>
  <c r="BC38" i="23" s="1"/>
  <c r="ED37" i="13"/>
  <c r="BF38"/>
  <c r="BG38" i="23" s="1"/>
  <c r="CW37" i="13"/>
  <c r="AR38"/>
  <c r="AS38" i="23" s="1"/>
  <c r="AX38" i="13"/>
  <c r="AY38" i="23" s="1"/>
  <c r="BG38" i="13"/>
  <c r="BH38" i="23" s="1"/>
  <c r="AY38" i="13"/>
  <c r="AZ38" i="23" s="1"/>
  <c r="EM37" i="13"/>
  <c r="AW38"/>
  <c r="AX38" i="23" s="1"/>
  <c r="EB37" i="13"/>
  <c r="EE37"/>
  <c r="EF37"/>
  <c r="EK37"/>
  <c r="ES37"/>
  <c r="EG37"/>
  <c r="DV37"/>
  <c r="DW37"/>
  <c r="AQ38"/>
  <c r="AR38" i="23" s="1"/>
  <c r="EO37" i="13"/>
  <c r="EC37"/>
  <c r="DU37"/>
  <c r="EQ37"/>
  <c r="AM38"/>
  <c r="AN38" i="23" s="1"/>
  <c r="DB37" i="13"/>
  <c r="CF37"/>
  <c r="CK37"/>
  <c r="CX37"/>
  <c r="CL37"/>
  <c r="CE37"/>
  <c r="CI37"/>
  <c r="CP37"/>
  <c r="CH37"/>
  <c r="CO37"/>
  <c r="CR37"/>
  <c r="CD37"/>
  <c r="CU37"/>
  <c r="CV37"/>
  <c r="CB37"/>
  <c r="CZ37"/>
  <c r="CQ37"/>
  <c r="CC37"/>
  <c r="CA37"/>
  <c r="CT37"/>
  <c r="CN37"/>
  <c r="CM37"/>
  <c r="BI38"/>
  <c r="BJ38" i="23" s="1"/>
  <c r="CG37" i="13"/>
  <c r="E38" i="2"/>
  <c r="P37"/>
  <c r="M37" s="1"/>
  <c r="F37"/>
  <c r="DA37" i="13"/>
  <c r="CJ37"/>
  <c r="BC38"/>
  <c r="BD38" i="23" s="1"/>
  <c r="BK38" i="13"/>
  <c r="BL38" i="23" s="1"/>
  <c r="G36" i="2"/>
  <c r="DC38" i="13" s="1"/>
  <c r="H36" i="2"/>
  <c r="EU38" i="13" s="1"/>
  <c r="AN38"/>
  <c r="AO38" i="23" s="1"/>
  <c r="AH38" i="13"/>
  <c r="AS38"/>
  <c r="AT38" i="23" s="1"/>
  <c r="ET38" i="13"/>
  <c r="EI37"/>
  <c r="EP37"/>
  <c r="EP38" s="1"/>
  <c r="EA37"/>
  <c r="CY37"/>
  <c r="DY37"/>
  <c r="BE38"/>
  <c r="BF38" i="23" s="1"/>
  <c r="AU38" i="13"/>
  <c r="AV38" i="23" s="1"/>
  <c r="EJ37" i="13"/>
  <c r="EJ38" s="1"/>
  <c r="BA38"/>
  <c r="BB38" i="23" s="1"/>
  <c r="EH37" i="13"/>
  <c r="EH38" s="1"/>
  <c r="AL38"/>
  <c r="AM38" i="23" s="1"/>
  <c r="B31" i="6"/>
  <c r="C31" s="1"/>
  <c r="T31"/>
  <c r="W31" s="1"/>
  <c r="AF30"/>
  <c r="Z30"/>
  <c r="AA30"/>
  <c r="AB30"/>
  <c r="AC30"/>
  <c r="AE30"/>
  <c r="Y30"/>
  <c r="AD30"/>
  <c r="AG30"/>
  <c r="BW29"/>
  <c r="BU29"/>
  <c r="BS29"/>
  <c r="BQ29"/>
  <c r="BO29"/>
  <c r="BM29"/>
  <c r="BK29"/>
  <c r="BI29"/>
  <c r="BG29"/>
  <c r="BE29"/>
  <c r="BC29"/>
  <c r="BA29"/>
  <c r="AY29"/>
  <c r="AW29"/>
  <c r="AU29"/>
  <c r="AS29"/>
  <c r="AQ29"/>
  <c r="AO29"/>
  <c r="AM29"/>
  <c r="AK29"/>
  <c r="BV29"/>
  <c r="BR29"/>
  <c r="BN29"/>
  <c r="BJ29"/>
  <c r="BF29"/>
  <c r="BB29"/>
  <c r="AX29"/>
  <c r="AT29"/>
  <c r="AP29"/>
  <c r="AL29"/>
  <c r="BX29"/>
  <c r="BT29"/>
  <c r="BP29"/>
  <c r="BL29"/>
  <c r="BH29"/>
  <c r="BD29"/>
  <c r="AZ29"/>
  <c r="AV29"/>
  <c r="AR29"/>
  <c r="AN29"/>
  <c r="AJ29"/>
  <c r="AI37" i="13"/>
  <c r="AJ37" i="23" s="1"/>
  <c r="DS36" i="13"/>
  <c r="DT37"/>
  <c r="AJ38"/>
  <c r="AK38" i="23" s="1"/>
  <c r="R52" i="1"/>
  <c r="G32" i="6"/>
  <c r="T47" i="23" l="1"/>
  <c r="W47" s="1"/>
  <c r="G48"/>
  <c r="B47"/>
  <c r="C47" s="1"/>
  <c r="BX46"/>
  <c r="BV46"/>
  <c r="BW46"/>
  <c r="BU46"/>
  <c r="AG46"/>
  <c r="AE46"/>
  <c r="AC46"/>
  <c r="AA46"/>
  <c r="Y46"/>
  <c r="AF46"/>
  <c r="AD46"/>
  <c r="AB46"/>
  <c r="Z46"/>
  <c r="AL39" i="13"/>
  <c r="AM39" i="23" s="1"/>
  <c r="BA39" i="13"/>
  <c r="BB39" i="23" s="1"/>
  <c r="AU39" i="13"/>
  <c r="AV39" i="23" s="1"/>
  <c r="AS39" i="13"/>
  <c r="AT39" i="23" s="1"/>
  <c r="BC39" i="13"/>
  <c r="BD39" i="23" s="1"/>
  <c r="DU38" i="13"/>
  <c r="AR39"/>
  <c r="AS39" i="23" s="1"/>
  <c r="AY39" i="13"/>
  <c r="AZ39" i="23" s="1"/>
  <c r="AV39" i="13"/>
  <c r="AW39" i="23" s="1"/>
  <c r="EQ38" i="13"/>
  <c r="EG38"/>
  <c r="BG39"/>
  <c r="BH39" i="23" s="1"/>
  <c r="BB39" i="13"/>
  <c r="BC39" i="23" s="1"/>
  <c r="AK39" i="13"/>
  <c r="AL39" i="23" s="1"/>
  <c r="AP39" i="13"/>
  <c r="AQ39" i="23" s="1"/>
  <c r="BD39" i="13"/>
  <c r="BE39" i="23" s="1"/>
  <c r="BE39" i="13"/>
  <c r="BF39" i="23" s="1"/>
  <c r="AH39" i="13"/>
  <c r="AN39"/>
  <c r="AO39" i="23" s="1"/>
  <c r="BK39" i="13"/>
  <c r="BL39" i="23" s="1"/>
  <c r="AO39" i="13"/>
  <c r="AP39" i="23" s="1"/>
  <c r="DY38" i="13"/>
  <c r="EA38"/>
  <c r="EI38"/>
  <c r="EL38"/>
  <c r="EF38"/>
  <c r="EB38"/>
  <c r="DW38"/>
  <c r="ES38"/>
  <c r="AT39"/>
  <c r="AU39" i="23" s="1"/>
  <c r="BJ39" i="13"/>
  <c r="BK39" i="23" s="1"/>
  <c r="BH39" i="13"/>
  <c r="BI39" i="23" s="1"/>
  <c r="AM39" i="13"/>
  <c r="AN39" i="23" s="1"/>
  <c r="EO38" i="13"/>
  <c r="AX39"/>
  <c r="AY39" i="23" s="1"/>
  <c r="BF39" i="13"/>
  <c r="BG39" i="23" s="1"/>
  <c r="AZ39" i="13"/>
  <c r="BA39" i="23" s="1"/>
  <c r="EM38" i="13"/>
  <c r="AQ39"/>
  <c r="AR39" i="23" s="1"/>
  <c r="ER38" i="13"/>
  <c r="EC38"/>
  <c r="EK38"/>
  <c r="DV38"/>
  <c r="BI39"/>
  <c r="BJ39" i="23" s="1"/>
  <c r="CB38" i="13"/>
  <c r="CI38"/>
  <c r="CK38"/>
  <c r="CW38"/>
  <c r="DA38"/>
  <c r="CM38"/>
  <c r="CV38"/>
  <c r="CE38"/>
  <c r="CS38"/>
  <c r="ED38"/>
  <c r="DX38"/>
  <c r="BL39"/>
  <c r="BM39" i="23" s="1"/>
  <c r="G37" i="2"/>
  <c r="DD39" i="13" s="1"/>
  <c r="H37" i="2"/>
  <c r="EV39" i="13" s="1"/>
  <c r="CG38"/>
  <c r="CG39" s="1"/>
  <c r="CN38"/>
  <c r="CQ38"/>
  <c r="CQ39" s="1"/>
  <c r="CU38"/>
  <c r="CH38"/>
  <c r="CH39" s="1"/>
  <c r="CL38"/>
  <c r="DB38"/>
  <c r="DB39" s="1"/>
  <c r="EE38"/>
  <c r="EE39" s="1"/>
  <c r="DC39"/>
  <c r="E39" i="2"/>
  <c r="P38"/>
  <c r="M38" s="1"/>
  <c r="F38"/>
  <c r="CA38" i="13"/>
  <c r="CA39" s="1"/>
  <c r="CR38"/>
  <c r="CY38"/>
  <c r="CC38"/>
  <c r="CO38"/>
  <c r="CF38"/>
  <c r="DZ38"/>
  <c r="CJ38"/>
  <c r="CT38"/>
  <c r="CZ38"/>
  <c r="CD38"/>
  <c r="CP38"/>
  <c r="CX38"/>
  <c r="EN38"/>
  <c r="AW39"/>
  <c r="AX39" i="23" s="1"/>
  <c r="B32" i="6"/>
  <c r="C32" s="1"/>
  <c r="T32"/>
  <c r="W32" s="1"/>
  <c r="BW30"/>
  <c r="BU30"/>
  <c r="BS30"/>
  <c r="BQ30"/>
  <c r="BO30"/>
  <c r="BM30"/>
  <c r="BK30"/>
  <c r="BI30"/>
  <c r="BG30"/>
  <c r="BE30"/>
  <c r="BC30"/>
  <c r="BA30"/>
  <c r="AY30"/>
  <c r="AW30"/>
  <c r="AU30"/>
  <c r="AS30"/>
  <c r="AQ30"/>
  <c r="AO30"/>
  <c r="AM30"/>
  <c r="AK30"/>
  <c r="BV30"/>
  <c r="BR30"/>
  <c r="BN30"/>
  <c r="BJ30"/>
  <c r="BF30"/>
  <c r="BB30"/>
  <c r="AX30"/>
  <c r="AT30"/>
  <c r="AP30"/>
  <c r="AL30"/>
  <c r="AJ30"/>
  <c r="BX30"/>
  <c r="BT30"/>
  <c r="BP30"/>
  <c r="BL30"/>
  <c r="BH30"/>
  <c r="BD30"/>
  <c r="AZ30"/>
  <c r="AV30"/>
  <c r="AR30"/>
  <c r="AN30"/>
  <c r="AB31"/>
  <c r="AC31"/>
  <c r="AD31"/>
  <c r="AA31"/>
  <c r="AF31"/>
  <c r="AG31"/>
  <c r="Z31"/>
  <c r="Y31"/>
  <c r="AE31"/>
  <c r="AI38" i="13"/>
  <c r="AJ38" i="23" s="1"/>
  <c r="DT38" i="13"/>
  <c r="DS37"/>
  <c r="AJ39"/>
  <c r="AK39" i="23" s="1"/>
  <c r="G33" i="6"/>
  <c r="BX47" i="23" l="1"/>
  <c r="BV47"/>
  <c r="BW47"/>
  <c r="AG47"/>
  <c r="AE47"/>
  <c r="AC47"/>
  <c r="AA47"/>
  <c r="Y47"/>
  <c r="AF47"/>
  <c r="AD47"/>
  <c r="AB47"/>
  <c r="Z47"/>
  <c r="T48"/>
  <c r="W48" s="1"/>
  <c r="G49"/>
  <c r="B48"/>
  <c r="C48" s="1"/>
  <c r="CP39" i="13"/>
  <c r="CZ39"/>
  <c r="CJ39"/>
  <c r="EP39"/>
  <c r="BB40"/>
  <c r="BC40" i="23" s="1"/>
  <c r="AV40" i="13"/>
  <c r="AW40" i="23" s="1"/>
  <c r="CF39" i="13"/>
  <c r="CC39"/>
  <c r="ER39"/>
  <c r="EN39"/>
  <c r="EU39"/>
  <c r="CX39"/>
  <c r="CD39"/>
  <c r="CT39"/>
  <c r="CO39"/>
  <c r="CY39"/>
  <c r="CR39"/>
  <c r="CL39"/>
  <c r="CU39"/>
  <c r="CN39"/>
  <c r="CM39"/>
  <c r="EM39"/>
  <c r="EI39"/>
  <c r="DX39"/>
  <c r="EF39"/>
  <c r="CS39"/>
  <c r="DA39"/>
  <c r="CW39"/>
  <c r="DV39"/>
  <c r="CB39"/>
  <c r="BM40"/>
  <c r="BN40" i="23" s="1"/>
  <c r="G38" i="2"/>
  <c r="DE40" i="13" s="1"/>
  <c r="H38" i="2"/>
  <c r="EW40" i="13" s="1"/>
  <c r="AL40"/>
  <c r="AM40" i="23" s="1"/>
  <c r="AR40" i="13"/>
  <c r="AS40" i="23" s="1"/>
  <c r="CH40" i="13"/>
  <c r="BJ40"/>
  <c r="BK40" i="23" s="1"/>
  <c r="BF40" i="13"/>
  <c r="BG40" i="23" s="1"/>
  <c r="BH40" i="13"/>
  <c r="BI40" i="23" s="1"/>
  <c r="AT40" i="13"/>
  <c r="AU40" i="23" s="1"/>
  <c r="AN40" i="13"/>
  <c r="AO40" i="23" s="1"/>
  <c r="AQ40" i="13"/>
  <c r="AR40" i="23" s="1"/>
  <c r="DZ39" i="13"/>
  <c r="EQ39"/>
  <c r="EJ39"/>
  <c r="CC40"/>
  <c r="EG39"/>
  <c r="E40" i="2"/>
  <c r="P39"/>
  <c r="M39" s="1"/>
  <c r="F39"/>
  <c r="ED39" i="13"/>
  <c r="ES39"/>
  <c r="EA39"/>
  <c r="CE39"/>
  <c r="EK39"/>
  <c r="ET39"/>
  <c r="CK39"/>
  <c r="AZ40"/>
  <c r="BA40" i="23" s="1"/>
  <c r="AH40" i="13"/>
  <c r="AY40"/>
  <c r="AZ40" i="23" s="1"/>
  <c r="AM40" i="13"/>
  <c r="AN40" i="23" s="1"/>
  <c r="BA40" i="13"/>
  <c r="BB40" i="23" s="1"/>
  <c r="AO40" i="13"/>
  <c r="AP40" i="23" s="1"/>
  <c r="AK40" i="13"/>
  <c r="AL40" i="23" s="1"/>
  <c r="AX40" i="13"/>
  <c r="AY40" i="23" s="1"/>
  <c r="BE40" i="13"/>
  <c r="BF40" i="23" s="1"/>
  <c r="EL39" i="13"/>
  <c r="CS40"/>
  <c r="BK40"/>
  <c r="BL40" i="23" s="1"/>
  <c r="BI40" i="13"/>
  <c r="BJ40" i="23" s="1"/>
  <c r="DU39" i="13"/>
  <c r="DU40" s="1"/>
  <c r="AW40"/>
  <c r="AX40" i="23" s="1"/>
  <c r="BC40" i="13"/>
  <c r="BD40" i="23" s="1"/>
  <c r="AS40" i="13"/>
  <c r="AT40" i="23" s="1"/>
  <c r="BD40" i="13"/>
  <c r="BE40" i="23" s="1"/>
  <c r="CA40" i="13"/>
  <c r="AP40"/>
  <c r="AQ40" i="23" s="1"/>
  <c r="EB39" i="13"/>
  <c r="CN40"/>
  <c r="BL40"/>
  <c r="BM40" i="23" s="1"/>
  <c r="BG40" i="13"/>
  <c r="BH40" i="23" s="1"/>
  <c r="DW39" i="13"/>
  <c r="AU40"/>
  <c r="AV40" i="23" s="1"/>
  <c r="CV39" i="13"/>
  <c r="EO39"/>
  <c r="EH39"/>
  <c r="EH40" s="1"/>
  <c r="CI39"/>
  <c r="CI40" s="1"/>
  <c r="EC39"/>
  <c r="EC40" s="1"/>
  <c r="DY39"/>
  <c r="T33" i="6"/>
  <c r="W33" s="1"/>
  <c r="B33"/>
  <c r="C33" s="1"/>
  <c r="BW31"/>
  <c r="BU31"/>
  <c r="BS31"/>
  <c r="BQ31"/>
  <c r="BO31"/>
  <c r="BM31"/>
  <c r="BK31"/>
  <c r="BI31"/>
  <c r="BG31"/>
  <c r="BE31"/>
  <c r="BC31"/>
  <c r="BA31"/>
  <c r="AY31"/>
  <c r="AW31"/>
  <c r="AU31"/>
  <c r="AS31"/>
  <c r="AQ31"/>
  <c r="AO31"/>
  <c r="AM31"/>
  <c r="AK31"/>
  <c r="BV31"/>
  <c r="BR31"/>
  <c r="BN31"/>
  <c r="BJ31"/>
  <c r="BF31"/>
  <c r="BB31"/>
  <c r="AX31"/>
  <c r="AT31"/>
  <c r="AP31"/>
  <c r="AL31"/>
  <c r="BX31"/>
  <c r="BT31"/>
  <c r="BP31"/>
  <c r="BL31"/>
  <c r="BH31"/>
  <c r="BD31"/>
  <c r="AZ31"/>
  <c r="AV31"/>
  <c r="AR31"/>
  <c r="AN31"/>
  <c r="AJ31"/>
  <c r="BW32"/>
  <c r="BU32"/>
  <c r="BS32"/>
  <c r="BQ32"/>
  <c r="BO32"/>
  <c r="BM32"/>
  <c r="BK32"/>
  <c r="BI32"/>
  <c r="BG32"/>
  <c r="BE32"/>
  <c r="BC32"/>
  <c r="BA32"/>
  <c r="AY32"/>
  <c r="AW32"/>
  <c r="AU32"/>
  <c r="AS32"/>
  <c r="AQ32"/>
  <c r="AO32"/>
  <c r="AM32"/>
  <c r="AK32"/>
  <c r="BV32"/>
  <c r="BR32"/>
  <c r="BN32"/>
  <c r="BJ32"/>
  <c r="BF32"/>
  <c r="BB32"/>
  <c r="AX32"/>
  <c r="AT32"/>
  <c r="AP32"/>
  <c r="AL32"/>
  <c r="AJ32"/>
  <c r="BX32"/>
  <c r="BT32"/>
  <c r="BP32"/>
  <c r="BL32"/>
  <c r="BH32"/>
  <c r="BD32"/>
  <c r="AZ32"/>
  <c r="AV32"/>
  <c r="AR32"/>
  <c r="AN32"/>
  <c r="AB32"/>
  <c r="AC32"/>
  <c r="Y32"/>
  <c r="AA32"/>
  <c r="AF32"/>
  <c r="AG32"/>
  <c r="AD32"/>
  <c r="AE32"/>
  <c r="Z32"/>
  <c r="AI39" i="13"/>
  <c r="AJ39" i="23" s="1"/>
  <c r="DS38" i="13"/>
  <c r="DT39"/>
  <c r="AJ40"/>
  <c r="AK40" i="23" s="1"/>
  <c r="G34" i="6"/>
  <c r="T49" i="23" l="1"/>
  <c r="B49"/>
  <c r="C49" s="1"/>
  <c r="BX48"/>
  <c r="BW48"/>
  <c r="AG48"/>
  <c r="AE48"/>
  <c r="AC48"/>
  <c r="AA48"/>
  <c r="Y48"/>
  <c r="AF48"/>
  <c r="AD48"/>
  <c r="AB48"/>
  <c r="Z48"/>
  <c r="CT40" i="13"/>
  <c r="BE41"/>
  <c r="BF41" i="23" s="1"/>
  <c r="AM41" i="13"/>
  <c r="AN41" i="23" s="1"/>
  <c r="CF40" i="13"/>
  <c r="AZ41"/>
  <c r="BA41" i="23" s="1"/>
  <c r="CQ40" i="13"/>
  <c r="CL40"/>
  <c r="CY40"/>
  <c r="CV40"/>
  <c r="BL41"/>
  <c r="BM41" i="23" s="1"/>
  <c r="AP41" i="13"/>
  <c r="AQ41" i="23" s="1"/>
  <c r="AS41" i="13"/>
  <c r="AT41" i="23" s="1"/>
  <c r="CJ40" i="13"/>
  <c r="BK41"/>
  <c r="BL41" i="23" s="1"/>
  <c r="CK40" i="13"/>
  <c r="DC40"/>
  <c r="DA40"/>
  <c r="CR40"/>
  <c r="AU41"/>
  <c r="AV41" i="23" s="1"/>
  <c r="BG41" i="13"/>
  <c r="BH41" i="23" s="1"/>
  <c r="BD41" i="13"/>
  <c r="BE41" i="23" s="1"/>
  <c r="BC41" i="13"/>
  <c r="BD41" i="23" s="1"/>
  <c r="AW41" i="13"/>
  <c r="AX41" i="23" s="1"/>
  <c r="BI41" i="13"/>
  <c r="BJ41" i="23" s="1"/>
  <c r="AX41" i="13"/>
  <c r="AY41" i="23" s="1"/>
  <c r="AK41" i="13"/>
  <c r="AL41" i="23" s="1"/>
  <c r="EK40" i="13"/>
  <c r="EA40"/>
  <c r="ED40"/>
  <c r="CB40"/>
  <c r="CW40"/>
  <c r="CX40"/>
  <c r="CU40"/>
  <c r="CM40"/>
  <c r="CG40"/>
  <c r="CZ40"/>
  <c r="CE40"/>
  <c r="DD40"/>
  <c r="DB40"/>
  <c r="CP40"/>
  <c r="EI40"/>
  <c r="CO40"/>
  <c r="CD40"/>
  <c r="AV41"/>
  <c r="AW41" i="23" s="1"/>
  <c r="DX40" i="13"/>
  <c r="EE40"/>
  <c r="ER40"/>
  <c r="AO41"/>
  <c r="AP41" i="23" s="1"/>
  <c r="BA41" i="13"/>
  <c r="BB41" i="23" s="1"/>
  <c r="AY41" i="13"/>
  <c r="AZ41" i="23" s="1"/>
  <c r="AH41" i="13"/>
  <c r="EQ40"/>
  <c r="AQ41"/>
  <c r="AR41" i="23" s="1"/>
  <c r="AN41" i="13"/>
  <c r="AO41" i="23" s="1"/>
  <c r="AT41" i="13"/>
  <c r="AU41" i="23" s="1"/>
  <c r="AL41" i="13"/>
  <c r="AM41" i="23" s="1"/>
  <c r="BM41" i="13"/>
  <c r="BN41" i="23" s="1"/>
  <c r="EP40" i="13"/>
  <c r="DY40"/>
  <c r="EO40"/>
  <c r="DW40"/>
  <c r="G39" i="2"/>
  <c r="DF41" i="13" s="1"/>
  <c r="BN41"/>
  <c r="BO41" i="23" s="1"/>
  <c r="H39" i="2"/>
  <c r="EX41" i="13" s="1"/>
  <c r="EG40"/>
  <c r="DZ40"/>
  <c r="DZ41" s="1"/>
  <c r="EV40"/>
  <c r="BF41"/>
  <c r="BG41" i="23" s="1"/>
  <c r="BJ41" i="13"/>
  <c r="BK41" i="23" s="1"/>
  <c r="AR41" i="13"/>
  <c r="AS41" i="23" s="1"/>
  <c r="BB41" i="13"/>
  <c r="BC41" i="23" s="1"/>
  <c r="EC41" i="13"/>
  <c r="EN40"/>
  <c r="EB40"/>
  <c r="EL40"/>
  <c r="ET40"/>
  <c r="ES40"/>
  <c r="E41" i="2"/>
  <c r="P40"/>
  <c r="M40" s="1"/>
  <c r="F40"/>
  <c r="EJ40" i="13"/>
  <c r="BH41"/>
  <c r="BI41" i="23" s="1"/>
  <c r="EU40" i="13"/>
  <c r="EF40"/>
  <c r="EM40"/>
  <c r="DV40"/>
  <c r="T34" i="6"/>
  <c r="W34" s="1"/>
  <c r="B34"/>
  <c r="C34" s="1"/>
  <c r="AC33"/>
  <c r="AA33"/>
  <c r="Z33"/>
  <c r="AB33"/>
  <c r="AF33"/>
  <c r="AG33"/>
  <c r="Y33"/>
  <c r="AD33"/>
  <c r="AE33"/>
  <c r="AI40" i="13"/>
  <c r="AJ40" i="23" s="1"/>
  <c r="DS39" i="13"/>
  <c r="DT40"/>
  <c r="AJ41"/>
  <c r="AK41" i="23" s="1"/>
  <c r="G35" i="6"/>
  <c r="W49" i="23" l="1"/>
  <c r="T50"/>
  <c r="BX49"/>
  <c r="AI49" s="1"/>
  <c r="AK42" i="13"/>
  <c r="AL42" i="23" s="1"/>
  <c r="EL41" i="13"/>
  <c r="EA41"/>
  <c r="EE41"/>
  <c r="CW41"/>
  <c r="DU41"/>
  <c r="EM41"/>
  <c r="EU41"/>
  <c r="AO42"/>
  <c r="AP42" i="23" s="1"/>
  <c r="ET41" i="13"/>
  <c r="EB41"/>
  <c r="CJ41"/>
  <c r="DV41"/>
  <c r="EF41"/>
  <c r="BH42"/>
  <c r="BI42" i="23" s="1"/>
  <c r="EJ41" i="13"/>
  <c r="ES41"/>
  <c r="AX42"/>
  <c r="AY42" i="23" s="1"/>
  <c r="BD42" i="13"/>
  <c r="BE42" i="23" s="1"/>
  <c r="EN41" i="13"/>
  <c r="CQ41"/>
  <c r="CV41"/>
  <c r="EV41"/>
  <c r="EG41"/>
  <c r="DW41"/>
  <c r="DY41"/>
  <c r="EW41"/>
  <c r="BM42"/>
  <c r="BN42" i="23" s="1"/>
  <c r="BA42" i="13"/>
  <c r="BB42" i="23" s="1"/>
  <c r="AS42" i="13"/>
  <c r="AT42" i="23" s="1"/>
  <c r="AN42" i="13"/>
  <c r="AO42" i="23" s="1"/>
  <c r="EI41" i="13"/>
  <c r="AY42"/>
  <c r="AZ42" i="23" s="1"/>
  <c r="AR42" i="13"/>
  <c r="AS42" i="23" s="1"/>
  <c r="BC42" i="13"/>
  <c r="BD42" i="23" s="1"/>
  <c r="EO41" i="13"/>
  <c r="EP41"/>
  <c r="ER41"/>
  <c r="ED41"/>
  <c r="AW42"/>
  <c r="AX42" i="23" s="1"/>
  <c r="AU42" i="13"/>
  <c r="AV42" i="23" s="1"/>
  <c r="BJ42" i="13"/>
  <c r="BK42" i="23" s="1"/>
  <c r="AM42" i="13"/>
  <c r="AN42" i="23" s="1"/>
  <c r="AT42" i="13"/>
  <c r="AU42" i="23" s="1"/>
  <c r="BK42" i="13"/>
  <c r="BL42" i="23" s="1"/>
  <c r="BL42" i="13"/>
  <c r="BM42" i="23" s="1"/>
  <c r="CP41" i="13"/>
  <c r="DB41"/>
  <c r="CG41"/>
  <c r="BI42"/>
  <c r="BJ42" i="23" s="1"/>
  <c r="CI41" i="13"/>
  <c r="CB41"/>
  <c r="AQ42"/>
  <c r="AR42" i="23" s="1"/>
  <c r="CK41" i="13"/>
  <c r="BE42"/>
  <c r="BF42" i="23" s="1"/>
  <c r="CL41" i="13"/>
  <c r="BB42"/>
  <c r="BC42" i="23" s="1"/>
  <c r="BF42" i="13"/>
  <c r="BG42" i="23" s="1"/>
  <c r="CE41" i="13"/>
  <c r="CU41"/>
  <c r="CN41"/>
  <c r="CH41"/>
  <c r="EQ41"/>
  <c r="EK41"/>
  <c r="CT41"/>
  <c r="EH41"/>
  <c r="CF41"/>
  <c r="DC41"/>
  <c r="E42" i="2"/>
  <c r="P41"/>
  <c r="M41" s="1"/>
  <c r="F41"/>
  <c r="CZ41" i="13"/>
  <c r="AO43"/>
  <c r="AP43" i="23" s="1"/>
  <c r="CY41" i="13"/>
  <c r="DD41"/>
  <c r="CA41"/>
  <c r="BH43"/>
  <c r="BI43" i="23" s="1"/>
  <c r="H40" i="2"/>
  <c r="BO42" i="13"/>
  <c r="BP42" i="23" s="1"/>
  <c r="G40" i="2"/>
  <c r="DG42" i="13" s="1"/>
  <c r="CM41"/>
  <c r="CD41"/>
  <c r="CO41"/>
  <c r="CC41"/>
  <c r="CC42" s="1"/>
  <c r="AV42"/>
  <c r="AW42" i="23" s="1"/>
  <c r="CS41" i="13"/>
  <c r="BG42"/>
  <c r="BH42" i="23" s="1"/>
  <c r="DE41" i="13"/>
  <c r="DE42" s="1"/>
  <c r="BN42"/>
  <c r="BO42" i="23" s="1"/>
  <c r="AZ42" i="13"/>
  <c r="BA42" i="23" s="1"/>
  <c r="DA41" i="13"/>
  <c r="CX41"/>
  <c r="CR41"/>
  <c r="AH42"/>
  <c r="DX41"/>
  <c r="AP42"/>
  <c r="AQ42" i="23" s="1"/>
  <c r="AL42" i="13"/>
  <c r="AM42" i="23" s="1"/>
  <c r="B35" i="6"/>
  <c r="C35" s="1"/>
  <c r="T35"/>
  <c r="W35" s="1"/>
  <c r="BW33"/>
  <c r="BU33"/>
  <c r="BS33"/>
  <c r="BQ33"/>
  <c r="BO33"/>
  <c r="BM33"/>
  <c r="BK33"/>
  <c r="BI33"/>
  <c r="BG33"/>
  <c r="BE33"/>
  <c r="BC33"/>
  <c r="BA33"/>
  <c r="AY33"/>
  <c r="AW33"/>
  <c r="AU33"/>
  <c r="AS33"/>
  <c r="AQ33"/>
  <c r="AO33"/>
  <c r="AM33"/>
  <c r="AK33"/>
  <c r="BV33"/>
  <c r="BR33"/>
  <c r="BN33"/>
  <c r="BJ33"/>
  <c r="BF33"/>
  <c r="BB33"/>
  <c r="AX33"/>
  <c r="AT33"/>
  <c r="AP33"/>
  <c r="AL33"/>
  <c r="BX33"/>
  <c r="BT33"/>
  <c r="BP33"/>
  <c r="BL33"/>
  <c r="BH33"/>
  <c r="BD33"/>
  <c r="AZ33"/>
  <c r="AV33"/>
  <c r="AR33"/>
  <c r="AN33"/>
  <c r="AJ33"/>
  <c r="AF34"/>
  <c r="AC34"/>
  <c r="AD34"/>
  <c r="AE34"/>
  <c r="AB34"/>
  <c r="Y34"/>
  <c r="AG34"/>
  <c r="AA34"/>
  <c r="Z34"/>
  <c r="AI41" i="13"/>
  <c r="AJ41" i="23" s="1"/>
  <c r="DT41" i="13"/>
  <c r="DS40"/>
  <c r="AJ42"/>
  <c r="AK42" i="23" s="1"/>
  <c r="G36" i="6"/>
  <c r="AG49" i="23" l="1"/>
  <c r="AE49"/>
  <c r="AC49"/>
  <c r="AA49"/>
  <c r="Y49"/>
  <c r="AF49"/>
  <c r="AD49"/>
  <c r="AB49"/>
  <c r="Z49"/>
  <c r="EV42" i="13"/>
  <c r="DU42"/>
  <c r="DA42"/>
  <c r="DX42"/>
  <c r="CR42"/>
  <c r="DW42"/>
  <c r="CO42"/>
  <c r="AM43"/>
  <c r="AN43" i="23" s="1"/>
  <c r="AT43" i="13"/>
  <c r="AU43" i="23" s="1"/>
  <c r="AH43" i="13"/>
  <c r="EP42"/>
  <c r="AW43"/>
  <c r="AX43" i="23" s="1"/>
  <c r="ED42" i="13"/>
  <c r="DZ42"/>
  <c r="EK42"/>
  <c r="CK42"/>
  <c r="EM42"/>
  <c r="EC42"/>
  <c r="DF42"/>
  <c r="ET42"/>
  <c r="ES42"/>
  <c r="CF42"/>
  <c r="EE42"/>
  <c r="CT42"/>
  <c r="CN42"/>
  <c r="EU42"/>
  <c r="EG42"/>
  <c r="EL42"/>
  <c r="EI42"/>
  <c r="EN42"/>
  <c r="BK43"/>
  <c r="BL43" i="23" s="1"/>
  <c r="AK43" i="13"/>
  <c r="AL43" i="23" s="1"/>
  <c r="AL43" i="13"/>
  <c r="AM43" i="23" s="1"/>
  <c r="AZ43" i="13"/>
  <c r="BA43" i="23" s="1"/>
  <c r="BD43" i="13"/>
  <c r="BE43" i="23" s="1"/>
  <c r="CU42" i="13"/>
  <c r="AQ43"/>
  <c r="AR43" i="23" s="1"/>
  <c r="BA43" i="13"/>
  <c r="BB43" i="23" s="1"/>
  <c r="CP42" i="13"/>
  <c r="AP43"/>
  <c r="AQ43" i="23" s="1"/>
  <c r="CX42" i="13"/>
  <c r="BN43"/>
  <c r="BO43" i="23" s="1"/>
  <c r="CS42" i="13"/>
  <c r="CD42"/>
  <c r="BO43"/>
  <c r="BP43" i="23" s="1"/>
  <c r="EW42" i="13"/>
  <c r="BJ43"/>
  <c r="BK43" i="23" s="1"/>
  <c r="EB42" i="13"/>
  <c r="E43" i="2"/>
  <c r="P42"/>
  <c r="M42" s="1"/>
  <c r="F42"/>
  <c r="ER42" i="13"/>
  <c r="AR43"/>
  <c r="AS43" i="23" s="1"/>
  <c r="AX43" i="13"/>
  <c r="AY43" i="23" s="1"/>
  <c r="EQ42" i="13"/>
  <c r="CE42"/>
  <c r="CL42"/>
  <c r="CB42"/>
  <c r="DB42"/>
  <c r="EA42"/>
  <c r="CJ42"/>
  <c r="CW42"/>
  <c r="AO44"/>
  <c r="AP44" i="23" s="1"/>
  <c r="BP43" i="13"/>
  <c r="BQ43" i="23" s="1"/>
  <c r="H41" i="2"/>
  <c r="EZ43" i="13" s="1"/>
  <c r="G41" i="2"/>
  <c r="DH43" i="13" s="1"/>
  <c r="BL43"/>
  <c r="BM43" i="23" s="1"/>
  <c r="BF43" i="13"/>
  <c r="BG43" i="23" s="1"/>
  <c r="BI43" i="13"/>
  <c r="BJ43" i="23" s="1"/>
  <c r="AU43" i="13"/>
  <c r="AV43" i="23" s="1"/>
  <c r="BG43" i="13"/>
  <c r="BH43" i="23" s="1"/>
  <c r="DD42" i="13"/>
  <c r="AN43"/>
  <c r="AO43" i="23" s="1"/>
  <c r="DC42" i="13"/>
  <c r="DC43" s="1"/>
  <c r="BB43"/>
  <c r="BC43" i="23" s="1"/>
  <c r="CG42" i="13"/>
  <c r="CV42"/>
  <c r="AV43"/>
  <c r="AW43" i="23" s="1"/>
  <c r="CM42" i="13"/>
  <c r="EY42"/>
  <c r="DV42"/>
  <c r="CA42"/>
  <c r="CA43" s="1"/>
  <c r="CY42"/>
  <c r="CZ42"/>
  <c r="EF42"/>
  <c r="EO42"/>
  <c r="AY43"/>
  <c r="EH42"/>
  <c r="CH42"/>
  <c r="EX42"/>
  <c r="BE43"/>
  <c r="CI42"/>
  <c r="EJ42"/>
  <c r="DY42"/>
  <c r="BM43"/>
  <c r="BC43"/>
  <c r="BD43" i="23" s="1"/>
  <c r="CQ42" i="13"/>
  <c r="AS43"/>
  <c r="AT43" i="23" s="1"/>
  <c r="B36" i="6"/>
  <c r="C36" s="1"/>
  <c r="T36"/>
  <c r="W36" s="1"/>
  <c r="AE35"/>
  <c r="AF35"/>
  <c r="Z35"/>
  <c r="AA35"/>
  <c r="AB35"/>
  <c r="AC35"/>
  <c r="AD35"/>
  <c r="Y35"/>
  <c r="AG35"/>
  <c r="BW34"/>
  <c r="BU34"/>
  <c r="BS34"/>
  <c r="BQ34"/>
  <c r="BO34"/>
  <c r="BM34"/>
  <c r="BK34"/>
  <c r="BI34"/>
  <c r="BG34"/>
  <c r="BE34"/>
  <c r="BC34"/>
  <c r="BA34"/>
  <c r="AY34"/>
  <c r="AW34"/>
  <c r="AU34"/>
  <c r="AS34"/>
  <c r="AQ34"/>
  <c r="AO34"/>
  <c r="AM34"/>
  <c r="AK34"/>
  <c r="BV34"/>
  <c r="BR34"/>
  <c r="BN34"/>
  <c r="BJ34"/>
  <c r="BF34"/>
  <c r="BB34"/>
  <c r="AX34"/>
  <c r="AT34"/>
  <c r="AP34"/>
  <c r="AL34"/>
  <c r="AJ34"/>
  <c r="BX34"/>
  <c r="BT34"/>
  <c r="BP34"/>
  <c r="BL34"/>
  <c r="BH34"/>
  <c r="BD34"/>
  <c r="AZ34"/>
  <c r="AV34"/>
  <c r="AR34"/>
  <c r="AN34"/>
  <c r="AI42" i="13"/>
  <c r="AJ42" i="23" s="1"/>
  <c r="DS41" i="13"/>
  <c r="DT42"/>
  <c r="AJ43"/>
  <c r="AK43" i="23" s="1"/>
  <c r="G37" i="6"/>
  <c r="BM44" i="13" l="1"/>
  <c r="BN44" i="23" s="1"/>
  <c r="BN43"/>
  <c r="BE44" i="13"/>
  <c r="BF44" i="23" s="1"/>
  <c r="BF43"/>
  <c r="AY44" i="13"/>
  <c r="AZ44" i="23" s="1"/>
  <c r="AZ43"/>
  <c r="CY43" i="13"/>
  <c r="CM43"/>
  <c r="DG43"/>
  <c r="DF43"/>
  <c r="CN43"/>
  <c r="DU43"/>
  <c r="BF44"/>
  <c r="BG44" i="23" s="1"/>
  <c r="DX43" i="13"/>
  <c r="EC43"/>
  <c r="AH44"/>
  <c r="EJ43"/>
  <c r="EF43"/>
  <c r="DV43"/>
  <c r="EV43"/>
  <c r="EE43"/>
  <c r="CP43"/>
  <c r="DY43"/>
  <c r="EX43"/>
  <c r="EH43"/>
  <c r="EO43"/>
  <c r="EY43"/>
  <c r="DW43"/>
  <c r="EI43"/>
  <c r="EI44" s="1"/>
  <c r="EK43"/>
  <c r="ED43"/>
  <c r="EL43"/>
  <c r="DB43"/>
  <c r="EQ43"/>
  <c r="CS43"/>
  <c r="CU43"/>
  <c r="EG43"/>
  <c r="CC43"/>
  <c r="EA43"/>
  <c r="ER43"/>
  <c r="EW43"/>
  <c r="CT43"/>
  <c r="G42" i="2"/>
  <c r="DI44" i="13" s="1"/>
  <c r="H42" i="2"/>
  <c r="EK44" i="13" s="1"/>
  <c r="BQ44"/>
  <c r="BR44" i="23" s="1"/>
  <c r="BJ44" i="13"/>
  <c r="BK44" i="23" s="1"/>
  <c r="BK44" i="13"/>
  <c r="BL44" i="23" s="1"/>
  <c r="AS44" i="13"/>
  <c r="AT44" i="23" s="1"/>
  <c r="CW43" i="13"/>
  <c r="BN44"/>
  <c r="BO44" i="23" s="1"/>
  <c r="BA44" i="13"/>
  <c r="BB44" i="23" s="1"/>
  <c r="AL44" i="13"/>
  <c r="AM44" i="23" s="1"/>
  <c r="DA43" i="13"/>
  <c r="CQ43"/>
  <c r="CH43"/>
  <c r="EV44"/>
  <c r="CG43"/>
  <c r="AN44"/>
  <c r="AO44" i="23" s="1"/>
  <c r="BG44" i="13"/>
  <c r="BH44" i="23" s="1"/>
  <c r="AU44" i="13"/>
  <c r="AV44" i="23" s="1"/>
  <c r="ES43" i="13"/>
  <c r="CJ43"/>
  <c r="CL43"/>
  <c r="AR44"/>
  <c r="AS44" i="23" s="1"/>
  <c r="E44" i="2"/>
  <c r="P43"/>
  <c r="M43" s="1"/>
  <c r="F43"/>
  <c r="BO44" i="13"/>
  <c r="BP44" i="23" s="1"/>
  <c r="CX43" i="13"/>
  <c r="CX44" s="1"/>
  <c r="EM43"/>
  <c r="DZ43"/>
  <c r="EU43"/>
  <c r="AM44"/>
  <c r="EP43"/>
  <c r="BM45"/>
  <c r="BN45" i="23" s="1"/>
  <c r="DF44" i="13"/>
  <c r="EQ44"/>
  <c r="AZ44"/>
  <c r="BA44" i="23" s="1"/>
  <c r="CT44" i="13"/>
  <c r="EO44"/>
  <c r="AV44"/>
  <c r="AW44" i="23" s="1"/>
  <c r="EC44" i="13"/>
  <c r="AW44"/>
  <c r="AX44" i="23" s="1"/>
  <c r="CB43" i="13"/>
  <c r="AX44"/>
  <c r="AY44" i="23" s="1"/>
  <c r="EW44" i="13"/>
  <c r="BD44"/>
  <c r="BE44" i="23" s="1"/>
  <c r="EG44" i="13"/>
  <c r="CF43"/>
  <c r="AK44"/>
  <c r="AL44" i="23" s="1"/>
  <c r="BC44" i="13"/>
  <c r="BD44" i="23" s="1"/>
  <c r="CI43" i="13"/>
  <c r="CZ43"/>
  <c r="DW44"/>
  <c r="CV43"/>
  <c r="CV44" s="1"/>
  <c r="BB44"/>
  <c r="DD43"/>
  <c r="CR43"/>
  <c r="BI44"/>
  <c r="BJ44" i="23" s="1"/>
  <c r="BL44" i="13"/>
  <c r="BP44"/>
  <c r="BQ44" i="23" s="1"/>
  <c r="DE43" i="13"/>
  <c r="CE43"/>
  <c r="EB43"/>
  <c r="EB44" s="1"/>
  <c r="CD43"/>
  <c r="CD44" s="1"/>
  <c r="AP44"/>
  <c r="ET43"/>
  <c r="AQ44"/>
  <c r="CO43"/>
  <c r="CO44" s="1"/>
  <c r="EN43"/>
  <c r="EN44" s="1"/>
  <c r="CK43"/>
  <c r="BH44"/>
  <c r="AT44"/>
  <c r="AU44" i="23" s="1"/>
  <c r="T37" i="6"/>
  <c r="W37" s="1"/>
  <c r="B37"/>
  <c r="C37" s="1"/>
  <c r="BW35"/>
  <c r="BU35"/>
  <c r="BS35"/>
  <c r="BQ35"/>
  <c r="BO35"/>
  <c r="BM35"/>
  <c r="BK35"/>
  <c r="BI35"/>
  <c r="BG35"/>
  <c r="BE35"/>
  <c r="BC35"/>
  <c r="BA35"/>
  <c r="AY35"/>
  <c r="AW35"/>
  <c r="AU35"/>
  <c r="AS35"/>
  <c r="AQ35"/>
  <c r="AO35"/>
  <c r="AM35"/>
  <c r="AK35"/>
  <c r="BV35"/>
  <c r="BR35"/>
  <c r="BN35"/>
  <c r="BJ35"/>
  <c r="BF35"/>
  <c r="BB35"/>
  <c r="AX35"/>
  <c r="AT35"/>
  <c r="AP35"/>
  <c r="AL35"/>
  <c r="BX35"/>
  <c r="BT35"/>
  <c r="BP35"/>
  <c r="BL35"/>
  <c r="BH35"/>
  <c r="BD35"/>
  <c r="AZ35"/>
  <c r="AV35"/>
  <c r="AR35"/>
  <c r="AN35"/>
  <c r="AJ35"/>
  <c r="AD36"/>
  <c r="AE36"/>
  <c r="AF36"/>
  <c r="AG36"/>
  <c r="AA36"/>
  <c r="AB36"/>
  <c r="AC36"/>
  <c r="Z36"/>
  <c r="Y36"/>
  <c r="AI43" i="13"/>
  <c r="AJ43" i="23" s="1"/>
  <c r="DT43" i="13"/>
  <c r="DU44"/>
  <c r="DS42"/>
  <c r="AK45"/>
  <c r="AL45" i="23" s="1"/>
  <c r="AJ44" i="13"/>
  <c r="AK44" i="23" s="1"/>
  <c r="G38" i="6"/>
  <c r="AM45" i="13" l="1"/>
  <c r="AN45" i="23" s="1"/>
  <c r="AN44"/>
  <c r="BH45" i="13"/>
  <c r="BI45" i="23" s="1"/>
  <c r="BI44"/>
  <c r="AQ45" i="13"/>
  <c r="AR45" i="23" s="1"/>
  <c r="AR44"/>
  <c r="AP45" i="13"/>
  <c r="AQ45" i="23" s="1"/>
  <c r="AQ44"/>
  <c r="BL45" i="13"/>
  <c r="BM45" i="23" s="1"/>
  <c r="BM44"/>
  <c r="BB45" i="13"/>
  <c r="BC45" i="23" s="1"/>
  <c r="BC44"/>
  <c r="DZ44" i="13"/>
  <c r="ER44"/>
  <c r="AH45"/>
  <c r="AT45"/>
  <c r="AU45" i="23" s="1"/>
  <c r="ET44" i="13"/>
  <c r="EA44"/>
  <c r="BP45"/>
  <c r="BQ45" i="23" s="1"/>
  <c r="BI45" i="13"/>
  <c r="BJ45" i="23" s="1"/>
  <c r="EY44" i="13"/>
  <c r="EH44"/>
  <c r="BC45"/>
  <c r="BD45" i="23" s="1"/>
  <c r="BD45" i="13"/>
  <c r="BE45" i="23" s="1"/>
  <c r="AX45" i="13"/>
  <c r="AY45" i="23" s="1"/>
  <c r="AW45" i="13"/>
  <c r="AX45" i="23" s="1"/>
  <c r="AV45" i="13"/>
  <c r="AW45" i="23" s="1"/>
  <c r="DY44" i="13"/>
  <c r="DY45" s="1"/>
  <c r="AZ45"/>
  <c r="BA45" i="23" s="1"/>
  <c r="ED44" i="13"/>
  <c r="BE45"/>
  <c r="BF45" i="23" s="1"/>
  <c r="EP44" i="13"/>
  <c r="EU44"/>
  <c r="EM44"/>
  <c r="BO45"/>
  <c r="BP45" i="23" s="1"/>
  <c r="AR45" i="13"/>
  <c r="AS45" i="23" s="1"/>
  <c r="EZ44" i="13"/>
  <c r="CU44"/>
  <c r="AS45"/>
  <c r="AT45" i="23" s="1"/>
  <c r="BJ45" i="13"/>
  <c r="BK45" i="23" s="1"/>
  <c r="EX44" i="13"/>
  <c r="AN45"/>
  <c r="AO45" i="23" s="1"/>
  <c r="BN45" i="13"/>
  <c r="BO45" i="23" s="1"/>
  <c r="EL44" i="13"/>
  <c r="ES44"/>
  <c r="EE44"/>
  <c r="BG45"/>
  <c r="BH45" i="23" s="1"/>
  <c r="EF44" i="13"/>
  <c r="EJ44"/>
  <c r="BA45"/>
  <c r="BB45" i="23" s="1"/>
  <c r="DX44" i="13"/>
  <c r="DE44"/>
  <c r="DC44"/>
  <c r="CK44"/>
  <c r="DD44"/>
  <c r="CF44"/>
  <c r="DG44"/>
  <c r="CP44"/>
  <c r="H43" i="2"/>
  <c r="FB45" i="13" s="1"/>
  <c r="BR45"/>
  <c r="BS45" i="23" s="1"/>
  <c r="G43" i="2"/>
  <c r="DJ45" i="13" s="1"/>
  <c r="CL44"/>
  <c r="CG44"/>
  <c r="DA44"/>
  <c r="CW44"/>
  <c r="CA44"/>
  <c r="CC44"/>
  <c r="BQ45"/>
  <c r="BR45" i="23" s="1"/>
  <c r="AO45" i="13"/>
  <c r="AP45" i="23" s="1"/>
  <c r="CY44" i="13"/>
  <c r="E45" i="2"/>
  <c r="P44"/>
  <c r="M44" s="1"/>
  <c r="F44"/>
  <c r="CR44" i="13"/>
  <c r="CI44"/>
  <c r="DH44"/>
  <c r="CH44"/>
  <c r="DB44"/>
  <c r="EN45"/>
  <c r="CE44"/>
  <c r="CZ44"/>
  <c r="CZ45" s="1"/>
  <c r="CB44"/>
  <c r="CS44"/>
  <c r="CM44"/>
  <c r="CJ44"/>
  <c r="AU45"/>
  <c r="AV45" i="23" s="1"/>
  <c r="CQ44" i="13"/>
  <c r="AL45"/>
  <c r="AM45" i="23" s="1"/>
  <c r="CN44" i="13"/>
  <c r="BK45"/>
  <c r="BL45" i="23" s="1"/>
  <c r="FA44" i="13"/>
  <c r="DV44"/>
  <c r="DV45" s="1"/>
  <c r="BF45"/>
  <c r="BG45" i="23" s="1"/>
  <c r="AY45" i="13"/>
  <c r="AZ45" i="23" s="1"/>
  <c r="T38" i="6"/>
  <c r="W38" s="1"/>
  <c r="B38"/>
  <c r="C38" s="1"/>
  <c r="BW36"/>
  <c r="BU36"/>
  <c r="BS36"/>
  <c r="BQ36"/>
  <c r="BO36"/>
  <c r="BM36"/>
  <c r="BK36"/>
  <c r="BI36"/>
  <c r="BG36"/>
  <c r="BE36"/>
  <c r="BC36"/>
  <c r="BA36"/>
  <c r="AY36"/>
  <c r="AW36"/>
  <c r="AU36"/>
  <c r="AS36"/>
  <c r="AQ36"/>
  <c r="AO36"/>
  <c r="AM36"/>
  <c r="AK36"/>
  <c r="BV36"/>
  <c r="BR36"/>
  <c r="BN36"/>
  <c r="BJ36"/>
  <c r="BF36"/>
  <c r="BB36"/>
  <c r="AX36"/>
  <c r="AT36"/>
  <c r="AP36"/>
  <c r="AL36"/>
  <c r="AJ36"/>
  <c r="BX36"/>
  <c r="BT36"/>
  <c r="BP36"/>
  <c r="BL36"/>
  <c r="BH36"/>
  <c r="BD36"/>
  <c r="AZ36"/>
  <c r="AV36"/>
  <c r="AR36"/>
  <c r="AN36"/>
  <c r="AC37"/>
  <c r="AD37"/>
  <c r="AE37"/>
  <c r="AB37"/>
  <c r="Y37"/>
  <c r="AG37"/>
  <c r="AA37"/>
  <c r="AF37"/>
  <c r="Z37"/>
  <c r="AI44" i="13"/>
  <c r="AJ44" i="23" s="1"/>
  <c r="DS43" i="13"/>
  <c r="DT44"/>
  <c r="AJ45"/>
  <c r="AK45" i="23" s="1"/>
  <c r="G39" i="6"/>
  <c r="AK46" i="13" l="1"/>
  <c r="AL46" i="23" s="1"/>
  <c r="EJ45" i="13"/>
  <c r="EB45"/>
  <c r="CO45"/>
  <c r="CC45"/>
  <c r="EE45"/>
  <c r="AL46"/>
  <c r="AM46" i="23" s="1"/>
  <c r="EX45" i="13"/>
  <c r="DU45"/>
  <c r="FA45"/>
  <c r="EV45"/>
  <c r="CJ45"/>
  <c r="DH45"/>
  <c r="CQ45"/>
  <c r="EM45"/>
  <c r="CS45"/>
  <c r="EC45"/>
  <c r="EG45"/>
  <c r="CE45"/>
  <c r="DB45"/>
  <c r="EZ45"/>
  <c r="EW45"/>
  <c r="EK45"/>
  <c r="CT45"/>
  <c r="DF45"/>
  <c r="EA45"/>
  <c r="DA45"/>
  <c r="CL45"/>
  <c r="DZ45"/>
  <c r="EY45"/>
  <c r="ER45"/>
  <c r="DX45"/>
  <c r="EF45"/>
  <c r="EQ45"/>
  <c r="EP45"/>
  <c r="EO45"/>
  <c r="ET45"/>
  <c r="DI45"/>
  <c r="ES45"/>
  <c r="EH45"/>
  <c r="G44" i="2"/>
  <c r="DK46" i="13" s="1"/>
  <c r="H44" i="2"/>
  <c r="BS46" i="13"/>
  <c r="BT46" i="23" s="1"/>
  <c r="AN46" i="13"/>
  <c r="AO46" i="23" s="1"/>
  <c r="AY46" i="13"/>
  <c r="AZ46" i="23" s="1"/>
  <c r="AP46" i="13"/>
  <c r="AQ46" i="23" s="1"/>
  <c r="BH46" i="13"/>
  <c r="BI46" i="23" s="1"/>
  <c r="DG45" i="13"/>
  <c r="BF46"/>
  <c r="BG46" i="23" s="1"/>
  <c r="AM46" i="13"/>
  <c r="AN46" i="23" s="1"/>
  <c r="BB46" i="13"/>
  <c r="BC46" i="23" s="1"/>
  <c r="BJ46" i="13"/>
  <c r="BK46" i="23" s="1"/>
  <c r="BM46" i="13"/>
  <c r="BN46" i="23" s="1"/>
  <c r="CI45" i="13"/>
  <c r="CU45"/>
  <c r="E46" i="2"/>
  <c r="P45"/>
  <c r="M45" s="1"/>
  <c r="F45"/>
  <c r="AW46" i="13"/>
  <c r="AX46" i="23" s="1"/>
  <c r="CY45" i="13"/>
  <c r="CA45"/>
  <c r="CG45"/>
  <c r="BR46"/>
  <c r="BS46" i="23" s="1"/>
  <c r="EI45" i="13"/>
  <c r="AX46"/>
  <c r="AY46" i="23" s="1"/>
  <c r="DD45" i="13"/>
  <c r="CK45"/>
  <c r="DC45"/>
  <c r="ED45"/>
  <c r="DW45"/>
  <c r="DW46" s="1"/>
  <c r="EL45"/>
  <c r="EU45"/>
  <c r="CD45"/>
  <c r="EB46"/>
  <c r="BQ46"/>
  <c r="BR46" i="23" s="1"/>
  <c r="EO46" i="13"/>
  <c r="BC46"/>
  <c r="BD46" i="23" s="1"/>
  <c r="AV46" i="13"/>
  <c r="AQ46"/>
  <c r="AR46" i="23" s="1"/>
  <c r="BK46" i="13"/>
  <c r="AR46"/>
  <c r="EY46"/>
  <c r="BO46"/>
  <c r="BP46" i="23" s="1"/>
  <c r="AS46" i="13"/>
  <c r="AT46" i="23" s="1"/>
  <c r="BI46" i="13"/>
  <c r="BJ46" i="23" s="1"/>
  <c r="CN45" i="13"/>
  <c r="CN46" s="1"/>
  <c r="AU46"/>
  <c r="AV46" i="23" s="1"/>
  <c r="CM45" i="13"/>
  <c r="CM46" s="1"/>
  <c r="CB45"/>
  <c r="BL46"/>
  <c r="BM46" i="23" s="1"/>
  <c r="CH45" i="13"/>
  <c r="AZ46"/>
  <c r="CR45"/>
  <c r="BG46"/>
  <c r="BH46" i="23" s="1"/>
  <c r="CX45" i="13"/>
  <c r="CV45"/>
  <c r="CV46" s="1"/>
  <c r="AO46"/>
  <c r="AP46" i="23" s="1"/>
  <c r="CW45" i="13"/>
  <c r="CW46" s="1"/>
  <c r="FB46"/>
  <c r="CP45"/>
  <c r="CP46" s="1"/>
  <c r="CF45"/>
  <c r="BP46"/>
  <c r="BQ46" i="23" s="1"/>
  <c r="BN46" i="13"/>
  <c r="BO46" i="23" s="1"/>
  <c r="AH46" i="13"/>
  <c r="DE45"/>
  <c r="BA46"/>
  <c r="BE46"/>
  <c r="BF46" i="23" s="1"/>
  <c r="BD46" i="13"/>
  <c r="BE46" i="23" s="1"/>
  <c r="AT46" i="13"/>
  <c r="AU46" i="23" s="1"/>
  <c r="B39" i="6"/>
  <c r="C39" s="1"/>
  <c r="T39"/>
  <c r="W39" s="1"/>
  <c r="AF38"/>
  <c r="AA38"/>
  <c r="AB38"/>
  <c r="AC38"/>
  <c r="Z38"/>
  <c r="AE38"/>
  <c r="AG38"/>
  <c r="AD38"/>
  <c r="Y38"/>
  <c r="BW37"/>
  <c r="BU37"/>
  <c r="BS37"/>
  <c r="BQ37"/>
  <c r="BO37"/>
  <c r="BM37"/>
  <c r="BK37"/>
  <c r="BI37"/>
  <c r="BG37"/>
  <c r="BE37"/>
  <c r="BC37"/>
  <c r="BA37"/>
  <c r="AY37"/>
  <c r="AW37"/>
  <c r="AU37"/>
  <c r="AS37"/>
  <c r="AQ37"/>
  <c r="AO37"/>
  <c r="AM37"/>
  <c r="AK37"/>
  <c r="BV37"/>
  <c r="BR37"/>
  <c r="BN37"/>
  <c r="BJ37"/>
  <c r="BF37"/>
  <c r="BB37"/>
  <c r="AX37"/>
  <c r="AT37"/>
  <c r="AP37"/>
  <c r="AL37"/>
  <c r="BX37"/>
  <c r="BT37"/>
  <c r="BP37"/>
  <c r="BL37"/>
  <c r="BH37"/>
  <c r="BD37"/>
  <c r="AZ37"/>
  <c r="AV37"/>
  <c r="AR37"/>
  <c r="AN37"/>
  <c r="AJ37"/>
  <c r="AI45" i="13"/>
  <c r="AJ45" i="23" s="1"/>
  <c r="DT45" i="13"/>
  <c r="DU46"/>
  <c r="DS44"/>
  <c r="AJ46"/>
  <c r="AK46" i="23" s="1"/>
  <c r="G40" i="6"/>
  <c r="BA47" i="13" l="1"/>
  <c r="BB47" i="23" s="1"/>
  <c r="BB46"/>
  <c r="AZ47" i="13"/>
  <c r="BA47" i="23" s="1"/>
  <c r="BA46"/>
  <c r="BK47" i="13"/>
  <c r="BL47" i="23" s="1"/>
  <c r="BL46"/>
  <c r="AV47" i="13"/>
  <c r="AW47" i="23" s="1"/>
  <c r="AW46"/>
  <c r="AR47" i="13"/>
  <c r="AS47" i="23" s="1"/>
  <c r="AS46"/>
  <c r="FA46" i="13"/>
  <c r="BE47"/>
  <c r="BF47" i="23" s="1"/>
  <c r="BN47" i="13"/>
  <c r="BO47" i="23" s="1"/>
  <c r="CO46" i="13"/>
  <c r="DB46"/>
  <c r="CD46"/>
  <c r="CK46"/>
  <c r="CA46"/>
  <c r="CU46"/>
  <c r="CT46"/>
  <c r="AO47"/>
  <c r="AP47" i="23" s="1"/>
  <c r="BO47" i="13"/>
  <c r="BP47" i="23" s="1"/>
  <c r="AQ47" i="13"/>
  <c r="AR47" i="23" s="1"/>
  <c r="EL46" i="13"/>
  <c r="BR47"/>
  <c r="BS47" i="23" s="1"/>
  <c r="AW47" i="13"/>
  <c r="AX47" i="23" s="1"/>
  <c r="EN46" i="13"/>
  <c r="EQ46"/>
  <c r="EX46"/>
  <c r="ET46"/>
  <c r="ER46"/>
  <c r="DZ46"/>
  <c r="DF46"/>
  <c r="EK46"/>
  <c r="EM46"/>
  <c r="EV46"/>
  <c r="DE46"/>
  <c r="CF46"/>
  <c r="CX46"/>
  <c r="CR46"/>
  <c r="CH46"/>
  <c r="CB46"/>
  <c r="DJ46"/>
  <c r="CL46"/>
  <c r="CS46"/>
  <c r="CQ46"/>
  <c r="DC46"/>
  <c r="DD46"/>
  <c r="CG46"/>
  <c r="CY46"/>
  <c r="DG46"/>
  <c r="AK47"/>
  <c r="AL47" i="23" s="1"/>
  <c r="DI46" i="13"/>
  <c r="BS47"/>
  <c r="BT47" i="23" s="1"/>
  <c r="CI46" i="13"/>
  <c r="CC46"/>
  <c r="CZ46"/>
  <c r="AY47"/>
  <c r="AZ47" i="23" s="1"/>
  <c r="DA46" i="13"/>
  <c r="DH46"/>
  <c r="CJ46"/>
  <c r="CE46"/>
  <c r="BB47"/>
  <c r="BC47" i="23" s="1"/>
  <c r="AT47" i="13"/>
  <c r="AU47" i="23" s="1"/>
  <c r="BP47" i="13"/>
  <c r="BQ47" i="23" s="1"/>
  <c r="EE46" i="13"/>
  <c r="AU47"/>
  <c r="AV47" i="23" s="1"/>
  <c r="BI47" i="13"/>
  <c r="BJ47" i="23" s="1"/>
  <c r="EP46" i="13"/>
  <c r="EH46"/>
  <c r="EZ46"/>
  <c r="ED46"/>
  <c r="AX47"/>
  <c r="AY47" i="23" s="1"/>
  <c r="BM47" i="13"/>
  <c r="BN47" i="23" s="1"/>
  <c r="EC46" i="13"/>
  <c r="ES46"/>
  <c r="EJ46"/>
  <c r="BH47"/>
  <c r="BI47" i="23" s="1"/>
  <c r="BT47" i="13"/>
  <c r="BU47" i="23" s="1"/>
  <c r="G45" i="2"/>
  <c r="DL47" i="13" s="1"/>
  <c r="H45" i="2"/>
  <c r="FD47" i="13" s="1"/>
  <c r="AP47"/>
  <c r="AQ47" i="23" s="1"/>
  <c r="FC46" i="13"/>
  <c r="DV46"/>
  <c r="BD47"/>
  <c r="BE47" i="23" s="1"/>
  <c r="AH47" i="13"/>
  <c r="BG47"/>
  <c r="BH47" i="23" s="1"/>
  <c r="BL47" i="13"/>
  <c r="BM47" i="23" s="1"/>
  <c r="AS47" i="13"/>
  <c r="AT47" i="23" s="1"/>
  <c r="DY46" i="13"/>
  <c r="EF46"/>
  <c r="BC47"/>
  <c r="BD47" i="23" s="1"/>
  <c r="BQ47" i="13"/>
  <c r="BR47" i="23" s="1"/>
  <c r="EG46" i="13"/>
  <c r="EU46"/>
  <c r="EI46"/>
  <c r="E47" i="2"/>
  <c r="P46"/>
  <c r="M46" s="1"/>
  <c r="F46"/>
  <c r="BJ47" i="13"/>
  <c r="BK47" i="23" s="1"/>
  <c r="AM47" i="13"/>
  <c r="AN47" i="23" s="1"/>
  <c r="BF47" i="13"/>
  <c r="BG47" i="23" s="1"/>
  <c r="DX46" i="13"/>
  <c r="EW46"/>
  <c r="AN47"/>
  <c r="AO47" i="23" s="1"/>
  <c r="EA46" i="13"/>
  <c r="AL47"/>
  <c r="AM47" i="23" s="1"/>
  <c r="T40" i="6"/>
  <c r="W40" s="1"/>
  <c r="B40"/>
  <c r="C40" s="1"/>
  <c r="AA39"/>
  <c r="AF39"/>
  <c r="AC39"/>
  <c r="Z39"/>
  <c r="AB39"/>
  <c r="Y39"/>
  <c r="AG39"/>
  <c r="AD39"/>
  <c r="AE39"/>
  <c r="BW38"/>
  <c r="BU38"/>
  <c r="BS38"/>
  <c r="BQ38"/>
  <c r="BO38"/>
  <c r="BM38"/>
  <c r="BK38"/>
  <c r="BI38"/>
  <c r="BG38"/>
  <c r="BX38"/>
  <c r="BT38"/>
  <c r="BP38"/>
  <c r="BL38"/>
  <c r="BH38"/>
  <c r="BE38"/>
  <c r="BC38"/>
  <c r="BA38"/>
  <c r="AY38"/>
  <c r="AW38"/>
  <c r="AU38"/>
  <c r="AS38"/>
  <c r="AQ38"/>
  <c r="AO38"/>
  <c r="AM38"/>
  <c r="AK38"/>
  <c r="BV38"/>
  <c r="BN38"/>
  <c r="BF38"/>
  <c r="BB38"/>
  <c r="AX38"/>
  <c r="AT38"/>
  <c r="AP38"/>
  <c r="AL38"/>
  <c r="AJ38"/>
  <c r="BR38"/>
  <c r="BJ38"/>
  <c r="BD38"/>
  <c r="AZ38"/>
  <c r="AV38"/>
  <c r="AR38"/>
  <c r="AN38"/>
  <c r="AI46" i="13"/>
  <c r="AJ46" i="23" s="1"/>
  <c r="DS45" i="13"/>
  <c r="DT46"/>
  <c r="AJ47"/>
  <c r="AK47" i="23" s="1"/>
  <c r="AK48" i="13"/>
  <c r="AL48" i="23" s="1"/>
  <c r="G41" i="6"/>
  <c r="EA47" i="13" l="1"/>
  <c r="EG47"/>
  <c r="DY47"/>
  <c r="CQ47"/>
  <c r="CC47"/>
  <c r="CY47"/>
  <c r="DC47"/>
  <c r="CW47"/>
  <c r="DX47"/>
  <c r="DH47"/>
  <c r="DJ47"/>
  <c r="CN47"/>
  <c r="CF47"/>
  <c r="AH48"/>
  <c r="CP47"/>
  <c r="BN48"/>
  <c r="BO48" i="23" s="1"/>
  <c r="CZ47" i="13"/>
  <c r="DB47"/>
  <c r="CH47"/>
  <c r="EI47"/>
  <c r="FC47"/>
  <c r="EX47"/>
  <c r="CG47"/>
  <c r="CM47"/>
  <c r="ET47"/>
  <c r="CR47"/>
  <c r="DI47"/>
  <c r="ES47"/>
  <c r="EH47"/>
  <c r="AU48"/>
  <c r="AV48" i="23" s="1"/>
  <c r="DE47" i="13"/>
  <c r="FB47"/>
  <c r="EN47"/>
  <c r="DF47"/>
  <c r="AR48"/>
  <c r="AS48" i="23" s="1"/>
  <c r="EO47" i="13"/>
  <c r="AX48"/>
  <c r="AY48" i="23" s="1"/>
  <c r="BP48" i="13"/>
  <c r="BQ48" i="23" s="1"/>
  <c r="DG47" i="13"/>
  <c r="EB47"/>
  <c r="CE47"/>
  <c r="CS47"/>
  <c r="CB47"/>
  <c r="BL48"/>
  <c r="BM48" i="23" s="1"/>
  <c r="AN48" i="13"/>
  <c r="AO48" i="23" s="1"/>
  <c r="BD48" i="13"/>
  <c r="BE48" i="23" s="1"/>
  <c r="DZ47" i="13"/>
  <c r="EV47"/>
  <c r="ED47"/>
  <c r="AV48"/>
  <c r="AW48" i="23" s="1"/>
  <c r="BA48" i="13"/>
  <c r="BB48" i="23" s="1"/>
  <c r="DU47" i="13"/>
  <c r="AL48"/>
  <c r="AM48" i="23" s="1"/>
  <c r="BF48" i="13"/>
  <c r="BG48" i="23" s="1"/>
  <c r="BC48" i="13"/>
  <c r="BD48" i="23" s="1"/>
  <c r="AS48" i="13"/>
  <c r="AT48" i="23" s="1"/>
  <c r="AP48" i="13"/>
  <c r="AQ48" i="23" s="1"/>
  <c r="CL47" i="13"/>
  <c r="CV47"/>
  <c r="BS48"/>
  <c r="BT48" i="23" s="1"/>
  <c r="CU47" i="13"/>
  <c r="BO48"/>
  <c r="BP48" i="23" s="1"/>
  <c r="DK47" i="13"/>
  <c r="BH48"/>
  <c r="BI48" i="23" s="1"/>
  <c r="BM48" i="13"/>
  <c r="BN48" i="23" s="1"/>
  <c r="CD47" i="13"/>
  <c r="EP47"/>
  <c r="CX47"/>
  <c r="AT48"/>
  <c r="AU48" i="23" s="1"/>
  <c r="CJ47" i="13"/>
  <c r="CI47"/>
  <c r="EY47"/>
  <c r="ER47"/>
  <c r="CK47"/>
  <c r="AQ48"/>
  <c r="AR48" i="23" s="1"/>
  <c r="BJ48" i="13"/>
  <c r="BK48" i="23" s="1"/>
  <c r="BU48" i="13"/>
  <c r="BV48" i="23" s="1"/>
  <c r="H46" i="2"/>
  <c r="FE48" i="13" s="1"/>
  <c r="G46" i="2"/>
  <c r="DM48" i="13" s="1"/>
  <c r="BQ48"/>
  <c r="BR48" i="23" s="1"/>
  <c r="BG48" i="13"/>
  <c r="BH48" i="23" s="1"/>
  <c r="DW47" i="13"/>
  <c r="EM47"/>
  <c r="BE48"/>
  <c r="BF48" i="23" s="1"/>
  <c r="EC47" i="13"/>
  <c r="BB48"/>
  <c r="BC48" i="23" s="1"/>
  <c r="AW48" i="13"/>
  <c r="AX48" i="23" s="1"/>
  <c r="AO48" i="13"/>
  <c r="AP48" i="23" s="1"/>
  <c r="EW47" i="13"/>
  <c r="AM48"/>
  <c r="AN48" i="23" s="1"/>
  <c r="E48" i="2"/>
  <c r="P47"/>
  <c r="M47" s="1"/>
  <c r="F47"/>
  <c r="EU47" i="13"/>
  <c r="EF47"/>
  <c r="DV47"/>
  <c r="EK47"/>
  <c r="BT48"/>
  <c r="BU48" i="23" s="1"/>
  <c r="BK48" i="13"/>
  <c r="BL48" i="23" s="1"/>
  <c r="AY48" i="13"/>
  <c r="AZ48" i="23" s="1"/>
  <c r="BR48" i="13"/>
  <c r="BS48" i="23" s="1"/>
  <c r="DA47" i="13"/>
  <c r="DA48" s="1"/>
  <c r="EJ47"/>
  <c r="CA47"/>
  <c r="CA48" s="1"/>
  <c r="EZ47"/>
  <c r="BI48"/>
  <c r="EE47"/>
  <c r="EQ47"/>
  <c r="DD47"/>
  <c r="AZ48"/>
  <c r="CT47"/>
  <c r="EL47"/>
  <c r="CO47"/>
  <c r="FA47"/>
  <c r="T41" i="6"/>
  <c r="W41" s="1"/>
  <c r="B41"/>
  <c r="C41" s="1"/>
  <c r="AD40"/>
  <c r="AE40"/>
  <c r="AF40"/>
  <c r="AA40"/>
  <c r="AB40"/>
  <c r="AC40"/>
  <c r="AG40"/>
  <c r="Y40"/>
  <c r="Z40"/>
  <c r="BW39"/>
  <c r="BU39"/>
  <c r="BS39"/>
  <c r="BQ39"/>
  <c r="BO39"/>
  <c r="BM39"/>
  <c r="BK39"/>
  <c r="BI39"/>
  <c r="BG39"/>
  <c r="BE39"/>
  <c r="BC39"/>
  <c r="BA39"/>
  <c r="AY39"/>
  <c r="AW39"/>
  <c r="AU39"/>
  <c r="AS39"/>
  <c r="AQ39"/>
  <c r="AO39"/>
  <c r="AM39"/>
  <c r="AK39"/>
  <c r="BX39"/>
  <c r="BT39"/>
  <c r="BP39"/>
  <c r="BL39"/>
  <c r="BH39"/>
  <c r="BD39"/>
  <c r="AZ39"/>
  <c r="AV39"/>
  <c r="AR39"/>
  <c r="AN39"/>
  <c r="BV39"/>
  <c r="BN39"/>
  <c r="BF39"/>
  <c r="AX39"/>
  <c r="AP39"/>
  <c r="BR39"/>
  <c r="BJ39"/>
  <c r="BB39"/>
  <c r="AT39"/>
  <c r="AL39"/>
  <c r="AJ39"/>
  <c r="AI47" i="13"/>
  <c r="AJ47" i="23" s="1"/>
  <c r="DT47" i="13"/>
  <c r="DS46"/>
  <c r="AK49"/>
  <c r="AL49" i="23" s="1"/>
  <c r="AI11" s="1"/>
  <c r="AJ48" i="13"/>
  <c r="AK48" i="23" s="1"/>
  <c r="G42" i="6"/>
  <c r="V11" i="23" l="1"/>
  <c r="L11"/>
  <c r="O11" s="1"/>
  <c r="P11" s="1"/>
  <c r="U11" s="1"/>
  <c r="W11" s="1"/>
  <c r="AZ49" i="13"/>
  <c r="BA49" i="23" s="1"/>
  <c r="BA48"/>
  <c r="BI49" i="13"/>
  <c r="BJ49" i="23" s="1"/>
  <c r="AI35" s="1"/>
  <c r="BJ48"/>
  <c r="CE48" i="13"/>
  <c r="DE48"/>
  <c r="BR49"/>
  <c r="BS49" i="23" s="1"/>
  <c r="AI44" s="1"/>
  <c r="BK49" i="13"/>
  <c r="BL49" i="23" s="1"/>
  <c r="AI37" s="1"/>
  <c r="CF48" i="13"/>
  <c r="EQ48"/>
  <c r="DV48"/>
  <c r="CO48"/>
  <c r="CT48"/>
  <c r="DD48"/>
  <c r="CR48"/>
  <c r="AY49"/>
  <c r="AZ49" i="23" s="1"/>
  <c r="AI25" s="1"/>
  <c r="BT49" i="13"/>
  <c r="BU49" i="23" s="1"/>
  <c r="AI46" s="1"/>
  <c r="CN48" i="13"/>
  <c r="DH48"/>
  <c r="DB48"/>
  <c r="AU49"/>
  <c r="AV49" i="23" s="1"/>
  <c r="AI21" s="1"/>
  <c r="AX49" i="13"/>
  <c r="AY49" i="23" s="1"/>
  <c r="AI24" s="1"/>
  <c r="AQ49" i="13"/>
  <c r="AR49" i="23" s="1"/>
  <c r="AI17" s="1"/>
  <c r="CI48" i="13"/>
  <c r="DK48"/>
  <c r="CV48"/>
  <c r="AM49"/>
  <c r="AN49" i="23" s="1"/>
  <c r="AI13" s="1"/>
  <c r="AW49" i="13"/>
  <c r="AX49" i="23" s="1"/>
  <c r="AI23" s="1"/>
  <c r="CS48" i="13"/>
  <c r="CD48"/>
  <c r="EF48"/>
  <c r="AO49"/>
  <c r="AP49" i="23" s="1"/>
  <c r="AI15" s="1"/>
  <c r="BB49" i="13"/>
  <c r="BC49" i="23" s="1"/>
  <c r="AI28" s="1"/>
  <c r="BE49" i="13"/>
  <c r="BF49" i="23" s="1"/>
  <c r="AI31" s="1"/>
  <c r="BG49" i="13"/>
  <c r="BH49" i="23" s="1"/>
  <c r="AI33" s="1"/>
  <c r="BU49" i="13"/>
  <c r="BV49" i="23" s="1"/>
  <c r="AI47" s="1"/>
  <c r="BP49" i="13"/>
  <c r="AR49"/>
  <c r="AS49" i="23" s="1"/>
  <c r="AI18" s="1"/>
  <c r="CK48" i="13"/>
  <c r="CJ48"/>
  <c r="AT49"/>
  <c r="AU49" i="23" s="1"/>
  <c r="AI20" s="1"/>
  <c r="BO49" i="13"/>
  <c r="BP49" i="23" s="1"/>
  <c r="AI41" s="1"/>
  <c r="CL48" i="13"/>
  <c r="DC48"/>
  <c r="DU48"/>
  <c r="AV49"/>
  <c r="AW49" i="23" s="1"/>
  <c r="AI22" s="1"/>
  <c r="CM48" i="13"/>
  <c r="DJ48"/>
  <c r="AN49"/>
  <c r="AO49" i="23" s="1"/>
  <c r="AI14" s="1"/>
  <c r="CY48" i="13"/>
  <c r="CW48"/>
  <c r="BF49"/>
  <c r="BG49" i="23" s="1"/>
  <c r="AI32" s="1"/>
  <c r="AL49" i="13"/>
  <c r="AM49" i="23" s="1"/>
  <c r="AI12" s="1"/>
  <c r="CH48" i="13"/>
  <c r="BD49"/>
  <c r="BE49" i="23" s="1"/>
  <c r="AI30" s="1"/>
  <c r="CB48" i="13"/>
  <c r="CG48"/>
  <c r="E49" i="2"/>
  <c r="P48"/>
  <c r="F48"/>
  <c r="AK50" i="13" s="1"/>
  <c r="DY48"/>
  <c r="EZ48"/>
  <c r="EU48"/>
  <c r="EM48"/>
  <c r="G47" i="2"/>
  <c r="DN49" i="13" s="1"/>
  <c r="H47" i="2"/>
  <c r="FF49" i="13" s="1"/>
  <c r="BV49"/>
  <c r="BW49" i="23" s="1"/>
  <c r="AI48" s="1"/>
  <c r="EW48" i="13"/>
  <c r="EW49" s="1"/>
  <c r="DW48"/>
  <c r="BQ49"/>
  <c r="BR49" i="23" s="1"/>
  <c r="AI43" s="1"/>
  <c r="DX48" i="13"/>
  <c r="EN48"/>
  <c r="EN49" s="1"/>
  <c r="DI48"/>
  <c r="EX48"/>
  <c r="EX49" s="1"/>
  <c r="BJ49"/>
  <c r="BK49" i="23" s="1"/>
  <c r="AI36" s="1"/>
  <c r="ER48" i="13"/>
  <c r="ER49" s="1"/>
  <c r="CX48"/>
  <c r="BM49"/>
  <c r="BN49" i="23" s="1"/>
  <c r="AI39" s="1"/>
  <c r="CU48" i="13"/>
  <c r="CU49" s="1"/>
  <c r="DL48"/>
  <c r="AS49"/>
  <c r="AT49" i="23" s="1"/>
  <c r="AI19" s="1"/>
  <c r="CQ48" i="13"/>
  <c r="DF48"/>
  <c r="DF49" s="1"/>
  <c r="ED48"/>
  <c r="ED49" s="1"/>
  <c r="DZ48"/>
  <c r="EI48"/>
  <c r="EI49" s="1"/>
  <c r="FB48"/>
  <c r="ES48"/>
  <c r="ES49" s="1"/>
  <c r="CC48"/>
  <c r="ET48"/>
  <c r="EG48"/>
  <c r="EG49" s="1"/>
  <c r="EV48"/>
  <c r="EV49" s="1"/>
  <c r="FA48"/>
  <c r="BG50"/>
  <c r="EH48"/>
  <c r="FC48"/>
  <c r="EL48"/>
  <c r="EE48"/>
  <c r="EE49" s="1"/>
  <c r="EJ48"/>
  <c r="AY50"/>
  <c r="EK48"/>
  <c r="EC48"/>
  <c r="EC49" s="1"/>
  <c r="FD48"/>
  <c r="EB48"/>
  <c r="EB49" s="1"/>
  <c r="CP48"/>
  <c r="CP49" s="1"/>
  <c r="AH49"/>
  <c r="EA48"/>
  <c r="EY48"/>
  <c r="EY49" s="1"/>
  <c r="EP48"/>
  <c r="BH49"/>
  <c r="BI49" i="23" s="1"/>
  <c r="AI34" s="1"/>
  <c r="BS49" i="13"/>
  <c r="BT49" i="23" s="1"/>
  <c r="AI45" s="1"/>
  <c r="AP49" i="13"/>
  <c r="BC49"/>
  <c r="BD49" i="23" s="1"/>
  <c r="AI29" s="1"/>
  <c r="V29" s="1"/>
  <c r="W29" s="1"/>
  <c r="BA49" i="13"/>
  <c r="BB49" i="23" s="1"/>
  <c r="AI27" s="1"/>
  <c r="CZ48" i="13"/>
  <c r="DG48"/>
  <c r="EO48"/>
  <c r="BL49"/>
  <c r="BM49" i="23" s="1"/>
  <c r="AI38" s="1"/>
  <c r="BN49" i="13"/>
  <c r="BO49" i="23" s="1"/>
  <c r="AI40" s="1"/>
  <c r="B42" i="6"/>
  <c r="C42" s="1"/>
  <c r="T42"/>
  <c r="W42" s="1"/>
  <c r="BW40"/>
  <c r="BU40"/>
  <c r="BS40"/>
  <c r="BQ40"/>
  <c r="BO40"/>
  <c r="BM40"/>
  <c r="BK40"/>
  <c r="BI40"/>
  <c r="BG40"/>
  <c r="BE40"/>
  <c r="BC40"/>
  <c r="BA40"/>
  <c r="AY40"/>
  <c r="AW40"/>
  <c r="AU40"/>
  <c r="AS40"/>
  <c r="AQ40"/>
  <c r="AO40"/>
  <c r="AM40"/>
  <c r="AK40"/>
  <c r="BX40"/>
  <c r="BT40"/>
  <c r="BP40"/>
  <c r="BL40"/>
  <c r="BH40"/>
  <c r="BD40"/>
  <c r="AZ40"/>
  <c r="AV40"/>
  <c r="AR40"/>
  <c r="AN40"/>
  <c r="BV40"/>
  <c r="BN40"/>
  <c r="BF40"/>
  <c r="AX40"/>
  <c r="AP40"/>
  <c r="AJ40"/>
  <c r="BR40"/>
  <c r="BJ40"/>
  <c r="BB40"/>
  <c r="AT40"/>
  <c r="AL40"/>
  <c r="AC41"/>
  <c r="AA41"/>
  <c r="AF41"/>
  <c r="Z41"/>
  <c r="AB41"/>
  <c r="AD41"/>
  <c r="AE41"/>
  <c r="AG41"/>
  <c r="Y41"/>
  <c r="AI48" i="13"/>
  <c r="AJ48" i="23" s="1"/>
  <c r="DS47" i="13"/>
  <c r="DU49"/>
  <c r="DT48"/>
  <c r="AJ49"/>
  <c r="AK49" i="23" s="1"/>
  <c r="AI10" s="1"/>
  <c r="G43" i="6"/>
  <c r="L10" i="23" l="1"/>
  <c r="O10" s="1"/>
  <c r="P10" s="1"/>
  <c r="U10" s="1"/>
  <c r="W10" s="1"/>
  <c r="V10"/>
  <c r="V27"/>
  <c r="L27"/>
  <c r="O27" s="1"/>
  <c r="P27" s="1"/>
  <c r="U27" s="1"/>
  <c r="AP50" i="13"/>
  <c r="AQ49" i="23"/>
  <c r="AI16" s="1"/>
  <c r="L22"/>
  <c r="O22" s="1"/>
  <c r="P22" s="1"/>
  <c r="U22" s="1"/>
  <c r="W22" s="1"/>
  <c r="V22"/>
  <c r="L18"/>
  <c r="O18" s="1"/>
  <c r="P18" s="1"/>
  <c r="U18" s="1"/>
  <c r="W18" s="1"/>
  <c r="V18"/>
  <c r="V15"/>
  <c r="L15"/>
  <c r="O15" s="1"/>
  <c r="P15" s="1"/>
  <c r="U15" s="1"/>
  <c r="V23"/>
  <c r="L23"/>
  <c r="O23" s="1"/>
  <c r="P23" s="1"/>
  <c r="U23" s="1"/>
  <c r="L24"/>
  <c r="O24" s="1"/>
  <c r="P24" s="1"/>
  <c r="U24" s="1"/>
  <c r="W24" s="1"/>
  <c r="V24"/>
  <c r="V25"/>
  <c r="L25"/>
  <c r="O25" s="1"/>
  <c r="P25" s="1"/>
  <c r="U25" s="1"/>
  <c r="AD11"/>
  <c r="Z11"/>
  <c r="AE11"/>
  <c r="AA11"/>
  <c r="AF11"/>
  <c r="AB11"/>
  <c r="AG11"/>
  <c r="AC11"/>
  <c r="Y11"/>
  <c r="AD29"/>
  <c r="Z29"/>
  <c r="AE29"/>
  <c r="AA29"/>
  <c r="AF29"/>
  <c r="AB29"/>
  <c r="AG29"/>
  <c r="AC29"/>
  <c r="Y29"/>
  <c r="L19"/>
  <c r="O19" s="1"/>
  <c r="P19" s="1"/>
  <c r="U19" s="1"/>
  <c r="W19" s="1"/>
  <c r="V19"/>
  <c r="L12"/>
  <c r="O12" s="1"/>
  <c r="P12" s="1"/>
  <c r="U12" s="1"/>
  <c r="W12" s="1"/>
  <c r="V12"/>
  <c r="L14"/>
  <c r="O14" s="1"/>
  <c r="P14" s="1"/>
  <c r="U14" s="1"/>
  <c r="W14" s="1"/>
  <c r="V14"/>
  <c r="L20"/>
  <c r="O20" s="1"/>
  <c r="P20" s="1"/>
  <c r="U20" s="1"/>
  <c r="W20" s="1"/>
  <c r="V20"/>
  <c r="BP50" i="13"/>
  <c r="BQ49" i="23"/>
  <c r="AI42" s="1"/>
  <c r="L28"/>
  <c r="O28" s="1"/>
  <c r="P28" s="1"/>
  <c r="U28" s="1"/>
  <c r="W28" s="1"/>
  <c r="V28"/>
  <c r="V13"/>
  <c r="L13"/>
  <c r="O13" s="1"/>
  <c r="P13" s="1"/>
  <c r="U13" s="1"/>
  <c r="L17"/>
  <c r="O17" s="1"/>
  <c r="P17" s="1"/>
  <c r="U17" s="1"/>
  <c r="W17" s="1"/>
  <c r="V17"/>
  <c r="L21"/>
  <c r="O21" s="1"/>
  <c r="P21" s="1"/>
  <c r="U21" s="1"/>
  <c r="W21" s="1"/>
  <c r="V21"/>
  <c r="AI26"/>
  <c r="CV49" i="13"/>
  <c r="BD50"/>
  <c r="BC50"/>
  <c r="BI50"/>
  <c r="BM50"/>
  <c r="BO50"/>
  <c r="BU50"/>
  <c r="EL49"/>
  <c r="EH49"/>
  <c r="BE50"/>
  <c r="BJ50"/>
  <c r="BQ50"/>
  <c r="AZ50"/>
  <c r="AT50"/>
  <c r="CL49"/>
  <c r="DD49"/>
  <c r="EO49"/>
  <c r="EP49"/>
  <c r="EA49"/>
  <c r="FD49"/>
  <c r="EK49"/>
  <c r="EJ49"/>
  <c r="FC49"/>
  <c r="FA49"/>
  <c r="ET49"/>
  <c r="FB49"/>
  <c r="DZ49"/>
  <c r="AQ50"/>
  <c r="DX49"/>
  <c r="EM49"/>
  <c r="EZ49"/>
  <c r="AU50"/>
  <c r="BB50"/>
  <c r="EF49"/>
  <c r="CA49"/>
  <c r="CY49"/>
  <c r="CJ49"/>
  <c r="CG49"/>
  <c r="CI49"/>
  <c r="CQ49"/>
  <c r="BN50"/>
  <c r="CZ49"/>
  <c r="BS50"/>
  <c r="DH49"/>
  <c r="CM49"/>
  <c r="AR50"/>
  <c r="AM50"/>
  <c r="AN50"/>
  <c r="AO50"/>
  <c r="CC49"/>
  <c r="AS50"/>
  <c r="CX49"/>
  <c r="DI49"/>
  <c r="DW49"/>
  <c r="BV50"/>
  <c r="BT50"/>
  <c r="CO49"/>
  <c r="CH49"/>
  <c r="CK49"/>
  <c r="AW50"/>
  <c r="AV50"/>
  <c r="EQ49"/>
  <c r="CE49"/>
  <c r="DK49"/>
  <c r="DG49"/>
  <c r="DJ49"/>
  <c r="DE49"/>
  <c r="CT49"/>
  <c r="CF49"/>
  <c r="CB49"/>
  <c r="CD49"/>
  <c r="H48" i="2"/>
  <c r="BW50" i="13"/>
  <c r="G48" i="2"/>
  <c r="DO50" i="13" s="1"/>
  <c r="AL50"/>
  <c r="DA49"/>
  <c r="DA50" s="1"/>
  <c r="BL50"/>
  <c r="BA50"/>
  <c r="BH50"/>
  <c r="AH50"/>
  <c r="DM49"/>
  <c r="CN49"/>
  <c r="CN50" s="1"/>
  <c r="CW49"/>
  <c r="CS49"/>
  <c r="CS50" s="1"/>
  <c r="CR49"/>
  <c r="BK50"/>
  <c r="DL49"/>
  <c r="DB49"/>
  <c r="DB50" s="1"/>
  <c r="BR50"/>
  <c r="BF50"/>
  <c r="AX50"/>
  <c r="EU49"/>
  <c r="DY49"/>
  <c r="DC49"/>
  <c r="DC50" s="1"/>
  <c r="FE49"/>
  <c r="P49" i="2"/>
  <c r="F49"/>
  <c r="BJ51" i="13" s="1"/>
  <c r="DV49"/>
  <c r="B43" i="6"/>
  <c r="C43" s="1"/>
  <c r="T43"/>
  <c r="W43" s="1"/>
  <c r="BW41"/>
  <c r="BU41"/>
  <c r="BS41"/>
  <c r="BQ41"/>
  <c r="BO41"/>
  <c r="BM41"/>
  <c r="BK41"/>
  <c r="BI41"/>
  <c r="BG41"/>
  <c r="BE41"/>
  <c r="BC41"/>
  <c r="BA41"/>
  <c r="AY41"/>
  <c r="AW41"/>
  <c r="AU41"/>
  <c r="AS41"/>
  <c r="AQ41"/>
  <c r="AO41"/>
  <c r="AM41"/>
  <c r="AK41"/>
  <c r="BX41"/>
  <c r="BT41"/>
  <c r="BP41"/>
  <c r="BL41"/>
  <c r="BH41"/>
  <c r="BD41"/>
  <c r="AZ41"/>
  <c r="AV41"/>
  <c r="AR41"/>
  <c r="AN41"/>
  <c r="BV41"/>
  <c r="BN41"/>
  <c r="BF41"/>
  <c r="AX41"/>
  <c r="AP41"/>
  <c r="BR41"/>
  <c r="BJ41"/>
  <c r="BB41"/>
  <c r="AT41"/>
  <c r="AL41"/>
  <c r="AJ41"/>
  <c r="BW42"/>
  <c r="BU42"/>
  <c r="BS42"/>
  <c r="BQ42"/>
  <c r="BO42"/>
  <c r="BM42"/>
  <c r="BK42"/>
  <c r="BI42"/>
  <c r="BG42"/>
  <c r="BE42"/>
  <c r="BC42"/>
  <c r="BA42"/>
  <c r="AY42"/>
  <c r="AW42"/>
  <c r="AU42"/>
  <c r="AS42"/>
  <c r="AQ42"/>
  <c r="AO42"/>
  <c r="AM42"/>
  <c r="AK42"/>
  <c r="BX42"/>
  <c r="BT42"/>
  <c r="BP42"/>
  <c r="BL42"/>
  <c r="BH42"/>
  <c r="BD42"/>
  <c r="AZ42"/>
  <c r="AV42"/>
  <c r="AR42"/>
  <c r="AN42"/>
  <c r="BV42"/>
  <c r="BN42"/>
  <c r="BF42"/>
  <c r="AX42"/>
  <c r="AP42"/>
  <c r="AJ42"/>
  <c r="BR42"/>
  <c r="BJ42"/>
  <c r="BB42"/>
  <c r="AT42"/>
  <c r="AL42"/>
  <c r="AB42"/>
  <c r="AC42"/>
  <c r="AD42"/>
  <c r="AE42"/>
  <c r="AF42"/>
  <c r="AG42"/>
  <c r="AA42"/>
  <c r="Y42"/>
  <c r="Z42"/>
  <c r="AI49" i="13"/>
  <c r="AJ49" i="23" s="1"/>
  <c r="AI9" s="1"/>
  <c r="DT49" i="13"/>
  <c r="DU50"/>
  <c r="DS48"/>
  <c r="AK51"/>
  <c r="AJ50"/>
  <c r="G44" i="6"/>
  <c r="W25" i="23" l="1"/>
  <c r="W23"/>
  <c r="AF23" s="1"/>
  <c r="L26"/>
  <c r="O26" s="1"/>
  <c r="P26" s="1"/>
  <c r="U26" s="1"/>
  <c r="V26"/>
  <c r="AF21"/>
  <c r="AB21"/>
  <c r="AG21"/>
  <c r="AC21"/>
  <c r="Y21"/>
  <c r="AD21"/>
  <c r="Z21"/>
  <c r="AE21"/>
  <c r="AA21"/>
  <c r="AD17"/>
  <c r="Z17"/>
  <c r="AE17"/>
  <c r="AA17"/>
  <c r="AF17"/>
  <c r="AB17"/>
  <c r="AG17"/>
  <c r="AC17"/>
  <c r="Y17"/>
  <c r="AE28"/>
  <c r="AA28"/>
  <c r="AF28"/>
  <c r="AB28"/>
  <c r="AG28"/>
  <c r="AC28"/>
  <c r="Y28"/>
  <c r="AD28"/>
  <c r="Z28"/>
  <c r="AD20"/>
  <c r="Z20"/>
  <c r="AE20"/>
  <c r="AA20"/>
  <c r="AF20"/>
  <c r="AB20"/>
  <c r="AG20"/>
  <c r="AC20"/>
  <c r="Y20"/>
  <c r="AE14"/>
  <c r="AA14"/>
  <c r="AF14"/>
  <c r="AB14"/>
  <c r="AG14"/>
  <c r="AC14"/>
  <c r="Y14"/>
  <c r="AD14"/>
  <c r="Z14"/>
  <c r="AE12"/>
  <c r="AA12"/>
  <c r="AF12"/>
  <c r="AB12"/>
  <c r="AG12"/>
  <c r="AC12"/>
  <c r="Y12"/>
  <c r="AD12"/>
  <c r="Z12"/>
  <c r="AF19"/>
  <c r="AB19"/>
  <c r="AG19"/>
  <c r="AC19"/>
  <c r="Y19"/>
  <c r="AD19"/>
  <c r="Z19"/>
  <c r="AE19"/>
  <c r="AA19"/>
  <c r="AG24"/>
  <c r="AC24"/>
  <c r="Y24"/>
  <c r="AD24"/>
  <c r="Z24"/>
  <c r="AE24"/>
  <c r="AA24"/>
  <c r="AF24"/>
  <c r="AB24"/>
  <c r="AF18"/>
  <c r="AB18"/>
  <c r="AG18"/>
  <c r="AC18"/>
  <c r="Y18"/>
  <c r="AD18"/>
  <c r="Z18"/>
  <c r="AE18"/>
  <c r="AA18"/>
  <c r="AE22"/>
  <c r="AA22"/>
  <c r="AF22"/>
  <c r="AB22"/>
  <c r="AG22"/>
  <c r="AC22"/>
  <c r="Y22"/>
  <c r="AD22"/>
  <c r="Z22"/>
  <c r="AG10"/>
  <c r="AC10"/>
  <c r="Y10"/>
  <c r="AD10"/>
  <c r="Z10"/>
  <c r="AE10"/>
  <c r="AA10"/>
  <c r="AF10"/>
  <c r="AB10"/>
  <c r="V9"/>
  <c r="L9"/>
  <c r="O9" s="1"/>
  <c r="P9" s="1"/>
  <c r="U9" s="1"/>
  <c r="AD25"/>
  <c r="Z25"/>
  <c r="AE25"/>
  <c r="AA25"/>
  <c r="AF25"/>
  <c r="AB25"/>
  <c r="AG25"/>
  <c r="AC25"/>
  <c r="Y25"/>
  <c r="AB23"/>
  <c r="AC23"/>
  <c r="AD23"/>
  <c r="AE23"/>
  <c r="L16"/>
  <c r="O16" s="1"/>
  <c r="P16" s="1"/>
  <c r="U16" s="1"/>
  <c r="V16"/>
  <c r="W13"/>
  <c r="W15"/>
  <c r="W27"/>
  <c r="AH51" i="13"/>
  <c r="AX51"/>
  <c r="DL50"/>
  <c r="CR50"/>
  <c r="CW50"/>
  <c r="DM50"/>
  <c r="CD50"/>
  <c r="CB50"/>
  <c r="DE50"/>
  <c r="CV50"/>
  <c r="AW51"/>
  <c r="BT51"/>
  <c r="CX50"/>
  <c r="AR51"/>
  <c r="BS51"/>
  <c r="CJ50"/>
  <c r="DN50"/>
  <c r="AT51"/>
  <c r="BE51"/>
  <c r="DK50"/>
  <c r="CU50"/>
  <c r="CP50"/>
  <c r="CK50"/>
  <c r="AO51"/>
  <c r="CM50"/>
  <c r="DH50"/>
  <c r="CZ50"/>
  <c r="CQ50"/>
  <c r="BB51"/>
  <c r="CA50"/>
  <c r="BP51"/>
  <c r="FG50"/>
  <c r="EX50"/>
  <c r="EA50"/>
  <c r="EJ50"/>
  <c r="EK50"/>
  <c r="EF50"/>
  <c r="EM50"/>
  <c r="ET50"/>
  <c r="FF50"/>
  <c r="EP50"/>
  <c r="EG50"/>
  <c r="EY50"/>
  <c r="ES50"/>
  <c r="EN50"/>
  <c r="FD50"/>
  <c r="EO50"/>
  <c r="EZ50"/>
  <c r="EB50"/>
  <c r="DZ50"/>
  <c r="EH50"/>
  <c r="FB50"/>
  <c r="ER50"/>
  <c r="FA50"/>
  <c r="EL50"/>
  <c r="EI50"/>
  <c r="EE50"/>
  <c r="EV50"/>
  <c r="FC50"/>
  <c r="EW50"/>
  <c r="EC50"/>
  <c r="DX50"/>
  <c r="DV50"/>
  <c r="ED50"/>
  <c r="DY50"/>
  <c r="BG51"/>
  <c r="BC51"/>
  <c r="BV51"/>
  <c r="AU51"/>
  <c r="BR51"/>
  <c r="BK51"/>
  <c r="BA51"/>
  <c r="BD51"/>
  <c r="AZ51"/>
  <c r="BM51"/>
  <c r="DJ50"/>
  <c r="DG50"/>
  <c r="BO51"/>
  <c r="EQ50"/>
  <c r="CH50"/>
  <c r="DW50"/>
  <c r="AN51"/>
  <c r="BN51"/>
  <c r="CI50"/>
  <c r="CL50"/>
  <c r="H49" i="2"/>
  <c r="FH51" i="13" s="1"/>
  <c r="BX51"/>
  <c r="G49" i="2"/>
  <c r="DP51" i="13" s="1"/>
  <c r="BF51"/>
  <c r="BH51"/>
  <c r="AL51"/>
  <c r="CB51"/>
  <c r="BQ51"/>
  <c r="BU51"/>
  <c r="AS51"/>
  <c r="FE50"/>
  <c r="FE51" s="1"/>
  <c r="EU50"/>
  <c r="BL51"/>
  <c r="BW51"/>
  <c r="CF50"/>
  <c r="CT50"/>
  <c r="AY51"/>
  <c r="CE50"/>
  <c r="BI51"/>
  <c r="AV51"/>
  <c r="CO50"/>
  <c r="DI50"/>
  <c r="CC50"/>
  <c r="AM51"/>
  <c r="CG50"/>
  <c r="AP51"/>
  <c r="CY50"/>
  <c r="DF50"/>
  <c r="DD50"/>
  <c r="AQ51"/>
  <c r="B44" i="6"/>
  <c r="C44" s="1"/>
  <c r="T44"/>
  <c r="W44" s="1"/>
  <c r="AE43"/>
  <c r="AF43"/>
  <c r="AA43"/>
  <c r="AB43"/>
  <c r="AC43"/>
  <c r="Z43"/>
  <c r="AG43"/>
  <c r="AD43"/>
  <c r="Y43"/>
  <c r="AI50" i="13"/>
  <c r="AI51" s="1"/>
  <c r="DT50"/>
  <c r="DS49"/>
  <c r="AJ51"/>
  <c r="G45" i="6"/>
  <c r="AA23" i="23" l="1"/>
  <c r="Z23"/>
  <c r="Y23"/>
  <c r="AG23"/>
  <c r="W9"/>
  <c r="W26"/>
  <c r="AG26" s="1"/>
  <c r="AF15"/>
  <c r="AB15"/>
  <c r="AG15"/>
  <c r="AC15"/>
  <c r="Y15"/>
  <c r="AD15"/>
  <c r="Z15"/>
  <c r="AE15"/>
  <c r="AA15"/>
  <c r="AF9"/>
  <c r="AB9"/>
  <c r="AG9"/>
  <c r="AC9"/>
  <c r="Y9"/>
  <c r="AD9"/>
  <c r="Z9"/>
  <c r="AE9"/>
  <c r="AA9"/>
  <c r="AC26"/>
  <c r="AD26"/>
  <c r="AE26"/>
  <c r="AF26"/>
  <c r="AD27"/>
  <c r="Z27"/>
  <c r="AE27"/>
  <c r="AA27"/>
  <c r="AF27"/>
  <c r="AB27"/>
  <c r="AG27"/>
  <c r="AC27"/>
  <c r="Y27"/>
  <c r="AF13"/>
  <c r="AB13"/>
  <c r="AG13"/>
  <c r="AC13"/>
  <c r="Y13"/>
  <c r="AD13"/>
  <c r="Z13"/>
  <c r="AE13"/>
  <c r="AA13"/>
  <c r="W16"/>
  <c r="DF51" i="13"/>
  <c r="DL51"/>
  <c r="DI51"/>
  <c r="CE51"/>
  <c r="CT51"/>
  <c r="DM51"/>
  <c r="DN51"/>
  <c r="DW51"/>
  <c r="DG51"/>
  <c r="CS51"/>
  <c r="CM51"/>
  <c r="CU51"/>
  <c r="DY51"/>
  <c r="DH51"/>
  <c r="DX51"/>
  <c r="FC51"/>
  <c r="DK51"/>
  <c r="FA51"/>
  <c r="DZ51"/>
  <c r="FD51"/>
  <c r="EG51"/>
  <c r="EM51"/>
  <c r="EA51"/>
  <c r="CY51"/>
  <c r="CC51"/>
  <c r="CF51"/>
  <c r="CW51"/>
  <c r="CA51"/>
  <c r="CX51"/>
  <c r="CH51"/>
  <c r="DJ51"/>
  <c r="DO51"/>
  <c r="DE51"/>
  <c r="CJ51"/>
  <c r="ED51"/>
  <c r="EC51"/>
  <c r="EV51"/>
  <c r="EE51"/>
  <c r="ER51"/>
  <c r="EB51"/>
  <c r="EN51"/>
  <c r="EP51"/>
  <c r="EF51"/>
  <c r="EX51"/>
  <c r="CQ51"/>
  <c r="CL51"/>
  <c r="EQ51"/>
  <c r="CD51"/>
  <c r="DC51"/>
  <c r="CP51"/>
  <c r="DB51"/>
  <c r="EI51"/>
  <c r="FB51"/>
  <c r="EZ51"/>
  <c r="ES51"/>
  <c r="FF51"/>
  <c r="EK51"/>
  <c r="FG51"/>
  <c r="DU51"/>
  <c r="DD51"/>
  <c r="CG51"/>
  <c r="CO51"/>
  <c r="EU51"/>
  <c r="CZ51"/>
  <c r="CK51"/>
  <c r="CI51"/>
  <c r="CN51"/>
  <c r="CR51"/>
  <c r="DV51"/>
  <c r="EW51"/>
  <c r="CV51"/>
  <c r="EL51"/>
  <c r="EH51"/>
  <c r="EO51"/>
  <c r="EY51"/>
  <c r="ET51"/>
  <c r="EJ51"/>
  <c r="DA51"/>
  <c r="T45" i="6"/>
  <c r="W45" s="1"/>
  <c r="B45"/>
  <c r="C45" s="1"/>
  <c r="Z44"/>
  <c r="AB44"/>
  <c r="AG44"/>
  <c r="AA44"/>
  <c r="AF44"/>
  <c r="AC44"/>
  <c r="AD44"/>
  <c r="Y44"/>
  <c r="AE44"/>
  <c r="BW43"/>
  <c r="BU43"/>
  <c r="BS43"/>
  <c r="BQ43"/>
  <c r="BO43"/>
  <c r="BM43"/>
  <c r="BK43"/>
  <c r="BI43"/>
  <c r="BG43"/>
  <c r="BE43"/>
  <c r="BC43"/>
  <c r="BA43"/>
  <c r="AY43"/>
  <c r="AW43"/>
  <c r="AU43"/>
  <c r="AS43"/>
  <c r="AQ43"/>
  <c r="AO43"/>
  <c r="AM43"/>
  <c r="AK43"/>
  <c r="BX43"/>
  <c r="BT43"/>
  <c r="BP43"/>
  <c r="BL43"/>
  <c r="BH43"/>
  <c r="BD43"/>
  <c r="AZ43"/>
  <c r="AV43"/>
  <c r="AR43"/>
  <c r="AN43"/>
  <c r="BV43"/>
  <c r="BN43"/>
  <c r="BF43"/>
  <c r="AX43"/>
  <c r="AP43"/>
  <c r="BR43"/>
  <c r="BJ43"/>
  <c r="BB43"/>
  <c r="AT43"/>
  <c r="AL43"/>
  <c r="AJ43"/>
  <c r="DT51" i="13"/>
  <c r="DS50"/>
  <c r="G46" i="6"/>
  <c r="AB26" i="23" l="1"/>
  <c r="AA26"/>
  <c r="Z26"/>
  <c r="Y26"/>
  <c r="Y50" s="1"/>
  <c r="F6" i="3" s="1"/>
  <c r="AG16" i="23"/>
  <c r="AC16"/>
  <c r="AC50" s="1"/>
  <c r="F10" i="3" s="1"/>
  <c r="Y16" i="23"/>
  <c r="AB16"/>
  <c r="Z16"/>
  <c r="AE16"/>
  <c r="AE50" s="1"/>
  <c r="F12" i="3" s="1"/>
  <c r="AA16" i="23"/>
  <c r="AF16"/>
  <c r="AF50" s="1"/>
  <c r="F13" i="3" s="1"/>
  <c r="AD16" i="23"/>
  <c r="AA50"/>
  <c r="F8" i="3" s="1"/>
  <c r="Z50" i="23"/>
  <c r="F7" i="3" s="1"/>
  <c r="W50" i="23"/>
  <c r="AB50"/>
  <c r="F9" i="3" s="1"/>
  <c r="AD50" i="23"/>
  <c r="F11" i="3" s="1"/>
  <c r="AG50" i="23"/>
  <c r="F14" i="3" s="1"/>
  <c r="T46" i="6"/>
  <c r="W46" s="1"/>
  <c r="B46"/>
  <c r="C46" s="1"/>
  <c r="Y45"/>
  <c r="AG45"/>
  <c r="AA45"/>
  <c r="AB45"/>
  <c r="AC45"/>
  <c r="AD45"/>
  <c r="AE45"/>
  <c r="AF45"/>
  <c r="Z45"/>
  <c r="BW44"/>
  <c r="BU44"/>
  <c r="BS44"/>
  <c r="BQ44"/>
  <c r="BO44"/>
  <c r="BM44"/>
  <c r="BK44"/>
  <c r="BI44"/>
  <c r="BG44"/>
  <c r="BE44"/>
  <c r="BC44"/>
  <c r="BA44"/>
  <c r="AY44"/>
  <c r="AW44"/>
  <c r="AU44"/>
  <c r="AS44"/>
  <c r="AQ44"/>
  <c r="AO44"/>
  <c r="AM44"/>
  <c r="AK44"/>
  <c r="BX44"/>
  <c r="BT44"/>
  <c r="BP44"/>
  <c r="BL44"/>
  <c r="BH44"/>
  <c r="BD44"/>
  <c r="AZ44"/>
  <c r="AV44"/>
  <c r="AR44"/>
  <c r="AN44"/>
  <c r="BV44"/>
  <c r="BN44"/>
  <c r="BF44"/>
  <c r="AX44"/>
  <c r="AP44"/>
  <c r="AJ44"/>
  <c r="BR44"/>
  <c r="BJ44"/>
  <c r="BB44"/>
  <c r="AT44"/>
  <c r="AL44"/>
  <c r="DS51" i="13"/>
  <c r="G47" i="6"/>
  <c r="B47" l="1"/>
  <c r="C47" s="1"/>
  <c r="T47"/>
  <c r="W47" s="1"/>
  <c r="BW45"/>
  <c r="BU45"/>
  <c r="BS45"/>
  <c r="BQ45"/>
  <c r="BO45"/>
  <c r="BM45"/>
  <c r="BK45"/>
  <c r="BI45"/>
  <c r="BG45"/>
  <c r="BE45"/>
  <c r="BC45"/>
  <c r="BA45"/>
  <c r="AY45"/>
  <c r="AW45"/>
  <c r="AU45"/>
  <c r="AS45"/>
  <c r="AQ45"/>
  <c r="AO45"/>
  <c r="AM45"/>
  <c r="AK45"/>
  <c r="BX45"/>
  <c r="BT45"/>
  <c r="BP45"/>
  <c r="BL45"/>
  <c r="BH45"/>
  <c r="BD45"/>
  <c r="AZ45"/>
  <c r="AV45"/>
  <c r="AR45"/>
  <c r="AN45"/>
  <c r="BV45"/>
  <c r="BN45"/>
  <c r="BF45"/>
  <c r="AX45"/>
  <c r="AP45"/>
  <c r="BR45"/>
  <c r="BJ45"/>
  <c r="BB45"/>
  <c r="AT45"/>
  <c r="AL45"/>
  <c r="AJ45"/>
  <c r="AB46"/>
  <c r="AC46"/>
  <c r="AE46"/>
  <c r="AF46"/>
  <c r="Z46"/>
  <c r="AA46"/>
  <c r="AD46"/>
  <c r="Y46"/>
  <c r="AG46"/>
  <c r="G48"/>
  <c r="T48" l="1"/>
  <c r="W48" s="1"/>
  <c r="B48"/>
  <c r="C48" s="1"/>
  <c r="AA47"/>
  <c r="AB47"/>
  <c r="AC47"/>
  <c r="AD47"/>
  <c r="AE47"/>
  <c r="Y47"/>
  <c r="AG47"/>
  <c r="AF47"/>
  <c r="Z47"/>
  <c r="BW46"/>
  <c r="BU46"/>
  <c r="BS46"/>
  <c r="BQ46"/>
  <c r="BO46"/>
  <c r="BM46"/>
  <c r="BK46"/>
  <c r="BI46"/>
  <c r="BG46"/>
  <c r="BE46"/>
  <c r="BC46"/>
  <c r="BA46"/>
  <c r="AY46"/>
  <c r="AW46"/>
  <c r="AU46"/>
  <c r="AS46"/>
  <c r="AQ46"/>
  <c r="AO46"/>
  <c r="AM46"/>
  <c r="AK46"/>
  <c r="BX46"/>
  <c r="BT46"/>
  <c r="BP46"/>
  <c r="BL46"/>
  <c r="BH46"/>
  <c r="BD46"/>
  <c r="AZ46"/>
  <c r="AV46"/>
  <c r="AR46"/>
  <c r="AN46"/>
  <c r="BV46"/>
  <c r="BN46"/>
  <c r="BF46"/>
  <c r="AX46"/>
  <c r="AP46"/>
  <c r="AJ46"/>
  <c r="BR46"/>
  <c r="BJ46"/>
  <c r="BB46"/>
  <c r="AT46"/>
  <c r="AL46"/>
  <c r="G49"/>
  <c r="T49" l="1"/>
  <c r="B49"/>
  <c r="C49" s="1"/>
  <c r="AF48"/>
  <c r="AG48"/>
  <c r="AE48"/>
  <c r="AB48"/>
  <c r="AC48"/>
  <c r="Z48"/>
  <c r="AA48"/>
  <c r="AD48"/>
  <c r="Y48"/>
  <c r="BW47"/>
  <c r="BU47"/>
  <c r="BS47"/>
  <c r="BQ47"/>
  <c r="BO47"/>
  <c r="BM47"/>
  <c r="BK47"/>
  <c r="BI47"/>
  <c r="BG47"/>
  <c r="BE47"/>
  <c r="BC47"/>
  <c r="BA47"/>
  <c r="AY47"/>
  <c r="AW47"/>
  <c r="AU47"/>
  <c r="AS47"/>
  <c r="AQ47"/>
  <c r="AO47"/>
  <c r="AM47"/>
  <c r="AK47"/>
  <c r="BX47"/>
  <c r="BT47"/>
  <c r="BP47"/>
  <c r="BL47"/>
  <c r="BH47"/>
  <c r="BD47"/>
  <c r="AZ47"/>
  <c r="AV47"/>
  <c r="AR47"/>
  <c r="AN47"/>
  <c r="BV47"/>
  <c r="BN47"/>
  <c r="BF47"/>
  <c r="AX47"/>
  <c r="AP47"/>
  <c r="BR47"/>
  <c r="BJ47"/>
  <c r="BB47"/>
  <c r="AT47"/>
  <c r="AL47"/>
  <c r="AJ47"/>
  <c r="W49" l="1"/>
  <c r="AB49" s="1"/>
  <c r="T50"/>
  <c r="BW49"/>
  <c r="AI48" s="1"/>
  <c r="BU49"/>
  <c r="BS49"/>
  <c r="BQ49"/>
  <c r="BO49"/>
  <c r="BM49"/>
  <c r="BK49"/>
  <c r="BI49"/>
  <c r="BG49"/>
  <c r="BE49"/>
  <c r="BC49"/>
  <c r="BA49"/>
  <c r="AY49"/>
  <c r="AW49"/>
  <c r="AU49"/>
  <c r="AS49"/>
  <c r="AQ49"/>
  <c r="AO49"/>
  <c r="AM49"/>
  <c r="AK49"/>
  <c r="BX49"/>
  <c r="AI49" s="1"/>
  <c r="BT49"/>
  <c r="BP49"/>
  <c r="BL49"/>
  <c r="BH49"/>
  <c r="BD49"/>
  <c r="AZ49"/>
  <c r="AV49"/>
  <c r="AR49"/>
  <c r="AN49"/>
  <c r="BV49"/>
  <c r="BN49"/>
  <c r="BF49"/>
  <c r="AX49"/>
  <c r="AP49"/>
  <c r="BR49"/>
  <c r="BJ49"/>
  <c r="BB49"/>
  <c r="AT49"/>
  <c r="AL49"/>
  <c r="AJ49"/>
  <c r="BW48"/>
  <c r="BU48"/>
  <c r="BS48"/>
  <c r="BQ48"/>
  <c r="BO48"/>
  <c r="BM48"/>
  <c r="BK48"/>
  <c r="BI48"/>
  <c r="BG48"/>
  <c r="BE48"/>
  <c r="BC48"/>
  <c r="BA48"/>
  <c r="AY48"/>
  <c r="AW48"/>
  <c r="AU48"/>
  <c r="AS48"/>
  <c r="AQ48"/>
  <c r="AO48"/>
  <c r="AM48"/>
  <c r="AK48"/>
  <c r="BX48"/>
  <c r="BT48"/>
  <c r="BP48"/>
  <c r="BL48"/>
  <c r="BH48"/>
  <c r="BD48"/>
  <c r="AZ48"/>
  <c r="AV48"/>
  <c r="AR48"/>
  <c r="AN48"/>
  <c r="BV48"/>
  <c r="BN48"/>
  <c r="BF48"/>
  <c r="AX48"/>
  <c r="AP48"/>
  <c r="AJ48"/>
  <c r="BR48"/>
  <c r="BJ48"/>
  <c r="BB48"/>
  <c r="AT48"/>
  <c r="AL48"/>
  <c r="AC49" l="1"/>
  <c r="AA49"/>
  <c r="AE49"/>
  <c r="Y49"/>
  <c r="Z49"/>
  <c r="AD49"/>
  <c r="AF49"/>
  <c r="AG49"/>
  <c r="AI19"/>
  <c r="AI45"/>
  <c r="AI46"/>
  <c r="AI43"/>
  <c r="AI39"/>
  <c r="AI37"/>
  <c r="AI26"/>
  <c r="AI34"/>
  <c r="AI42"/>
  <c r="AI47"/>
  <c r="AI31"/>
  <c r="AI44"/>
  <c r="AI35"/>
  <c r="AI33"/>
  <c r="AI24"/>
  <c r="V24" s="1"/>
  <c r="AI32"/>
  <c r="AI40"/>
  <c r="AI15"/>
  <c r="V15" s="1"/>
  <c r="AI27"/>
  <c r="V27" s="1"/>
  <c r="AI23"/>
  <c r="V23" s="1"/>
  <c r="AI29"/>
  <c r="V29" s="1"/>
  <c r="W29" s="1"/>
  <c r="AI30"/>
  <c r="AI38"/>
  <c r="AI25"/>
  <c r="V25" s="1"/>
  <c r="AI41"/>
  <c r="AI12"/>
  <c r="AI20"/>
  <c r="V20" s="1"/>
  <c r="AI28"/>
  <c r="V28" s="1"/>
  <c r="AI36"/>
  <c r="AI11"/>
  <c r="AI21"/>
  <c r="V21" s="1"/>
  <c r="AI10"/>
  <c r="AI18"/>
  <c r="V18" s="1"/>
  <c r="AI13"/>
  <c r="AI14"/>
  <c r="V14" s="1"/>
  <c r="AI22"/>
  <c r="V22" s="1"/>
  <c r="AI9"/>
  <c r="AI17"/>
  <c r="V17" s="1"/>
  <c r="AI16"/>
  <c r="V16" s="1"/>
  <c r="L9" l="1"/>
  <c r="V9"/>
  <c r="L20"/>
  <c r="L26"/>
  <c r="O26" s="1"/>
  <c r="V26"/>
  <c r="L19"/>
  <c r="O19" s="1"/>
  <c r="V19"/>
  <c r="L13"/>
  <c r="O13" s="1"/>
  <c r="V13"/>
  <c r="L10"/>
  <c r="O10" s="1"/>
  <c r="V10"/>
  <c r="L11"/>
  <c r="O11" s="1"/>
  <c r="V11"/>
  <c r="L12"/>
  <c r="O12" s="1"/>
  <c r="P12" s="1"/>
  <c r="V12"/>
  <c r="P19"/>
  <c r="U19" s="1"/>
  <c r="O20"/>
  <c r="L18"/>
  <c r="L28"/>
  <c r="L23"/>
  <c r="L16"/>
  <c r="L14"/>
  <c r="L21"/>
  <c r="L27"/>
  <c r="L24"/>
  <c r="L22"/>
  <c r="L25"/>
  <c r="L17"/>
  <c r="L15"/>
  <c r="O9" l="1"/>
  <c r="P9" s="1"/>
  <c r="U9" s="1"/>
  <c r="P20"/>
  <c r="U20" s="1"/>
  <c r="W20" s="1"/>
  <c r="AB20" s="1"/>
  <c r="P26"/>
  <c r="U26" s="1"/>
  <c r="W26" s="1"/>
  <c r="W19"/>
  <c r="P10"/>
  <c r="U10" s="1"/>
  <c r="U12"/>
  <c r="W12" s="1"/>
  <c r="Z12" s="1"/>
  <c r="P11"/>
  <c r="U11" s="1"/>
  <c r="P13"/>
  <c r="U13" s="1"/>
  <c r="W13" s="1"/>
  <c r="AF13" s="1"/>
  <c r="O18"/>
  <c r="O25"/>
  <c r="O21"/>
  <c r="O16"/>
  <c r="O17"/>
  <c r="O22"/>
  <c r="O27"/>
  <c r="O14"/>
  <c r="O23"/>
  <c r="O15"/>
  <c r="O24"/>
  <c r="O28"/>
  <c r="P27" l="1"/>
  <c r="U27" s="1"/>
  <c r="W27" s="1"/>
  <c r="AB27" s="1"/>
  <c r="P22"/>
  <c r="U22" s="1"/>
  <c r="W22" s="1"/>
  <c r="P25"/>
  <c r="U25" s="1"/>
  <c r="W25" s="1"/>
  <c r="P23"/>
  <c r="U23" s="1"/>
  <c r="W23" s="1"/>
  <c r="P17"/>
  <c r="U17" s="1"/>
  <c r="W17" s="1"/>
  <c r="Z17" s="1"/>
  <c r="P18"/>
  <c r="U18" s="1"/>
  <c r="W18" s="1"/>
  <c r="P28"/>
  <c r="U28" s="1"/>
  <c r="W28" s="1"/>
  <c r="Y28" s="1"/>
  <c r="P24"/>
  <c r="U24" s="1"/>
  <c r="W24" s="1"/>
  <c r="P21"/>
  <c r="U21" s="1"/>
  <c r="W21" s="1"/>
  <c r="P14"/>
  <c r="U14" s="1"/>
  <c r="W14" s="1"/>
  <c r="P16"/>
  <c r="U16" s="1"/>
  <c r="W16" s="1"/>
  <c r="P15"/>
  <c r="U15" s="1"/>
  <c r="W15" s="1"/>
  <c r="W11"/>
  <c r="Y11" s="1"/>
  <c r="AG20"/>
  <c r="AF12"/>
  <c r="AA20"/>
  <c r="Y20"/>
  <c r="AB12"/>
  <c r="Z20"/>
  <c r="AF20"/>
  <c r="AD20"/>
  <c r="AE20"/>
  <c r="AC20"/>
  <c r="AC13"/>
  <c r="AE12"/>
  <c r="AC12"/>
  <c r="AD12"/>
  <c r="AB13"/>
  <c r="AG12"/>
  <c r="Y12"/>
  <c r="AA13"/>
  <c r="AD13"/>
  <c r="AA12"/>
  <c r="Y13"/>
  <c r="AC26"/>
  <c r="AA26"/>
  <c r="AG26"/>
  <c r="AF26"/>
  <c r="AB26"/>
  <c r="Z26"/>
  <c r="AD26"/>
  <c r="Y26"/>
  <c r="AE26"/>
  <c r="AB29"/>
  <c r="AF29"/>
  <c r="Z29"/>
  <c r="AA29"/>
  <c r="AE29"/>
  <c r="AC29"/>
  <c r="AG29"/>
  <c r="AD29"/>
  <c r="Y29"/>
  <c r="AE13"/>
  <c r="AG13"/>
  <c r="Z13"/>
  <c r="AE19"/>
  <c r="AG19"/>
  <c r="Z19"/>
  <c r="AD19"/>
  <c r="AA19"/>
  <c r="AC19"/>
  <c r="Y19"/>
  <c r="AB19"/>
  <c r="AF19"/>
  <c r="W10"/>
  <c r="AC24" l="1"/>
  <c r="AF24"/>
  <c r="AB24"/>
  <c r="Y24"/>
  <c r="Z24"/>
  <c r="AA24"/>
  <c r="AG24"/>
  <c r="AD24"/>
  <c r="AE24"/>
  <c r="AF25"/>
  <c r="AA25"/>
  <c r="AB25"/>
  <c r="AE25"/>
  <c r="Z25"/>
  <c r="AG25"/>
  <c r="AC25"/>
  <c r="AD25"/>
  <c r="Y25"/>
  <c r="AE23"/>
  <c r="AC23"/>
  <c r="AD23"/>
  <c r="AA23"/>
  <c r="Y23"/>
  <c r="Z23"/>
  <c r="AB18"/>
  <c r="AA18"/>
  <c r="AE22"/>
  <c r="Z22"/>
  <c r="AG22"/>
  <c r="AA22"/>
  <c r="AC22"/>
  <c r="AD22"/>
  <c r="AB22"/>
  <c r="Y22"/>
  <c r="AF22"/>
  <c r="Z21"/>
  <c r="AB21"/>
  <c r="AA21"/>
  <c r="Y21"/>
  <c r="AC21"/>
  <c r="AG21"/>
  <c r="AF21"/>
  <c r="AE21"/>
  <c r="AD21"/>
  <c r="AC11"/>
  <c r="AG11"/>
  <c r="AA11"/>
  <c r="AE11"/>
  <c r="Z11"/>
  <c r="AB11"/>
  <c r="AD11"/>
  <c r="AF11"/>
  <c r="AE15"/>
  <c r="AD15"/>
  <c r="AA15"/>
  <c r="AB15"/>
  <c r="Y15"/>
  <c r="AG15"/>
  <c r="AC15"/>
  <c r="Z15"/>
  <c r="AF15"/>
  <c r="AF14"/>
  <c r="AB14"/>
  <c r="AG14"/>
  <c r="AC14"/>
  <c r="Z14"/>
  <c r="Y14"/>
  <c r="AA14"/>
  <c r="AD14"/>
  <c r="AE14"/>
  <c r="AG16"/>
  <c r="AE16"/>
  <c r="AA16"/>
  <c r="AB16"/>
  <c r="AD16"/>
  <c r="AC16"/>
  <c r="AF16"/>
  <c r="Y16"/>
  <c r="Z16"/>
  <c r="AG27"/>
  <c r="Y27"/>
  <c r="Z27"/>
  <c r="AA27"/>
  <c r="AC27"/>
  <c r="AE27"/>
  <c r="AD27"/>
  <c r="AF27"/>
  <c r="AD28"/>
  <c r="AC28"/>
  <c r="AE28"/>
  <c r="Z28"/>
  <c r="AB28"/>
  <c r="AG28"/>
  <c r="AG23"/>
  <c r="AC17"/>
  <c r="Y18"/>
  <c r="Y17"/>
  <c r="AF23"/>
  <c r="AG18"/>
  <c r="AD17"/>
  <c r="AE17"/>
  <c r="AG17"/>
  <c r="AA17"/>
  <c r="AF17"/>
  <c r="AB23"/>
  <c r="AD18"/>
  <c r="AB17"/>
  <c r="AA28"/>
  <c r="AF28"/>
  <c r="AF18"/>
  <c r="AC18"/>
  <c r="AE18"/>
  <c r="Z18"/>
  <c r="AB10"/>
  <c r="AC10"/>
  <c r="Z10"/>
  <c r="AA10"/>
  <c r="AF10"/>
  <c r="AG10"/>
  <c r="AD10"/>
  <c r="AE10"/>
  <c r="W9"/>
  <c r="D7" i="2"/>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AE9" i="6" l="1"/>
  <c r="AF9"/>
  <c r="AG9"/>
  <c r="Y9"/>
  <c r="AA9"/>
  <c r="AB9"/>
  <c r="AC9"/>
  <c r="AD9"/>
  <c r="Z9"/>
  <c r="N10" i="1"/>
  <c r="O10" s="1"/>
  <c r="P10" s="1"/>
  <c r="T10" l="1"/>
  <c r="U10" s="1"/>
  <c r="N11"/>
  <c r="O11" s="1"/>
  <c r="P11" s="1"/>
  <c r="Y10" l="1"/>
  <c r="AA10"/>
  <c r="AC10"/>
  <c r="AE10"/>
  <c r="X10"/>
  <c r="Z10"/>
  <c r="AB10"/>
  <c r="AD10"/>
  <c r="AF50" i="6"/>
  <c r="C13" i="3" s="1"/>
  <c r="AB50" i="6"/>
  <c r="C9" i="3" s="1"/>
  <c r="AE50" i="6"/>
  <c r="C12" i="3" s="1"/>
  <c r="AG50" i="6"/>
  <c r="C14" i="3" s="1"/>
  <c r="AD50" i="6"/>
  <c r="C11" i="3" s="1"/>
  <c r="AA50" i="6"/>
  <c r="C8" i="3" s="1"/>
  <c r="Z50" i="6"/>
  <c r="C7" i="3" s="1"/>
  <c r="AC50" i="6"/>
  <c r="C10" i="3" s="1"/>
  <c r="T11" i="1"/>
  <c r="U11" s="1"/>
  <c r="N12"/>
  <c r="O12" s="1"/>
  <c r="P12" s="1"/>
  <c r="Y11" l="1"/>
  <c r="AA11"/>
  <c r="AC11"/>
  <c r="AE11"/>
  <c r="W11"/>
  <c r="Z11"/>
  <c r="AD11"/>
  <c r="X11"/>
  <c r="AB11"/>
  <c r="T12"/>
  <c r="U12" s="1"/>
  <c r="N13"/>
  <c r="O13" s="1"/>
  <c r="P13" s="1"/>
  <c r="Y12" l="1"/>
  <c r="AA12"/>
  <c r="AC12"/>
  <c r="AE12"/>
  <c r="Z12"/>
  <c r="AD12"/>
  <c r="W12"/>
  <c r="X12"/>
  <c r="AB12"/>
  <c r="T13"/>
  <c r="U13" s="1"/>
  <c r="N14"/>
  <c r="O14" s="1"/>
  <c r="P14" s="1"/>
  <c r="Y13" l="1"/>
  <c r="AA13"/>
  <c r="AC13"/>
  <c r="AE13"/>
  <c r="W13"/>
  <c r="Z13"/>
  <c r="AD13"/>
  <c r="X13"/>
  <c r="AB13"/>
  <c r="T14"/>
  <c r="U14" s="1"/>
  <c r="N15"/>
  <c r="O15" s="1"/>
  <c r="P15" s="1"/>
  <c r="Y14" l="1"/>
  <c r="AA14"/>
  <c r="AC14"/>
  <c r="AE14"/>
  <c r="Z14"/>
  <c r="AD14"/>
  <c r="X14"/>
  <c r="AB14"/>
  <c r="W14"/>
  <c r="T15"/>
  <c r="U15" s="1"/>
  <c r="N16"/>
  <c r="O16" s="1"/>
  <c r="P16" s="1"/>
  <c r="Y15" l="1"/>
  <c r="AA15"/>
  <c r="AC15"/>
  <c r="AE15"/>
  <c r="W15"/>
  <c r="Z15"/>
  <c r="AD15"/>
  <c r="X15"/>
  <c r="AB15"/>
  <c r="T16"/>
  <c r="U16" s="1"/>
  <c r="N17"/>
  <c r="O17" s="1"/>
  <c r="P17" s="1"/>
  <c r="Y16" l="1"/>
  <c r="AA16"/>
  <c r="AC16"/>
  <c r="AE16"/>
  <c r="Z16"/>
  <c r="AD16"/>
  <c r="W16"/>
  <c r="X16"/>
  <c r="AB16"/>
  <c r="T17"/>
  <c r="U17" s="1"/>
  <c r="N18"/>
  <c r="O18" s="1"/>
  <c r="P18" s="1"/>
  <c r="Y17" l="1"/>
  <c r="AA17"/>
  <c r="AC17"/>
  <c r="AE17"/>
  <c r="W17"/>
  <c r="Z17"/>
  <c r="AD17"/>
  <c r="X17"/>
  <c r="AB17"/>
  <c r="T18"/>
  <c r="U18" s="1"/>
  <c r="N19"/>
  <c r="Y18" l="1"/>
  <c r="AA18"/>
  <c r="AC18"/>
  <c r="AE18"/>
  <c r="Z18"/>
  <c r="AD18"/>
  <c r="X18"/>
  <c r="AB18"/>
  <c r="W18"/>
  <c r="O19"/>
  <c r="P19" s="1"/>
  <c r="T19" l="1"/>
  <c r="U19" s="1"/>
  <c r="Y19" l="1"/>
  <c r="AA19"/>
  <c r="AC19"/>
  <c r="AE19"/>
  <c r="W19"/>
  <c r="Z19"/>
  <c r="AD19"/>
  <c r="X19"/>
  <c r="AB19"/>
  <c r="W50" i="6"/>
  <c r="N9" i="1" l="1"/>
  <c r="O9" s="1"/>
  <c r="P9" s="1"/>
  <c r="P52" s="1"/>
  <c r="T9" l="1"/>
  <c r="U9" s="1"/>
  <c r="E52"/>
  <c r="Y9" l="1"/>
  <c r="AA9"/>
  <c r="AC9"/>
  <c r="AE9"/>
  <c r="X9"/>
  <c r="Z9"/>
  <c r="AB9"/>
  <c r="AD9"/>
  <c r="W9"/>
  <c r="T52"/>
  <c r="X52" l="1"/>
  <c r="B7" i="3" s="1"/>
  <c r="D7" s="1"/>
  <c r="E7" s="1"/>
  <c r="U52" i="1"/>
  <c r="AE52"/>
  <c r="B14" i="3" s="1"/>
  <c r="AA52" i="1"/>
  <c r="B10" i="3" s="1"/>
  <c r="Y52" i="1"/>
  <c r="B8" i="3" s="1"/>
  <c r="Z52" i="1"/>
  <c r="B9" i="3" s="1"/>
  <c r="D9" s="1"/>
  <c r="E9" s="1"/>
  <c r="AD52" i="1"/>
  <c r="B13" i="3" s="1"/>
  <c r="AC52" i="1"/>
  <c r="B12" i="3" s="1"/>
  <c r="AB52" i="1"/>
  <c r="B11" i="3" s="1"/>
  <c r="G9" l="1"/>
  <c r="H9" s="1"/>
  <c r="G12"/>
  <c r="H12" s="1"/>
  <c r="D8"/>
  <c r="E8" s="1"/>
  <c r="D13"/>
  <c r="E13" s="1"/>
  <c r="G7"/>
  <c r="H7" s="1"/>
  <c r="G8"/>
  <c r="H8" s="1"/>
  <c r="D12"/>
  <c r="E12" s="1"/>
  <c r="D14"/>
  <c r="E14" s="1"/>
  <c r="G14"/>
  <c r="H14" s="1"/>
  <c r="G13"/>
  <c r="H13" s="1"/>
  <c r="G10"/>
  <c r="H10" s="1"/>
  <c r="D10"/>
  <c r="E10" s="1"/>
  <c r="D11"/>
  <c r="E11" s="1"/>
  <c r="G11"/>
  <c r="H11" s="1"/>
  <c r="N56" i="13"/>
  <c r="N54"/>
  <c r="P56"/>
  <c r="V54"/>
  <c r="Y10" i="6" l="1"/>
  <c r="Y50" s="1"/>
  <c r="C6" i="3" s="1"/>
  <c r="W10" i="1"/>
  <c r="W52" s="1"/>
  <c r="B6" i="3" s="1"/>
  <c r="R56" i="13"/>
  <c r="T54"/>
  <c r="T56"/>
  <c r="V56"/>
  <c r="P54"/>
  <c r="R54"/>
  <c r="G6" i="3" l="1"/>
  <c r="H6" s="1"/>
  <c r="D6"/>
  <c r="E6" s="1"/>
</calcChain>
</file>

<file path=xl/comments1.xml><?xml version="1.0" encoding="utf-8"?>
<comments xmlns="http://schemas.openxmlformats.org/spreadsheetml/2006/main">
  <authors>
    <author>diarmaid.smyth</author>
  </authors>
  <commentList>
    <comment ref="O3" authorId="0">
      <text>
        <r>
          <rPr>
            <sz val="9"/>
            <color indexed="81"/>
            <rFont val="Tahoma"/>
            <family val="2"/>
          </rPr>
          <t>Part of TARGET2 balances carrying a net interest cost to the Central Bank.</t>
        </r>
        <r>
          <rPr>
            <sz val="9"/>
            <color indexed="81"/>
            <rFont val="Tahoma"/>
            <charset val="1"/>
          </rPr>
          <t xml:space="preserve">
</t>
        </r>
      </text>
    </comment>
  </commentList>
</comments>
</file>

<file path=xl/comments2.xml><?xml version="1.0" encoding="utf-8"?>
<comments xmlns="http://schemas.openxmlformats.org/spreadsheetml/2006/main">
  <authors>
    <author>diarmaid.smyth</author>
  </authors>
  <commentList>
    <comment ref="O3" authorId="0">
      <text>
        <r>
          <rPr>
            <sz val="9"/>
            <color indexed="81"/>
            <rFont val="Tahoma"/>
            <family val="2"/>
          </rPr>
          <t>Part of TARGET2 balances carrying a net interest cost to the Central Bank.</t>
        </r>
        <r>
          <rPr>
            <sz val="9"/>
            <color indexed="81"/>
            <rFont val="Tahoma"/>
            <charset val="1"/>
          </rPr>
          <t xml:space="preserve">
</t>
        </r>
      </text>
    </comment>
  </commentList>
</comments>
</file>

<file path=xl/sharedStrings.xml><?xml version="1.0" encoding="utf-8"?>
<sst xmlns="http://schemas.openxmlformats.org/spreadsheetml/2006/main" count="812" uniqueCount="304">
  <si>
    <t>Total</t>
  </si>
  <si>
    <t>Amount</t>
  </si>
  <si>
    <t>Units</t>
  </si>
  <si>
    <t>€bn</t>
  </si>
  <si>
    <t>2025 Bond</t>
  </si>
  <si>
    <t>Euribor</t>
  </si>
  <si>
    <t>MRO</t>
  </si>
  <si>
    <t>%</t>
  </si>
  <si>
    <t>MRO + 175bp</t>
  </si>
  <si>
    <t>Margin</t>
  </si>
  <si>
    <t>Source</t>
  </si>
  <si>
    <t>ELA Provided</t>
  </si>
  <si>
    <t>IBRC</t>
  </si>
  <si>
    <t>Pace of Asset Disposals</t>
  </si>
  <si>
    <t>Total Cost</t>
  </si>
  <si>
    <t>NPV</t>
  </si>
  <si>
    <t>Discount Rate</t>
  </si>
  <si>
    <t>Minimum Sales</t>
  </si>
  <si>
    <t>NAMA Bonds</t>
  </si>
  <si>
    <t>Time</t>
  </si>
  <si>
    <t>Outflow</t>
  </si>
  <si>
    <t>Inflow</t>
  </si>
  <si>
    <t>Assumptions</t>
  </si>
  <si>
    <t>CBI remits all profits to Exchequer</t>
  </si>
  <si>
    <t>Main outflows: annual Exchequer payment and CBI interest</t>
  </si>
  <si>
    <t>ELA Interest Rate = Euribor + 175bp</t>
  </si>
  <si>
    <t>ELA backed by PN run down by annual Exchequer payments</t>
  </si>
  <si>
    <t>Govt pays interest to BOI and repays principal in 2025</t>
  </si>
  <si>
    <t>Current Prices</t>
  </si>
  <si>
    <t>NPV Saving</t>
  </si>
  <si>
    <t>New Arrangements</t>
  </si>
  <si>
    <t>Min Sales</t>
  </si>
  <si>
    <t>Market Value of the PN</t>
  </si>
  <si>
    <t>Discount rates</t>
  </si>
  <si>
    <t>Old Rates</t>
  </si>
  <si>
    <t>TOTAL</t>
  </si>
  <si>
    <t>Pre-Announcement</t>
  </si>
  <si>
    <t>IBRC (ELA and the PN)</t>
  </si>
  <si>
    <t>Faster Bond Sales, Constant Interest Margin</t>
  </si>
  <si>
    <t>Any errors are the sole responsibility of the authors.</t>
  </si>
  <si>
    <t>Overview of modelling approach</t>
  </si>
  <si>
    <t>Interest rates</t>
  </si>
  <si>
    <t>This implies that the only costs that are taken into account are:</t>
  </si>
  <si>
    <t>Interest payments either to the private sector or external creditors</t>
  </si>
  <si>
    <r>
      <t xml:space="preserve">The perspective is the </t>
    </r>
    <r>
      <rPr>
        <b/>
        <i/>
        <sz val="11"/>
        <color theme="1"/>
        <rFont val="Calibri"/>
        <family val="2"/>
        <scheme val="minor"/>
      </rPr>
      <t>consolidated position of the public sector</t>
    </r>
    <r>
      <rPr>
        <sz val="11"/>
        <color theme="1"/>
        <rFont val="Calibri"/>
        <family val="2"/>
        <scheme val="minor"/>
      </rPr>
      <t>, where the positions of the General Government, Central Bank of Ireland (CBI), NAMA and IBRC are consolidated together.</t>
    </r>
  </si>
  <si>
    <r>
      <t xml:space="preserve">The costs are evaluated in net present value terms using a </t>
    </r>
    <r>
      <rPr>
        <b/>
        <i/>
        <sz val="11"/>
        <color theme="1"/>
        <rFont val="Calibri"/>
        <family val="2"/>
        <scheme val="minor"/>
      </rPr>
      <t xml:space="preserve">range </t>
    </r>
    <r>
      <rPr>
        <sz val="11"/>
        <color theme="1"/>
        <rFont val="Calibri"/>
        <family val="2"/>
        <scheme val="minor"/>
      </rPr>
      <t>of discount rates.</t>
    </r>
  </si>
  <si>
    <t>These rates are based on the risk-free rate represented by the Euribor curve.</t>
  </si>
  <si>
    <t>Higher discount rates are modelled as additional spreads over the risk-free rate.</t>
  </si>
  <si>
    <t>The ECB Main Refinancing Operation (MRO) rate is assumed to match Euribor interest rates.</t>
  </si>
  <si>
    <t>The interest rate on ELA is assumed to be a 175 basis points spread over the MRO rate.</t>
  </si>
  <si>
    <t>Face value</t>
  </si>
  <si>
    <t>2013 NPV</t>
  </si>
  <si>
    <t>Basis</t>
  </si>
  <si>
    <t>Notes</t>
  </si>
  <si>
    <t>Position pre-February 2013</t>
  </si>
  <si>
    <t>Prom Note Value</t>
  </si>
  <si>
    <t>2014 NPV</t>
  </si>
  <si>
    <t>2015 NPV</t>
  </si>
  <si>
    <t>2016 NPV</t>
  </si>
  <si>
    <t>2017 NPV</t>
  </si>
  <si>
    <t>2018 NPV</t>
  </si>
  <si>
    <t>NPV at different discount rates</t>
  </si>
  <si>
    <t>Discount factors</t>
  </si>
  <si>
    <t>Market discount rates</t>
  </si>
  <si>
    <t>2019 NPV</t>
  </si>
  <si>
    <t>2020 NPV</t>
  </si>
  <si>
    <t>2021 NPV</t>
  </si>
  <si>
    <t>2022 NPV</t>
  </si>
  <si>
    <t>2023 NPV</t>
  </si>
  <si>
    <t>2024 NPV</t>
  </si>
  <si>
    <t>Total value in terms of PV of that year (based on "Total row")</t>
  </si>
  <si>
    <t>Interest rate assumptions</t>
  </si>
  <si>
    <t>Total from 2013</t>
  </si>
  <si>
    <t>Prom Note Payments</t>
  </si>
  <si>
    <t>Total Payments</t>
  </si>
  <si>
    <t>NPV of corresponding year</t>
  </si>
  <si>
    <t>(mixed)</t>
  </si>
  <si>
    <t>Total ELA Assets</t>
  </si>
  <si>
    <t>2013 Net Present Values constant discount rates</t>
  </si>
  <si>
    <t>PN</t>
  </si>
  <si>
    <t>Market spread</t>
  </si>
  <si>
    <t>New bonds</t>
  </si>
  <si>
    <t>Discount rate</t>
  </si>
  <si>
    <t>+100</t>
  </si>
  <si>
    <t>+200</t>
  </si>
  <si>
    <t>+300</t>
  </si>
  <si>
    <t>+400</t>
  </si>
  <si>
    <t>Cost to public sector</t>
  </si>
  <si>
    <t>2013 Net Present Values time-varying discount rates (Euribor + Margin)</t>
  </si>
  <si>
    <t>Cost to the Public Sector</t>
  </si>
  <si>
    <t>Rundown</t>
  </si>
  <si>
    <t>Initial Amount</t>
  </si>
  <si>
    <t>Flow</t>
  </si>
  <si>
    <t>Stock</t>
  </si>
  <si>
    <t>Stock/Flow</t>
  </si>
  <si>
    <t>Variable Interest Margin (100bp lower than baseline)</t>
  </si>
  <si>
    <t>Lower Market Rate</t>
  </si>
  <si>
    <t>-100bp</t>
  </si>
  <si>
    <t>Higher Market Rate</t>
  </si>
  <si>
    <t>+100bp</t>
  </si>
  <si>
    <t>Assumed Margin</t>
  </si>
  <si>
    <t>Variable Interest Margin (100bp higher than baseline)</t>
  </si>
  <si>
    <t>2013 NPV at different discount rates</t>
  </si>
  <si>
    <t>Minimum Bond Sales, Constant Interest Margin</t>
  </si>
  <si>
    <t>2025 bond principal payment</t>
  </si>
  <si>
    <t>Geometric average to 2025</t>
  </si>
  <si>
    <t>Market rate + spreads</t>
  </si>
  <si>
    <t>Geometric average to 2055</t>
  </si>
  <si>
    <t>Euribor Base</t>
  </si>
  <si>
    <t>Euribor +50</t>
  </si>
  <si>
    <t>Euribor +100</t>
  </si>
  <si>
    <t>Euribor +150</t>
  </si>
  <si>
    <t>Euribor +200</t>
  </si>
  <si>
    <t>Euribor +250</t>
  </si>
  <si>
    <t>Euribor +300</t>
  </si>
  <si>
    <t>Euribor +400</t>
  </si>
  <si>
    <t>Euribor +350</t>
  </si>
  <si>
    <t>Position post-February 2013: Minimum Bond Sales with a Constant Interest Margin</t>
  </si>
  <si>
    <t>Euribor + 50</t>
  </si>
  <si>
    <t>Euribor + 150</t>
  </si>
  <si>
    <t>Euribor + 100</t>
  </si>
  <si>
    <t>Euribor + 200</t>
  </si>
  <si>
    <t>Euribor + 250</t>
  </si>
  <si>
    <t>Euribor + 300</t>
  </si>
  <si>
    <t>Euribor + 350</t>
  </si>
  <si>
    <t>Euribor + 400</t>
  </si>
  <si>
    <t>Summary of Pre- and Post- February Announcement: NPV, Base Case</t>
  </si>
  <si>
    <t>Introduction</t>
  </si>
  <si>
    <t>A number of simplifying assumptions and rounding decisions were made in the modelling.</t>
  </si>
  <si>
    <t>Sheets</t>
  </si>
  <si>
    <t>Interest_rates: this includes all interest rate assumptions used in the modelling.</t>
  </si>
  <si>
    <t>Discount_factors: this includes all discount factors used in the modelling to derive net present values.</t>
  </si>
  <si>
    <t>Asset_rundown: this is used to make an assumption on the rate at which non-IBRC PN assets are rundown.</t>
  </si>
  <si>
    <t>Bond Sales: this is used to determine the pace at which the new government bonds are sold to the private sector.</t>
  </si>
  <si>
    <t>Modelling of the IBRC Promissory Note Transaction from February 2013</t>
  </si>
  <si>
    <t>2012 NPV</t>
  </si>
  <si>
    <t>Interest</t>
  </si>
  <si>
    <t>Timing convention</t>
  </si>
  <si>
    <t>It is assumed that all years refer to end-year figures</t>
  </si>
  <si>
    <t>No account is taken of the actual timing of interest payments within years. It is assumed that these happen just before year end.</t>
  </si>
  <si>
    <t>All New Bonds</t>
  </si>
  <si>
    <t>Value of 2025 bond</t>
  </si>
  <si>
    <t>NAMA bonds</t>
  </si>
  <si>
    <t>Pre-February Costs to Consolidated Public Sector</t>
  </si>
  <si>
    <t>Repayment of ELA associated with PNs</t>
  </si>
  <si>
    <t>2025 bond principal + interest payments to private sector</t>
  </si>
  <si>
    <t>February Costs to Consolidated Public Sector</t>
  </si>
  <si>
    <t xml:space="preserve">Not included: </t>
  </si>
  <si>
    <t>Principal + interest payments to private sector on bonds sold to the market</t>
  </si>
  <si>
    <t>Summary: this is an overview of the position pre- and post- the February transaction</t>
  </si>
  <si>
    <t>Non-PN Assets</t>
  </si>
  <si>
    <t>Assumed Run-down</t>
  </si>
  <si>
    <t>Central Bank holdings: new bonds</t>
  </si>
  <si>
    <t>Central bank holdings incl 2025 bond</t>
  </si>
  <si>
    <t>Market holdings: new bonds</t>
  </si>
  <si>
    <t>New bond payments (principal + interest)</t>
  </si>
  <si>
    <t>The "Summary" is based on a comparison between the "Pre-Feb" 2013 situation following the decision to wind-down IBRC.</t>
  </si>
  <si>
    <r>
      <t xml:space="preserve">This exercise aims to assess the </t>
    </r>
    <r>
      <rPr>
        <b/>
        <i/>
        <sz val="11"/>
        <color theme="1"/>
        <rFont val="Calibri"/>
        <family val="2"/>
        <scheme val="minor"/>
      </rPr>
      <t xml:space="preserve">costs of supporting IBRC and its legacy assets to the consolidated public sector </t>
    </r>
    <r>
      <rPr>
        <sz val="11"/>
        <color theme="1"/>
        <rFont val="Calibri"/>
        <family val="2"/>
        <scheme val="minor"/>
      </rPr>
      <t>in terms of the amounts associated pre-February with the Promissory Note, the 2025 Bond and the other IBRC assets submitted for ELA.</t>
    </r>
  </si>
  <si>
    <t>It is assumed that ELG costs would have been incurred in both eventualities and are therefore excluded in the modelling scenarios.</t>
  </si>
  <si>
    <r>
      <t xml:space="preserve">It is assumed that these stand at </t>
    </r>
    <r>
      <rPr>
        <b/>
        <sz val="11"/>
        <rFont val="Calibri"/>
        <family val="2"/>
        <scheme val="minor"/>
      </rPr>
      <t>€40bn</t>
    </r>
    <r>
      <rPr>
        <sz val="11"/>
        <rFont val="Calibri"/>
        <family val="2"/>
        <scheme val="minor"/>
      </rPr>
      <t xml:space="preserve"> at end-2012.</t>
    </r>
  </si>
  <si>
    <t>Euribor + 262</t>
  </si>
  <si>
    <t>It is assumed that Ireland's TARGET2 balance varies one-for-one with ELA outstanding or assets held on the Central Bank balance sheet</t>
  </si>
  <si>
    <t>This implies that interest payments by the Central Bank under TARGET2 represent a cost to the consolidated position of the public sector</t>
  </si>
  <si>
    <t>TARGET2 funding costs of ELA (PNs, other IBRC assets, 2025 bond)</t>
  </si>
  <si>
    <t>TARGET2 funding costs of ELA New bonds, NAMA bonds, 2025 bond on CBI balance sheet</t>
  </si>
  <si>
    <t>Market interest rates for Ireland are assumed to be based on the Euribor interest rate plus a spread of 262 basis points (unless otherwise stated).</t>
  </si>
  <si>
    <t>The Euribor forward rate curve is derived from the Euribor futures curve.</t>
  </si>
  <si>
    <t>Govt pays out €3.06bn per annum</t>
  </si>
  <si>
    <t>Total ELA Provided in 2012: €40bn</t>
  </si>
  <si>
    <t>Total Stock of bonds</t>
  </si>
  <si>
    <t>Year</t>
  </si>
  <si>
    <t>Code</t>
  </si>
  <si>
    <t>Rate</t>
  </si>
  <si>
    <t>Relevant date</t>
  </si>
  <si>
    <t>Euribor 2013</t>
  </si>
  <si>
    <t>Avg for YTD</t>
  </si>
  <si>
    <t>T+1</t>
  </si>
  <si>
    <t>EUSA1 ICPL Curncy</t>
  </si>
  <si>
    <t>T+2</t>
  </si>
  <si>
    <t>EUSA2 ICPL Curncy</t>
  </si>
  <si>
    <t>T+3</t>
  </si>
  <si>
    <t>EUSA3 ICPL Curncy</t>
  </si>
  <si>
    <t>T+4</t>
  </si>
  <si>
    <t>EUSA4 ICPL Curncy</t>
  </si>
  <si>
    <t>T+5</t>
  </si>
  <si>
    <t>EUSA5 ICPL Curncy</t>
  </si>
  <si>
    <t>T+6</t>
  </si>
  <si>
    <t>EUSA6 ICPL Curncy</t>
  </si>
  <si>
    <t>T+7</t>
  </si>
  <si>
    <t>EUSA7 ICPL Curncy</t>
  </si>
  <si>
    <t>T+8</t>
  </si>
  <si>
    <t>EUSA8 ICPL Curncy</t>
  </si>
  <si>
    <t>T+9</t>
  </si>
  <si>
    <t>EUSA9 ICPL Curncy</t>
  </si>
  <si>
    <t>T+10</t>
  </si>
  <si>
    <t>EUSA10 ICPL Curncy</t>
  </si>
  <si>
    <t>T+11</t>
  </si>
  <si>
    <t>EUSA11 ICPL Curncy</t>
  </si>
  <si>
    <t>T+12</t>
  </si>
  <si>
    <t>EUSA12 ICPL Curncy</t>
  </si>
  <si>
    <t>T+13</t>
  </si>
  <si>
    <t>EUSA13 ICPL Curncy</t>
  </si>
  <si>
    <t>T+14</t>
  </si>
  <si>
    <t>EUSA14 ICPL Curncy</t>
  </si>
  <si>
    <t>T+15</t>
  </si>
  <si>
    <t>EUSA15 ICPL Curncy</t>
  </si>
  <si>
    <t>T+16</t>
  </si>
  <si>
    <t>EUSA16 ICPL Curncy</t>
  </si>
  <si>
    <t>T+17</t>
  </si>
  <si>
    <t>EUSA17 ICPL Curncy</t>
  </si>
  <si>
    <t>T+18</t>
  </si>
  <si>
    <t>EUSA18 ICPL Curncy</t>
  </si>
  <si>
    <t>T+19</t>
  </si>
  <si>
    <t>EUSA19 ICPL Curncy</t>
  </si>
  <si>
    <t>T+20</t>
  </si>
  <si>
    <t>EUSA20 ICPL Curncy</t>
  </si>
  <si>
    <t>T+21</t>
  </si>
  <si>
    <t>EUSA21 ICPL Curncy</t>
  </si>
  <si>
    <t>T+22</t>
  </si>
  <si>
    <t>EUSA22 ICPL Curncy</t>
  </si>
  <si>
    <t>T+23</t>
  </si>
  <si>
    <t>EUSA23 ICPL Curncy</t>
  </si>
  <si>
    <t>T+24</t>
  </si>
  <si>
    <t>EUSA24 ICPL Curncy</t>
  </si>
  <si>
    <t>T+25</t>
  </si>
  <si>
    <t>EUSA25 ICPL Curncy</t>
  </si>
  <si>
    <t>T+26</t>
  </si>
  <si>
    <t>EUSA26 ICPL Curncy</t>
  </si>
  <si>
    <t>T+27</t>
  </si>
  <si>
    <t>EUSA27 ICPL Curncy</t>
  </si>
  <si>
    <t>T+28</t>
  </si>
  <si>
    <t>EUSA28 ICPL Curncy</t>
  </si>
  <si>
    <t>T+29</t>
  </si>
  <si>
    <t>EUSA29 ICPL Curncy</t>
  </si>
  <si>
    <t>T+30</t>
  </si>
  <si>
    <t>EUSA30 ICPL Curncy</t>
  </si>
  <si>
    <t>T+35</t>
  </si>
  <si>
    <t>EUSA35 ICPL Curncy</t>
  </si>
  <si>
    <t>T+40</t>
  </si>
  <si>
    <t>EUSA40 ICPL Curncy</t>
  </si>
  <si>
    <t>T+50</t>
  </si>
  <si>
    <t>EUSA50 ICPL Curncy</t>
  </si>
  <si>
    <t>T+60</t>
  </si>
  <si>
    <t>EUSA60 ICPL Curncy</t>
  </si>
  <si>
    <t>t+30</t>
  </si>
  <si>
    <t>t+35</t>
  </si>
  <si>
    <t>Rate (interpolated for later years)</t>
  </si>
  <si>
    <t>TARGET 2 Gap</t>
  </si>
  <si>
    <t>Asset Rundown</t>
  </si>
  <si>
    <t>Source: C&amp;AG special report on NAMA (2012), Figure 4.1, available at: http://www.audgen.gov.ie/documents/vfmreports/NAMA-Mgmt-Loans-Special-Report-79.pdf</t>
  </si>
  <si>
    <t>2012 Estimate</t>
  </si>
  <si>
    <t>End of 2013</t>
  </si>
  <si>
    <t>End of 2015</t>
  </si>
  <si>
    <t>End of 2017</t>
  </si>
  <si>
    <t>End of 2019</t>
  </si>
  <si>
    <t>End of 2020</t>
  </si>
  <si>
    <t>Source: Central Bank of Ireland and NTMA Exchange Option Deed, 28 March 2013, available from: http://www.ntma.ie/business-areas/funding-and-debt-management/government-bonds/</t>
  </si>
  <si>
    <t>€ billion</t>
  </si>
  <si>
    <t>Faster Sales Assumption</t>
  </si>
  <si>
    <t>Pace of Bond Sales: Minimum Sales and Assumed Faster Scenario</t>
  </si>
  <si>
    <t>t+40</t>
  </si>
  <si>
    <t>t+45</t>
  </si>
  <si>
    <t>Euribor 6mo Swap Rates (Yearly) as of mid-September 2013, %</t>
  </si>
  <si>
    <t>t+50</t>
  </si>
  <si>
    <t>Rates</t>
  </si>
  <si>
    <t>Position post-February 2013: Faster Bond Sales with a Constant Interest Margin</t>
  </si>
  <si>
    <t>2. Central Bank Macro-Financial Review 2013: 1, Box 3 states that collateral held against ELA was €39.45bn. Available from: http://www.centralbank.ie/publications/Documents/Macro-Financial%20Review%202013.1.pdf</t>
  </si>
  <si>
    <t>3. Value of ELA based on market value of PN, which was above face value.</t>
  </si>
  <si>
    <t>1. €40bn of IBRC assets starting position for 2012 based on mid-year accounts.</t>
  </si>
  <si>
    <t>TARGET2 incl 2025 bond</t>
  </si>
  <si>
    <t>2025 payments</t>
  </si>
  <si>
    <t>Central Bank (CBI)</t>
  </si>
  <si>
    <t>CBI Interest on TARGET2</t>
  </si>
  <si>
    <t>Market value</t>
  </si>
  <si>
    <t>Market value: promissory notes</t>
  </si>
  <si>
    <t>Market value: 2025 bond</t>
  </si>
  <si>
    <t>2025 Bond Value</t>
  </si>
  <si>
    <t>2025 Bond Payments</t>
  </si>
  <si>
    <t>Total Stock</t>
  </si>
  <si>
    <t>Paying down of TARGET2 backed by PN</t>
  </si>
  <si>
    <t>Exchequer Payments: Promissory Notes (PN) and 2025 Bond</t>
  </si>
  <si>
    <t>PN interest rate: See http://debates.oireachtas.ie/dail/2011/10/13/00051.asp</t>
  </si>
  <si>
    <t>2025 Bond Interest Rate: See http://www.ntma.ie/business-areas/funding-and-debt-management/government-bonds/</t>
  </si>
  <si>
    <t>Constant Interest Margin (262bp)</t>
  </si>
  <si>
    <t>EURIBOR + 262bp</t>
  </si>
  <si>
    <t>ELA</t>
  </si>
  <si>
    <t>Market</t>
  </si>
  <si>
    <t>Value of new bonds</t>
  </si>
  <si>
    <t>Market value: contemporaneous cash value of future bond payments</t>
  </si>
  <si>
    <t>Interest payments to market (new bonds)</t>
  </si>
  <si>
    <t>CBI interest on TARGET2</t>
  </si>
  <si>
    <t>New bonds principal payments</t>
  </si>
  <si>
    <t>CBI capital gain on sale of new bonds</t>
  </si>
  <si>
    <t>September 2013</t>
  </si>
  <si>
    <t>Principal payments either to the private sector or the central bank. The latter leads to the write down of central bank assets and liabilities.</t>
  </si>
  <si>
    <t xml:space="preserve">Pre_Feb: this is the estimated cost of winding down IBRC before the announcements in February. </t>
  </si>
  <si>
    <t>It is assumed that non-promissory note assets ("other IBRC assets submitted for ELA") are run down at the same rate as the NAMA business plan gives for NAMA assets with linear interpolation to derive an annual profile.</t>
  </si>
  <si>
    <t>Pay down of ELA on other IBRC assets paid out of those assets</t>
  </si>
  <si>
    <t>Pay down of NAMA bonds paid out of those assets</t>
  </si>
  <si>
    <t>Feb_Min_Base: this is the estimated cost of the new government bonds issued as part of the liquidation of IBRC. This assumes government bonds are sold to the private sector at the minimum rate.</t>
  </si>
  <si>
    <t>Euribor: euribor rates.</t>
  </si>
  <si>
    <t>Feb_Faster Sales: Variant of Feb_Min_Base with a faster pace of bond sales.</t>
  </si>
  <si>
    <t>This spreadsheet accompanies and is the basis for Section 4 of the paper "The Government's Balance Sheet After The Crisis: A Comprehensive Perspective".</t>
  </si>
  <si>
    <t>ELA backed by other assets run down according to NAMA business plan</t>
  </si>
</sst>
</file>

<file path=xl/styles.xml><?xml version="1.0" encoding="utf-8"?>
<styleSheet xmlns="http://schemas.openxmlformats.org/spreadsheetml/2006/main">
  <numFmts count="4">
    <numFmt numFmtId="164" formatCode="0.0"/>
    <numFmt numFmtId="165" formatCode="0.0%"/>
    <numFmt numFmtId="166" formatCode="0.000"/>
    <numFmt numFmtId="167" formatCode="0.0000"/>
  </numFmts>
  <fonts count="28">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12"/>
      <color theme="1"/>
      <name val="Calibri"/>
      <family val="2"/>
      <scheme val="minor"/>
    </font>
    <font>
      <b/>
      <sz val="12"/>
      <color theme="1"/>
      <name val="Calibri"/>
      <family val="2"/>
      <scheme val="minor"/>
    </font>
    <font>
      <b/>
      <sz val="11"/>
      <color rgb="FFFF0000"/>
      <name val="Calibri"/>
      <family val="2"/>
      <scheme val="minor"/>
    </font>
    <font>
      <b/>
      <sz val="14"/>
      <color theme="1"/>
      <name val="Calibri"/>
      <family val="2"/>
      <scheme val="minor"/>
    </font>
    <font>
      <b/>
      <sz val="12"/>
      <color rgb="FFFF0000"/>
      <name val="Calibri"/>
      <family val="2"/>
      <scheme val="minor"/>
    </font>
    <font>
      <sz val="9"/>
      <color rgb="FFFF0000"/>
      <name val="Calibri"/>
      <family val="2"/>
      <scheme val="minor"/>
    </font>
    <font>
      <b/>
      <sz val="9"/>
      <color rgb="FFFF0000"/>
      <name val="Calibri"/>
      <family val="2"/>
      <scheme val="minor"/>
    </font>
    <font>
      <sz val="9"/>
      <color theme="3"/>
      <name val="Calibri"/>
      <family val="2"/>
      <scheme val="minor"/>
    </font>
    <font>
      <sz val="9"/>
      <name val="Calibri"/>
      <family val="2"/>
      <scheme val="minor"/>
    </font>
    <font>
      <b/>
      <sz val="9"/>
      <name val="Calibri"/>
      <family val="2"/>
      <scheme val="minor"/>
    </font>
    <font>
      <b/>
      <sz val="12"/>
      <name val="Calibri"/>
      <family val="2"/>
      <scheme val="minor"/>
    </font>
    <font>
      <sz val="11"/>
      <color rgb="FFFF0000"/>
      <name val="Calibri"/>
      <family val="2"/>
      <scheme val="minor"/>
    </font>
    <font>
      <b/>
      <sz val="16"/>
      <color theme="1"/>
      <name val="Calibri"/>
      <family val="2"/>
      <scheme val="minor"/>
    </font>
    <font>
      <b/>
      <i/>
      <sz val="11"/>
      <color theme="1"/>
      <name val="Calibri"/>
      <family val="2"/>
      <scheme val="minor"/>
    </font>
    <font>
      <u/>
      <sz val="11"/>
      <color theme="10"/>
      <name val="Calibri"/>
      <family val="2"/>
      <scheme val="minor"/>
    </font>
    <font>
      <sz val="12"/>
      <name val="Calibri"/>
      <family val="2"/>
      <scheme val="minor"/>
    </font>
    <font>
      <sz val="11"/>
      <name val="Calibri"/>
      <family val="2"/>
      <scheme val="minor"/>
    </font>
    <font>
      <sz val="9"/>
      <color indexed="81"/>
      <name val="Tahoma"/>
      <family val="2"/>
    </font>
    <font>
      <b/>
      <sz val="11"/>
      <name val="Calibri"/>
      <family val="2"/>
      <scheme val="minor"/>
    </font>
    <font>
      <sz val="8"/>
      <color theme="1"/>
      <name val="Calibri"/>
      <family val="2"/>
      <scheme val="minor"/>
    </font>
    <font>
      <u/>
      <sz val="11"/>
      <color theme="1"/>
      <name val="Calibri"/>
      <family val="2"/>
      <scheme val="minor"/>
    </font>
    <font>
      <sz val="9"/>
      <color theme="1"/>
      <name val="Arial"/>
      <family val="2"/>
    </font>
    <font>
      <sz val="9"/>
      <color indexed="81"/>
      <name val="Tahoma"/>
      <charset val="1"/>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6">
    <border>
      <left/>
      <right/>
      <top/>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style="medium">
        <color theme="5"/>
      </left>
      <right style="medium">
        <color theme="5"/>
      </right>
      <top style="medium">
        <color theme="5"/>
      </top>
      <bottom/>
      <diagonal/>
    </border>
    <border>
      <left style="medium">
        <color theme="5"/>
      </left>
      <right style="medium">
        <color theme="5"/>
      </right>
      <top/>
      <bottom/>
      <diagonal/>
    </border>
    <border>
      <left style="medium">
        <color theme="5"/>
      </left>
      <right style="medium">
        <color theme="5"/>
      </right>
      <top/>
      <bottom style="medium">
        <color theme="5"/>
      </bottom>
      <diagonal/>
    </border>
    <border>
      <left style="medium">
        <color theme="5"/>
      </left>
      <right style="medium">
        <color theme="5"/>
      </right>
      <top/>
      <bottom style="thin">
        <color theme="5"/>
      </bottom>
      <diagonal/>
    </border>
    <border>
      <left style="medium">
        <color theme="5"/>
      </left>
      <right/>
      <top/>
      <bottom style="thin">
        <color theme="5"/>
      </bottom>
      <diagonal/>
    </border>
    <border>
      <left/>
      <right/>
      <top/>
      <bottom style="thin">
        <color theme="5"/>
      </bottom>
      <diagonal/>
    </border>
    <border>
      <left/>
      <right style="medium">
        <color theme="5"/>
      </right>
      <top/>
      <bottom style="thin">
        <color theme="5"/>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9" fillId="0" borderId="0" applyNumberFormat="0" applyFill="0" applyBorder="0" applyAlignment="0" applyProtection="0"/>
  </cellStyleXfs>
  <cellXfs count="166">
    <xf numFmtId="0" fontId="0" fillId="0" borderId="0" xfId="0"/>
    <xf numFmtId="0" fontId="3" fillId="0" borderId="0" xfId="0" applyFont="1"/>
    <xf numFmtId="0" fontId="3" fillId="0" borderId="0" xfId="0" applyFont="1" applyAlignment="1">
      <alignment horizontal="center"/>
    </xf>
    <xf numFmtId="0" fontId="3" fillId="0" borderId="0" xfId="0" applyFont="1" applyBorder="1" applyAlignment="1">
      <alignment horizontal="center" wrapText="1"/>
    </xf>
    <xf numFmtId="1" fontId="0" fillId="0" borderId="0" xfId="0" applyNumberFormat="1"/>
    <xf numFmtId="0" fontId="7" fillId="0" borderId="0" xfId="0" applyFont="1"/>
    <xf numFmtId="0" fontId="11" fillId="0" borderId="0" xfId="0" applyFont="1" applyBorder="1" applyAlignment="1">
      <alignment horizontal="center" wrapText="1"/>
    </xf>
    <xf numFmtId="0" fontId="0" fillId="0" borderId="2"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1" fontId="0" fillId="0" borderId="4" xfId="0" applyNumberFormat="1" applyBorder="1" applyAlignment="1">
      <alignment horizontal="center"/>
    </xf>
    <xf numFmtId="1" fontId="0" fillId="0" borderId="0" xfId="0" applyNumberFormat="1" applyBorder="1" applyAlignment="1">
      <alignment horizontal="center"/>
    </xf>
    <xf numFmtId="1" fontId="0" fillId="0" borderId="7" xfId="0" applyNumberFormat="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1" fontId="0" fillId="0" borderId="0" xfId="0" applyNumberFormat="1" applyFill="1" applyBorder="1" applyAlignment="1">
      <alignment horizontal="center"/>
    </xf>
    <xf numFmtId="9" fontId="0" fillId="0" borderId="5" xfId="1" applyFont="1" applyFill="1" applyBorder="1" applyAlignment="1">
      <alignment horizontal="center"/>
    </xf>
    <xf numFmtId="1" fontId="0" fillId="0" borderId="4" xfId="0" applyNumberFormat="1" applyFill="1" applyBorder="1" applyAlignment="1">
      <alignment horizontal="center"/>
    </xf>
    <xf numFmtId="0" fontId="8" fillId="0" borderId="9" xfId="0" applyFont="1" applyBorder="1"/>
    <xf numFmtId="0" fontId="0" fillId="0" borderId="10" xfId="0" applyBorder="1"/>
    <xf numFmtId="0" fontId="2" fillId="0" borderId="10" xfId="0" applyFont="1" applyBorder="1" applyAlignment="1">
      <alignment horizontal="center"/>
    </xf>
    <xf numFmtId="164" fontId="0" fillId="0" borderId="10" xfId="0" applyNumberFormat="1" applyBorder="1" applyAlignment="1">
      <alignment horizontal="center"/>
    </xf>
    <xf numFmtId="0" fontId="2" fillId="0" borderId="12" xfId="0" applyFont="1" applyBorder="1" applyAlignment="1">
      <alignment horizontal="center"/>
    </xf>
    <xf numFmtId="0" fontId="4" fillId="0" borderId="0" xfId="0" applyFont="1" applyBorder="1"/>
    <xf numFmtId="0" fontId="13" fillId="0" borderId="0" xfId="0" applyFont="1" applyFill="1" applyBorder="1" applyAlignment="1">
      <alignment horizontal="center" wrapText="1"/>
    </xf>
    <xf numFmtId="0" fontId="2" fillId="2" borderId="9" xfId="0" applyFont="1" applyFill="1" applyBorder="1" applyAlignment="1">
      <alignment horizontal="center"/>
    </xf>
    <xf numFmtId="0" fontId="0" fillId="2" borderId="10" xfId="0" applyFill="1" applyBorder="1" applyAlignment="1">
      <alignment horizontal="center"/>
    </xf>
    <xf numFmtId="0" fontId="0" fillId="2" borderId="12" xfId="0" applyFill="1" applyBorder="1" applyAlignment="1">
      <alignment horizontal="center"/>
    </xf>
    <xf numFmtId="1" fontId="0" fillId="2" borderId="10" xfId="0" applyNumberFormat="1" applyFill="1" applyBorder="1" applyAlignment="1">
      <alignment horizontal="center"/>
    </xf>
    <xf numFmtId="1" fontId="0" fillId="2" borderId="11" xfId="0" applyNumberFormat="1" applyFill="1" applyBorder="1" applyAlignment="1">
      <alignment horizontal="center"/>
    </xf>
    <xf numFmtId="1" fontId="7" fillId="0" borderId="0" xfId="0" applyNumberFormat="1" applyFont="1"/>
    <xf numFmtId="0" fontId="3" fillId="0" borderId="0" xfId="0" applyFont="1" applyFill="1" applyBorder="1" applyAlignment="1">
      <alignment horizontal="center" wrapText="1"/>
    </xf>
    <xf numFmtId="0" fontId="17" fillId="0" borderId="0" xfId="0" applyFont="1"/>
    <xf numFmtId="1" fontId="16" fillId="0" borderId="0" xfId="0" applyNumberFormat="1" applyFont="1"/>
    <xf numFmtId="0" fontId="2" fillId="0" borderId="1" xfId="0" applyFont="1" applyFill="1" applyBorder="1"/>
    <xf numFmtId="0" fontId="0" fillId="0" borderId="2" xfId="0" applyFill="1" applyBorder="1"/>
    <xf numFmtId="0" fontId="0" fillId="0" borderId="3" xfId="0" applyFill="1" applyBorder="1"/>
    <xf numFmtId="0" fontId="0" fillId="0" borderId="4" xfId="0" applyFill="1" applyBorder="1" applyAlignment="1">
      <alignment horizontal="center"/>
    </xf>
    <xf numFmtId="0" fontId="0" fillId="0" borderId="0" xfId="0" applyFill="1" applyBorder="1" applyAlignment="1">
      <alignment horizontal="center"/>
    </xf>
    <xf numFmtId="0" fontId="0" fillId="0" borderId="5" xfId="0" applyFill="1" applyBorder="1" applyAlignment="1">
      <alignment horizontal="center"/>
    </xf>
    <xf numFmtId="0" fontId="0" fillId="0" borderId="13" xfId="0" applyFill="1" applyBorder="1" applyAlignment="1">
      <alignment horizontal="center"/>
    </xf>
    <xf numFmtId="0" fontId="0" fillId="0" borderId="14" xfId="0" applyFill="1" applyBorder="1" applyAlignment="1">
      <alignment horizontal="center"/>
    </xf>
    <xf numFmtId="0" fontId="0" fillId="0" borderId="15" xfId="0" applyFill="1" applyBorder="1" applyAlignment="1">
      <alignment horizontal="center"/>
    </xf>
    <xf numFmtId="1" fontId="0" fillId="0" borderId="6" xfId="0" applyNumberFormat="1" applyFill="1" applyBorder="1" applyAlignment="1">
      <alignment horizontal="center"/>
    </xf>
    <xf numFmtId="1" fontId="0" fillId="0" borderId="7" xfId="0" applyNumberFormat="1" applyFill="1" applyBorder="1" applyAlignment="1">
      <alignment horizontal="center"/>
    </xf>
    <xf numFmtId="9" fontId="0" fillId="0" borderId="8" xfId="1" applyFont="1" applyFill="1" applyBorder="1" applyAlignment="1">
      <alignment horizontal="center"/>
    </xf>
    <xf numFmtId="0" fontId="12" fillId="0" borderId="0" xfId="0" applyFont="1" applyBorder="1"/>
    <xf numFmtId="2" fontId="3" fillId="0" borderId="0" xfId="0" applyNumberFormat="1" applyFont="1" applyBorder="1"/>
    <xf numFmtId="0" fontId="3" fillId="0" borderId="0" xfId="0" applyFont="1" applyBorder="1" applyAlignment="1">
      <alignment horizontal="center"/>
    </xf>
    <xf numFmtId="164" fontId="3" fillId="0" borderId="0" xfId="0" applyNumberFormat="1" applyFont="1" applyFill="1" applyBorder="1"/>
    <xf numFmtId="1" fontId="3" fillId="0" borderId="0" xfId="0" applyNumberFormat="1" applyFont="1" applyFill="1" applyBorder="1"/>
    <xf numFmtId="0" fontId="3" fillId="0" borderId="0" xfId="0" applyFont="1" applyFill="1" applyBorder="1"/>
    <xf numFmtId="0" fontId="6" fillId="0" borderId="0" xfId="0" applyFont="1" applyFill="1" applyBorder="1"/>
    <xf numFmtId="1" fontId="11" fillId="3" borderId="0" xfId="0" applyNumberFormat="1" applyFont="1" applyFill="1" applyBorder="1"/>
    <xf numFmtId="0" fontId="0" fillId="0" borderId="0" xfId="0" applyBorder="1"/>
    <xf numFmtId="0" fontId="2" fillId="0" borderId="0" xfId="0" applyFont="1" applyBorder="1"/>
    <xf numFmtId="0" fontId="18" fillId="0" borderId="0" xfId="0" applyFont="1" applyBorder="1"/>
    <xf numFmtId="0" fontId="17" fillId="0" borderId="0" xfId="0" applyFont="1" applyBorder="1"/>
    <xf numFmtId="0" fontId="3" fillId="0" borderId="0" xfId="0" applyFont="1" applyBorder="1"/>
    <xf numFmtId="0" fontId="5" fillId="0" borderId="0" xfId="0" applyFont="1" applyBorder="1"/>
    <xf numFmtId="0" fontId="6" fillId="0" borderId="0" xfId="0" applyFont="1" applyBorder="1"/>
    <xf numFmtId="0" fontId="9" fillId="0" borderId="0" xfId="0" applyFont="1" applyBorder="1"/>
    <xf numFmtId="0" fontId="3" fillId="3" borderId="0" xfId="0" applyFont="1" applyFill="1" applyBorder="1"/>
    <xf numFmtId="1" fontId="3" fillId="3" borderId="0" xfId="0" applyNumberFormat="1" applyFont="1" applyFill="1" applyBorder="1"/>
    <xf numFmtId="164" fontId="3" fillId="3" borderId="0" xfId="0" applyNumberFormat="1" applyFont="1" applyFill="1" applyBorder="1"/>
    <xf numFmtId="1" fontId="3" fillId="0" borderId="0" xfId="0" applyNumberFormat="1" applyFont="1" applyBorder="1"/>
    <xf numFmtId="164" fontId="3" fillId="0" borderId="0" xfId="0" applyNumberFormat="1" applyFont="1" applyBorder="1"/>
    <xf numFmtId="164" fontId="10" fillId="0" borderId="0" xfId="0" applyNumberFormat="1" applyFont="1" applyBorder="1"/>
    <xf numFmtId="0" fontId="11" fillId="0" borderId="0" xfId="0" applyFont="1" applyBorder="1"/>
    <xf numFmtId="0" fontId="10" fillId="0" borderId="0" xfId="0" applyFont="1" applyFill="1" applyBorder="1"/>
    <xf numFmtId="0" fontId="10" fillId="0" borderId="0" xfId="0" applyFont="1" applyBorder="1"/>
    <xf numFmtId="0" fontId="3" fillId="0" borderId="0" xfId="0" quotePrefix="1" applyFont="1" applyBorder="1"/>
    <xf numFmtId="166" fontId="3" fillId="0" borderId="0" xfId="0" applyNumberFormat="1" applyFont="1" applyBorder="1"/>
    <xf numFmtId="0" fontId="13" fillId="0" borderId="0" xfId="0" applyFont="1" applyFill="1" applyBorder="1"/>
    <xf numFmtId="0" fontId="15" fillId="0" borderId="0" xfId="0" applyFont="1" applyFill="1" applyBorder="1"/>
    <xf numFmtId="0" fontId="6" fillId="0" borderId="0" xfId="0" applyFont="1" applyBorder="1" applyAlignment="1">
      <alignment horizontal="center"/>
    </xf>
    <xf numFmtId="0" fontId="6" fillId="0" borderId="0" xfId="0" applyFont="1" applyBorder="1" applyAlignment="1">
      <alignment wrapText="1"/>
    </xf>
    <xf numFmtId="0" fontId="3" fillId="0" borderId="0" xfId="0" applyFont="1" applyBorder="1" applyAlignment="1">
      <alignment horizontal="right"/>
    </xf>
    <xf numFmtId="1" fontId="3" fillId="0" borderId="0" xfId="0" applyNumberFormat="1" applyFont="1" applyBorder="1" applyAlignment="1">
      <alignment horizontal="center"/>
    </xf>
    <xf numFmtId="1" fontId="10" fillId="0" borderId="0" xfId="0" applyNumberFormat="1" applyFont="1" applyBorder="1"/>
    <xf numFmtId="164" fontId="13" fillId="0" borderId="0" xfId="0" applyNumberFormat="1" applyFont="1" applyFill="1" applyBorder="1"/>
    <xf numFmtId="167" fontId="3" fillId="0" borderId="0" xfId="0" applyNumberFormat="1" applyFont="1" applyBorder="1"/>
    <xf numFmtId="1" fontId="0" fillId="0" borderId="0" xfId="0" applyNumberFormat="1" applyFont="1" applyBorder="1"/>
    <xf numFmtId="164" fontId="13" fillId="3" borderId="0" xfId="0" applyNumberFormat="1" applyFont="1" applyFill="1" applyBorder="1"/>
    <xf numFmtId="164" fontId="13" fillId="0" borderId="0" xfId="0" applyNumberFormat="1" applyFont="1" applyBorder="1"/>
    <xf numFmtId="0" fontId="0" fillId="0" borderId="0" xfId="0" applyFill="1" applyBorder="1"/>
    <xf numFmtId="1" fontId="3" fillId="0" borderId="0" xfId="0" applyNumberFormat="1" applyFont="1" applyBorder="1" applyAlignment="1">
      <alignment horizontal="center" wrapText="1"/>
    </xf>
    <xf numFmtId="0" fontId="3" fillId="0" borderId="0" xfId="0" applyFont="1" applyFill="1" applyBorder="1" applyAlignment="1">
      <alignment horizontal="center"/>
    </xf>
    <xf numFmtId="1" fontId="10" fillId="0" borderId="0" xfId="0" applyNumberFormat="1" applyFont="1" applyFill="1" applyBorder="1"/>
    <xf numFmtId="0" fontId="3" fillId="0" borderId="0" xfId="0" quotePrefix="1" applyFont="1" applyBorder="1" applyAlignment="1">
      <alignment horizontal="center"/>
    </xf>
    <xf numFmtId="0" fontId="6" fillId="0" borderId="0" xfId="0" applyFont="1" applyBorder="1" applyAlignment="1">
      <alignment horizontal="left"/>
    </xf>
    <xf numFmtId="0" fontId="4" fillId="0" borderId="16" xfId="0" applyFont="1" applyBorder="1"/>
    <xf numFmtId="1" fontId="4" fillId="0" borderId="16" xfId="0" applyNumberFormat="1" applyFont="1" applyBorder="1"/>
    <xf numFmtId="1" fontId="11" fillId="0" borderId="16" xfId="0" applyNumberFormat="1" applyFont="1" applyBorder="1"/>
    <xf numFmtId="1" fontId="14" fillId="0" borderId="16" xfId="0" applyNumberFormat="1" applyFont="1" applyFill="1" applyBorder="1"/>
    <xf numFmtId="1" fontId="4" fillId="0" borderId="16" xfId="0" applyNumberFormat="1" applyFont="1" applyBorder="1" applyAlignment="1">
      <alignment horizontal="center"/>
    </xf>
    <xf numFmtId="0" fontId="15" fillId="0" borderId="0" xfId="0" applyFont="1" applyBorder="1"/>
    <xf numFmtId="0" fontId="13" fillId="0" borderId="0" xfId="0" applyFont="1" applyBorder="1" applyAlignment="1">
      <alignment horizontal="center" wrapText="1"/>
    </xf>
    <xf numFmtId="0" fontId="13" fillId="0" borderId="0" xfId="0" applyFont="1" applyBorder="1"/>
    <xf numFmtId="1" fontId="14" fillId="0" borderId="16" xfId="0" applyNumberFormat="1" applyFont="1" applyBorder="1"/>
    <xf numFmtId="0" fontId="13" fillId="0" borderId="0" xfId="0" applyFont="1" applyFill="1" applyBorder="1" applyAlignment="1">
      <alignment horizontal="center"/>
    </xf>
    <xf numFmtId="1" fontId="13" fillId="0" borderId="0" xfId="0" applyNumberFormat="1" applyFont="1" applyFill="1" applyBorder="1"/>
    <xf numFmtId="164" fontId="14" fillId="0" borderId="16" xfId="0" applyNumberFormat="1" applyFont="1" applyFill="1" applyBorder="1"/>
    <xf numFmtId="164" fontId="14" fillId="0" borderId="16" xfId="0" applyNumberFormat="1" applyFont="1" applyBorder="1"/>
    <xf numFmtId="0" fontId="20" fillId="0" borderId="0" xfId="0" applyFont="1" applyBorder="1"/>
    <xf numFmtId="0" fontId="14" fillId="0" borderId="0" xfId="0" applyFont="1" applyBorder="1" applyAlignment="1">
      <alignment horizontal="left"/>
    </xf>
    <xf numFmtId="0" fontId="13" fillId="0" borderId="0" xfId="0" applyFont="1" applyBorder="1" applyAlignment="1">
      <alignment horizontal="center"/>
    </xf>
    <xf numFmtId="0" fontId="21" fillId="3" borderId="0" xfId="0" applyFont="1" applyFill="1" applyBorder="1"/>
    <xf numFmtId="0" fontId="21" fillId="0" borderId="0" xfId="0" applyFont="1" applyBorder="1"/>
    <xf numFmtId="166" fontId="13" fillId="0" borderId="0" xfId="0" applyNumberFormat="1" applyFont="1" applyFill="1" applyBorder="1"/>
    <xf numFmtId="0" fontId="14" fillId="0" borderId="16" xfId="0" applyFont="1" applyBorder="1"/>
    <xf numFmtId="164" fontId="4" fillId="0" borderId="16" xfId="0" applyNumberFormat="1" applyFont="1" applyFill="1" applyBorder="1"/>
    <xf numFmtId="164" fontId="4" fillId="0" borderId="16" xfId="0" applyNumberFormat="1" applyFont="1" applyBorder="1"/>
    <xf numFmtId="164" fontId="11" fillId="0" borderId="16" xfId="0" applyNumberFormat="1" applyFont="1" applyBorder="1"/>
    <xf numFmtId="9" fontId="0" fillId="0" borderId="0" xfId="1" applyFont="1" applyBorder="1" applyAlignment="1">
      <alignment horizontal="center"/>
    </xf>
    <xf numFmtId="0" fontId="2" fillId="0" borderId="0" xfId="0" applyFont="1" applyFill="1" applyBorder="1"/>
    <xf numFmtId="17" fontId="2" fillId="0" borderId="0" xfId="0" quotePrefix="1" applyNumberFormat="1" applyFont="1" applyBorder="1" applyAlignment="1">
      <alignment horizontal="left"/>
    </xf>
    <xf numFmtId="0" fontId="4" fillId="0" borderId="0" xfId="0" applyFont="1" applyFill="1" applyBorder="1"/>
    <xf numFmtId="0" fontId="13" fillId="0" borderId="0" xfId="0" applyFont="1" applyBorder="1" applyAlignment="1">
      <alignment horizontal="left"/>
    </xf>
    <xf numFmtId="164" fontId="3" fillId="0" borderId="0" xfId="0" applyNumberFormat="1" applyFont="1" applyBorder="1" applyAlignment="1">
      <alignment horizontal="center"/>
    </xf>
    <xf numFmtId="0" fontId="2" fillId="0" borderId="17" xfId="0" applyFont="1" applyBorder="1"/>
    <xf numFmtId="0" fontId="0" fillId="0" borderId="18" xfId="0" applyBorder="1"/>
    <xf numFmtId="0" fontId="2" fillId="0" borderId="18" xfId="0" applyFont="1" applyBorder="1"/>
    <xf numFmtId="0" fontId="0" fillId="0" borderId="19" xfId="0" applyBorder="1"/>
    <xf numFmtId="0" fontId="0" fillId="0" borderId="20" xfId="0" applyBorder="1"/>
    <xf numFmtId="0" fontId="0" fillId="0" borderId="21" xfId="0" applyBorder="1"/>
    <xf numFmtId="0" fontId="0" fillId="0" borderId="20" xfId="0" applyFill="1" applyBorder="1"/>
    <xf numFmtId="0" fontId="18" fillId="0" borderId="20" xfId="0" applyFont="1" applyBorder="1"/>
    <xf numFmtId="0" fontId="0" fillId="0" borderId="22" xfId="0" applyFont="1" applyFill="1" applyBorder="1"/>
    <xf numFmtId="0" fontId="0" fillId="0" borderId="23" xfId="0" applyBorder="1"/>
    <xf numFmtId="0" fontId="0" fillId="0" borderId="24" xfId="0" applyBorder="1"/>
    <xf numFmtId="167" fontId="6" fillId="0" borderId="0" xfId="0" applyNumberFormat="1" applyFont="1" applyBorder="1"/>
    <xf numFmtId="1" fontId="3" fillId="0" borderId="0" xfId="0" applyNumberFormat="1" applyFont="1"/>
    <xf numFmtId="0" fontId="3" fillId="0" borderId="0" xfId="0" applyFont="1" applyFill="1"/>
    <xf numFmtId="0" fontId="21" fillId="0" borderId="0" xfId="0" applyFont="1" applyFill="1" applyBorder="1"/>
    <xf numFmtId="0" fontId="3" fillId="0" borderId="0" xfId="0" applyFont="1" applyFill="1" applyBorder="1" applyAlignment="1">
      <alignment horizontal="left"/>
    </xf>
    <xf numFmtId="2" fontId="3" fillId="0" borderId="0" xfId="0" applyNumberFormat="1" applyFont="1" applyFill="1" applyBorder="1"/>
    <xf numFmtId="0" fontId="11" fillId="0" borderId="0" xfId="0" applyFont="1" applyFill="1" applyBorder="1"/>
    <xf numFmtId="1" fontId="4" fillId="0" borderId="0" xfId="0" applyNumberFormat="1" applyFont="1" applyBorder="1"/>
    <xf numFmtId="0" fontId="24" fillId="0" borderId="0" xfId="0" applyFont="1"/>
    <xf numFmtId="0" fontId="2" fillId="0" borderId="0" xfId="0" applyFont="1"/>
    <xf numFmtId="0" fontId="0" fillId="0" borderId="0" xfId="0" applyFont="1" applyBorder="1"/>
    <xf numFmtId="2" fontId="6" fillId="0" borderId="0" xfId="0" applyNumberFormat="1" applyFont="1" applyBorder="1"/>
    <xf numFmtId="2" fontId="3" fillId="0" borderId="0" xfId="0" applyNumberFormat="1" applyFont="1" applyBorder="1" applyAlignment="1">
      <alignment horizontal="center" wrapText="1"/>
    </xf>
    <xf numFmtId="2" fontId="5" fillId="0" borderId="0" xfId="0" applyNumberFormat="1" applyFont="1" applyBorder="1"/>
    <xf numFmtId="165" fontId="3" fillId="0" borderId="0" xfId="1" applyNumberFormat="1" applyFont="1" applyFill="1" applyBorder="1" applyAlignment="1">
      <alignment horizontal="center"/>
    </xf>
    <xf numFmtId="9" fontId="3" fillId="0" borderId="0" xfId="1" applyFont="1" applyFill="1" applyBorder="1" applyAlignment="1">
      <alignment horizontal="center"/>
    </xf>
    <xf numFmtId="9" fontId="3" fillId="0" borderId="0" xfId="1" applyNumberFormat="1" applyFont="1" applyFill="1" applyBorder="1" applyAlignment="1">
      <alignment horizontal="center"/>
    </xf>
    <xf numFmtId="167" fontId="3" fillId="0" borderId="0" xfId="0" applyNumberFormat="1" applyFont="1" applyFill="1" applyBorder="1"/>
    <xf numFmtId="0" fontId="0" fillId="0" borderId="0" xfId="0" applyFont="1" applyFill="1" applyBorder="1"/>
    <xf numFmtId="2" fontId="4" fillId="0" borderId="0" xfId="0" applyNumberFormat="1" applyFont="1" applyBorder="1"/>
    <xf numFmtId="0" fontId="25" fillId="0" borderId="0" xfId="2" applyFont="1" applyBorder="1"/>
    <xf numFmtId="0" fontId="4" fillId="0" borderId="0" xfId="0" applyFont="1"/>
    <xf numFmtId="14" fontId="4" fillId="0" borderId="0" xfId="0" applyNumberFormat="1" applyFont="1"/>
    <xf numFmtId="167" fontId="3" fillId="0" borderId="0" xfId="0" applyNumberFormat="1" applyFont="1"/>
    <xf numFmtId="0" fontId="4" fillId="0" borderId="25" xfId="0" applyFont="1" applyBorder="1"/>
    <xf numFmtId="166" fontId="4" fillId="0" borderId="25" xfId="0" applyNumberFormat="1" applyFont="1" applyBorder="1"/>
    <xf numFmtId="14" fontId="4" fillId="0" borderId="25" xfId="0" applyNumberFormat="1" applyFont="1" applyBorder="1"/>
    <xf numFmtId="14" fontId="26" fillId="0" borderId="0" xfId="0" applyNumberFormat="1" applyFont="1"/>
    <xf numFmtId="0" fontId="14" fillId="0" borderId="0" xfId="0" applyFont="1" applyBorder="1" applyAlignment="1">
      <alignment horizontal="center"/>
    </xf>
    <xf numFmtId="0" fontId="10" fillId="0" borderId="0" xfId="0" applyFont="1" applyBorder="1" applyAlignment="1">
      <alignment horizontal="center" wrapText="1"/>
    </xf>
    <xf numFmtId="0" fontId="0" fillId="0" borderId="0" xfId="0" applyAlignment="1">
      <alignment horizontal="center"/>
    </xf>
    <xf numFmtId="2" fontId="10" fillId="0" borderId="0" xfId="0" applyNumberFormat="1" applyFont="1" applyBorder="1"/>
    <xf numFmtId="0" fontId="0" fillId="0" borderId="0" xfId="0" applyFill="1"/>
    <xf numFmtId="0" fontId="4" fillId="0" borderId="0" xfId="0" applyFont="1" applyFill="1"/>
    <xf numFmtId="166" fontId="3" fillId="0" borderId="0" xfId="0" applyNumberFormat="1" applyFont="1" applyFill="1"/>
  </cellXfs>
  <cellStyles count="3">
    <cellStyle name="Hyperlink" xfId="2" builtinId="8"/>
    <cellStyle name="Normal" xfId="0" builtinId="0"/>
    <cellStyle name="Percent" xfId="1"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lang val="en-IE"/>
  <c:clrMapOvr bg1="lt1" tx1="dk1" bg2="lt2" tx2="dk2" accent1="accent1" accent2="accent2" accent3="accent3" accent4="accent4" accent5="accent5" accent6="accent6" hlink="hlink" folHlink="folHlink"/>
  <c:chart>
    <c:title>
      <c:tx>
        <c:rich>
          <a:bodyPr/>
          <a:lstStyle/>
          <a:p>
            <a:pPr algn="ctr" rtl="0">
              <a:defRPr lang="en-IE" sz="1050" b="0" i="0" u="none" strike="noStrike" kern="1200" spc="100" baseline="0">
                <a:solidFill>
                  <a:schemeClr val="tx2">
                    <a:lumMod val="75000"/>
                  </a:schemeClr>
                </a:solidFill>
                <a:latin typeface="+mn-lt"/>
                <a:ea typeface="+mn-ea"/>
                <a:cs typeface="+mn-cs"/>
              </a:defRPr>
            </a:pPr>
            <a:r>
              <a:rPr lang="en-US"/>
              <a:t>Figure : Net Present Value Costs:</a:t>
            </a:r>
            <a:r>
              <a:rPr lang="en-US" baseline="0"/>
              <a:t> Pre- and Post- February 2013</a:t>
            </a:r>
            <a:endParaRPr lang="en-US"/>
          </a:p>
        </c:rich>
      </c:tx>
      <c:layout>
        <c:manualLayout>
          <c:xMode val="edge"/>
          <c:yMode val="edge"/>
          <c:x val="0.14033832607461419"/>
          <c:y val="3.3613309539489912E-2"/>
        </c:manualLayout>
      </c:layout>
      <c:overlay val="1"/>
    </c:title>
    <c:plotArea>
      <c:layout>
        <c:manualLayout>
          <c:layoutTarget val="inner"/>
          <c:xMode val="edge"/>
          <c:yMode val="edge"/>
          <c:x val="8.6735399037063954E-2"/>
          <c:y val="0.10695610965296004"/>
          <c:w val="0.83498984558317879"/>
          <c:h val="0.72208945099041599"/>
        </c:manualLayout>
      </c:layout>
      <c:barChart>
        <c:barDir val="col"/>
        <c:grouping val="clustered"/>
        <c:ser>
          <c:idx val="1"/>
          <c:order val="2"/>
          <c:tx>
            <c:strRef>
              <c:f>Summary!$D$3</c:f>
              <c:strCache>
                <c:ptCount val="1"/>
                <c:pt idx="0">
                  <c:v>NPV Saving</c:v>
                </c:pt>
              </c:strCache>
            </c:strRef>
          </c:tx>
          <c:spPr>
            <a:solidFill>
              <a:sysClr val="window" lastClr="FFFFFF">
                <a:lumMod val="75000"/>
              </a:sysClr>
            </a:solidFill>
            <a:ln>
              <a:solidFill>
                <a:srgbClr val="C0504D"/>
              </a:solidFill>
            </a:ln>
          </c:spPr>
          <c:val>
            <c:numRef>
              <c:f>Summary!$D$6:$D$14</c:f>
              <c:numCache>
                <c:formatCode>0</c:formatCode>
                <c:ptCount val="9"/>
                <c:pt idx="0">
                  <c:v>-4.1348924130558515</c:v>
                </c:pt>
                <c:pt idx="1">
                  <c:v>-1.149697276992157</c:v>
                </c:pt>
                <c:pt idx="2">
                  <c:v>1.3698846714771413</c:v>
                </c:pt>
                <c:pt idx="3">
                  <c:v>3.4951640671344961</c:v>
                </c:pt>
                <c:pt idx="4">
                  <c:v>5.2860806928732949</c:v>
                </c:pt>
                <c:pt idx="5">
                  <c:v>6.7930978385658598</c:v>
                </c:pt>
                <c:pt idx="6">
                  <c:v>8.0587683532086061</c:v>
                </c:pt>
                <c:pt idx="7">
                  <c:v>9.1190312988543454</c:v>
                </c:pt>
                <c:pt idx="8">
                  <c:v>10.004287214450631</c:v>
                </c:pt>
              </c:numCache>
            </c:numRef>
          </c:val>
        </c:ser>
        <c:axId val="144145024"/>
        <c:axId val="144168064"/>
      </c:barChart>
      <c:lineChart>
        <c:grouping val="standard"/>
        <c:ser>
          <c:idx val="0"/>
          <c:order val="0"/>
          <c:tx>
            <c:strRef>
              <c:f>Summary!$B$2</c:f>
              <c:strCache>
                <c:ptCount val="1"/>
                <c:pt idx="0">
                  <c:v>Pre-Announcement</c:v>
                </c:pt>
              </c:strCache>
            </c:strRef>
          </c:tx>
          <c:spPr>
            <a:ln>
              <a:solidFill>
                <a:srgbClr val="C0504D">
                  <a:lumMod val="50000"/>
                </a:srgbClr>
              </a:solidFill>
              <a:prstDash val="sysDash"/>
            </a:ln>
          </c:spPr>
          <c:marker>
            <c:symbol val="none"/>
          </c:marker>
          <c:cat>
            <c:strRef>
              <c:f>Summary!$A$6:$A$14</c:f>
              <c:strCache>
                <c:ptCount val="9"/>
                <c:pt idx="0">
                  <c:v>Euribor</c:v>
                </c:pt>
                <c:pt idx="1">
                  <c:v>Euribor + 50</c:v>
                </c:pt>
                <c:pt idx="2">
                  <c:v>Euribor + 100</c:v>
                </c:pt>
                <c:pt idx="3">
                  <c:v>Euribor + 150</c:v>
                </c:pt>
                <c:pt idx="4">
                  <c:v>Euribor + 200</c:v>
                </c:pt>
                <c:pt idx="5">
                  <c:v>Euribor + 250</c:v>
                </c:pt>
                <c:pt idx="6">
                  <c:v>Euribor + 300</c:v>
                </c:pt>
                <c:pt idx="7">
                  <c:v>Euribor + 350</c:v>
                </c:pt>
                <c:pt idx="8">
                  <c:v>Euribor + 400</c:v>
                </c:pt>
              </c:strCache>
            </c:strRef>
          </c:cat>
          <c:val>
            <c:numRef>
              <c:f>Summary!$B$6:$B$14</c:f>
              <c:numCache>
                <c:formatCode>0</c:formatCode>
                <c:ptCount val="9"/>
                <c:pt idx="0">
                  <c:v>33.170009179657249</c:v>
                </c:pt>
                <c:pt idx="1">
                  <c:v>32.237915993009359</c:v>
                </c:pt>
                <c:pt idx="2">
                  <c:v>31.346278799032262</c:v>
                </c:pt>
                <c:pt idx="3">
                  <c:v>30.492983464293687</c:v>
                </c:pt>
                <c:pt idx="4">
                  <c:v>29.676041440736284</c:v>
                </c:pt>
                <c:pt idx="5">
                  <c:v>28.893581521352477</c:v>
                </c:pt>
                <c:pt idx="6">
                  <c:v>28.143842184038693</c:v>
                </c:pt>
                <c:pt idx="7">
                  <c:v>27.425164478531158</c:v>
                </c:pt>
                <c:pt idx="8">
                  <c:v>26.73598541501288</c:v>
                </c:pt>
              </c:numCache>
            </c:numRef>
          </c:val>
        </c:ser>
        <c:ser>
          <c:idx val="4"/>
          <c:order val="1"/>
          <c:tx>
            <c:strRef>
              <c:f>Summary!$C$2</c:f>
              <c:strCache>
                <c:ptCount val="1"/>
                <c:pt idx="0">
                  <c:v>Minimum Bond Sales, Constant Interest Margin</c:v>
                </c:pt>
              </c:strCache>
            </c:strRef>
          </c:tx>
          <c:spPr>
            <a:ln>
              <a:solidFill>
                <a:sysClr val="windowText" lastClr="000000"/>
              </a:solidFill>
            </a:ln>
          </c:spPr>
          <c:marker>
            <c:symbol val="none"/>
          </c:marker>
          <c:cat>
            <c:strRef>
              <c:f>Summary!$A$6:$A$14</c:f>
              <c:strCache>
                <c:ptCount val="9"/>
                <c:pt idx="0">
                  <c:v>Euribor</c:v>
                </c:pt>
                <c:pt idx="1">
                  <c:v>Euribor + 50</c:v>
                </c:pt>
                <c:pt idx="2">
                  <c:v>Euribor + 100</c:v>
                </c:pt>
                <c:pt idx="3">
                  <c:v>Euribor + 150</c:v>
                </c:pt>
                <c:pt idx="4">
                  <c:v>Euribor + 200</c:v>
                </c:pt>
                <c:pt idx="5">
                  <c:v>Euribor + 250</c:v>
                </c:pt>
                <c:pt idx="6">
                  <c:v>Euribor + 300</c:v>
                </c:pt>
                <c:pt idx="7">
                  <c:v>Euribor + 350</c:v>
                </c:pt>
                <c:pt idx="8">
                  <c:v>Euribor + 400</c:v>
                </c:pt>
              </c:strCache>
            </c:strRef>
          </c:cat>
          <c:val>
            <c:numRef>
              <c:f>Summary!$C$6:$C$14</c:f>
              <c:numCache>
                <c:formatCode>0</c:formatCode>
                <c:ptCount val="9"/>
                <c:pt idx="0">
                  <c:v>37.304901592713101</c:v>
                </c:pt>
                <c:pt idx="1">
                  <c:v>33.387613270001516</c:v>
                </c:pt>
                <c:pt idx="2">
                  <c:v>29.976394127555121</c:v>
                </c:pt>
                <c:pt idx="3">
                  <c:v>26.997819397159191</c:v>
                </c:pt>
                <c:pt idx="4">
                  <c:v>24.38996074786299</c:v>
                </c:pt>
                <c:pt idx="5">
                  <c:v>22.100483682786617</c:v>
                </c:pt>
                <c:pt idx="6">
                  <c:v>20.085073830830087</c:v>
                </c:pt>
                <c:pt idx="7">
                  <c:v>18.306133179676813</c:v>
                </c:pt>
                <c:pt idx="8">
                  <c:v>16.731698200562249</c:v>
                </c:pt>
              </c:numCache>
            </c:numRef>
          </c:val>
        </c:ser>
        <c:marker val="1"/>
        <c:axId val="144145024"/>
        <c:axId val="144168064"/>
      </c:lineChart>
      <c:catAx>
        <c:axId val="144145024"/>
        <c:scaling>
          <c:orientation val="minMax"/>
        </c:scaling>
        <c:axPos val="b"/>
        <c:title>
          <c:tx>
            <c:rich>
              <a:bodyPr/>
              <a:lstStyle/>
              <a:p>
                <a:pPr>
                  <a:defRPr b="0"/>
                </a:pPr>
                <a:r>
                  <a:rPr lang="en-IE"/>
                  <a:t>Discount</a:t>
                </a:r>
                <a:r>
                  <a:rPr lang="en-IE" baseline="0"/>
                  <a:t> Rate, %</a:t>
                </a:r>
                <a:endParaRPr lang="en-IE"/>
              </a:p>
            </c:rich>
          </c:tx>
          <c:layout/>
        </c:title>
        <c:numFmt formatCode="#,##0.0" sourceLinked="0"/>
        <c:tickLblPos val="low"/>
        <c:spPr>
          <a:ln>
            <a:solidFill>
              <a:schemeClr val="tx1"/>
            </a:solidFill>
          </a:ln>
        </c:spPr>
        <c:txPr>
          <a:bodyPr/>
          <a:lstStyle/>
          <a:p>
            <a:pPr>
              <a:defRPr>
                <a:solidFill>
                  <a:sysClr val="windowText" lastClr="000000"/>
                </a:solidFill>
              </a:defRPr>
            </a:pPr>
            <a:endParaRPr lang="en-US"/>
          </a:p>
        </c:txPr>
        <c:crossAx val="144168064"/>
        <c:crosses val="autoZero"/>
        <c:auto val="1"/>
        <c:lblAlgn val="ctr"/>
        <c:lblOffset val="100"/>
      </c:catAx>
      <c:valAx>
        <c:axId val="144168064"/>
        <c:scaling>
          <c:orientation val="minMax"/>
        </c:scaling>
        <c:axPos val="l"/>
        <c:title>
          <c:tx>
            <c:rich>
              <a:bodyPr rot="-5400000" vert="horz"/>
              <a:lstStyle/>
              <a:p>
                <a:pPr>
                  <a:defRPr b="0"/>
                </a:pPr>
                <a:r>
                  <a:rPr lang="en-US"/>
                  <a:t>€ billions</a:t>
                </a:r>
              </a:p>
            </c:rich>
          </c:tx>
          <c:layout/>
        </c:title>
        <c:numFmt formatCode="0" sourceLinked="1"/>
        <c:tickLblPos val="nextTo"/>
        <c:spPr>
          <a:ln>
            <a:solidFill>
              <a:schemeClr val="tx1"/>
            </a:solidFill>
          </a:ln>
        </c:spPr>
        <c:txPr>
          <a:bodyPr/>
          <a:lstStyle/>
          <a:p>
            <a:pPr>
              <a:defRPr>
                <a:solidFill>
                  <a:sysClr val="windowText" lastClr="000000"/>
                </a:solidFill>
              </a:defRPr>
            </a:pPr>
            <a:endParaRPr lang="en-US"/>
          </a:p>
        </c:txPr>
        <c:crossAx val="144145024"/>
        <c:crosses val="autoZero"/>
        <c:crossBetween val="between"/>
      </c:valAx>
    </c:plotArea>
    <c:legend>
      <c:legendPos val="r"/>
      <c:layout>
        <c:manualLayout>
          <c:xMode val="edge"/>
          <c:yMode val="edge"/>
          <c:x val="0.11133531863970098"/>
          <c:y val="0.41471427208899708"/>
          <c:w val="0.41989398593488997"/>
          <c:h val="0.21014341545449369"/>
        </c:manualLayout>
      </c:layout>
      <c:txPr>
        <a:bodyPr/>
        <a:lstStyle/>
        <a:p>
          <a:pPr>
            <a:defRPr sz="800"/>
          </a:pPr>
          <a:endParaRPr lang="en-US"/>
        </a:p>
      </c:txPr>
    </c:legend>
    <c:plotVisOnly val="1"/>
    <c:dispBlanksAs val="gap"/>
  </c:chart>
  <c:spPr>
    <a:ln>
      <a:noFill/>
    </a:ln>
  </c:spPr>
  <c:printSettings>
    <c:headerFooter/>
    <c:pageMargins b="0.75000000000000455" l="0.70000000000000062" r="0.70000000000000062" t="0.750000000000004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IE"/>
  <c:clrMapOvr bg1="lt1" tx1="dk1" bg2="lt2" tx2="dk2" accent1="accent1" accent2="accent2" accent3="accent3" accent4="accent4" accent5="accent5" accent6="accent6" hlink="hlink" folHlink="folHlink"/>
  <c:chart>
    <c:title>
      <c:tx>
        <c:rich>
          <a:bodyPr/>
          <a:lstStyle/>
          <a:p>
            <a:pPr algn="ctr" rtl="0">
              <a:defRPr lang="en-IE" sz="1050" b="0" i="0" u="none" strike="noStrike" kern="1200" spc="100" baseline="0">
                <a:solidFill>
                  <a:schemeClr val="tx2">
                    <a:lumMod val="75000"/>
                  </a:schemeClr>
                </a:solidFill>
                <a:latin typeface="+mn-lt"/>
                <a:ea typeface="+mn-ea"/>
                <a:cs typeface="+mn-cs"/>
              </a:defRPr>
            </a:pPr>
            <a:r>
              <a:rPr lang="en-US"/>
              <a:t>Figure: Net Present Value Costs:</a:t>
            </a:r>
            <a:r>
              <a:rPr lang="en-US" baseline="0"/>
              <a:t> Pre- and Post-February 2013</a:t>
            </a:r>
            <a:endParaRPr lang="en-US"/>
          </a:p>
        </c:rich>
      </c:tx>
      <c:layout>
        <c:manualLayout>
          <c:xMode val="edge"/>
          <c:yMode val="edge"/>
          <c:x val="0.20040000645948541"/>
          <c:y val="3.3613481025075435E-2"/>
        </c:manualLayout>
      </c:layout>
      <c:overlay val="1"/>
    </c:title>
    <c:plotArea>
      <c:layout>
        <c:manualLayout>
          <c:layoutTarget val="inner"/>
          <c:xMode val="edge"/>
          <c:yMode val="edge"/>
          <c:x val="8.6735399037063995E-2"/>
          <c:y val="0.10695610965296004"/>
          <c:w val="0.83498984558317901"/>
          <c:h val="0.71828719292012877"/>
        </c:manualLayout>
      </c:layout>
      <c:lineChart>
        <c:grouping val="standard"/>
        <c:ser>
          <c:idx val="0"/>
          <c:order val="0"/>
          <c:tx>
            <c:strRef>
              <c:f>Summary!$B$2</c:f>
              <c:strCache>
                <c:ptCount val="1"/>
                <c:pt idx="0">
                  <c:v>Pre-Announcement</c:v>
                </c:pt>
              </c:strCache>
            </c:strRef>
          </c:tx>
          <c:spPr>
            <a:ln>
              <a:solidFill>
                <a:srgbClr val="00B050"/>
              </a:solidFill>
            </a:ln>
          </c:spPr>
          <c:marker>
            <c:symbol val="none"/>
          </c:marker>
          <c:cat>
            <c:strRef>
              <c:f>Summary!$A$6:$A$14</c:f>
              <c:strCache>
                <c:ptCount val="9"/>
                <c:pt idx="0">
                  <c:v>Euribor</c:v>
                </c:pt>
                <c:pt idx="1">
                  <c:v>Euribor + 50</c:v>
                </c:pt>
                <c:pt idx="2">
                  <c:v>Euribor + 100</c:v>
                </c:pt>
                <c:pt idx="3">
                  <c:v>Euribor + 150</c:v>
                </c:pt>
                <c:pt idx="4">
                  <c:v>Euribor + 200</c:v>
                </c:pt>
                <c:pt idx="5">
                  <c:v>Euribor + 250</c:v>
                </c:pt>
                <c:pt idx="6">
                  <c:v>Euribor + 300</c:v>
                </c:pt>
                <c:pt idx="7">
                  <c:v>Euribor + 350</c:v>
                </c:pt>
                <c:pt idx="8">
                  <c:v>Euribor + 400</c:v>
                </c:pt>
              </c:strCache>
            </c:strRef>
          </c:cat>
          <c:val>
            <c:numRef>
              <c:f>Summary!$B$6:$B$14</c:f>
              <c:numCache>
                <c:formatCode>0</c:formatCode>
                <c:ptCount val="9"/>
                <c:pt idx="0">
                  <c:v>33.170009179657249</c:v>
                </c:pt>
                <c:pt idx="1">
                  <c:v>32.237915993009359</c:v>
                </c:pt>
                <c:pt idx="2">
                  <c:v>31.346278799032262</c:v>
                </c:pt>
                <c:pt idx="3">
                  <c:v>30.492983464293687</c:v>
                </c:pt>
                <c:pt idx="4">
                  <c:v>29.676041440736284</c:v>
                </c:pt>
                <c:pt idx="5">
                  <c:v>28.893581521352477</c:v>
                </c:pt>
                <c:pt idx="6">
                  <c:v>28.143842184038693</c:v>
                </c:pt>
                <c:pt idx="7">
                  <c:v>27.425164478531158</c:v>
                </c:pt>
                <c:pt idx="8">
                  <c:v>26.73598541501288</c:v>
                </c:pt>
              </c:numCache>
            </c:numRef>
          </c:val>
        </c:ser>
        <c:ser>
          <c:idx val="4"/>
          <c:order val="1"/>
          <c:tx>
            <c:strRef>
              <c:f>Summary!$C$2</c:f>
              <c:strCache>
                <c:ptCount val="1"/>
                <c:pt idx="0">
                  <c:v>Minimum Bond Sales, Constant Interest Margin</c:v>
                </c:pt>
              </c:strCache>
            </c:strRef>
          </c:tx>
          <c:spPr>
            <a:ln>
              <a:solidFill>
                <a:srgbClr val="C0504D">
                  <a:lumMod val="50000"/>
                </a:srgbClr>
              </a:solidFill>
              <a:prstDash val="sysDash"/>
            </a:ln>
          </c:spPr>
          <c:marker>
            <c:symbol val="none"/>
          </c:marker>
          <c:cat>
            <c:strRef>
              <c:f>Summary!$A$6:$A$14</c:f>
              <c:strCache>
                <c:ptCount val="9"/>
                <c:pt idx="0">
                  <c:v>Euribor</c:v>
                </c:pt>
                <c:pt idx="1">
                  <c:v>Euribor + 50</c:v>
                </c:pt>
                <c:pt idx="2">
                  <c:v>Euribor + 100</c:v>
                </c:pt>
                <c:pt idx="3">
                  <c:v>Euribor + 150</c:v>
                </c:pt>
                <c:pt idx="4">
                  <c:v>Euribor + 200</c:v>
                </c:pt>
                <c:pt idx="5">
                  <c:v>Euribor + 250</c:v>
                </c:pt>
                <c:pt idx="6">
                  <c:v>Euribor + 300</c:v>
                </c:pt>
                <c:pt idx="7">
                  <c:v>Euribor + 350</c:v>
                </c:pt>
                <c:pt idx="8">
                  <c:v>Euribor + 400</c:v>
                </c:pt>
              </c:strCache>
            </c:strRef>
          </c:cat>
          <c:val>
            <c:numRef>
              <c:f>Summary!$C$6:$C$14</c:f>
              <c:numCache>
                <c:formatCode>0</c:formatCode>
                <c:ptCount val="9"/>
                <c:pt idx="0">
                  <c:v>37.304901592713101</c:v>
                </c:pt>
                <c:pt idx="1">
                  <c:v>33.387613270001516</c:v>
                </c:pt>
                <c:pt idx="2">
                  <c:v>29.976394127555121</c:v>
                </c:pt>
                <c:pt idx="3">
                  <c:v>26.997819397159191</c:v>
                </c:pt>
                <c:pt idx="4">
                  <c:v>24.38996074786299</c:v>
                </c:pt>
                <c:pt idx="5">
                  <c:v>22.100483682786617</c:v>
                </c:pt>
                <c:pt idx="6">
                  <c:v>20.085073830830087</c:v>
                </c:pt>
                <c:pt idx="7">
                  <c:v>18.306133179676813</c:v>
                </c:pt>
                <c:pt idx="8">
                  <c:v>16.731698200562249</c:v>
                </c:pt>
              </c:numCache>
            </c:numRef>
          </c:val>
        </c:ser>
        <c:ser>
          <c:idx val="1"/>
          <c:order val="2"/>
          <c:tx>
            <c:strRef>
              <c:f>Summary!$F$2</c:f>
              <c:strCache>
                <c:ptCount val="1"/>
                <c:pt idx="0">
                  <c:v>Faster Bond Sales, Constant Interest Margin</c:v>
                </c:pt>
              </c:strCache>
            </c:strRef>
          </c:tx>
          <c:spPr>
            <a:ln>
              <a:solidFill>
                <a:sysClr val="window" lastClr="FFFFFF">
                  <a:lumMod val="50000"/>
                </a:sysClr>
              </a:solidFill>
              <a:prstDash val="solid"/>
            </a:ln>
          </c:spPr>
          <c:marker>
            <c:symbol val="none"/>
          </c:marker>
          <c:val>
            <c:numRef>
              <c:f>Summary!$F$6:$F$14</c:f>
              <c:numCache>
                <c:formatCode>0</c:formatCode>
                <c:ptCount val="9"/>
                <c:pt idx="0">
                  <c:v>41.319031310778783</c:v>
                </c:pt>
                <c:pt idx="1">
                  <c:v>37.235971389635154</c:v>
                </c:pt>
                <c:pt idx="2">
                  <c:v>33.667621251526477</c:v>
                </c:pt>
                <c:pt idx="3">
                  <c:v>30.540032355562765</c:v>
                </c:pt>
                <c:pt idx="4">
                  <c:v>27.790788160132188</c:v>
                </c:pt>
                <c:pt idx="5">
                  <c:v>25.367098875883059</c:v>
                </c:pt>
                <c:pt idx="6">
                  <c:v>23.224225325538551</c:v>
                </c:pt>
                <c:pt idx="7">
                  <c:v>21.324172938823367</c:v>
                </c:pt>
                <c:pt idx="8">
                  <c:v>19.634607816496789</c:v>
                </c:pt>
              </c:numCache>
            </c:numRef>
          </c:val>
        </c:ser>
        <c:marker val="1"/>
        <c:axId val="144235136"/>
        <c:axId val="144241408"/>
      </c:lineChart>
      <c:catAx>
        <c:axId val="144235136"/>
        <c:scaling>
          <c:orientation val="minMax"/>
        </c:scaling>
        <c:axPos val="b"/>
        <c:title>
          <c:tx>
            <c:rich>
              <a:bodyPr/>
              <a:lstStyle/>
              <a:p>
                <a:pPr>
                  <a:defRPr b="0"/>
                </a:pPr>
                <a:r>
                  <a:rPr lang="en-IE"/>
                  <a:t>Discount</a:t>
                </a:r>
                <a:r>
                  <a:rPr lang="en-IE" baseline="0"/>
                  <a:t> Rate, %</a:t>
                </a:r>
                <a:endParaRPr lang="en-IE"/>
              </a:p>
            </c:rich>
          </c:tx>
          <c:layout/>
        </c:title>
        <c:numFmt formatCode="#,##0.0" sourceLinked="0"/>
        <c:tickLblPos val="low"/>
        <c:spPr>
          <a:ln>
            <a:solidFill>
              <a:schemeClr val="tx1"/>
            </a:solidFill>
          </a:ln>
        </c:spPr>
        <c:txPr>
          <a:bodyPr/>
          <a:lstStyle/>
          <a:p>
            <a:pPr>
              <a:defRPr>
                <a:solidFill>
                  <a:sysClr val="windowText" lastClr="000000"/>
                </a:solidFill>
              </a:defRPr>
            </a:pPr>
            <a:endParaRPr lang="en-US"/>
          </a:p>
        </c:txPr>
        <c:crossAx val="144241408"/>
        <c:crosses val="autoZero"/>
        <c:auto val="1"/>
        <c:lblAlgn val="ctr"/>
        <c:lblOffset val="100"/>
      </c:catAx>
      <c:valAx>
        <c:axId val="144241408"/>
        <c:scaling>
          <c:orientation val="minMax"/>
        </c:scaling>
        <c:axPos val="l"/>
        <c:title>
          <c:tx>
            <c:rich>
              <a:bodyPr rot="-5400000" vert="horz"/>
              <a:lstStyle/>
              <a:p>
                <a:pPr>
                  <a:defRPr b="0"/>
                </a:pPr>
                <a:r>
                  <a:rPr lang="en-US"/>
                  <a:t>€ billions</a:t>
                </a:r>
              </a:p>
            </c:rich>
          </c:tx>
          <c:layout/>
        </c:title>
        <c:numFmt formatCode="0" sourceLinked="1"/>
        <c:tickLblPos val="nextTo"/>
        <c:spPr>
          <a:ln>
            <a:solidFill>
              <a:schemeClr val="tx1"/>
            </a:solidFill>
          </a:ln>
        </c:spPr>
        <c:txPr>
          <a:bodyPr/>
          <a:lstStyle/>
          <a:p>
            <a:pPr>
              <a:defRPr>
                <a:solidFill>
                  <a:sysClr val="windowText" lastClr="000000"/>
                </a:solidFill>
              </a:defRPr>
            </a:pPr>
            <a:endParaRPr lang="en-US"/>
          </a:p>
        </c:txPr>
        <c:crossAx val="144235136"/>
        <c:crosses val="autoZero"/>
        <c:crossBetween val="between"/>
      </c:valAx>
    </c:plotArea>
    <c:legend>
      <c:legendPos val="r"/>
      <c:layout>
        <c:manualLayout>
          <c:xMode val="edge"/>
          <c:yMode val="edge"/>
          <c:x val="0.10866489324457412"/>
          <c:y val="0.53256199924704495"/>
          <c:w val="0.32858978232761477"/>
          <c:h val="0.26376523800181323"/>
        </c:manualLayout>
      </c:layout>
      <c:txPr>
        <a:bodyPr/>
        <a:lstStyle/>
        <a:p>
          <a:pPr>
            <a:defRPr sz="800"/>
          </a:pPr>
          <a:endParaRPr lang="en-US"/>
        </a:p>
      </c:txPr>
    </c:legend>
    <c:plotVisOnly val="1"/>
    <c:dispBlanksAs val="gap"/>
  </c:chart>
  <c:spPr>
    <a:ln>
      <a:noFill/>
    </a:ln>
  </c:spPr>
  <c:printSettings>
    <c:headerFooter/>
    <c:pageMargins b="0.75000000000000477" l="0.70000000000000062" r="0.70000000000000062" t="0.75000000000000477"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241488</xdr:colOff>
      <xdr:row>15</xdr:row>
      <xdr:rowOff>190021</xdr:rowOff>
    </xdr:from>
    <xdr:to>
      <xdr:col>5</xdr:col>
      <xdr:colOff>678516</xdr:colOff>
      <xdr:row>34</xdr:row>
      <xdr:rowOff>158564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689481</xdr:colOff>
      <xdr:row>15</xdr:row>
      <xdr:rowOff>103016</xdr:rowOff>
    </xdr:from>
    <xdr:to>
      <xdr:col>11</xdr:col>
      <xdr:colOff>84044</xdr:colOff>
      <xdr:row>35</xdr:row>
      <xdr:rowOff>64836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P61"/>
  <sheetViews>
    <sheetView tabSelected="1" zoomScale="85" zoomScaleNormal="85" workbookViewId="0">
      <selection activeCell="U38" sqref="U38"/>
    </sheetView>
  </sheetViews>
  <sheetFormatPr defaultRowHeight="15"/>
  <cols>
    <col min="1" max="1" width="14.140625" style="54" customWidth="1"/>
    <col min="2" max="16384" width="9.140625" style="54"/>
  </cols>
  <sheetData>
    <row r="1" spans="1:15">
      <c r="A1" s="55" t="s">
        <v>134</v>
      </c>
    </row>
    <row r="2" spans="1:15">
      <c r="A2" s="116" t="s">
        <v>293</v>
      </c>
    </row>
    <row r="3" spans="1:15">
      <c r="A3" s="55" t="s">
        <v>127</v>
      </c>
    </row>
    <row r="4" spans="1:15">
      <c r="A4" s="108" t="s">
        <v>302</v>
      </c>
    </row>
    <row r="5" spans="1:15">
      <c r="A5" s="54" t="s">
        <v>156</v>
      </c>
    </row>
    <row r="6" spans="1:15">
      <c r="A6" s="85" t="s">
        <v>128</v>
      </c>
    </row>
    <row r="7" spans="1:15">
      <c r="A7" s="54" t="s">
        <v>39</v>
      </c>
    </row>
    <row r="9" spans="1:15">
      <c r="A9" s="55" t="s">
        <v>40</v>
      </c>
    </row>
    <row r="11" spans="1:15">
      <c r="A11" s="54" t="s">
        <v>157</v>
      </c>
    </row>
    <row r="12" spans="1:15">
      <c r="A12" s="85" t="s">
        <v>158</v>
      </c>
      <c r="B12" s="85"/>
      <c r="C12" s="85"/>
      <c r="D12" s="85"/>
      <c r="E12" s="85"/>
      <c r="F12" s="85"/>
      <c r="G12" s="85"/>
      <c r="H12" s="85"/>
      <c r="I12" s="85"/>
      <c r="J12" s="85"/>
      <c r="K12" s="85"/>
      <c r="L12" s="85"/>
      <c r="M12" s="85"/>
      <c r="N12" s="85"/>
      <c r="O12" s="85"/>
    </row>
    <row r="13" spans="1:15">
      <c r="A13" s="134" t="s">
        <v>159</v>
      </c>
      <c r="B13" s="134"/>
      <c r="C13" s="134"/>
      <c r="D13" s="134"/>
      <c r="E13" s="134"/>
      <c r="F13" s="134"/>
      <c r="G13" s="134"/>
      <c r="H13" s="134"/>
    </row>
    <row r="15" spans="1:15">
      <c r="A15" s="54" t="s">
        <v>44</v>
      </c>
    </row>
    <row r="16" spans="1:15">
      <c r="A16" s="54" t="s">
        <v>42</v>
      </c>
    </row>
    <row r="17" spans="1:16">
      <c r="B17" s="85" t="s">
        <v>294</v>
      </c>
      <c r="C17" s="85"/>
      <c r="D17" s="85"/>
      <c r="E17" s="85"/>
      <c r="F17" s="85"/>
      <c r="G17" s="85"/>
      <c r="H17" s="85"/>
      <c r="I17" s="85"/>
      <c r="J17" s="85"/>
      <c r="K17" s="85"/>
      <c r="L17" s="85"/>
    </row>
    <row r="18" spans="1:16">
      <c r="B18" s="54" t="s">
        <v>43</v>
      </c>
    </row>
    <row r="20" spans="1:16">
      <c r="A20" s="54" t="s">
        <v>161</v>
      </c>
    </row>
    <row r="21" spans="1:16">
      <c r="B21" s="54" t="s">
        <v>162</v>
      </c>
    </row>
    <row r="23" spans="1:16">
      <c r="A23" s="54" t="s">
        <v>296</v>
      </c>
    </row>
    <row r="24" spans="1:16">
      <c r="A24" s="85"/>
      <c r="B24" s="85"/>
      <c r="C24" s="85"/>
      <c r="D24" s="85"/>
      <c r="E24" s="85"/>
      <c r="F24" s="85"/>
    </row>
    <row r="26" spans="1:16">
      <c r="B26" s="120" t="s">
        <v>143</v>
      </c>
      <c r="C26" s="121"/>
      <c r="D26" s="121"/>
      <c r="E26" s="121"/>
      <c r="F26" s="121"/>
      <c r="G26" s="121"/>
      <c r="H26" s="121"/>
      <c r="I26" s="122" t="s">
        <v>146</v>
      </c>
      <c r="J26" s="121"/>
      <c r="K26" s="121"/>
      <c r="L26" s="121"/>
      <c r="M26" s="121"/>
      <c r="N26" s="121"/>
      <c r="O26" s="121"/>
      <c r="P26" s="123"/>
    </row>
    <row r="27" spans="1:16">
      <c r="B27" s="124"/>
      <c r="P27" s="125"/>
    </row>
    <row r="28" spans="1:16">
      <c r="B28" s="124" t="s">
        <v>144</v>
      </c>
      <c r="I28" s="54" t="s">
        <v>145</v>
      </c>
      <c r="P28" s="125"/>
    </row>
    <row r="29" spans="1:16">
      <c r="B29" s="124" t="s">
        <v>145</v>
      </c>
      <c r="I29" s="85" t="s">
        <v>148</v>
      </c>
      <c r="P29" s="125"/>
    </row>
    <row r="30" spans="1:16">
      <c r="B30" s="124"/>
      <c r="P30" s="125"/>
    </row>
    <row r="31" spans="1:16">
      <c r="B31" s="126" t="s">
        <v>163</v>
      </c>
      <c r="I31" s="85" t="s">
        <v>164</v>
      </c>
      <c r="P31" s="125"/>
    </row>
    <row r="32" spans="1:16">
      <c r="B32" s="124"/>
      <c r="I32" s="85"/>
      <c r="P32" s="125"/>
    </row>
    <row r="33" spans="1:16">
      <c r="B33" s="127" t="s">
        <v>147</v>
      </c>
      <c r="P33" s="125"/>
    </row>
    <row r="34" spans="1:16">
      <c r="B34" s="126" t="s">
        <v>297</v>
      </c>
      <c r="I34" s="54" t="s">
        <v>298</v>
      </c>
      <c r="P34" s="125"/>
    </row>
    <row r="35" spans="1:16">
      <c r="B35" s="128"/>
      <c r="C35" s="129"/>
      <c r="D35" s="129"/>
      <c r="E35" s="129"/>
      <c r="F35" s="129"/>
      <c r="G35" s="129"/>
      <c r="H35" s="129"/>
      <c r="I35" s="129"/>
      <c r="J35" s="129"/>
      <c r="K35" s="129"/>
      <c r="L35" s="129"/>
      <c r="M35" s="129"/>
      <c r="N35" s="129"/>
      <c r="O35" s="129"/>
      <c r="P35" s="130"/>
    </row>
    <row r="37" spans="1:16">
      <c r="A37" s="56" t="s">
        <v>41</v>
      </c>
    </row>
    <row r="38" spans="1:16">
      <c r="A38" s="108" t="s">
        <v>166</v>
      </c>
    </row>
    <row r="39" spans="1:16">
      <c r="A39" s="54" t="s">
        <v>48</v>
      </c>
    </row>
    <row r="40" spans="1:16">
      <c r="A40" s="54" t="s">
        <v>49</v>
      </c>
    </row>
    <row r="41" spans="1:16">
      <c r="A41" s="85" t="s">
        <v>165</v>
      </c>
      <c r="B41" s="85"/>
      <c r="C41" s="85"/>
      <c r="D41" s="85"/>
      <c r="E41" s="85"/>
      <c r="F41" s="85"/>
      <c r="G41" s="85"/>
      <c r="H41" s="85"/>
      <c r="I41" s="85"/>
      <c r="J41" s="85"/>
      <c r="K41" s="85"/>
      <c r="L41" s="85"/>
      <c r="M41" s="85"/>
      <c r="N41" s="85"/>
    </row>
    <row r="43" spans="1:16">
      <c r="A43" s="56" t="s">
        <v>33</v>
      </c>
    </row>
    <row r="44" spans="1:16">
      <c r="A44" s="54" t="s">
        <v>45</v>
      </c>
    </row>
    <row r="45" spans="1:16">
      <c r="A45" s="54" t="s">
        <v>46</v>
      </c>
    </row>
    <row r="46" spans="1:16">
      <c r="A46" s="54" t="s">
        <v>47</v>
      </c>
    </row>
    <row r="48" spans="1:16">
      <c r="A48" s="56" t="s">
        <v>137</v>
      </c>
    </row>
    <row r="49" spans="1:1">
      <c r="A49" s="85" t="s">
        <v>138</v>
      </c>
    </row>
    <row r="50" spans="1:1">
      <c r="A50" s="85" t="s">
        <v>139</v>
      </c>
    </row>
    <row r="51" spans="1:1">
      <c r="A51" s="85"/>
    </row>
    <row r="52" spans="1:1">
      <c r="A52" s="115" t="s">
        <v>129</v>
      </c>
    </row>
    <row r="53" spans="1:1">
      <c r="A53" s="85" t="s">
        <v>149</v>
      </c>
    </row>
    <row r="54" spans="1:1">
      <c r="A54" s="85" t="s">
        <v>295</v>
      </c>
    </row>
    <row r="55" spans="1:1">
      <c r="A55" s="85" t="s">
        <v>299</v>
      </c>
    </row>
    <row r="56" spans="1:1">
      <c r="A56" s="85" t="s">
        <v>301</v>
      </c>
    </row>
    <row r="57" spans="1:1">
      <c r="A57" s="85" t="s">
        <v>130</v>
      </c>
    </row>
    <row r="58" spans="1:1">
      <c r="A58" s="85" t="s">
        <v>131</v>
      </c>
    </row>
    <row r="59" spans="1:1">
      <c r="A59" s="85" t="s">
        <v>132</v>
      </c>
    </row>
    <row r="60" spans="1:1">
      <c r="A60" s="85" t="s">
        <v>133</v>
      </c>
    </row>
    <row r="61" spans="1:1">
      <c r="A61" s="85" t="s">
        <v>300</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J55"/>
  <sheetViews>
    <sheetView zoomScale="25" zoomScaleNormal="25" workbookViewId="0">
      <selection activeCell="A2" sqref="A2"/>
    </sheetView>
  </sheetViews>
  <sheetFormatPr defaultRowHeight="15"/>
  <cols>
    <col min="2" max="2" width="16.140625" customWidth="1"/>
    <col min="3" max="3" width="22" customWidth="1"/>
    <col min="4" max="4" width="17.7109375" customWidth="1"/>
    <col min="7" max="7" width="9.140625" style="163"/>
  </cols>
  <sheetData>
    <row r="1" spans="1:10">
      <c r="A1" s="140" t="s">
        <v>262</v>
      </c>
    </row>
    <row r="2" spans="1:10">
      <c r="D2" s="139"/>
    </row>
    <row r="3" spans="1:10">
      <c r="A3" s="152" t="s">
        <v>170</v>
      </c>
      <c r="B3" s="152" t="s">
        <v>171</v>
      </c>
      <c r="C3" s="153" t="s">
        <v>172</v>
      </c>
      <c r="D3" s="153" t="s">
        <v>173</v>
      </c>
      <c r="E3" s="1"/>
      <c r="F3" s="1" t="s">
        <v>170</v>
      </c>
      <c r="G3" s="164" t="s">
        <v>246</v>
      </c>
      <c r="H3" s="1"/>
      <c r="I3" s="1"/>
      <c r="J3" s="1"/>
    </row>
    <row r="4" spans="1:10" ht="15.75" thickBot="1">
      <c r="A4" s="155" t="s">
        <v>174</v>
      </c>
      <c r="B4" s="155" t="s">
        <v>175</v>
      </c>
      <c r="C4" s="156">
        <v>0.33274175824175828</v>
      </c>
      <c r="D4" s="157">
        <v>41534</v>
      </c>
      <c r="E4" s="1"/>
      <c r="F4" s="1">
        <v>2013</v>
      </c>
      <c r="G4" s="165">
        <f>C4</f>
        <v>0.33274175824175828</v>
      </c>
      <c r="H4" s="1"/>
      <c r="I4" s="1"/>
      <c r="J4" s="1"/>
    </row>
    <row r="5" spans="1:10">
      <c r="A5" s="1" t="s">
        <v>176</v>
      </c>
      <c r="B5" s="1" t="s">
        <v>177</v>
      </c>
      <c r="C5" s="1">
        <v>0.42299999999999999</v>
      </c>
      <c r="D5" s="158">
        <v>41899</v>
      </c>
      <c r="E5" s="1"/>
      <c r="F5" s="1">
        <v>2014</v>
      </c>
      <c r="G5" s="165">
        <f t="shared" ref="G5:G33" si="0">C5</f>
        <v>0.42299999999999999</v>
      </c>
      <c r="H5" s="1"/>
      <c r="I5" s="1"/>
      <c r="J5" s="1"/>
    </row>
    <row r="6" spans="1:10">
      <c r="A6" s="1" t="s">
        <v>178</v>
      </c>
      <c r="B6" s="1" t="s">
        <v>179</v>
      </c>
      <c r="C6" s="1">
        <v>0.61199999999999999</v>
      </c>
      <c r="D6" s="158">
        <v>42264</v>
      </c>
      <c r="E6" s="1"/>
      <c r="F6" s="1">
        <v>2015</v>
      </c>
      <c r="G6" s="165">
        <f t="shared" si="0"/>
        <v>0.61199999999999999</v>
      </c>
      <c r="H6" s="1"/>
      <c r="I6" s="1"/>
      <c r="J6" s="1"/>
    </row>
    <row r="7" spans="1:10">
      <c r="A7" s="1" t="s">
        <v>180</v>
      </c>
      <c r="B7" s="1" t="s">
        <v>181</v>
      </c>
      <c r="C7" s="1">
        <v>0.85699999999999998</v>
      </c>
      <c r="D7" s="158">
        <v>42630</v>
      </c>
      <c r="E7" s="1"/>
      <c r="F7" s="1">
        <v>2016</v>
      </c>
      <c r="G7" s="165">
        <f t="shared" si="0"/>
        <v>0.85699999999999998</v>
      </c>
      <c r="H7" s="1"/>
      <c r="I7" s="1"/>
      <c r="J7" s="1"/>
    </row>
    <row r="8" spans="1:10">
      <c r="A8" s="1" t="s">
        <v>182</v>
      </c>
      <c r="B8" s="1" t="s">
        <v>183</v>
      </c>
      <c r="C8" s="1">
        <v>1.127</v>
      </c>
      <c r="D8" s="158">
        <v>42995</v>
      </c>
      <c r="E8" s="1"/>
      <c r="F8" s="1">
        <v>2017</v>
      </c>
      <c r="G8" s="165">
        <f t="shared" si="0"/>
        <v>1.127</v>
      </c>
      <c r="H8" s="1"/>
      <c r="I8" s="1"/>
      <c r="J8" s="1"/>
    </row>
    <row r="9" spans="1:10">
      <c r="A9" s="1" t="s">
        <v>184</v>
      </c>
      <c r="B9" s="1" t="s">
        <v>185</v>
      </c>
      <c r="C9" s="1">
        <v>1.377</v>
      </c>
      <c r="D9" s="158">
        <v>43360</v>
      </c>
      <c r="E9" s="1"/>
      <c r="F9" s="1">
        <v>2018</v>
      </c>
      <c r="G9" s="165">
        <f t="shared" si="0"/>
        <v>1.377</v>
      </c>
      <c r="H9" s="1"/>
      <c r="I9" s="1"/>
      <c r="J9" s="1"/>
    </row>
    <row r="10" spans="1:10">
      <c r="A10" s="1" t="s">
        <v>186</v>
      </c>
      <c r="B10" s="1" t="s">
        <v>187</v>
      </c>
      <c r="C10" s="1">
        <v>1.595</v>
      </c>
      <c r="D10" s="158">
        <v>43725</v>
      </c>
      <c r="E10" s="1"/>
      <c r="F10" s="1">
        <v>2019</v>
      </c>
      <c r="G10" s="165">
        <f t="shared" si="0"/>
        <v>1.595</v>
      </c>
      <c r="H10" s="1"/>
      <c r="I10" s="1"/>
      <c r="J10" s="1"/>
    </row>
    <row r="11" spans="1:10">
      <c r="A11" s="1" t="s">
        <v>188</v>
      </c>
      <c r="B11" s="1" t="s">
        <v>189</v>
      </c>
      <c r="C11" s="1">
        <v>1.788</v>
      </c>
      <c r="D11" s="158">
        <v>44091</v>
      </c>
      <c r="E11" s="1"/>
      <c r="F11" s="1">
        <v>2020</v>
      </c>
      <c r="G11" s="165">
        <f t="shared" si="0"/>
        <v>1.788</v>
      </c>
      <c r="H11" s="1"/>
      <c r="I11" s="1"/>
      <c r="J11" s="1"/>
    </row>
    <row r="12" spans="1:10">
      <c r="A12" s="1" t="s">
        <v>190</v>
      </c>
      <c r="B12" s="1" t="s">
        <v>191</v>
      </c>
      <c r="C12" s="1">
        <v>1.9530000000000001</v>
      </c>
      <c r="D12" s="158">
        <v>44456</v>
      </c>
      <c r="E12" s="1"/>
      <c r="F12" s="1">
        <v>2021</v>
      </c>
      <c r="G12" s="165">
        <f t="shared" si="0"/>
        <v>1.9530000000000001</v>
      </c>
      <c r="H12" s="1"/>
      <c r="I12" s="1"/>
      <c r="J12" s="1"/>
    </row>
    <row r="13" spans="1:10">
      <c r="A13" s="1" t="s">
        <v>192</v>
      </c>
      <c r="B13" s="1" t="s">
        <v>193</v>
      </c>
      <c r="C13" s="1">
        <v>2.0979999999999999</v>
      </c>
      <c r="D13" s="158">
        <v>44821</v>
      </c>
      <c r="E13" s="1"/>
      <c r="F13" s="1">
        <v>2022</v>
      </c>
      <c r="G13" s="165">
        <f t="shared" si="0"/>
        <v>2.0979999999999999</v>
      </c>
      <c r="H13" s="1"/>
      <c r="I13" s="1"/>
      <c r="J13" s="1"/>
    </row>
    <row r="14" spans="1:10">
      <c r="A14" s="1" t="s">
        <v>194</v>
      </c>
      <c r="B14" s="1" t="s">
        <v>195</v>
      </c>
      <c r="C14" s="1">
        <v>2.2269999999999999</v>
      </c>
      <c r="D14" s="158">
        <v>45186</v>
      </c>
      <c r="E14" s="1"/>
      <c r="F14" s="1">
        <v>2023</v>
      </c>
      <c r="G14" s="165">
        <f t="shared" si="0"/>
        <v>2.2269999999999999</v>
      </c>
      <c r="H14" s="1"/>
      <c r="I14" s="1"/>
      <c r="J14" s="1"/>
    </row>
    <row r="15" spans="1:10">
      <c r="A15" s="1" t="s">
        <v>196</v>
      </c>
      <c r="B15" s="1" t="s">
        <v>197</v>
      </c>
      <c r="C15" s="1">
        <v>2.3380000000000001</v>
      </c>
      <c r="D15" s="158">
        <v>45552</v>
      </c>
      <c r="E15" s="1"/>
      <c r="F15" s="1">
        <v>2024</v>
      </c>
      <c r="G15" s="165">
        <f t="shared" si="0"/>
        <v>2.3380000000000001</v>
      </c>
      <c r="H15" s="1"/>
      <c r="I15" s="1"/>
      <c r="J15" s="1"/>
    </row>
    <row r="16" spans="1:10">
      <c r="A16" s="1" t="s">
        <v>198</v>
      </c>
      <c r="B16" s="1" t="s">
        <v>199</v>
      </c>
      <c r="C16" s="1">
        <v>2.4319999999999999</v>
      </c>
      <c r="D16" s="158">
        <v>45917</v>
      </c>
      <c r="E16" s="1"/>
      <c r="F16" s="1">
        <v>2025</v>
      </c>
      <c r="G16" s="165">
        <f t="shared" si="0"/>
        <v>2.4319999999999999</v>
      </c>
      <c r="H16" s="1"/>
      <c r="I16" s="1"/>
      <c r="J16" s="1"/>
    </row>
    <row r="17" spans="1:10">
      <c r="A17" s="1" t="s">
        <v>200</v>
      </c>
      <c r="B17" s="1" t="s">
        <v>201</v>
      </c>
      <c r="C17" s="1">
        <v>2.512</v>
      </c>
      <c r="D17" s="158">
        <v>46282</v>
      </c>
      <c r="E17" s="1"/>
      <c r="F17" s="1">
        <v>2026</v>
      </c>
      <c r="G17" s="165">
        <f t="shared" si="0"/>
        <v>2.512</v>
      </c>
      <c r="H17" s="1"/>
      <c r="I17" s="1"/>
      <c r="J17" s="1"/>
    </row>
    <row r="18" spans="1:10">
      <c r="A18" s="1" t="s">
        <v>202</v>
      </c>
      <c r="B18" s="1" t="s">
        <v>203</v>
      </c>
      <c r="C18" s="1">
        <v>2.5760000000000001</v>
      </c>
      <c r="D18" s="158">
        <v>46647</v>
      </c>
      <c r="E18" s="1"/>
      <c r="F18" s="1">
        <v>2027</v>
      </c>
      <c r="G18" s="165">
        <f t="shared" si="0"/>
        <v>2.5760000000000001</v>
      </c>
      <c r="H18" s="1"/>
      <c r="I18" s="1"/>
      <c r="J18" s="1"/>
    </row>
    <row r="19" spans="1:10">
      <c r="A19" s="1" t="s">
        <v>204</v>
      </c>
      <c r="B19" s="1" t="s">
        <v>205</v>
      </c>
      <c r="C19" s="1">
        <v>2.6280000000000001</v>
      </c>
      <c r="D19" s="158">
        <v>47013</v>
      </c>
      <c r="E19" s="1"/>
      <c r="F19" s="1">
        <v>2028</v>
      </c>
      <c r="G19" s="165">
        <f t="shared" si="0"/>
        <v>2.6280000000000001</v>
      </c>
      <c r="H19" s="1"/>
      <c r="I19" s="1"/>
      <c r="J19" s="1"/>
    </row>
    <row r="20" spans="1:10">
      <c r="A20" s="1" t="s">
        <v>206</v>
      </c>
      <c r="B20" s="1" t="s">
        <v>207</v>
      </c>
      <c r="C20" s="1">
        <v>2.6669999999999998</v>
      </c>
      <c r="D20" s="158">
        <v>47378</v>
      </c>
      <c r="E20" s="1"/>
      <c r="F20" s="1">
        <v>2029</v>
      </c>
      <c r="G20" s="165">
        <f t="shared" si="0"/>
        <v>2.6669999999999998</v>
      </c>
      <c r="H20" s="1"/>
      <c r="I20" s="1"/>
      <c r="J20" s="1"/>
    </row>
    <row r="21" spans="1:10">
      <c r="A21" s="1" t="s">
        <v>208</v>
      </c>
      <c r="B21" s="1" t="s">
        <v>209</v>
      </c>
      <c r="C21" s="1">
        <v>2.6960000000000002</v>
      </c>
      <c r="D21" s="158">
        <v>47743</v>
      </c>
      <c r="E21" s="1"/>
      <c r="F21" s="1">
        <v>2030</v>
      </c>
      <c r="G21" s="165">
        <f t="shared" si="0"/>
        <v>2.6960000000000002</v>
      </c>
      <c r="H21" s="1"/>
      <c r="I21" s="1"/>
      <c r="J21" s="1"/>
    </row>
    <row r="22" spans="1:10">
      <c r="A22" s="1" t="s">
        <v>210</v>
      </c>
      <c r="B22" s="1" t="s">
        <v>211</v>
      </c>
      <c r="C22" s="1">
        <v>2.7160000000000002</v>
      </c>
      <c r="D22" s="158">
        <v>48108</v>
      </c>
      <c r="E22" s="1"/>
      <c r="F22" s="1">
        <v>2031</v>
      </c>
      <c r="G22" s="165">
        <f t="shared" si="0"/>
        <v>2.7160000000000002</v>
      </c>
      <c r="H22" s="1"/>
      <c r="I22" s="1"/>
      <c r="J22" s="1"/>
    </row>
    <row r="23" spans="1:10">
      <c r="A23" s="1" t="s">
        <v>212</v>
      </c>
      <c r="B23" s="1" t="s">
        <v>213</v>
      </c>
      <c r="C23" s="1">
        <v>2.7290000000000001</v>
      </c>
      <c r="D23" s="158">
        <v>48474</v>
      </c>
      <c r="E23" s="1"/>
      <c r="F23" s="1">
        <v>2032</v>
      </c>
      <c r="G23" s="165">
        <f t="shared" si="0"/>
        <v>2.7290000000000001</v>
      </c>
      <c r="H23" s="1"/>
      <c r="I23" s="1"/>
      <c r="J23" s="1"/>
    </row>
    <row r="24" spans="1:10">
      <c r="A24" s="1" t="s">
        <v>214</v>
      </c>
      <c r="B24" s="1" t="s">
        <v>215</v>
      </c>
      <c r="C24" s="1">
        <v>2.738</v>
      </c>
      <c r="D24" s="158">
        <v>48839</v>
      </c>
      <c r="E24" s="1"/>
      <c r="F24" s="1">
        <v>2033</v>
      </c>
      <c r="G24" s="165">
        <f t="shared" si="0"/>
        <v>2.738</v>
      </c>
      <c r="H24" s="1"/>
      <c r="I24" s="1"/>
      <c r="J24" s="1"/>
    </row>
    <row r="25" spans="1:10">
      <c r="A25" s="1" t="s">
        <v>216</v>
      </c>
      <c r="B25" s="1" t="s">
        <v>217</v>
      </c>
      <c r="C25" s="1">
        <v>2.7440000000000002</v>
      </c>
      <c r="D25" s="158">
        <v>49204</v>
      </c>
      <c r="E25" s="1"/>
      <c r="F25" s="1">
        <v>2034</v>
      </c>
      <c r="G25" s="165">
        <f t="shared" si="0"/>
        <v>2.7440000000000002</v>
      </c>
      <c r="H25" s="1"/>
      <c r="I25" s="1"/>
      <c r="J25" s="1"/>
    </row>
    <row r="26" spans="1:10">
      <c r="A26" s="1" t="s">
        <v>218</v>
      </c>
      <c r="B26" s="1" t="s">
        <v>219</v>
      </c>
      <c r="C26" s="1">
        <v>2.7480000000000002</v>
      </c>
      <c r="D26" s="158">
        <v>49569</v>
      </c>
      <c r="E26" s="1"/>
      <c r="F26" s="1">
        <v>2035</v>
      </c>
      <c r="G26" s="165">
        <f t="shared" si="0"/>
        <v>2.7480000000000002</v>
      </c>
      <c r="H26" s="1"/>
      <c r="I26" s="1"/>
      <c r="J26" s="1"/>
    </row>
    <row r="27" spans="1:10">
      <c r="A27" s="1" t="s">
        <v>220</v>
      </c>
      <c r="B27" s="1" t="s">
        <v>221</v>
      </c>
      <c r="C27" s="1">
        <v>2.75</v>
      </c>
      <c r="D27" s="158">
        <v>49935</v>
      </c>
      <c r="E27" s="1"/>
      <c r="F27" s="1">
        <v>2036</v>
      </c>
      <c r="G27" s="165">
        <f t="shared" si="0"/>
        <v>2.75</v>
      </c>
      <c r="H27" s="1"/>
      <c r="I27" s="1"/>
      <c r="J27" s="1"/>
    </row>
    <row r="28" spans="1:10">
      <c r="A28" s="1" t="s">
        <v>222</v>
      </c>
      <c r="B28" s="1" t="s">
        <v>223</v>
      </c>
      <c r="C28" s="1">
        <v>2.75</v>
      </c>
      <c r="D28" s="158">
        <v>50300</v>
      </c>
      <c r="E28" s="1"/>
      <c r="F28" s="1">
        <v>2037</v>
      </c>
      <c r="G28" s="165">
        <f t="shared" si="0"/>
        <v>2.75</v>
      </c>
      <c r="H28" s="1"/>
      <c r="I28" s="1"/>
      <c r="J28" s="1"/>
    </row>
    <row r="29" spans="1:10">
      <c r="A29" s="1" t="s">
        <v>224</v>
      </c>
      <c r="B29" s="1" t="s">
        <v>225</v>
      </c>
      <c r="C29" s="1">
        <v>2.7490000000000001</v>
      </c>
      <c r="D29" s="158">
        <v>50665</v>
      </c>
      <c r="E29" s="1"/>
      <c r="F29" s="1">
        <v>2038</v>
      </c>
      <c r="G29" s="165">
        <f t="shared" si="0"/>
        <v>2.7490000000000001</v>
      </c>
      <c r="H29" s="1"/>
      <c r="I29" s="1"/>
      <c r="J29" s="1"/>
    </row>
    <row r="30" spans="1:10">
      <c r="A30" s="1" t="s">
        <v>226</v>
      </c>
      <c r="B30" s="1" t="s">
        <v>227</v>
      </c>
      <c r="C30" s="1">
        <v>2.746</v>
      </c>
      <c r="D30" s="158">
        <v>51030</v>
      </c>
      <c r="E30" s="1"/>
      <c r="F30" s="1">
        <v>2039</v>
      </c>
      <c r="G30" s="165">
        <f t="shared" si="0"/>
        <v>2.746</v>
      </c>
      <c r="H30" s="1"/>
      <c r="I30" s="1"/>
      <c r="J30" s="1"/>
    </row>
    <row r="31" spans="1:10">
      <c r="A31" s="1" t="s">
        <v>228</v>
      </c>
      <c r="B31" s="1" t="s">
        <v>229</v>
      </c>
      <c r="C31" s="1">
        <v>2.7450000000000001</v>
      </c>
      <c r="D31" s="158">
        <v>51396</v>
      </c>
      <c r="E31" s="1"/>
      <c r="F31" s="1">
        <v>2040</v>
      </c>
      <c r="G31" s="165">
        <f t="shared" si="0"/>
        <v>2.7450000000000001</v>
      </c>
      <c r="H31" s="1"/>
      <c r="I31" s="1"/>
      <c r="J31" s="1"/>
    </row>
    <row r="32" spans="1:10">
      <c r="A32" s="1" t="s">
        <v>230</v>
      </c>
      <c r="B32" s="1" t="s">
        <v>231</v>
      </c>
      <c r="C32" s="1">
        <v>2.742</v>
      </c>
      <c r="D32" s="158">
        <v>51761</v>
      </c>
      <c r="E32" s="1"/>
      <c r="F32" s="1">
        <v>2041</v>
      </c>
      <c r="G32" s="165">
        <f t="shared" si="0"/>
        <v>2.742</v>
      </c>
      <c r="H32" s="1"/>
      <c r="I32" s="1"/>
      <c r="J32" s="1"/>
    </row>
    <row r="33" spans="1:10">
      <c r="A33" s="1" t="s">
        <v>232</v>
      </c>
      <c r="B33" s="1" t="s">
        <v>233</v>
      </c>
      <c r="C33" s="1">
        <v>2.7410000000000001</v>
      </c>
      <c r="D33" s="158">
        <v>52126</v>
      </c>
      <c r="E33" s="1"/>
      <c r="F33" s="1">
        <v>2042</v>
      </c>
      <c r="G33" s="165">
        <f t="shared" si="0"/>
        <v>2.7410000000000001</v>
      </c>
      <c r="H33" s="1"/>
      <c r="I33" s="1"/>
      <c r="J33" s="1"/>
    </row>
    <row r="34" spans="1:10">
      <c r="A34" s="1" t="s">
        <v>234</v>
      </c>
      <c r="B34" s="1" t="s">
        <v>235</v>
      </c>
      <c r="C34" s="133">
        <v>2.7389999999999999</v>
      </c>
      <c r="D34" s="158">
        <v>52491</v>
      </c>
      <c r="E34" s="1"/>
      <c r="F34" s="1">
        <v>2043</v>
      </c>
      <c r="G34" s="165">
        <f>C34</f>
        <v>2.7389999999999999</v>
      </c>
      <c r="H34" s="1" t="s">
        <v>244</v>
      </c>
      <c r="I34" s="154">
        <f>(G39-G34)/5</f>
        <v>1.8000000000000683E-3</v>
      </c>
      <c r="J34" s="1"/>
    </row>
    <row r="35" spans="1:10">
      <c r="A35" s="1" t="s">
        <v>236</v>
      </c>
      <c r="B35" s="1" t="s">
        <v>237</v>
      </c>
      <c r="C35" s="133">
        <v>2.7480000000000002</v>
      </c>
      <c r="D35" s="158">
        <v>54318</v>
      </c>
      <c r="E35" s="1"/>
      <c r="F35" s="1">
        <v>2044</v>
      </c>
      <c r="G35" s="165">
        <f>G34+$I$34</f>
        <v>2.7408000000000001</v>
      </c>
      <c r="H35" s="1"/>
      <c r="I35" s="1"/>
      <c r="J35" s="1"/>
    </row>
    <row r="36" spans="1:10">
      <c r="A36" s="1" t="s">
        <v>238</v>
      </c>
      <c r="B36" s="1" t="s">
        <v>239</v>
      </c>
      <c r="C36" s="133">
        <v>2.7709999999999999</v>
      </c>
      <c r="D36" s="158">
        <v>56144</v>
      </c>
      <c r="E36" s="1"/>
      <c r="F36" s="1">
        <v>2045</v>
      </c>
      <c r="G36" s="165">
        <f>G35+$I$34</f>
        <v>2.7426000000000004</v>
      </c>
      <c r="H36" s="1"/>
      <c r="I36" s="1"/>
      <c r="J36" s="1"/>
    </row>
    <row r="37" spans="1:10">
      <c r="A37" s="1" t="s">
        <v>240</v>
      </c>
      <c r="B37" s="1" t="s">
        <v>241</v>
      </c>
      <c r="C37" s="133">
        <v>2.8109999999999999</v>
      </c>
      <c r="D37" s="158">
        <v>59796</v>
      </c>
      <c r="E37" s="1"/>
      <c r="F37" s="1">
        <v>2046</v>
      </c>
      <c r="G37" s="165">
        <f>G36+$I$34</f>
        <v>2.7444000000000006</v>
      </c>
      <c r="H37" s="1"/>
      <c r="I37" s="1"/>
      <c r="J37" s="1"/>
    </row>
    <row r="38" spans="1:10">
      <c r="A38" s="1" t="s">
        <v>242</v>
      </c>
      <c r="B38" s="1" t="s">
        <v>243</v>
      </c>
      <c r="C38" s="1">
        <v>2.839</v>
      </c>
      <c r="D38" s="158">
        <v>63449</v>
      </c>
      <c r="E38" s="1"/>
      <c r="F38" s="1">
        <v>2047</v>
      </c>
      <c r="G38" s="165">
        <f>G37+$I$34</f>
        <v>2.7462000000000009</v>
      </c>
      <c r="H38" s="1"/>
      <c r="I38" s="1"/>
      <c r="J38" s="1"/>
    </row>
    <row r="39" spans="1:10">
      <c r="A39" s="1"/>
      <c r="B39" s="1"/>
      <c r="C39" s="1"/>
      <c r="D39" s="1"/>
      <c r="E39" s="1"/>
      <c r="F39" s="1">
        <v>2048</v>
      </c>
      <c r="G39" s="165">
        <f>C35</f>
        <v>2.7480000000000002</v>
      </c>
      <c r="H39" s="1" t="s">
        <v>245</v>
      </c>
      <c r="I39" s="154">
        <f>(G44-G39)/5</f>
        <v>4.5999999999999375E-3</v>
      </c>
      <c r="J39" s="1"/>
    </row>
    <row r="40" spans="1:10">
      <c r="A40" s="1"/>
      <c r="B40" s="1"/>
      <c r="C40" s="1"/>
      <c r="D40" s="1"/>
      <c r="E40" s="1"/>
      <c r="F40" s="1">
        <v>2049</v>
      </c>
      <c r="G40" s="165">
        <f>G39+$I$39</f>
        <v>2.7526000000000002</v>
      </c>
      <c r="H40" s="1"/>
      <c r="I40" s="1"/>
      <c r="J40" s="1"/>
    </row>
    <row r="41" spans="1:10">
      <c r="A41" s="1"/>
      <c r="B41" s="1"/>
      <c r="C41" s="1"/>
      <c r="D41" s="1"/>
      <c r="E41" s="1"/>
      <c r="F41" s="1">
        <v>2050</v>
      </c>
      <c r="G41" s="165">
        <f>G40+$I$39</f>
        <v>2.7572000000000001</v>
      </c>
      <c r="H41" s="1"/>
      <c r="I41" s="1"/>
      <c r="J41" s="1"/>
    </row>
    <row r="42" spans="1:10">
      <c r="A42" s="1"/>
      <c r="B42" s="1"/>
      <c r="C42" s="1"/>
      <c r="D42" s="1"/>
      <c r="E42" s="1"/>
      <c r="F42" s="1">
        <v>2051</v>
      </c>
      <c r="G42" s="165">
        <f>G41+$I$39</f>
        <v>2.7618</v>
      </c>
      <c r="H42" s="1"/>
      <c r="I42" s="1"/>
      <c r="J42" s="1"/>
    </row>
    <row r="43" spans="1:10">
      <c r="A43" s="1"/>
      <c r="B43" s="1"/>
      <c r="C43" s="1"/>
      <c r="D43" s="1"/>
      <c r="E43" s="1"/>
      <c r="F43" s="1">
        <v>2052</v>
      </c>
      <c r="G43" s="165">
        <f>G42+$I$39</f>
        <v>2.7664</v>
      </c>
      <c r="H43" s="1"/>
      <c r="I43" s="1"/>
      <c r="J43" s="1"/>
    </row>
    <row r="44" spans="1:10">
      <c r="A44" s="1"/>
      <c r="B44" s="1"/>
      <c r="C44" s="1"/>
      <c r="D44" s="1"/>
      <c r="E44" s="1"/>
      <c r="F44" s="1">
        <v>2053</v>
      </c>
      <c r="G44" s="165">
        <f>C36</f>
        <v>2.7709999999999999</v>
      </c>
      <c r="H44" s="1" t="s">
        <v>260</v>
      </c>
      <c r="I44" s="154">
        <f>(G54-G44)/10</f>
        <v>4.0000000000000036E-3</v>
      </c>
      <c r="J44" s="1"/>
    </row>
    <row r="45" spans="1:10">
      <c r="A45" s="1"/>
      <c r="B45" s="1"/>
      <c r="C45" s="1"/>
      <c r="D45" s="1"/>
      <c r="E45" s="1"/>
      <c r="F45" s="1">
        <v>2054</v>
      </c>
      <c r="G45" s="165">
        <f>G44+$I$44</f>
        <v>2.7749999999999999</v>
      </c>
      <c r="H45" s="1"/>
      <c r="I45" s="1"/>
      <c r="J45" s="1"/>
    </row>
    <row r="46" spans="1:10">
      <c r="A46" s="1"/>
      <c r="B46" s="1"/>
      <c r="C46" s="1"/>
      <c r="D46" s="1"/>
      <c r="E46" s="1"/>
      <c r="F46" s="1">
        <v>2055</v>
      </c>
      <c r="G46" s="165">
        <f>G45+$I$44</f>
        <v>2.7789999999999999</v>
      </c>
      <c r="H46" s="1"/>
      <c r="I46" s="1"/>
      <c r="J46" s="1"/>
    </row>
    <row r="47" spans="1:10">
      <c r="A47" s="1"/>
      <c r="B47" s="1"/>
      <c r="C47" s="1"/>
      <c r="D47" s="1"/>
      <c r="E47" s="1"/>
      <c r="F47" s="1">
        <v>2056</v>
      </c>
      <c r="G47" s="165">
        <f>G46+$I$44</f>
        <v>2.7829999999999999</v>
      </c>
      <c r="H47" s="1"/>
      <c r="I47" s="1"/>
      <c r="J47" s="1"/>
    </row>
    <row r="48" spans="1:10">
      <c r="A48" s="1"/>
      <c r="B48" s="1"/>
      <c r="C48" s="1"/>
      <c r="D48" s="1"/>
      <c r="E48" s="1"/>
      <c r="F48" s="1">
        <v>2057</v>
      </c>
      <c r="G48" s="165">
        <f t="shared" ref="G48:G53" si="1">G47+$I$44</f>
        <v>2.7869999999999999</v>
      </c>
      <c r="H48" s="1"/>
      <c r="I48" s="1"/>
      <c r="J48" s="1"/>
    </row>
    <row r="49" spans="1:10">
      <c r="A49" s="1"/>
      <c r="B49" s="1"/>
      <c r="C49" s="1"/>
      <c r="D49" s="1"/>
      <c r="E49" s="1"/>
      <c r="F49" s="1">
        <v>2058</v>
      </c>
      <c r="G49" s="165">
        <f t="shared" si="1"/>
        <v>2.7909999999999999</v>
      </c>
      <c r="H49" s="1" t="s">
        <v>261</v>
      </c>
      <c r="I49" s="1"/>
      <c r="J49" s="1"/>
    </row>
    <row r="50" spans="1:10">
      <c r="A50" s="1"/>
      <c r="B50" s="1"/>
      <c r="C50" s="1"/>
      <c r="D50" s="1"/>
      <c r="E50" s="1"/>
      <c r="F50" s="1">
        <v>2059</v>
      </c>
      <c r="G50" s="165">
        <f t="shared" si="1"/>
        <v>2.7949999999999999</v>
      </c>
      <c r="H50" s="1"/>
      <c r="I50" s="1"/>
      <c r="J50" s="1"/>
    </row>
    <row r="51" spans="1:10">
      <c r="A51" s="1"/>
      <c r="B51" s="1"/>
      <c r="C51" s="1"/>
      <c r="D51" s="1"/>
      <c r="E51" s="1"/>
      <c r="F51" s="1">
        <v>2060</v>
      </c>
      <c r="G51" s="165">
        <f t="shared" si="1"/>
        <v>2.7989999999999999</v>
      </c>
      <c r="H51" s="1"/>
      <c r="I51" s="1"/>
      <c r="J51" s="1"/>
    </row>
    <row r="52" spans="1:10">
      <c r="A52" s="1"/>
      <c r="B52" s="1"/>
      <c r="C52" s="1"/>
      <c r="D52" s="1"/>
      <c r="E52" s="1"/>
      <c r="F52" s="1">
        <v>2061</v>
      </c>
      <c r="G52" s="165">
        <f t="shared" si="1"/>
        <v>2.8029999999999999</v>
      </c>
      <c r="H52" s="1"/>
      <c r="I52" s="1"/>
      <c r="J52" s="1"/>
    </row>
    <row r="53" spans="1:10">
      <c r="F53" s="1">
        <v>2062</v>
      </c>
      <c r="G53" s="165">
        <f t="shared" si="1"/>
        <v>2.8069999999999999</v>
      </c>
      <c r="H53" s="1"/>
    </row>
    <row r="54" spans="1:10">
      <c r="F54" s="1">
        <v>2063</v>
      </c>
      <c r="G54" s="165">
        <f>C37</f>
        <v>2.8109999999999999</v>
      </c>
      <c r="H54" s="1" t="s">
        <v>263</v>
      </c>
    </row>
    <row r="55" spans="1:10">
      <c r="F55" s="1">
        <v>2064</v>
      </c>
      <c r="H5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37"/>
  <sheetViews>
    <sheetView zoomScale="70" zoomScaleNormal="70" workbookViewId="0">
      <selection activeCell="C42" sqref="C42"/>
    </sheetView>
  </sheetViews>
  <sheetFormatPr defaultRowHeight="15"/>
  <cols>
    <col min="1" max="1" width="18.140625" customWidth="1"/>
    <col min="2" max="2" width="21.7109375" customWidth="1"/>
    <col min="3" max="15" width="19.140625" customWidth="1"/>
  </cols>
  <sheetData>
    <row r="1" spans="1:14" ht="21.75" thickBot="1">
      <c r="A1" s="32" t="s">
        <v>126</v>
      </c>
      <c r="I1" s="54"/>
      <c r="J1" s="54"/>
      <c r="K1" s="54"/>
      <c r="L1" s="54"/>
      <c r="M1" s="54"/>
      <c r="N1" s="54"/>
    </row>
    <row r="2" spans="1:14" ht="18.75">
      <c r="A2" s="18"/>
      <c r="B2" s="25" t="s">
        <v>36</v>
      </c>
      <c r="C2" s="34" t="s">
        <v>103</v>
      </c>
      <c r="D2" s="35"/>
      <c r="E2" s="36"/>
      <c r="F2" s="34" t="s">
        <v>38</v>
      </c>
      <c r="G2" s="7"/>
      <c r="H2" s="36"/>
      <c r="I2" s="115"/>
      <c r="J2" s="54"/>
      <c r="K2" s="54"/>
      <c r="L2" s="115"/>
      <c r="M2" s="54"/>
      <c r="N2" s="54"/>
    </row>
    <row r="3" spans="1:14">
      <c r="A3" s="19"/>
      <c r="B3" s="26" t="s">
        <v>37</v>
      </c>
      <c r="C3" s="37" t="s">
        <v>30</v>
      </c>
      <c r="D3" s="38" t="s">
        <v>29</v>
      </c>
      <c r="E3" s="39"/>
      <c r="F3" s="8" t="s">
        <v>30</v>
      </c>
      <c r="G3" s="9" t="s">
        <v>29</v>
      </c>
      <c r="H3" s="39"/>
      <c r="I3" s="9"/>
      <c r="J3" s="9"/>
      <c r="K3" s="9"/>
      <c r="L3" s="9"/>
      <c r="M3" s="9"/>
      <c r="N3" s="9"/>
    </row>
    <row r="4" spans="1:14">
      <c r="A4" s="20" t="s">
        <v>16</v>
      </c>
      <c r="B4" s="26"/>
      <c r="C4" s="37" t="s">
        <v>31</v>
      </c>
      <c r="D4" s="38"/>
      <c r="E4" s="39"/>
      <c r="F4" s="8" t="s">
        <v>31</v>
      </c>
      <c r="G4" s="9"/>
      <c r="H4" s="39"/>
      <c r="I4" s="9"/>
      <c r="J4" s="9"/>
      <c r="K4" s="9"/>
      <c r="L4" s="9"/>
      <c r="M4" s="9"/>
      <c r="N4" s="9"/>
    </row>
    <row r="5" spans="1:14">
      <c r="A5" s="22" t="s">
        <v>7</v>
      </c>
      <c r="B5" s="27" t="s">
        <v>3</v>
      </c>
      <c r="C5" s="40" t="s">
        <v>3</v>
      </c>
      <c r="D5" s="41" t="s">
        <v>3</v>
      </c>
      <c r="E5" s="42" t="s">
        <v>7</v>
      </c>
      <c r="F5" s="13" t="s">
        <v>3</v>
      </c>
      <c r="G5" s="14" t="s">
        <v>3</v>
      </c>
      <c r="H5" s="42" t="s">
        <v>7</v>
      </c>
      <c r="I5" s="9"/>
      <c r="J5" s="9"/>
      <c r="K5" s="9"/>
      <c r="L5" s="9"/>
      <c r="M5" s="9"/>
      <c r="N5" s="9"/>
    </row>
    <row r="6" spans="1:14">
      <c r="A6" s="21" t="s">
        <v>5</v>
      </c>
      <c r="B6" s="28">
        <f>Pre_Feb!W52</f>
        <v>33.170009179657249</v>
      </c>
      <c r="C6" s="17">
        <f>Feb_Min_Base!Y$50</f>
        <v>37.304901592713101</v>
      </c>
      <c r="D6" s="15">
        <f t="shared" ref="D6:D14" si="0">$B6-C6</f>
        <v>-4.1348924130558515</v>
      </c>
      <c r="E6" s="16">
        <f t="shared" ref="E6:E13" si="1">D6/$B6</f>
        <v>-0.12465756010678855</v>
      </c>
      <c r="F6" s="10">
        <f>'Feb_Faster Sales'!Y$50</f>
        <v>41.319031310778783</v>
      </c>
      <c r="G6" s="11">
        <f t="shared" ref="G6:G14" si="2">$B6-F6</f>
        <v>-8.1490221311215336</v>
      </c>
      <c r="H6" s="16">
        <f t="shared" ref="H6:H14" si="3">G6/$B6</f>
        <v>-0.24567440084156583</v>
      </c>
      <c r="I6" s="11"/>
      <c r="J6" s="11"/>
      <c r="K6" s="114"/>
      <c r="L6" s="11"/>
      <c r="M6" s="11"/>
      <c r="N6" s="114"/>
    </row>
    <row r="7" spans="1:14">
      <c r="A7" s="21" t="s">
        <v>118</v>
      </c>
      <c r="B7" s="28">
        <f>Pre_Feb!X52</f>
        <v>32.237915993009359</v>
      </c>
      <c r="C7" s="17">
        <f>Feb_Min_Base!Z$50</f>
        <v>33.387613270001516</v>
      </c>
      <c r="D7" s="15">
        <f t="shared" si="0"/>
        <v>-1.149697276992157</v>
      </c>
      <c r="E7" s="16">
        <f t="shared" si="1"/>
        <v>-3.5662890778717315E-2</v>
      </c>
      <c r="F7" s="10">
        <f>'Feb_Faster Sales'!Z$50</f>
        <v>37.235971389635154</v>
      </c>
      <c r="G7" s="11">
        <f t="shared" si="2"/>
        <v>-4.9980553966257943</v>
      </c>
      <c r="H7" s="16">
        <f t="shared" si="3"/>
        <v>-0.15503655378063516</v>
      </c>
      <c r="I7" s="11"/>
      <c r="J7" s="11"/>
      <c r="K7" s="114"/>
      <c r="L7" s="11"/>
      <c r="M7" s="11"/>
      <c r="N7" s="114"/>
    </row>
    <row r="8" spans="1:14">
      <c r="A8" s="21" t="s">
        <v>120</v>
      </c>
      <c r="B8" s="28">
        <f>Pre_Feb!Y52</f>
        <v>31.346278799032262</v>
      </c>
      <c r="C8" s="17">
        <f>Feb_Min_Base!AA$50</f>
        <v>29.976394127555121</v>
      </c>
      <c r="D8" s="15">
        <f t="shared" si="0"/>
        <v>1.3698846714771413</v>
      </c>
      <c r="E8" s="16">
        <f t="shared" si="1"/>
        <v>4.3701668075492042E-2</v>
      </c>
      <c r="F8" s="10">
        <f>'Feb_Faster Sales'!AA$50</f>
        <v>33.667621251526477</v>
      </c>
      <c r="G8" s="15">
        <f t="shared" si="2"/>
        <v>-2.3213424524942141</v>
      </c>
      <c r="H8" s="16">
        <f t="shared" si="3"/>
        <v>-7.4054801444753293E-2</v>
      </c>
      <c r="I8" s="15"/>
      <c r="J8" s="15"/>
      <c r="K8" s="114"/>
      <c r="L8" s="11"/>
      <c r="M8" s="15"/>
      <c r="N8" s="114"/>
    </row>
    <row r="9" spans="1:14">
      <c r="A9" s="21" t="s">
        <v>119</v>
      </c>
      <c r="B9" s="28">
        <f>Pre_Feb!Z52</f>
        <v>30.492983464293687</v>
      </c>
      <c r="C9" s="17">
        <f>Feb_Min_Base!AB$50</f>
        <v>26.997819397159191</v>
      </c>
      <c r="D9" s="15">
        <f t="shared" si="0"/>
        <v>3.4951640671344961</v>
      </c>
      <c r="E9" s="16">
        <f t="shared" si="1"/>
        <v>0.11462191199582757</v>
      </c>
      <c r="F9" s="10">
        <f>'Feb_Faster Sales'!AB$50</f>
        <v>30.540032355562765</v>
      </c>
      <c r="G9" s="15">
        <f t="shared" si="2"/>
        <v>-4.7048891269078297E-2</v>
      </c>
      <c r="H9" s="16">
        <f t="shared" si="3"/>
        <v>-1.5429415532321083E-3</v>
      </c>
      <c r="I9" s="15"/>
      <c r="J9" s="15"/>
      <c r="K9" s="114"/>
      <c r="L9" s="15"/>
      <c r="M9" s="15"/>
      <c r="N9" s="114"/>
    </row>
    <row r="10" spans="1:14">
      <c r="A10" s="21" t="s">
        <v>121</v>
      </c>
      <c r="B10" s="28">
        <f>Pre_Feb!AA52</f>
        <v>29.676041440736284</v>
      </c>
      <c r="C10" s="17">
        <f>Feb_Min_Base!AC$50</f>
        <v>24.38996074786299</v>
      </c>
      <c r="D10" s="15">
        <f t="shared" si="0"/>
        <v>5.2860806928732949</v>
      </c>
      <c r="E10" s="16">
        <f t="shared" si="1"/>
        <v>0.17812620673918775</v>
      </c>
      <c r="F10" s="10">
        <f>'Feb_Faster Sales'!AC$50</f>
        <v>27.790788160132188</v>
      </c>
      <c r="G10" s="15">
        <f t="shared" si="2"/>
        <v>1.8852532806040969</v>
      </c>
      <c r="H10" s="16">
        <f t="shared" si="3"/>
        <v>6.3527788380030051E-2</v>
      </c>
      <c r="I10" s="15"/>
      <c r="J10" s="15"/>
      <c r="K10" s="114"/>
      <c r="L10" s="15"/>
      <c r="M10" s="15"/>
      <c r="N10" s="114"/>
    </row>
    <row r="11" spans="1:14">
      <c r="A11" s="21" t="s">
        <v>122</v>
      </c>
      <c r="B11" s="28">
        <f>Pre_Feb!AB52</f>
        <v>28.893581521352477</v>
      </c>
      <c r="C11" s="17">
        <f>Feb_Min_Base!AD$50</f>
        <v>22.100483682786617</v>
      </c>
      <c r="D11" s="15">
        <f t="shared" si="0"/>
        <v>6.7930978385658598</v>
      </c>
      <c r="E11" s="16">
        <f t="shared" si="1"/>
        <v>0.23510750418897472</v>
      </c>
      <c r="F11" s="10">
        <f>'Feb_Faster Sales'!AD$50</f>
        <v>25.367098875883059</v>
      </c>
      <c r="G11" s="11">
        <f t="shared" si="2"/>
        <v>3.526482645469418</v>
      </c>
      <c r="H11" s="16">
        <f t="shared" si="3"/>
        <v>0.1220507275244965</v>
      </c>
      <c r="I11" s="11"/>
      <c r="J11" s="11"/>
      <c r="K11" s="114"/>
      <c r="L11" s="11"/>
      <c r="M11" s="11"/>
      <c r="N11" s="114"/>
    </row>
    <row r="12" spans="1:14">
      <c r="A12" s="21" t="s">
        <v>123</v>
      </c>
      <c r="B12" s="28">
        <f>Pre_Feb!AC52</f>
        <v>28.143842184038693</v>
      </c>
      <c r="C12" s="17">
        <f>Feb_Min_Base!AE$50</f>
        <v>20.085073830830087</v>
      </c>
      <c r="D12" s="15">
        <f t="shared" si="0"/>
        <v>8.0587683532086061</v>
      </c>
      <c r="E12" s="16">
        <f t="shared" si="1"/>
        <v>0.28634215259276152</v>
      </c>
      <c r="F12" s="10">
        <f>'Feb_Faster Sales'!AE$50</f>
        <v>23.224225325538551</v>
      </c>
      <c r="G12" s="11">
        <f t="shared" si="2"/>
        <v>4.9196168585001416</v>
      </c>
      <c r="H12" s="16">
        <f t="shared" si="3"/>
        <v>0.17480260251353383</v>
      </c>
      <c r="I12" s="11"/>
      <c r="J12" s="11"/>
      <c r="K12" s="114"/>
      <c r="L12" s="11"/>
      <c r="M12" s="11"/>
      <c r="N12" s="114"/>
    </row>
    <row r="13" spans="1:14">
      <c r="A13" s="21" t="s">
        <v>124</v>
      </c>
      <c r="B13" s="28">
        <f>Pre_Feb!AD52</f>
        <v>27.425164478531158</v>
      </c>
      <c r="C13" s="17">
        <f>Feb_Min_Base!AF$50</f>
        <v>18.306133179676813</v>
      </c>
      <c r="D13" s="15">
        <f t="shared" si="0"/>
        <v>9.1190312988543454</v>
      </c>
      <c r="E13" s="16">
        <f t="shared" si="1"/>
        <v>0.33250598391097574</v>
      </c>
      <c r="F13" s="10">
        <f>'Feb_Faster Sales'!AF$50</f>
        <v>21.324172938823367</v>
      </c>
      <c r="G13" s="11">
        <f t="shared" si="2"/>
        <v>6.1009915397077918</v>
      </c>
      <c r="H13" s="16">
        <f t="shared" si="3"/>
        <v>0.22245961531000999</v>
      </c>
      <c r="I13" s="11"/>
      <c r="J13" s="11"/>
      <c r="K13" s="114"/>
      <c r="L13" s="11"/>
      <c r="M13" s="11"/>
      <c r="N13" s="114"/>
    </row>
    <row r="14" spans="1:14" ht="15.75" thickBot="1">
      <c r="A14" s="43" t="s">
        <v>125</v>
      </c>
      <c r="B14" s="29">
        <f>Pre_Feb!AE52</f>
        <v>26.73598541501288</v>
      </c>
      <c r="C14" s="43">
        <f>Feb_Min_Base!AG$50</f>
        <v>16.731698200562249</v>
      </c>
      <c r="D14" s="44">
        <f t="shared" si="0"/>
        <v>10.004287214450631</v>
      </c>
      <c r="E14" s="45">
        <f>D14/$B14</f>
        <v>0.37418808617515892</v>
      </c>
      <c r="F14" s="43">
        <f>'Feb_Faster Sales'!AG$50</f>
        <v>19.634607816496789</v>
      </c>
      <c r="G14" s="12">
        <f t="shared" si="2"/>
        <v>7.1013775985160912</v>
      </c>
      <c r="H14" s="45">
        <f t="shared" si="3"/>
        <v>0.26561121605521604</v>
      </c>
      <c r="I14" s="11"/>
      <c r="J14" s="11"/>
      <c r="K14" s="114"/>
      <c r="L14" s="11"/>
      <c r="M14" s="11"/>
      <c r="N14" s="114"/>
    </row>
    <row r="19" spans="1:2">
      <c r="A19" s="5"/>
    </row>
    <row r="20" spans="1:2">
      <c r="B20" s="4"/>
    </row>
    <row r="21" spans="1:2">
      <c r="B21" s="4"/>
    </row>
    <row r="22" spans="1:2">
      <c r="A22" s="5"/>
      <c r="B22" s="30"/>
    </row>
    <row r="23" spans="1:2">
      <c r="B23" s="4"/>
    </row>
    <row r="26" spans="1:2">
      <c r="A26" s="5"/>
    </row>
    <row r="27" spans="1:2">
      <c r="B27" s="4"/>
    </row>
    <row r="28" spans="1:2">
      <c r="B28" s="4"/>
    </row>
    <row r="29" spans="1:2">
      <c r="A29" s="5"/>
      <c r="B29" s="33"/>
    </row>
    <row r="30" spans="1:2">
      <c r="B30" s="4"/>
    </row>
    <row r="33" spans="1:2">
      <c r="A33" s="5"/>
    </row>
    <row r="34" spans="1:2">
      <c r="B34" s="4"/>
    </row>
    <row r="35" spans="1:2">
      <c r="B35" s="4"/>
    </row>
    <row r="36" spans="1:2">
      <c r="A36" s="5"/>
      <c r="B36" s="30"/>
    </row>
    <row r="37" spans="1:2">
      <c r="B37" s="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BK3359"/>
  <sheetViews>
    <sheetView zoomScaleNormal="100" workbookViewId="0">
      <pane xSplit="1" ySplit="7" topLeftCell="C20" activePane="bottomRight" state="frozen"/>
      <selection pane="topRight" activeCell="B1" sqref="B1"/>
      <selection pane="bottomLeft" activeCell="A3" sqref="A3"/>
      <selection pane="bottomRight" activeCell="H75" sqref="H75"/>
    </sheetView>
  </sheetViews>
  <sheetFormatPr defaultRowHeight="12"/>
  <cols>
    <col min="1" max="1" width="12.42578125" style="58" customWidth="1"/>
    <col min="2" max="17" width="9.7109375" style="58" customWidth="1"/>
    <col min="18" max="18" width="12.7109375" style="58" customWidth="1"/>
    <col min="19" max="19" width="9.7109375" style="69" customWidth="1"/>
    <col min="20" max="21" width="9.7109375" style="23" customWidth="1"/>
    <col min="22" max="32" width="9.7109375" style="58" customWidth="1"/>
    <col min="33" max="33" width="11.28515625" style="58" customWidth="1"/>
    <col min="34" max="61" width="9.7109375" style="58" customWidth="1"/>
    <col min="62" max="16384" width="9.140625" style="58"/>
  </cols>
  <sheetData>
    <row r="1" spans="1:61" ht="21">
      <c r="A1" s="57" t="s">
        <v>54</v>
      </c>
      <c r="F1" s="137"/>
      <c r="S1" s="51"/>
      <c r="T1" s="58"/>
      <c r="V1" s="23"/>
      <c r="W1" s="46"/>
      <c r="X1" s="46"/>
      <c r="Y1" s="46"/>
      <c r="Z1" s="46"/>
      <c r="AA1" s="46"/>
      <c r="AB1" s="46"/>
      <c r="AC1" s="46"/>
      <c r="AD1" s="46"/>
      <c r="AE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row>
    <row r="2" spans="1:61" s="59" customFormat="1" ht="15.75">
      <c r="B2" s="60" t="s">
        <v>280</v>
      </c>
      <c r="I2" s="52" t="s">
        <v>12</v>
      </c>
      <c r="J2" s="52"/>
      <c r="K2" s="52"/>
      <c r="L2" s="60"/>
      <c r="N2" s="60" t="s">
        <v>271</v>
      </c>
      <c r="O2" s="60"/>
      <c r="P2" s="60"/>
      <c r="Q2" s="60"/>
      <c r="R2" s="52" t="s">
        <v>87</v>
      </c>
      <c r="S2" s="52"/>
      <c r="T2" s="60"/>
      <c r="U2" s="61"/>
      <c r="V2" s="61"/>
      <c r="W2" s="96" t="s">
        <v>61</v>
      </c>
      <c r="X2" s="96"/>
      <c r="Y2" s="96"/>
      <c r="Z2" s="96"/>
      <c r="AA2" s="96"/>
      <c r="AB2" s="96"/>
      <c r="AC2" s="96"/>
      <c r="AD2" s="96"/>
      <c r="AE2" s="96"/>
      <c r="AF2" s="104"/>
      <c r="AG2" s="96" t="s">
        <v>274</v>
      </c>
      <c r="AH2" s="96"/>
      <c r="AI2" s="104"/>
      <c r="AJ2" s="104"/>
      <c r="AK2" s="104"/>
      <c r="AL2" s="104"/>
      <c r="AM2" s="104"/>
      <c r="AN2" s="104"/>
      <c r="AO2" s="104"/>
      <c r="AP2" s="104"/>
      <c r="AQ2" s="104"/>
      <c r="AR2" s="104"/>
      <c r="AS2" s="104"/>
      <c r="AT2" s="104"/>
      <c r="AU2" s="104"/>
      <c r="AV2" s="96" t="s">
        <v>275</v>
      </c>
      <c r="AW2" s="104"/>
      <c r="AX2" s="96"/>
      <c r="AY2" s="104"/>
      <c r="AZ2" s="104"/>
      <c r="BA2" s="96"/>
      <c r="BB2" s="96"/>
      <c r="BC2" s="96"/>
      <c r="BD2" s="96"/>
      <c r="BE2" s="96"/>
      <c r="BF2" s="96"/>
      <c r="BG2" s="96"/>
      <c r="BH2" s="96"/>
      <c r="BI2" s="96"/>
    </row>
    <row r="3" spans="1:61" s="48" customFormat="1" ht="37.5" customHeight="1">
      <c r="B3" s="3" t="s">
        <v>55</v>
      </c>
      <c r="C3" s="3" t="s">
        <v>73</v>
      </c>
      <c r="D3" s="3" t="s">
        <v>276</v>
      </c>
      <c r="E3" s="3" t="s">
        <v>277</v>
      </c>
      <c r="F3" s="3" t="s">
        <v>278</v>
      </c>
      <c r="G3" s="3" t="s">
        <v>74</v>
      </c>
      <c r="H3" s="3"/>
      <c r="I3" s="31" t="s">
        <v>77</v>
      </c>
      <c r="J3" s="31" t="s">
        <v>32</v>
      </c>
      <c r="K3" s="31" t="s">
        <v>150</v>
      </c>
      <c r="L3" s="3" t="s">
        <v>151</v>
      </c>
      <c r="M3" s="3"/>
      <c r="N3" s="3" t="s">
        <v>11</v>
      </c>
      <c r="O3" s="31" t="s">
        <v>269</v>
      </c>
      <c r="P3" s="31" t="s">
        <v>136</v>
      </c>
      <c r="Q3" s="3"/>
      <c r="R3" s="31" t="s">
        <v>279</v>
      </c>
      <c r="S3" s="31" t="s">
        <v>270</v>
      </c>
      <c r="T3" s="3" t="s">
        <v>272</v>
      </c>
      <c r="U3" s="160" t="s">
        <v>0</v>
      </c>
      <c r="V3" s="6"/>
      <c r="W3" s="97" t="s">
        <v>108</v>
      </c>
      <c r="X3" s="97" t="s">
        <v>109</v>
      </c>
      <c r="Y3" s="97" t="s">
        <v>110</v>
      </c>
      <c r="Z3" s="97" t="s">
        <v>111</v>
      </c>
      <c r="AA3" s="97" t="s">
        <v>112</v>
      </c>
      <c r="AB3" s="97" t="s">
        <v>113</v>
      </c>
      <c r="AC3" s="97" t="s">
        <v>114</v>
      </c>
      <c r="AD3" s="97" t="s">
        <v>116</v>
      </c>
      <c r="AE3" s="97" t="s">
        <v>115</v>
      </c>
      <c r="AF3" s="106"/>
      <c r="AG3" s="105"/>
      <c r="AH3" s="159"/>
      <c r="AI3" s="106"/>
      <c r="AJ3" s="106"/>
      <c r="AK3" s="106"/>
      <c r="AL3" s="106"/>
      <c r="AM3" s="106"/>
      <c r="AN3" s="106"/>
      <c r="AO3" s="106"/>
      <c r="AP3" s="106"/>
      <c r="AQ3" s="106"/>
      <c r="AR3" s="106"/>
      <c r="AS3" s="106"/>
      <c r="AT3" s="106"/>
      <c r="AU3" s="106"/>
      <c r="AV3" s="105"/>
      <c r="AW3" s="159"/>
      <c r="AX3" s="106"/>
      <c r="AY3" s="106"/>
      <c r="AZ3" s="106"/>
      <c r="BA3" s="106"/>
      <c r="BB3" s="106"/>
      <c r="BC3" s="106"/>
      <c r="BD3" s="106"/>
      <c r="BE3" s="106"/>
      <c r="BF3" s="106"/>
      <c r="BG3" s="106"/>
      <c r="BH3" s="106"/>
      <c r="BI3" s="106"/>
    </row>
    <row r="4" spans="1:61" ht="12" customHeight="1">
      <c r="A4" s="58" t="s">
        <v>91</v>
      </c>
      <c r="B4" s="3">
        <v>25</v>
      </c>
      <c r="C4" s="3"/>
      <c r="D4" s="86">
        <v>3.1</v>
      </c>
      <c r="E4" s="3"/>
      <c r="F4" s="3"/>
      <c r="G4" s="3"/>
      <c r="H4" s="3"/>
      <c r="I4" s="31"/>
      <c r="J4" s="31"/>
      <c r="K4" s="3"/>
      <c r="L4" s="3"/>
      <c r="M4" s="3"/>
      <c r="N4" s="3"/>
      <c r="O4" s="3"/>
      <c r="P4" s="3"/>
      <c r="Q4" s="3"/>
      <c r="R4" s="31"/>
      <c r="S4" s="31"/>
      <c r="T4" s="3"/>
      <c r="U4" s="160"/>
      <c r="V4" s="6"/>
      <c r="W4" s="97"/>
      <c r="X4" s="97"/>
      <c r="Y4" s="97"/>
      <c r="Z4" s="97"/>
      <c r="AA4" s="97"/>
      <c r="AB4" s="97"/>
      <c r="AC4" s="97"/>
      <c r="AD4" s="97"/>
      <c r="AE4" s="97"/>
      <c r="AF4" s="106"/>
      <c r="AG4" s="118" t="s">
        <v>70</v>
      </c>
      <c r="AH4" s="106"/>
      <c r="AI4" s="97"/>
      <c r="AJ4" s="97"/>
      <c r="AK4" s="97"/>
      <c r="AL4" s="97"/>
      <c r="AM4" s="97"/>
      <c r="AN4" s="97"/>
      <c r="AO4" s="97"/>
      <c r="AP4" s="97"/>
      <c r="AQ4" s="97"/>
      <c r="AR4" s="97"/>
      <c r="AS4" s="97"/>
      <c r="AT4" s="97"/>
      <c r="AU4" s="106"/>
      <c r="AV4" s="118" t="s">
        <v>70</v>
      </c>
      <c r="AW4" s="106"/>
      <c r="AX4" s="97"/>
      <c r="AY4" s="97"/>
      <c r="AZ4" s="97"/>
      <c r="BA4" s="97"/>
      <c r="BB4" s="97"/>
      <c r="BC4" s="97"/>
      <c r="BD4" s="97"/>
      <c r="BE4" s="97"/>
      <c r="BF4" s="97"/>
      <c r="BG4" s="97"/>
      <c r="BH4" s="97"/>
      <c r="BI4" s="97"/>
    </row>
    <row r="5" spans="1:61" ht="12" customHeight="1">
      <c r="A5" s="58" t="s">
        <v>2</v>
      </c>
      <c r="B5" s="3" t="s">
        <v>3</v>
      </c>
      <c r="C5" s="3" t="s">
        <v>3</v>
      </c>
      <c r="D5" s="3" t="s">
        <v>3</v>
      </c>
      <c r="E5" s="3" t="s">
        <v>3</v>
      </c>
      <c r="F5" s="3" t="s">
        <v>3</v>
      </c>
      <c r="G5" s="3" t="s">
        <v>3</v>
      </c>
      <c r="H5" s="3"/>
      <c r="I5" s="31" t="s">
        <v>3</v>
      </c>
      <c r="J5" s="31" t="s">
        <v>3</v>
      </c>
      <c r="K5" s="3" t="s">
        <v>3</v>
      </c>
      <c r="L5" s="3"/>
      <c r="M5" s="3"/>
      <c r="N5" s="3" t="s">
        <v>3</v>
      </c>
      <c r="O5" s="3" t="s">
        <v>3</v>
      </c>
      <c r="P5" s="3" t="s">
        <v>3</v>
      </c>
      <c r="Q5" s="3"/>
      <c r="R5" s="31" t="s">
        <v>3</v>
      </c>
      <c r="S5" s="31" t="s">
        <v>3</v>
      </c>
      <c r="T5" s="3" t="s">
        <v>3</v>
      </c>
      <c r="U5" s="160" t="s">
        <v>3</v>
      </c>
      <c r="V5" s="6"/>
      <c r="W5" s="97" t="s">
        <v>3</v>
      </c>
      <c r="X5" s="97" t="s">
        <v>3</v>
      </c>
      <c r="Y5" s="97" t="s">
        <v>3</v>
      </c>
      <c r="Z5" s="97" t="s">
        <v>3</v>
      </c>
      <c r="AA5" s="97" t="s">
        <v>3</v>
      </c>
      <c r="AB5" s="97" t="s">
        <v>3</v>
      </c>
      <c r="AC5" s="97" t="s">
        <v>3</v>
      </c>
      <c r="AD5" s="97" t="s">
        <v>3</v>
      </c>
      <c r="AE5" s="97" t="s">
        <v>3</v>
      </c>
      <c r="AF5" s="106"/>
      <c r="AG5" s="97" t="s">
        <v>3</v>
      </c>
      <c r="AH5" s="97" t="s">
        <v>3</v>
      </c>
      <c r="AI5" s="97" t="s">
        <v>3</v>
      </c>
      <c r="AJ5" s="97" t="s">
        <v>3</v>
      </c>
      <c r="AK5" s="97" t="s">
        <v>3</v>
      </c>
      <c r="AL5" s="97" t="s">
        <v>3</v>
      </c>
      <c r="AM5" s="97" t="s">
        <v>3</v>
      </c>
      <c r="AN5" s="97" t="s">
        <v>3</v>
      </c>
      <c r="AO5" s="97" t="s">
        <v>3</v>
      </c>
      <c r="AP5" s="97" t="s">
        <v>3</v>
      </c>
      <c r="AQ5" s="97" t="s">
        <v>3</v>
      </c>
      <c r="AR5" s="97" t="s">
        <v>3</v>
      </c>
      <c r="AS5" s="97" t="s">
        <v>3</v>
      </c>
      <c r="AT5" s="97" t="s">
        <v>3</v>
      </c>
      <c r="AU5" s="106"/>
      <c r="AV5" s="97" t="s">
        <v>3</v>
      </c>
      <c r="AW5" s="97" t="s">
        <v>3</v>
      </c>
      <c r="AX5" s="97" t="s">
        <v>3</v>
      </c>
      <c r="AY5" s="97" t="s">
        <v>3</v>
      </c>
      <c r="AZ5" s="97" t="s">
        <v>3</v>
      </c>
      <c r="BA5" s="97" t="s">
        <v>3</v>
      </c>
      <c r="BB5" s="97" t="s">
        <v>3</v>
      </c>
      <c r="BC5" s="97" t="s">
        <v>3</v>
      </c>
      <c r="BD5" s="97" t="s">
        <v>3</v>
      </c>
      <c r="BE5" s="97" t="s">
        <v>3</v>
      </c>
      <c r="BF5" s="97" t="s">
        <v>3</v>
      </c>
      <c r="BG5" s="97" t="s">
        <v>3</v>
      </c>
      <c r="BH5" s="97" t="s">
        <v>3</v>
      </c>
      <c r="BI5" s="97" t="s">
        <v>3</v>
      </c>
    </row>
    <row r="6" spans="1:61" s="51" customFormat="1" ht="12" customHeight="1">
      <c r="A6" s="58" t="s">
        <v>94</v>
      </c>
      <c r="B6" s="3" t="s">
        <v>93</v>
      </c>
      <c r="C6" s="3" t="s">
        <v>20</v>
      </c>
      <c r="D6" s="3" t="s">
        <v>93</v>
      </c>
      <c r="E6" s="3" t="s">
        <v>20</v>
      </c>
      <c r="F6" s="3" t="s">
        <v>93</v>
      </c>
      <c r="G6" s="3" t="s">
        <v>20</v>
      </c>
      <c r="H6" s="3"/>
      <c r="I6" s="31" t="s">
        <v>93</v>
      </c>
      <c r="J6" s="31" t="s">
        <v>93</v>
      </c>
      <c r="K6" s="3" t="s">
        <v>93</v>
      </c>
      <c r="L6" s="3" t="s">
        <v>92</v>
      </c>
      <c r="M6" s="3"/>
      <c r="N6" s="3" t="s">
        <v>93</v>
      </c>
      <c r="O6" s="3" t="s">
        <v>93</v>
      </c>
      <c r="P6" s="3" t="s">
        <v>20</v>
      </c>
      <c r="Q6" s="3"/>
      <c r="R6" s="31" t="s">
        <v>20</v>
      </c>
      <c r="S6" s="31" t="s">
        <v>20</v>
      </c>
      <c r="T6" s="3" t="s">
        <v>20</v>
      </c>
      <c r="U6" s="160" t="s">
        <v>20</v>
      </c>
      <c r="V6" s="6"/>
      <c r="W6" s="97"/>
      <c r="X6" s="97"/>
      <c r="Y6" s="97"/>
      <c r="Z6" s="97"/>
      <c r="AA6" s="97"/>
      <c r="AB6" s="97"/>
      <c r="AC6" s="97"/>
      <c r="AD6" s="97"/>
      <c r="AE6" s="97"/>
      <c r="AF6" s="106"/>
      <c r="AG6" s="106"/>
      <c r="AH6" s="106"/>
      <c r="AI6" s="97"/>
      <c r="AJ6" s="97"/>
      <c r="AK6" s="97"/>
      <c r="AL6" s="97"/>
      <c r="AM6" s="97"/>
      <c r="AN6" s="97"/>
      <c r="AO6" s="97"/>
      <c r="AP6" s="97"/>
      <c r="AQ6" s="97"/>
      <c r="AR6" s="97"/>
      <c r="AS6" s="97"/>
      <c r="AT6" s="97"/>
      <c r="AU6" s="106"/>
      <c r="AV6" s="106"/>
      <c r="AW6" s="106"/>
      <c r="AX6" s="97"/>
      <c r="AY6" s="97"/>
      <c r="AZ6" s="97"/>
      <c r="BA6" s="97"/>
      <c r="BB6" s="97"/>
      <c r="BC6" s="97"/>
      <c r="BD6" s="97"/>
      <c r="BE6" s="97"/>
      <c r="BF6" s="97"/>
      <c r="BG6" s="97"/>
      <c r="BH6" s="97"/>
      <c r="BI6" s="97"/>
    </row>
    <row r="7" spans="1:61" s="51" customFormat="1" ht="12" customHeight="1">
      <c r="A7" s="58" t="s">
        <v>52</v>
      </c>
      <c r="B7" s="3" t="s">
        <v>50</v>
      </c>
      <c r="C7" s="3" t="s">
        <v>50</v>
      </c>
      <c r="D7" s="3" t="s">
        <v>50</v>
      </c>
      <c r="E7" s="3" t="s">
        <v>50</v>
      </c>
      <c r="F7" s="3" t="s">
        <v>50</v>
      </c>
      <c r="G7" s="3" t="s">
        <v>50</v>
      </c>
      <c r="H7" s="3"/>
      <c r="I7" s="31" t="s">
        <v>76</v>
      </c>
      <c r="J7" s="31" t="s">
        <v>75</v>
      </c>
      <c r="K7" s="3" t="s">
        <v>50</v>
      </c>
      <c r="L7" s="3" t="s">
        <v>50</v>
      </c>
      <c r="M7" s="3"/>
      <c r="N7" s="3" t="s">
        <v>50</v>
      </c>
      <c r="O7" s="3" t="s">
        <v>50</v>
      </c>
      <c r="P7" s="3"/>
      <c r="Q7" s="3"/>
      <c r="R7" s="31"/>
      <c r="S7" s="31"/>
      <c r="T7" s="3"/>
      <c r="U7" s="160" t="s">
        <v>50</v>
      </c>
      <c r="V7" s="6"/>
      <c r="W7" s="97" t="s">
        <v>51</v>
      </c>
      <c r="X7" s="97" t="s">
        <v>51</v>
      </c>
      <c r="Y7" s="97" t="s">
        <v>51</v>
      </c>
      <c r="Z7" s="97" t="s">
        <v>51</v>
      </c>
      <c r="AA7" s="97" t="s">
        <v>51</v>
      </c>
      <c r="AB7" s="97" t="s">
        <v>51</v>
      </c>
      <c r="AC7" s="97" t="s">
        <v>51</v>
      </c>
      <c r="AD7" s="97" t="s">
        <v>51</v>
      </c>
      <c r="AE7" s="97" t="s">
        <v>51</v>
      </c>
      <c r="AF7" s="106"/>
      <c r="AG7" s="106" t="s">
        <v>273</v>
      </c>
      <c r="AH7" s="97" t="s">
        <v>135</v>
      </c>
      <c r="AI7" s="97" t="s">
        <v>51</v>
      </c>
      <c r="AJ7" s="97" t="s">
        <v>56</v>
      </c>
      <c r="AK7" s="97" t="s">
        <v>57</v>
      </c>
      <c r="AL7" s="97" t="s">
        <v>58</v>
      </c>
      <c r="AM7" s="97" t="s">
        <v>59</v>
      </c>
      <c r="AN7" s="97" t="s">
        <v>60</v>
      </c>
      <c r="AO7" s="97" t="s">
        <v>64</v>
      </c>
      <c r="AP7" s="97" t="s">
        <v>65</v>
      </c>
      <c r="AQ7" s="97" t="s">
        <v>66</v>
      </c>
      <c r="AR7" s="97" t="s">
        <v>67</v>
      </c>
      <c r="AS7" s="97" t="s">
        <v>68</v>
      </c>
      <c r="AT7" s="97" t="s">
        <v>69</v>
      </c>
      <c r="AU7" s="106"/>
      <c r="AV7" s="106" t="s">
        <v>273</v>
      </c>
      <c r="AW7" s="97" t="s">
        <v>135</v>
      </c>
      <c r="AX7" s="97" t="s">
        <v>51</v>
      </c>
      <c r="AY7" s="97" t="s">
        <v>56</v>
      </c>
      <c r="AZ7" s="97" t="s">
        <v>57</v>
      </c>
      <c r="BA7" s="97" t="s">
        <v>58</v>
      </c>
      <c r="BB7" s="97" t="s">
        <v>59</v>
      </c>
      <c r="BC7" s="97" t="s">
        <v>60</v>
      </c>
      <c r="BD7" s="97" t="s">
        <v>64</v>
      </c>
      <c r="BE7" s="97" t="s">
        <v>65</v>
      </c>
      <c r="BF7" s="97" t="s">
        <v>66</v>
      </c>
      <c r="BG7" s="97" t="s">
        <v>67</v>
      </c>
      <c r="BH7" s="97" t="s">
        <v>68</v>
      </c>
      <c r="BI7" s="97" t="s">
        <v>69</v>
      </c>
    </row>
    <row r="8" spans="1:61" s="51" customFormat="1" ht="15">
      <c r="A8" s="62">
        <v>2012</v>
      </c>
      <c r="B8" s="62">
        <v>25</v>
      </c>
      <c r="C8" s="62"/>
      <c r="D8" s="63">
        <v>3.1</v>
      </c>
      <c r="E8" s="63"/>
      <c r="F8" s="63"/>
      <c r="G8" s="63"/>
      <c r="H8" s="63"/>
      <c r="I8" s="63">
        <v>40</v>
      </c>
      <c r="J8" s="63">
        <f>AG8</f>
        <v>28.216153021365333</v>
      </c>
      <c r="K8" s="63">
        <f>I8-J8</f>
        <v>11.783846978634667</v>
      </c>
      <c r="L8" s="62"/>
      <c r="M8" s="63"/>
      <c r="N8" s="63">
        <v>40</v>
      </c>
      <c r="O8" s="63"/>
      <c r="P8" s="64"/>
      <c r="Q8" s="62"/>
      <c r="R8" s="53"/>
      <c r="S8" s="53"/>
      <c r="T8" s="64"/>
      <c r="U8" s="53"/>
      <c r="V8" s="53"/>
      <c r="W8" s="83"/>
      <c r="X8" s="83"/>
      <c r="Y8" s="83"/>
      <c r="Z8" s="83"/>
      <c r="AA8" s="83"/>
      <c r="AB8" s="83"/>
      <c r="AC8" s="83"/>
      <c r="AD8" s="83"/>
      <c r="AE8" s="83"/>
      <c r="AF8" s="107"/>
      <c r="AG8" s="83">
        <f>SUM($AH$9:$AH$21)</f>
        <v>28.216153021365333</v>
      </c>
      <c r="AH8" s="107"/>
      <c r="AI8" s="107"/>
      <c r="AJ8" s="107"/>
      <c r="AK8" s="107"/>
      <c r="AL8" s="107"/>
      <c r="AM8" s="107"/>
      <c r="AN8" s="107"/>
      <c r="AO8" s="107"/>
      <c r="AP8" s="107"/>
      <c r="AQ8" s="107"/>
      <c r="AR8" s="107"/>
      <c r="AS8" s="107"/>
      <c r="AT8" s="107"/>
      <c r="AU8" s="107"/>
      <c r="AV8" s="83">
        <f>SUM($AW$9:$AW$51)</f>
        <v>3.4473616818026969</v>
      </c>
      <c r="AW8" s="107"/>
      <c r="AX8" s="107"/>
      <c r="AY8" s="107"/>
      <c r="AZ8" s="107"/>
      <c r="BA8" s="107"/>
      <c r="BB8" s="107"/>
      <c r="BC8" s="107"/>
      <c r="BD8" s="107"/>
      <c r="BE8" s="107"/>
      <c r="BF8" s="107"/>
      <c r="BG8" s="107"/>
      <c r="BH8" s="107"/>
      <c r="BI8" s="107"/>
    </row>
    <row r="9" spans="1:61" s="51" customFormat="1" ht="15">
      <c r="A9" s="58">
        <v>2013</v>
      </c>
      <c r="B9" s="65">
        <f>(B8-C9)+B8*Interest_rates!K7/100</f>
        <v>23.39</v>
      </c>
      <c r="C9" s="65">
        <v>3.06</v>
      </c>
      <c r="D9" s="65">
        <v>3.1</v>
      </c>
      <c r="E9" s="65">
        <f>D9*Interest_rates!L7/100+(D8-D9)</f>
        <v>0.16740000000000002</v>
      </c>
      <c r="F9" s="65">
        <f>B9+D9</f>
        <v>26.490000000000002</v>
      </c>
      <c r="G9" s="65">
        <f>C9+E9</f>
        <v>3.2274000000000003</v>
      </c>
      <c r="H9" s="65"/>
      <c r="I9" s="50">
        <f>J9+K9</f>
        <v>34.945026857958936</v>
      </c>
      <c r="J9" s="50">
        <f>AG9</f>
        <v>25.989303154196588</v>
      </c>
      <c r="K9" s="50">
        <f>K$8-L9</f>
        <v>8.9557237037623469</v>
      </c>
      <c r="L9" s="65">
        <f>K$8*Asset_rundown!B6/100</f>
        <v>2.8281232748723197</v>
      </c>
      <c r="M9" s="65"/>
      <c r="N9" s="65">
        <f t="shared" ref="N9:N21" si="0">I9</f>
        <v>34.945026857958936</v>
      </c>
      <c r="O9" s="65">
        <f t="shared" ref="O9:O21" si="1">N9+AV9</f>
        <v>38.494180227697846</v>
      </c>
      <c r="P9" s="66">
        <f>O9*Interest_rates!B7/100</f>
        <v>0.12808621211039309</v>
      </c>
      <c r="Q9" s="58"/>
      <c r="R9" s="49">
        <f>J8-J9</f>
        <v>2.2268498671687453</v>
      </c>
      <c r="S9" s="49">
        <f>E9</f>
        <v>0.16740000000000002</v>
      </c>
      <c r="T9" s="66">
        <f t="shared" ref="T9:T21" si="2">P9</f>
        <v>0.12808621211039309</v>
      </c>
      <c r="U9" s="67">
        <f>R9+S9+T9</f>
        <v>2.5223360792791385</v>
      </c>
      <c r="V9" s="67"/>
      <c r="W9" s="84">
        <f>$U9*Discount_factors!X9</f>
        <v>2.5223360792791385</v>
      </c>
      <c r="X9" s="84">
        <f>$U9*Discount_factors!Y9</f>
        <v>2.5223360792791385</v>
      </c>
      <c r="Y9" s="84">
        <f>$U9*Discount_factors!Z9</f>
        <v>2.5223360792791385</v>
      </c>
      <c r="Z9" s="84">
        <f>$U9*Discount_factors!AA9</f>
        <v>2.5223360792791385</v>
      </c>
      <c r="AA9" s="84">
        <f>$U9*Discount_factors!AB9</f>
        <v>2.5223360792791385</v>
      </c>
      <c r="AB9" s="84">
        <f>$U9*Discount_factors!AC9</f>
        <v>2.5223360792791385</v>
      </c>
      <c r="AC9" s="84">
        <f>$U9*Discount_factors!AD9</f>
        <v>2.5223360792791385</v>
      </c>
      <c r="AD9" s="84">
        <f>$U9*Discount_factors!AE9</f>
        <v>2.5223360792791385</v>
      </c>
      <c r="AE9" s="84">
        <f>$U9*Discount_factors!AF9</f>
        <v>2.5223360792791385</v>
      </c>
      <c r="AF9" s="108"/>
      <c r="AG9" s="80">
        <f>SUM($AI$10:$AI$21)</f>
        <v>25.989303154196588</v>
      </c>
      <c r="AH9" s="80">
        <f>$C9*Discount_factors!AH9</f>
        <v>2.9722375021207585</v>
      </c>
      <c r="AI9" s="80">
        <f>$C9*Discount_factors!AI9</f>
        <v>3.06</v>
      </c>
      <c r="AJ9" s="80">
        <f>$C9*Discount_factors!AJ9</f>
        <v>0</v>
      </c>
      <c r="AK9" s="80">
        <f>$C9*Discount_factors!AK9</f>
        <v>0</v>
      </c>
      <c r="AL9" s="80">
        <f>$C9*Discount_factors!AL9</f>
        <v>0</v>
      </c>
      <c r="AM9" s="80">
        <f>$C9*Discount_factors!AM9</f>
        <v>0</v>
      </c>
      <c r="AN9" s="80">
        <f>$C9*Discount_factors!AN9</f>
        <v>0</v>
      </c>
      <c r="AO9" s="80">
        <f>$C9*Discount_factors!AO9</f>
        <v>0</v>
      </c>
      <c r="AP9" s="80">
        <f>$C9*Discount_factors!AP9</f>
        <v>0</v>
      </c>
      <c r="AQ9" s="80">
        <f>$C9*Discount_factors!AQ9</f>
        <v>0</v>
      </c>
      <c r="AR9" s="80">
        <f>$C9*Discount_factors!AR9</f>
        <v>0</v>
      </c>
      <c r="AS9" s="80">
        <f>$C9*Discount_factors!AS9</f>
        <v>0</v>
      </c>
      <c r="AT9" s="80">
        <f>$C9*Discount_factors!AT9</f>
        <v>0</v>
      </c>
      <c r="AU9" s="109"/>
      <c r="AV9" s="80">
        <f>SUM($AX$9:$AX$51)</f>
        <v>3.549153369738911</v>
      </c>
      <c r="AW9" s="80">
        <f>$E9*Discount_factors!AH9</f>
        <v>0.16259887511601798</v>
      </c>
      <c r="AX9" s="80">
        <f>$E9*Discount_factors!AI9</f>
        <v>0.16740000000000002</v>
      </c>
      <c r="AY9" s="80">
        <f>$E9*Discount_factors!AJ9</f>
        <v>0</v>
      </c>
      <c r="AZ9" s="80">
        <f>$E9*Discount_factors!AK9</f>
        <v>0</v>
      </c>
      <c r="BA9" s="80">
        <f>$E9*Discount_factors!AL9</f>
        <v>0</v>
      </c>
      <c r="BB9" s="80">
        <f>$E9*Discount_factors!AM9</f>
        <v>0</v>
      </c>
      <c r="BC9" s="80">
        <f>$E9*Discount_factors!AN9</f>
        <v>0</v>
      </c>
      <c r="BD9" s="80">
        <f>$E9*Discount_factors!AO9</f>
        <v>0</v>
      </c>
      <c r="BE9" s="80">
        <f>$E9*Discount_factors!AP9</f>
        <v>0</v>
      </c>
      <c r="BF9" s="80">
        <f>$E9*Discount_factors!AQ9</f>
        <v>0</v>
      </c>
      <c r="BG9" s="80">
        <f>$E9*Discount_factors!AR9</f>
        <v>0</v>
      </c>
      <c r="BH9" s="80">
        <f>$E9*Discount_factors!AS9</f>
        <v>0</v>
      </c>
      <c r="BI9" s="80">
        <f>$E9*Discount_factors!AT9</f>
        <v>0</v>
      </c>
    </row>
    <row r="10" spans="1:61" s="51" customFormat="1" ht="15">
      <c r="A10" s="58">
        <v>2014</v>
      </c>
      <c r="B10" s="65">
        <f>(B9-C10)+B9*Interest_rates!K8/100</f>
        <v>21.686620000000001</v>
      </c>
      <c r="C10" s="65">
        <v>3.06</v>
      </c>
      <c r="D10" s="65">
        <v>3.1</v>
      </c>
      <c r="E10" s="65">
        <f>D10*Interest_rates!L8/100+(D9-D10)</f>
        <v>0.16740000000000002</v>
      </c>
      <c r="F10" s="65">
        <f t="shared" ref="F10:F21" si="3">B10+D10</f>
        <v>24.786620000000003</v>
      </c>
      <c r="G10" s="65">
        <f>C10+E10</f>
        <v>3.2274000000000003</v>
      </c>
      <c r="H10" s="65"/>
      <c r="I10" s="50">
        <f t="shared" ref="I10:I21" si="4">J10+K10</f>
        <v>31.73317359465036</v>
      </c>
      <c r="J10" s="50">
        <f t="shared" ref="J10:J21" si="5">AG10</f>
        <v>23.720157649178788</v>
      </c>
      <c r="K10" s="50">
        <f t="shared" ref="K10:K14" si="6">K$8-L10</f>
        <v>8.0130159454715741</v>
      </c>
      <c r="L10" s="65">
        <f>K$8*Asset_rundown!B7/100</f>
        <v>3.7708310331630934</v>
      </c>
      <c r="M10" s="65"/>
      <c r="N10" s="65">
        <f t="shared" si="0"/>
        <v>31.73317359465036</v>
      </c>
      <c r="O10" s="65">
        <f t="shared" si="1"/>
        <v>35.217833719430423</v>
      </c>
      <c r="P10" s="66">
        <f>O10*Interest_rates!B8/100</f>
        <v>0.14897143663319068</v>
      </c>
      <c r="Q10" s="65"/>
      <c r="R10" s="49">
        <f>J9-J10</f>
        <v>2.2691455050178</v>
      </c>
      <c r="S10" s="49">
        <f t="shared" ref="S10:S21" si="7">E10</f>
        <v>0.16740000000000002</v>
      </c>
      <c r="T10" s="66">
        <f t="shared" si="2"/>
        <v>0.14897143663319068</v>
      </c>
      <c r="U10" s="67">
        <f t="shared" ref="U10:U22" si="8">R10+S10+T10</f>
        <v>2.5855169416509911</v>
      </c>
      <c r="V10" s="67"/>
      <c r="W10" s="84">
        <f>$U10*Discount_factors!X10</f>
        <v>2.5746262725182389</v>
      </c>
      <c r="X10" s="84">
        <f>$U10*Discount_factors!Y10</f>
        <v>2.5618708734886901</v>
      </c>
      <c r="Y10" s="84">
        <f>$U10*Discount_factors!Z10</f>
        <v>2.5492412388225465</v>
      </c>
      <c r="Z10" s="84">
        <f>$U10*Discount_factors!AA10</f>
        <v>2.5367355176466462</v>
      </c>
      <c r="AA10" s="84">
        <f>$U10*Discount_factors!AB10</f>
        <v>2.5243518952295787</v>
      </c>
      <c r="AB10" s="84">
        <f>$U10*Discount_factors!AC10</f>
        <v>2.512088592103797</v>
      </c>
      <c r="AC10" s="84">
        <f>$U10*Discount_factors!AD10</f>
        <v>2.4999438632132032</v>
      </c>
      <c r="AD10" s="84">
        <f>$U10*Discount_factors!AE10</f>
        <v>2.4879159970853331</v>
      </c>
      <c r="AE10" s="84">
        <f>$U10*Discount_factors!AF10</f>
        <v>2.4760033150273322</v>
      </c>
      <c r="AF10" s="108"/>
      <c r="AG10" s="80">
        <f>SUM($AJ$11:$AJ$21)</f>
        <v>23.720157649178788</v>
      </c>
      <c r="AH10" s="80">
        <f>$C10*Discount_factors!AH10</f>
        <v>2.8844632843771616</v>
      </c>
      <c r="AI10" s="80">
        <f>$C10*Discount_factors!AI10</f>
        <v>2.9696340362761178</v>
      </c>
      <c r="AJ10" s="80">
        <f>$C10*Discount_factors!AJ10</f>
        <v>3.06</v>
      </c>
      <c r="AK10" s="80">
        <f>$C10*Discount_factors!AK10</f>
        <v>0</v>
      </c>
      <c r="AL10" s="80">
        <f>$C10*Discount_factors!AL10</f>
        <v>0</v>
      </c>
      <c r="AM10" s="80">
        <f>$C10*Discount_factors!AM10</f>
        <v>0</v>
      </c>
      <c r="AN10" s="80">
        <f>$C10*Discount_factors!AN10</f>
        <v>0</v>
      </c>
      <c r="AO10" s="80">
        <f>$C10*Discount_factors!AO10</f>
        <v>0</v>
      </c>
      <c r="AP10" s="80">
        <f>$C10*Discount_factors!AP10</f>
        <v>0</v>
      </c>
      <c r="AQ10" s="80">
        <f>$C10*Discount_factors!AQ10</f>
        <v>0</v>
      </c>
      <c r="AR10" s="80">
        <f>$C10*Discount_factors!AR10</f>
        <v>0</v>
      </c>
      <c r="AS10" s="80">
        <f>$C10*Discount_factors!AS10</f>
        <v>0</v>
      </c>
      <c r="AT10" s="80">
        <f>$C10*Discount_factors!AT10</f>
        <v>0</v>
      </c>
      <c r="AU10" s="109"/>
      <c r="AV10" s="84">
        <f>SUM($AY9:$AY$51)</f>
        <v>3.4846601247800661</v>
      </c>
      <c r="AW10" s="80">
        <f>$E10*Discount_factors!AH10</f>
        <v>0.15779710908651534</v>
      </c>
      <c r="AX10" s="80">
        <f>$E10*Discount_factors!AI10</f>
        <v>0.16245645021981117</v>
      </c>
      <c r="AY10" s="80">
        <f>$E10*Discount_factors!AJ10</f>
        <v>0.16740000000000002</v>
      </c>
      <c r="AZ10" s="80">
        <f>$E10*Discount_factors!AK10</f>
        <v>0</v>
      </c>
      <c r="BA10" s="80">
        <f>$E10*Discount_factors!AL10</f>
        <v>0</v>
      </c>
      <c r="BB10" s="80">
        <f>$E10*Discount_factors!AM10</f>
        <v>0</v>
      </c>
      <c r="BC10" s="80">
        <f>$E10*Discount_factors!AN10</f>
        <v>0</v>
      </c>
      <c r="BD10" s="80">
        <f>$E10*Discount_factors!AO10</f>
        <v>0</v>
      </c>
      <c r="BE10" s="80">
        <f>$E10*Discount_factors!AP10</f>
        <v>0</v>
      </c>
      <c r="BF10" s="80">
        <f>$E10*Discount_factors!AQ10</f>
        <v>0</v>
      </c>
      <c r="BG10" s="80">
        <f>$E10*Discount_factors!AR10</f>
        <v>0</v>
      </c>
      <c r="BH10" s="80">
        <f>$E10*Discount_factors!AS10</f>
        <v>0</v>
      </c>
      <c r="BI10" s="80">
        <f>$E10*Discount_factors!AT10</f>
        <v>0</v>
      </c>
    </row>
    <row r="11" spans="1:61" s="51" customFormat="1" ht="15">
      <c r="A11" s="58">
        <v>2015</v>
      </c>
      <c r="B11" s="65">
        <f>(B10-C11)+B10*Interest_rates!K9/100</f>
        <v>19.884443960000002</v>
      </c>
      <c r="C11" s="65">
        <v>3.06</v>
      </c>
      <c r="D11" s="65">
        <v>3.1</v>
      </c>
      <c r="E11" s="65">
        <f>D11*Interest_rates!L9/100+(D10-D11)</f>
        <v>0.16740000000000002</v>
      </c>
      <c r="F11" s="65">
        <f t="shared" si="3"/>
        <v>22.984443960000004</v>
      </c>
      <c r="G11" s="65">
        <f t="shared" ref="G11:G21" si="9">C11+E11</f>
        <v>3.2274000000000003</v>
      </c>
      <c r="H11" s="65"/>
      <c r="I11" s="50">
        <f t="shared" si="4"/>
        <v>28.497101331581039</v>
      </c>
      <c r="J11" s="50">
        <f t="shared" si="5"/>
        <v>21.426793144400239</v>
      </c>
      <c r="K11" s="50">
        <f t="shared" si="6"/>
        <v>7.0703081871807996</v>
      </c>
      <c r="L11" s="65">
        <f>K$8*Asset_rundown!B8/100</f>
        <v>4.7135387914538676</v>
      </c>
      <c r="M11" s="65"/>
      <c r="N11" s="65">
        <f t="shared" si="0"/>
        <v>28.497101331581039</v>
      </c>
      <c r="O11" s="65">
        <f t="shared" si="1"/>
        <v>31.921575303593997</v>
      </c>
      <c r="P11" s="66">
        <f>O11*Interest_rates!B9/100</f>
        <v>0.19536004085799527</v>
      </c>
      <c r="Q11" s="58"/>
      <c r="R11" s="49">
        <f t="shared" ref="R11:R21" si="10">J10-J11</f>
        <v>2.2933645047785483</v>
      </c>
      <c r="S11" s="49">
        <f t="shared" si="7"/>
        <v>0.16740000000000002</v>
      </c>
      <c r="T11" s="66">
        <f t="shared" si="2"/>
        <v>0.19536004085799527</v>
      </c>
      <c r="U11" s="67">
        <f t="shared" si="8"/>
        <v>2.6561245456365437</v>
      </c>
      <c r="V11" s="67"/>
      <c r="W11" s="84">
        <f>$U11*Discount_factors!X11</f>
        <v>2.6288479151514381</v>
      </c>
      <c r="X11" s="84">
        <f>$U11*Discount_factors!Y11</f>
        <v>2.6028886082194624</v>
      </c>
      <c r="Y11" s="84">
        <f>$U11*Discount_factors!Z11</f>
        <v>2.5773119253064944</v>
      </c>
      <c r="Z11" s="84">
        <f>$U11*Discount_factors!AA11</f>
        <v>2.5521103836693277</v>
      </c>
      <c r="AA11" s="84">
        <f>$U11*Discount_factors!AB11</f>
        <v>2.5272766825937651</v>
      </c>
      <c r="AB11" s="84">
        <f>$U11*Discount_factors!AC11</f>
        <v>2.5028036981065935</v>
      </c>
      <c r="AC11" s="84">
        <f>$U11*Discount_factors!AD11</f>
        <v>2.4786844778659303</v>
      </c>
      <c r="AD11" s="84">
        <f>$U11*Discount_factors!AE11</f>
        <v>2.4549122362230684</v>
      </c>
      <c r="AE11" s="84">
        <f>$U11*Discount_factors!AF11</f>
        <v>2.4314803494493127</v>
      </c>
      <c r="AF11" s="108"/>
      <c r="AG11" s="80">
        <f>SUM($AK$12:$AK$21)</f>
        <v>21.426793144400239</v>
      </c>
      <c r="AH11" s="80">
        <f>$C11*Discount_factors!AH11</f>
        <v>2.7941561573709333</v>
      </c>
      <c r="AI11" s="80">
        <f>$C11*Discount_factors!AI11</f>
        <v>2.8766603730201084</v>
      </c>
      <c r="AJ11" s="80">
        <f>$C11*Discount_factors!AJ11</f>
        <v>2.96419714817111</v>
      </c>
      <c r="AK11" s="80">
        <f>$C11*Discount_factors!AK11</f>
        <v>3.06</v>
      </c>
      <c r="AL11" s="80">
        <f>$C11*Discount_factors!AL11</f>
        <v>0</v>
      </c>
      <c r="AM11" s="80">
        <f>$C11*Discount_factors!AM11</f>
        <v>0</v>
      </c>
      <c r="AN11" s="80">
        <f>$C11*Discount_factors!AN11</f>
        <v>0</v>
      </c>
      <c r="AO11" s="80">
        <f>$C11*Discount_factors!AO11</f>
        <v>0</v>
      </c>
      <c r="AP11" s="80">
        <f>$C11*Discount_factors!AP11</f>
        <v>0</v>
      </c>
      <c r="AQ11" s="80">
        <f>$C11*Discount_factors!AQ11</f>
        <v>0</v>
      </c>
      <c r="AR11" s="80">
        <f>$C11*Discount_factors!AR11</f>
        <v>0</v>
      </c>
      <c r="AS11" s="80">
        <f>$C11*Discount_factors!AS11</f>
        <v>0</v>
      </c>
      <c r="AT11" s="80">
        <f>$C11*Discount_factors!AT11</f>
        <v>0</v>
      </c>
      <c r="AU11" s="109"/>
      <c r="AV11" s="84">
        <f>SUM($AZ$9:$AZ$51)</f>
        <v>3.4244739720129571</v>
      </c>
      <c r="AW11" s="80">
        <f>$E11*Discount_factors!AH11</f>
        <v>0.15285677802088049</v>
      </c>
      <c r="AX11" s="80">
        <f>$E11*Discount_factors!AI11</f>
        <v>0.15737024393580595</v>
      </c>
      <c r="AY11" s="80">
        <f>$E11*Discount_factors!AJ11</f>
        <v>0.16215902045877251</v>
      </c>
      <c r="AZ11" s="80">
        <f>$E11*Discount_factors!AK11</f>
        <v>0.16740000000000002</v>
      </c>
      <c r="BA11" s="80">
        <f>$E11*Discount_factors!AL11</f>
        <v>0</v>
      </c>
      <c r="BB11" s="80">
        <f>$E11*Discount_factors!AM11</f>
        <v>0</v>
      </c>
      <c r="BC11" s="80">
        <f>$E11*Discount_factors!AN11</f>
        <v>0</v>
      </c>
      <c r="BD11" s="80">
        <f>$E11*Discount_factors!AO11</f>
        <v>0</v>
      </c>
      <c r="BE11" s="80">
        <f>$E11*Discount_factors!AP11</f>
        <v>0</v>
      </c>
      <c r="BF11" s="80">
        <f>$E11*Discount_factors!AQ11</f>
        <v>0</v>
      </c>
      <c r="BG11" s="80">
        <f>$E11*Discount_factors!AR11</f>
        <v>0</v>
      </c>
      <c r="BH11" s="80">
        <f>$E11*Discount_factors!AS11</f>
        <v>0</v>
      </c>
      <c r="BI11" s="80">
        <f>$E11*Discount_factors!AT11</f>
        <v>0</v>
      </c>
    </row>
    <row r="12" spans="1:61" s="51" customFormat="1" ht="15">
      <c r="A12" s="58">
        <v>2016</v>
      </c>
      <c r="B12" s="65">
        <f>(B11-C12)+B11*Interest_rates!K10/100</f>
        <v>17.977741709680004</v>
      </c>
      <c r="C12" s="65">
        <v>3.06</v>
      </c>
      <c r="D12" s="65">
        <v>3.1</v>
      </c>
      <c r="E12" s="65">
        <f>D12*Interest_rates!L10/100+(D11-D12)</f>
        <v>0.16740000000000002</v>
      </c>
      <c r="F12" s="65">
        <f t="shared" si="3"/>
        <v>21.077741709680005</v>
      </c>
      <c r="G12" s="65">
        <f t="shared" si="9"/>
        <v>3.2274000000000003</v>
      </c>
      <c r="H12" s="65"/>
      <c r="I12" s="50">
        <f t="shared" si="4"/>
        <v>24.885887761562024</v>
      </c>
      <c r="J12" s="50">
        <f t="shared" si="5"/>
        <v>19.111802742031038</v>
      </c>
      <c r="K12" s="50">
        <f t="shared" si="6"/>
        <v>5.774085019530987</v>
      </c>
      <c r="L12" s="65">
        <f>K$8*Asset_rundown!B9/100</f>
        <v>6.0097619591036802</v>
      </c>
      <c r="M12" s="65"/>
      <c r="N12" s="65">
        <f t="shared" si="0"/>
        <v>24.885887761562024</v>
      </c>
      <c r="O12" s="65">
        <f t="shared" si="1"/>
        <v>28.256210195581872</v>
      </c>
      <c r="P12" s="66">
        <f>O12*Interest_rates!B10/100</f>
        <v>0.24215572137613661</v>
      </c>
      <c r="Q12" s="58"/>
      <c r="R12" s="49">
        <f t="shared" si="10"/>
        <v>2.314990402369201</v>
      </c>
      <c r="S12" s="49">
        <f t="shared" si="7"/>
        <v>0.16740000000000002</v>
      </c>
      <c r="T12" s="66">
        <f t="shared" si="2"/>
        <v>0.24215572137613661</v>
      </c>
      <c r="U12" s="67">
        <f t="shared" si="8"/>
        <v>2.7245461237453377</v>
      </c>
      <c r="V12" s="67"/>
      <c r="W12" s="84">
        <f>$U12*Discount_factors!X12</f>
        <v>2.6736536375383242</v>
      </c>
      <c r="X12" s="84">
        <f>$U12*Discount_factors!Y12</f>
        <v>2.6341928356129833</v>
      </c>
      <c r="Y12" s="84">
        <f>$U12*Discount_factors!Z12</f>
        <v>2.5955047723365268</v>
      </c>
      <c r="Z12" s="84">
        <f>$U12*Discount_factors!AA12</f>
        <v>2.5575706247873469</v>
      </c>
      <c r="AA12" s="84">
        <f>$U12*Discount_factors!AB12</f>
        <v>2.5203721175773031</v>
      </c>
      <c r="AB12" s="84">
        <f>$U12*Discount_factors!AC12</f>
        <v>2.4838915043599048</v>
      </c>
      <c r="AC12" s="84">
        <f>$U12*Discount_factors!AD12</f>
        <v>2.4481115500488317</v>
      </c>
      <c r="AD12" s="84">
        <f>$U12*Discount_factors!AE12</f>
        <v>2.4130155137161857</v>
      </c>
      <c r="AE12" s="84">
        <f>$U12*Discount_factors!AF12</f>
        <v>2.3785871321414391</v>
      </c>
      <c r="AF12" s="108"/>
      <c r="AG12" s="80">
        <f>SUM($AL$13:$AL$21)</f>
        <v>19.111802742031038</v>
      </c>
      <c r="AH12" s="80">
        <f>$C12*Discount_factors!AH12</f>
        <v>2.7002678444204347</v>
      </c>
      <c r="AI12" s="80">
        <f>$C12*Discount_factors!AI12</f>
        <v>2.7799997806470116</v>
      </c>
      <c r="AJ12" s="80">
        <f>$C12*Discount_factors!AJ12</f>
        <v>2.8645951739721003</v>
      </c>
      <c r="AK12" s="80">
        <f>$C12*Discount_factors!AK12</f>
        <v>2.9571788899948781</v>
      </c>
      <c r="AL12" s="80">
        <f>$C12*Discount_factors!AL12</f>
        <v>3.06</v>
      </c>
      <c r="AM12" s="80">
        <f>$C12*Discount_factors!AM12</f>
        <v>0</v>
      </c>
      <c r="AN12" s="80">
        <f>$C12*Discount_factors!AN12</f>
        <v>0</v>
      </c>
      <c r="AO12" s="80">
        <f>$C12*Discount_factors!AO12</f>
        <v>0</v>
      </c>
      <c r="AP12" s="80">
        <f>$C12*Discount_factors!AP12</f>
        <v>0</v>
      </c>
      <c r="AQ12" s="80">
        <f>$C12*Discount_factors!AQ12</f>
        <v>0</v>
      </c>
      <c r="AR12" s="80">
        <f>$C12*Discount_factors!AR12</f>
        <v>0</v>
      </c>
      <c r="AS12" s="80">
        <f>$C12*Discount_factors!AS12</f>
        <v>0</v>
      </c>
      <c r="AT12" s="80">
        <f>$C12*Discount_factors!AT12</f>
        <v>0</v>
      </c>
      <c r="AU12" s="109"/>
      <c r="AV12" s="84">
        <f>SUM($BA$9:$BA$51)</f>
        <v>3.3703224340198474</v>
      </c>
      <c r="AW12" s="80">
        <f>$E12*Discount_factors!AH12</f>
        <v>0.14772053501829438</v>
      </c>
      <c r="AX12" s="80">
        <f>$E12*Discount_factors!AI12</f>
        <v>0.15208234094127773</v>
      </c>
      <c r="AY12" s="80">
        <f>$E12*Discount_factors!AJ12</f>
        <v>0.15671020657612081</v>
      </c>
      <c r="AZ12" s="80">
        <f>$E12*Discount_factors!AK12</f>
        <v>0.16177508045266101</v>
      </c>
      <c r="BA12" s="80">
        <f>$E12*Discount_factors!AL12</f>
        <v>0.16740000000000002</v>
      </c>
      <c r="BB12" s="80">
        <f>$E12*Discount_factors!AM12</f>
        <v>0</v>
      </c>
      <c r="BC12" s="80">
        <f>$E12*Discount_factors!AN12</f>
        <v>0</v>
      </c>
      <c r="BD12" s="80">
        <f>$E12*Discount_factors!AO12</f>
        <v>0</v>
      </c>
      <c r="BE12" s="80">
        <f>$E12*Discount_factors!AP12</f>
        <v>0</v>
      </c>
      <c r="BF12" s="80">
        <f>$E12*Discount_factors!AQ12</f>
        <v>0</v>
      </c>
      <c r="BG12" s="80">
        <f>$E12*Discount_factors!AR12</f>
        <v>0</v>
      </c>
      <c r="BH12" s="80">
        <f>$E12*Discount_factors!AS12</f>
        <v>0</v>
      </c>
      <c r="BI12" s="80">
        <f>$E12*Discount_factors!AT12</f>
        <v>0</v>
      </c>
    </row>
    <row r="13" spans="1:61" s="51" customFormat="1" ht="15">
      <c r="A13" s="58">
        <v>2017</v>
      </c>
      <c r="B13" s="65">
        <f>(B12-C13)+B12*Interest_rates!K11/100</f>
        <v>15.960450728841444</v>
      </c>
      <c r="C13" s="65">
        <v>3.06</v>
      </c>
      <c r="D13" s="65">
        <v>3.1</v>
      </c>
      <c r="E13" s="65">
        <f>D13*Interest_rates!L11/100+(D12-D13)</f>
        <v>0.16740000000000002</v>
      </c>
      <c r="F13" s="65">
        <f t="shared" si="3"/>
        <v>19.060450728841445</v>
      </c>
      <c r="G13" s="65">
        <f t="shared" si="9"/>
        <v>3.2274000000000003</v>
      </c>
      <c r="H13" s="65"/>
      <c r="I13" s="50">
        <f t="shared" si="4"/>
        <v>21.245783842656113</v>
      </c>
      <c r="J13" s="50">
        <f t="shared" si="5"/>
        <v>16.767921990774941</v>
      </c>
      <c r="K13" s="50">
        <f t="shared" si="6"/>
        <v>4.4778618518811726</v>
      </c>
      <c r="L13" s="65">
        <f>K$8*Asset_rundown!B10/100</f>
        <v>7.3059851267534945</v>
      </c>
      <c r="M13" s="65"/>
      <c r="N13" s="65">
        <f t="shared" si="0"/>
        <v>21.245783842656113</v>
      </c>
      <c r="O13" s="65">
        <f t="shared" si="1"/>
        <v>24.568719780278684</v>
      </c>
      <c r="P13" s="66">
        <f>O13*Interest_rates!B11/100</f>
        <v>0.27688947192374075</v>
      </c>
      <c r="Q13" s="58"/>
      <c r="R13" s="49">
        <f t="shared" si="10"/>
        <v>2.3438807512560977</v>
      </c>
      <c r="S13" s="49">
        <f t="shared" si="7"/>
        <v>0.16740000000000002</v>
      </c>
      <c r="T13" s="66">
        <f t="shared" si="2"/>
        <v>0.27688947192374075</v>
      </c>
      <c r="U13" s="67">
        <f t="shared" si="8"/>
        <v>2.7881702231798386</v>
      </c>
      <c r="V13" s="67"/>
      <c r="W13" s="84">
        <f>$U13*Discount_factors!X13</f>
        <v>2.7055972058165092</v>
      </c>
      <c r="X13" s="84">
        <f>$U13*Discount_factors!Y13</f>
        <v>2.6525500000357152</v>
      </c>
      <c r="Y13" s="84">
        <f>$U13*Discount_factors!Z13</f>
        <v>2.6007965322879243</v>
      </c>
      <c r="Z13" s="84">
        <f>$U13*Discount_factors!AA13</f>
        <v>2.5502991238449146</v>
      </c>
      <c r="AA13" s="84">
        <f>$U13*Discount_factors!AB13</f>
        <v>2.5010213700329169</v>
      </c>
      <c r="AB13" s="84">
        <f>$U13*Discount_factors!AC13</f>
        <v>2.4529280912347602</v>
      </c>
      <c r="AC13" s="84">
        <f>$U13*Discount_factors!AD13</f>
        <v>2.4059852860018136</v>
      </c>
      <c r="AD13" s="84">
        <f>$U13*Discount_factors!AE13</f>
        <v>2.3601600861752017</v>
      </c>
      <c r="AE13" s="84">
        <f>$U13*Discount_factors!AF13</f>
        <v>2.3154207139211396</v>
      </c>
      <c r="AF13" s="108"/>
      <c r="AG13" s="80">
        <f>SUM($AM$14:$AM$21)</f>
        <v>16.767921990774941</v>
      </c>
      <c r="AH13" s="80">
        <f>$C13*Discount_factors!AH13</f>
        <v>2.6027430618913656</v>
      </c>
      <c r="AI13" s="80">
        <f>$C13*Discount_factors!AI13</f>
        <v>2.6795953431395723</v>
      </c>
      <c r="AJ13" s="80">
        <f>$C13*Discount_factors!AJ13</f>
        <v>2.7611354294313095</v>
      </c>
      <c r="AK13" s="80">
        <f>$C13*Discount_factors!AK13</f>
        <v>2.8503753265105294</v>
      </c>
      <c r="AL13" s="80">
        <f>$C13*Discount_factors!AL13</f>
        <v>2.9494828766133003</v>
      </c>
      <c r="AM13" s="80">
        <f>$C13*Discount_factors!AM13</f>
        <v>3.06</v>
      </c>
      <c r="AN13" s="80">
        <f>$C13*Discount_factors!AN13</f>
        <v>0</v>
      </c>
      <c r="AO13" s="80">
        <f>$C13*Discount_factors!AO13</f>
        <v>0</v>
      </c>
      <c r="AP13" s="80">
        <f>$C13*Discount_factors!AP13</f>
        <v>0</v>
      </c>
      <c r="AQ13" s="80">
        <f>$C13*Discount_factors!AQ13</f>
        <v>0</v>
      </c>
      <c r="AR13" s="80">
        <f>$C13*Discount_factors!AR13</f>
        <v>0</v>
      </c>
      <c r="AS13" s="80">
        <f>$C13*Discount_factors!AS13</f>
        <v>0</v>
      </c>
      <c r="AT13" s="80">
        <f>$C13*Discount_factors!AT13</f>
        <v>0</v>
      </c>
      <c r="AU13" s="109"/>
      <c r="AV13" s="84">
        <f>SUM($BB$9:$BB$51)</f>
        <v>3.3229359376225713</v>
      </c>
      <c r="AW13" s="80">
        <f>$E13*Discount_factors!AH13</f>
        <v>0.14238535573876296</v>
      </c>
      <c r="AX13" s="80">
        <f>$E13*Discount_factors!AI13</f>
        <v>0.14658962759528249</v>
      </c>
      <c r="AY13" s="80">
        <f>$E13*Discount_factors!AJ13</f>
        <v>0.15105034996300695</v>
      </c>
      <c r="AZ13" s="80">
        <f>$E13*Discount_factors!AK13</f>
        <v>0.15593229727381133</v>
      </c>
      <c r="BA13" s="80">
        <f>$E13*Discount_factors!AL13</f>
        <v>0.16135406325002172</v>
      </c>
      <c r="BB13" s="80">
        <f>$E13*Discount_factors!AM13</f>
        <v>0.16740000000000002</v>
      </c>
      <c r="BC13" s="80">
        <f>$E13*Discount_factors!AN13</f>
        <v>0</v>
      </c>
      <c r="BD13" s="80">
        <f>$E13*Discount_factors!AO13</f>
        <v>0</v>
      </c>
      <c r="BE13" s="80">
        <f>$E13*Discount_factors!AP13</f>
        <v>0</v>
      </c>
      <c r="BF13" s="80">
        <f>$E13*Discount_factors!AQ13</f>
        <v>0</v>
      </c>
      <c r="BG13" s="80">
        <f>$E13*Discount_factors!AR13</f>
        <v>0</v>
      </c>
      <c r="BH13" s="80">
        <f>$E13*Discount_factors!AS13</f>
        <v>0</v>
      </c>
      <c r="BI13" s="80">
        <f>$E13*Discount_factors!AT13</f>
        <v>0</v>
      </c>
    </row>
    <row r="14" spans="1:61" s="51" customFormat="1" ht="15">
      <c r="A14" s="58">
        <v>2018</v>
      </c>
      <c r="B14" s="65">
        <f>(B13-C14)+B13*Interest_rates!K12/100</f>
        <v>13.826156871114247</v>
      </c>
      <c r="C14" s="65">
        <v>3.06</v>
      </c>
      <c r="D14" s="65">
        <v>3.1</v>
      </c>
      <c r="E14" s="65">
        <f>D14*Interest_rates!L12/100+(D13-D14)</f>
        <v>0.16740000000000002</v>
      </c>
      <c r="F14" s="65">
        <f t="shared" si="3"/>
        <v>16.926156871114248</v>
      </c>
      <c r="G14" s="65">
        <f t="shared" si="9"/>
        <v>3.2274000000000003</v>
      </c>
      <c r="H14" s="65"/>
      <c r="I14" s="50">
        <f t="shared" si="4"/>
        <v>17.383016812298052</v>
      </c>
      <c r="J14" s="50">
        <f t="shared" si="5"/>
        <v>14.37813583274621</v>
      </c>
      <c r="K14" s="50">
        <f t="shared" si="6"/>
        <v>3.0048809795518405</v>
      </c>
      <c r="L14" s="65">
        <f>K$8*Asset_rundown!B11/100</f>
        <v>8.7789659990828266</v>
      </c>
      <c r="M14" s="65"/>
      <c r="N14" s="65">
        <f t="shared" si="0"/>
        <v>17.383016812298052</v>
      </c>
      <c r="O14" s="65">
        <f t="shared" si="1"/>
        <v>20.664679521347399</v>
      </c>
      <c r="P14" s="66">
        <f>O14*Interest_rates!B12/100</f>
        <v>0.28455263700895367</v>
      </c>
      <c r="Q14" s="58"/>
      <c r="R14" s="49">
        <f t="shared" si="10"/>
        <v>2.3897861580287305</v>
      </c>
      <c r="S14" s="49">
        <f t="shared" si="7"/>
        <v>0.16740000000000002</v>
      </c>
      <c r="T14" s="66">
        <f t="shared" si="2"/>
        <v>0.28455263700895367</v>
      </c>
      <c r="U14" s="67">
        <f t="shared" si="8"/>
        <v>2.8417387950376845</v>
      </c>
      <c r="V14" s="67"/>
      <c r="W14" s="84">
        <f>$U14*Discount_factors!X14</f>
        <v>2.72012322160086</v>
      </c>
      <c r="X14" s="84">
        <f>$U14*Discount_factors!Y14</f>
        <v>2.653702923074897</v>
      </c>
      <c r="Y14" s="84">
        <f>$U14*Discount_factors!Z14</f>
        <v>2.5892193851057979</v>
      </c>
      <c r="Z14" s="84">
        <f>$U14*Discount_factors!AA14</f>
        <v>2.5266070400247478</v>
      </c>
      <c r="AA14" s="84">
        <f>$U14*Discount_factors!AB14</f>
        <v>2.4658028447921891</v>
      </c>
      <c r="AB14" s="84">
        <f>$U14*Discount_factors!AC14</f>
        <v>2.4067461721624039</v>
      </c>
      <c r="AC14" s="84">
        <f>$U14*Discount_factors!AD14</f>
        <v>2.3493787070363878</v>
      </c>
      <c r="AD14" s="84">
        <f>$U14*Discount_factors!AE14</f>
        <v>2.2936443477321964</v>
      </c>
      <c r="AE14" s="84">
        <f>$U14*Discount_factors!AF14</f>
        <v>2.2394891119173974</v>
      </c>
      <c r="AF14" s="108"/>
      <c r="AG14" s="80">
        <f>SUM($AN$15:$AN$21)</f>
        <v>14.37813583274621</v>
      </c>
      <c r="AH14" s="80">
        <f>$C14*Discount_factors!AH14</f>
        <v>2.5027097530614975</v>
      </c>
      <c r="AI14" s="80">
        <f>$C14*Discount_factors!AI14</f>
        <v>2.5766083090277339</v>
      </c>
      <c r="AJ14" s="80">
        <f>$C14*Discount_factors!AJ14</f>
        <v>2.6550144998714478</v>
      </c>
      <c r="AK14" s="80">
        <f>$C14*Discount_factors!AK14</f>
        <v>2.7408245685072923</v>
      </c>
      <c r="AL14" s="80">
        <f>$C14*Discount_factors!AL14</f>
        <v>2.8361230387542911</v>
      </c>
      <c r="AM14" s="80">
        <f>$C14*Discount_factors!AM14</f>
        <v>2.9423925690164139</v>
      </c>
      <c r="AN14" s="80">
        <f>$C14*Discount_factors!AN14</f>
        <v>3.06</v>
      </c>
      <c r="AO14" s="80">
        <f>$C14*Discount_factors!AO14</f>
        <v>0</v>
      </c>
      <c r="AP14" s="80">
        <f>$C14*Discount_factors!AP14</f>
        <v>0</v>
      </c>
      <c r="AQ14" s="80">
        <f>$C14*Discount_factors!AQ14</f>
        <v>0</v>
      </c>
      <c r="AR14" s="80">
        <f>$C14*Discount_factors!AR14</f>
        <v>0</v>
      </c>
      <c r="AS14" s="80">
        <f>$C14*Discount_factors!AS14</f>
        <v>0</v>
      </c>
      <c r="AT14" s="80">
        <f>$C14*Discount_factors!AT14</f>
        <v>0</v>
      </c>
      <c r="AU14" s="109"/>
      <c r="AV14" s="84">
        <f>SUM($BC$9:$BC$51)</f>
        <v>3.2816627090493453</v>
      </c>
      <c r="AW14" s="80">
        <f>$E14*Discount_factors!AH14</f>
        <v>0.13691294531454076</v>
      </c>
      <c r="AX14" s="80">
        <f>$E14*Discount_factors!AI14</f>
        <v>0.14095563102328193</v>
      </c>
      <c r="AY14" s="80">
        <f>$E14*Discount_factors!AJ14</f>
        <v>0.14524491087532038</v>
      </c>
      <c r="AZ14" s="80">
        <f>$E14*Discount_factors!AK14</f>
        <v>0.14993922639481072</v>
      </c>
      <c r="BA14" s="80">
        <f>$E14*Discount_factors!AL14</f>
        <v>0.1551526132965583</v>
      </c>
      <c r="BB14" s="80">
        <f>$E14*Discount_factors!AM14</f>
        <v>0.16096618171678032</v>
      </c>
      <c r="BC14" s="80">
        <f>$E14*Discount_factors!AN14</f>
        <v>0.16740000000000002</v>
      </c>
      <c r="BD14" s="80">
        <f>$E14*Discount_factors!AO14</f>
        <v>0</v>
      </c>
      <c r="BE14" s="80">
        <f>$E14*Discount_factors!AP14</f>
        <v>0</v>
      </c>
      <c r="BF14" s="80">
        <f>$E14*Discount_factors!AQ14</f>
        <v>0</v>
      </c>
      <c r="BG14" s="80">
        <f>$E14*Discount_factors!AR14</f>
        <v>0</v>
      </c>
      <c r="BH14" s="80">
        <f>$E14*Discount_factors!AS14</f>
        <v>0</v>
      </c>
      <c r="BI14" s="80">
        <f>$E14*Discount_factors!AT14</f>
        <v>0</v>
      </c>
    </row>
    <row r="15" spans="1:61" s="51" customFormat="1">
      <c r="A15" s="58">
        <v>2019</v>
      </c>
      <c r="B15" s="65">
        <f>(B14-C15)+B14*Interest_rates!K13/100</f>
        <v>11.568073969638872</v>
      </c>
      <c r="C15" s="65">
        <v>3.06</v>
      </c>
      <c r="D15" s="65">
        <v>3.1</v>
      </c>
      <c r="E15" s="65">
        <f>D15*Interest_rates!L13/100+(D14-D15)</f>
        <v>0.16740000000000002</v>
      </c>
      <c r="F15" s="65">
        <f t="shared" si="3"/>
        <v>14.668073969638872</v>
      </c>
      <c r="G15" s="65">
        <f t="shared" si="9"/>
        <v>3.2274000000000003</v>
      </c>
      <c r="H15" s="65"/>
      <c r="I15" s="50">
        <f>J15+K15</f>
        <v>13.456074365318971</v>
      </c>
      <c r="J15" s="50">
        <f t="shared" si="5"/>
        <v>11.924174258096464</v>
      </c>
      <c r="K15" s="50">
        <f>K$8-L15</f>
        <v>1.5319001072225067</v>
      </c>
      <c r="L15" s="65">
        <f>K$8*Asset_rundown!B12/100</f>
        <v>10.25194687141216</v>
      </c>
      <c r="M15" s="65"/>
      <c r="N15" s="65">
        <f t="shared" si="0"/>
        <v>13.456074365318971</v>
      </c>
      <c r="O15" s="65">
        <f t="shared" si="1"/>
        <v>16.701603247554747</v>
      </c>
      <c r="P15" s="66">
        <f>O15*Interest_rates!B13/100</f>
        <v>0.26639057179849823</v>
      </c>
      <c r="Q15" s="58"/>
      <c r="R15" s="49">
        <f t="shared" si="10"/>
        <v>2.4539615746497461</v>
      </c>
      <c r="S15" s="49">
        <f t="shared" si="7"/>
        <v>0.16740000000000002</v>
      </c>
      <c r="T15" s="66">
        <f t="shared" si="2"/>
        <v>0.26639057179849823</v>
      </c>
      <c r="U15" s="67">
        <f t="shared" si="8"/>
        <v>2.8877521464482445</v>
      </c>
      <c r="V15" s="67"/>
      <c r="W15" s="84">
        <f>$U15*Discount_factors!X15</f>
        <v>2.7207710785030814</v>
      </c>
      <c r="X15" s="84">
        <f>$U15*Discount_factors!Y15</f>
        <v>2.6413356218709909</v>
      </c>
      <c r="Y15" s="84">
        <f>$U15*Discount_factors!Z15</f>
        <v>2.5645927673086364</v>
      </c>
      <c r="Z15" s="84">
        <f>$U15*Discount_factors!AA15</f>
        <v>2.490438709229291</v>
      </c>
      <c r="AA15" s="84">
        <f>$U15*Discount_factors!AB15</f>
        <v>2.4187741225903809</v>
      </c>
      <c r="AB15" s="84">
        <f>$U15*Discount_factors!AC15</f>
        <v>2.3495039490395242</v>
      </c>
      <c r="AC15" s="84">
        <f>$U15*Discount_factors!AD15</f>
        <v>2.2825371942350192</v>
      </c>
      <c r="AD15" s="84">
        <f>$U15*Discount_factors!AE15</f>
        <v>2.2177867357067842</v>
      </c>
      <c r="AE15" s="84">
        <f>$U15*Discount_factors!AF15</f>
        <v>2.155169140662621</v>
      </c>
      <c r="AF15" s="98"/>
      <c r="AG15" s="80">
        <f>SUM($AO$16:$AO$21)</f>
        <v>11.924174258096464</v>
      </c>
      <c r="AH15" s="80">
        <f>$C15*Discount_factors!AH15</f>
        <v>2.4014870729371949</v>
      </c>
      <c r="AI15" s="80">
        <f>$C15*Discount_factors!AI15</f>
        <v>2.4723967845585895</v>
      </c>
      <c r="AJ15" s="80">
        <f>$C15*Discount_factors!AJ15</f>
        <v>2.5476318187127074</v>
      </c>
      <c r="AK15" s="80">
        <f>$C15*Discount_factors!AK15</f>
        <v>2.6299712790935015</v>
      </c>
      <c r="AL15" s="80">
        <f>$C15*Discount_factors!AL15</f>
        <v>2.7214153804675827</v>
      </c>
      <c r="AM15" s="80">
        <f>$C15*Discount_factors!AM15</f>
        <v>2.8233868147737025</v>
      </c>
      <c r="AN15" s="80">
        <f>$C15*Discount_factors!AN15</f>
        <v>2.9362375857602077</v>
      </c>
      <c r="AO15" s="80">
        <f>$C15*Discount_factors!AO15</f>
        <v>3.06</v>
      </c>
      <c r="AP15" s="80">
        <f>$C15*Discount_factors!AP15</f>
        <v>0</v>
      </c>
      <c r="AQ15" s="80">
        <f>$C15*Discount_factors!AQ15</f>
        <v>0</v>
      </c>
      <c r="AR15" s="80">
        <f>$C15*Discount_factors!AR15</f>
        <v>0</v>
      </c>
      <c r="AS15" s="80">
        <f>$C15*Discount_factors!AS15</f>
        <v>0</v>
      </c>
      <c r="AT15" s="80">
        <f>$C15*Discount_factors!AT15</f>
        <v>0</v>
      </c>
      <c r="AU15" s="109"/>
      <c r="AV15" s="84">
        <f>SUM($BD$9:$BD$51)</f>
        <v>3.2455288822357753</v>
      </c>
      <c r="AW15" s="80">
        <f>$E15*Discount_factors!AH15</f>
        <v>0.13137546928421126</v>
      </c>
      <c r="AX15" s="80">
        <f>$E15*Discount_factors!AI15</f>
        <v>0.13525464762585226</v>
      </c>
      <c r="AY15" s="80">
        <f>$E15*Discount_factors!AJ15</f>
        <v>0.13937044655310693</v>
      </c>
      <c r="AZ15" s="80">
        <f>$E15*Discount_factors!AK15</f>
        <v>0.14387489938570333</v>
      </c>
      <c r="BA15" s="80">
        <f>$E15*Discount_factors!AL15</f>
        <v>0.14887742963734424</v>
      </c>
      <c r="BB15" s="80">
        <f>$E15*Discount_factors!AM15</f>
        <v>0.15445586692585553</v>
      </c>
      <c r="BC15" s="80">
        <f>$E15*Discount_factors!AN15</f>
        <v>0.16062946792688196</v>
      </c>
      <c r="BD15" s="80">
        <f>$E15*Discount_factors!AO15</f>
        <v>0.16740000000000002</v>
      </c>
      <c r="BE15" s="80">
        <f>$E15*Discount_factors!AP15</f>
        <v>0</v>
      </c>
      <c r="BF15" s="80">
        <f>$E15*Discount_factors!AQ15</f>
        <v>0</v>
      </c>
      <c r="BG15" s="80">
        <f>$E15*Discount_factors!AR15</f>
        <v>0</v>
      </c>
      <c r="BH15" s="80">
        <f>$E15*Discount_factors!AS15</f>
        <v>0</v>
      </c>
      <c r="BI15" s="80">
        <f>$E15*Discount_factors!AT15</f>
        <v>0</v>
      </c>
    </row>
    <row r="16" spans="1:61" s="51" customFormat="1">
      <c r="A16" s="58">
        <v>2020</v>
      </c>
      <c r="B16" s="65">
        <f>(B15-C16)+B15*Interest_rates!K14/100</f>
        <v>9.179022259877927</v>
      </c>
      <c r="C16" s="65">
        <v>3.06</v>
      </c>
      <c r="D16" s="65">
        <v>3.1</v>
      </c>
      <c r="E16" s="65">
        <f>D16*Interest_rates!L14/100+(D15-D16)</f>
        <v>0.16740000000000002</v>
      </c>
      <c r="F16" s="65">
        <f t="shared" si="3"/>
        <v>12.279022259877927</v>
      </c>
      <c r="G16" s="65">
        <f t="shared" si="9"/>
        <v>3.2274000000000003</v>
      </c>
      <c r="H16" s="65"/>
      <c r="I16" s="50">
        <f>J16+K16</f>
        <v>9.3897918593933536</v>
      </c>
      <c r="J16" s="50">
        <f t="shared" si="5"/>
        <v>9.3897918593933536</v>
      </c>
      <c r="K16" s="50">
        <f>K$8-L16</f>
        <v>0</v>
      </c>
      <c r="L16" s="65">
        <f>K$8*Asset_rundown!B13/100</f>
        <v>11.783846978634667</v>
      </c>
      <c r="M16" s="65"/>
      <c r="N16" s="65">
        <f t="shared" si="0"/>
        <v>9.3897918593933536</v>
      </c>
      <c r="O16" s="65">
        <f t="shared" si="1"/>
        <v>12.60360466275808</v>
      </c>
      <c r="P16" s="66">
        <f>O16*Interest_rates!B14/100</f>
        <v>0.22535245137011448</v>
      </c>
      <c r="Q16" s="58"/>
      <c r="R16" s="49">
        <f>J15-J16</f>
        <v>2.5343823987031104</v>
      </c>
      <c r="S16" s="49">
        <f t="shared" si="7"/>
        <v>0.16740000000000002</v>
      </c>
      <c r="T16" s="66">
        <f t="shared" si="2"/>
        <v>0.22535245137011448</v>
      </c>
      <c r="U16" s="67">
        <f t="shared" si="8"/>
        <v>2.9271348500732253</v>
      </c>
      <c r="V16" s="67"/>
      <c r="W16" s="84">
        <f>$U16*Discount_factors!X16</f>
        <v>2.709431878935622</v>
      </c>
      <c r="X16" s="84">
        <f>$U16*Discount_factors!Y16</f>
        <v>2.617470022093479</v>
      </c>
      <c r="Y16" s="84">
        <f>$U16*Discount_factors!Z16</f>
        <v>2.5290581340377063</v>
      </c>
      <c r="Z16" s="84">
        <f>$U16*Discount_factors!AA16</f>
        <v>2.4440427886175629</v>
      </c>
      <c r="AA16" s="84">
        <f>$U16*Discount_factors!AB16</f>
        <v>2.3622778921023593</v>
      </c>
      <c r="AB16" s="84">
        <f>$U16*Discount_factors!AC16</f>
        <v>2.2836242995505667</v>
      </c>
      <c r="AC16" s="84">
        <f>$U16*Discount_factors!AD16</f>
        <v>2.2079494529713037</v>
      </c>
      <c r="AD16" s="84">
        <f>$U16*Discount_factors!AE16</f>
        <v>2.1351270399433702</v>
      </c>
      <c r="AE16" s="84">
        <f>$U16*Discount_factors!AF16</f>
        <v>2.0650366714447648</v>
      </c>
      <c r="AF16" s="98"/>
      <c r="AG16" s="80">
        <f>SUM($AP$17:$AP$21)</f>
        <v>9.3897918593933536</v>
      </c>
      <c r="AH16" s="80">
        <f>$C16*Discount_factors!AH16</f>
        <v>2.3000987213021946</v>
      </c>
      <c r="AI16" s="80">
        <f>$C16*Discount_factors!AI16</f>
        <v>2.3680146967268692</v>
      </c>
      <c r="AJ16" s="80">
        <f>$C16*Discount_factors!AJ16</f>
        <v>2.4400733839482678</v>
      </c>
      <c r="AK16" s="80">
        <f>$C16*Discount_factors!AK16</f>
        <v>2.5189365557174757</v>
      </c>
      <c r="AL16" s="80">
        <f>$C16*Discount_factors!AL16</f>
        <v>2.606519979759772</v>
      </c>
      <c r="AM16" s="80">
        <f>$C16*Discount_factors!AM16</f>
        <v>2.7041862834013708</v>
      </c>
      <c r="AN16" s="80">
        <f>$C16*Discount_factors!AN16</f>
        <v>2.812272609148923</v>
      </c>
      <c r="AO16" s="80">
        <f>$C16*Discount_factors!AO16</f>
        <v>2.93080989962455</v>
      </c>
      <c r="AP16" s="80">
        <f>$C16*Discount_factors!AP16</f>
        <v>3.06</v>
      </c>
      <c r="AQ16" s="80">
        <f>$C16*Discount_factors!AQ16</f>
        <v>0</v>
      </c>
      <c r="AR16" s="80">
        <f>$C16*Discount_factors!AR16</f>
        <v>0</v>
      </c>
      <c r="AS16" s="80">
        <f>$C16*Discount_factors!AS16</f>
        <v>0</v>
      </c>
      <c r="AT16" s="80">
        <f>$C16*Discount_factors!AT16</f>
        <v>0</v>
      </c>
      <c r="AU16" s="109"/>
      <c r="AV16" s="84">
        <f>SUM($BE$9:$BE$51)</f>
        <v>3.2138128033647275</v>
      </c>
      <c r="AW16" s="80">
        <f>$E16*Discount_factors!AH16</f>
        <v>0.12582893004770832</v>
      </c>
      <c r="AX16" s="80">
        <f>$E16*Discount_factors!AI16</f>
        <v>0.12954433340917579</v>
      </c>
      <c r="AY16" s="80">
        <f>$E16*Discount_factors!AJ16</f>
        <v>0.13348636747481701</v>
      </c>
      <c r="AZ16" s="80">
        <f>$E16*Discount_factors!AK16</f>
        <v>0.13780064687160309</v>
      </c>
      <c r="BA16" s="80">
        <f>$E16*Discount_factors!AL16</f>
        <v>0.14259197536332871</v>
      </c>
      <c r="BB16" s="80">
        <f>$E16*Discount_factors!AM16</f>
        <v>0.14793489668019263</v>
      </c>
      <c r="BC16" s="80">
        <f>$E16*Discount_factors!AN16</f>
        <v>0.15384785450049993</v>
      </c>
      <c r="BD16" s="80">
        <f>$E16*Discount_factors!AO16</f>
        <v>0.160332541567696</v>
      </c>
      <c r="BE16" s="80">
        <f>$E16*Discount_factors!AP16</f>
        <v>0.16740000000000002</v>
      </c>
      <c r="BF16" s="80">
        <f>$E16*Discount_factors!AQ16</f>
        <v>0</v>
      </c>
      <c r="BG16" s="80">
        <f>$E16*Discount_factors!AR16</f>
        <v>0</v>
      </c>
      <c r="BH16" s="80">
        <f>$E16*Discount_factors!AS16</f>
        <v>0</v>
      </c>
      <c r="BI16" s="80">
        <f>$E16*Discount_factors!AT16</f>
        <v>0</v>
      </c>
    </row>
    <row r="17" spans="1:61" s="51" customFormat="1">
      <c r="A17" s="58">
        <v>2021</v>
      </c>
      <c r="B17" s="65">
        <f>(B16-C17)+B16*Interest_rates!K15/100</f>
        <v>6.6514055509508463</v>
      </c>
      <c r="C17" s="65">
        <v>3.06</v>
      </c>
      <c r="D17" s="65">
        <v>3.1</v>
      </c>
      <c r="E17" s="65">
        <f>D17*Interest_rates!L15/100+(D16-D17)</f>
        <v>0.16740000000000002</v>
      </c>
      <c r="F17" s="65">
        <f t="shared" si="3"/>
        <v>9.7514055509508459</v>
      </c>
      <c r="G17" s="65">
        <f t="shared" si="9"/>
        <v>3.2274000000000003</v>
      </c>
      <c r="H17" s="65"/>
      <c r="I17" s="50">
        <f t="shared" si="4"/>
        <v>6.759187041123413</v>
      </c>
      <c r="J17" s="50">
        <f t="shared" si="5"/>
        <v>6.759187041123413</v>
      </c>
      <c r="L17" s="65"/>
      <c r="M17" s="65"/>
      <c r="N17" s="65">
        <f t="shared" si="0"/>
        <v>6.759187041123413</v>
      </c>
      <c r="O17" s="65">
        <f t="shared" si="1"/>
        <v>9.94491230198601</v>
      </c>
      <c r="P17" s="66">
        <f>O17*Interest_rates!B15/100</f>
        <v>0.19422413725778678</v>
      </c>
      <c r="Q17" s="58"/>
      <c r="R17" s="49">
        <f t="shared" si="10"/>
        <v>2.6306048182699406</v>
      </c>
      <c r="S17" s="49">
        <f t="shared" si="7"/>
        <v>0.16740000000000002</v>
      </c>
      <c r="T17" s="66">
        <f t="shared" si="2"/>
        <v>0.19422413725778678</v>
      </c>
      <c r="U17" s="67">
        <f t="shared" si="8"/>
        <v>2.9922289555277275</v>
      </c>
      <c r="V17" s="67"/>
      <c r="W17" s="84">
        <f>$U17*Discount_factors!X17</f>
        <v>2.7166289074077516</v>
      </c>
      <c r="X17" s="84">
        <f>$U17*Discount_factors!Y17</f>
        <v>2.611614838271175</v>
      </c>
      <c r="Y17" s="84">
        <f>$U17*Discount_factors!Z17</f>
        <v>2.5111456141284676</v>
      </c>
      <c r="Z17" s="84">
        <f>$U17*Discount_factors!AA17</f>
        <v>2.4150037345286233</v>
      </c>
      <c r="AA17" s="84">
        <f>$U17*Discount_factors!AB17</f>
        <v>2.322983094063229</v>
      </c>
      <c r="AB17" s="84">
        <f>$U17*Discount_factors!AC17</f>
        <v>2.2348883341915027</v>
      </c>
      <c r="AC17" s="84">
        <f>$U17*Discount_factors!AD17</f>
        <v>2.1505342348185876</v>
      </c>
      <c r="AD17" s="84">
        <f>$U17*Discount_factors!AE17</f>
        <v>2.0697451430137503</v>
      </c>
      <c r="AE17" s="84">
        <f>$U17*Discount_factors!AF17</f>
        <v>1.9923544364384425</v>
      </c>
      <c r="AF17" s="98"/>
      <c r="AG17" s="80">
        <f>SUM($AQ$18:$AQ$21)</f>
        <v>6.759187041123413</v>
      </c>
      <c r="AH17" s="80">
        <f>$C17*Discount_factors!AH17</f>
        <v>2.1995149047098148</v>
      </c>
      <c r="AI17" s="80">
        <f>$C17*Discount_factors!AI17</f>
        <v>2.2644608997799329</v>
      </c>
      <c r="AJ17" s="80">
        <f>$C17*Discount_factors!AJ17</f>
        <v>2.3333684449602363</v>
      </c>
      <c r="AK17" s="80">
        <f>$C17*Discount_factors!AK17</f>
        <v>2.4087829131013505</v>
      </c>
      <c r="AL17" s="80">
        <f>$C17*Discount_factors!AL17</f>
        <v>2.4925362949898844</v>
      </c>
      <c r="AM17" s="80">
        <f>$C17*Discount_factors!AM17</f>
        <v>2.5859316299631554</v>
      </c>
      <c r="AN17" s="80">
        <f>$C17*Discount_factors!AN17</f>
        <v>2.6892913172127826</v>
      </c>
      <c r="AO17" s="80">
        <f>$C17*Discount_factors!AO17</f>
        <v>2.802644946233301</v>
      </c>
      <c r="AP17" s="80">
        <f>$C17*Discount_factors!AP17</f>
        <v>2.9261855354632647</v>
      </c>
      <c r="AQ17" s="80">
        <f>$C17*Discount_factors!AQ17</f>
        <v>3.06</v>
      </c>
      <c r="AR17" s="80">
        <f>$C17*Discount_factors!AR17</f>
        <v>0</v>
      </c>
      <c r="AS17" s="80">
        <f>$C17*Discount_factors!AS17</f>
        <v>0</v>
      </c>
      <c r="AT17" s="80">
        <f>$C17*Discount_factors!AT17</f>
        <v>0</v>
      </c>
      <c r="AU17" s="109"/>
      <c r="AV17" s="84">
        <f>SUM($BF$9:$BF$51)</f>
        <v>3.1857252608625966</v>
      </c>
      <c r="AW17" s="80">
        <f>$E17*Discount_factors!AH17</f>
        <v>0.12032640361059575</v>
      </c>
      <c r="AX17" s="80">
        <f>$E17*Discount_factors!AI17</f>
        <v>0.12387933157619634</v>
      </c>
      <c r="AY17" s="80">
        <f>$E17*Discount_factors!AJ17</f>
        <v>0.12764897963606001</v>
      </c>
      <c r="AZ17" s="80">
        <f>$E17*Discount_factors!AK17</f>
        <v>0.13177459465789743</v>
      </c>
      <c r="BA17" s="80">
        <f>$E17*Discount_factors!AL17</f>
        <v>0.13635639731415253</v>
      </c>
      <c r="BB17" s="80">
        <f>$E17*Discount_factors!AM17</f>
        <v>0.14146567152151382</v>
      </c>
      <c r="BC17" s="80">
        <f>$E17*Discount_factors!AN17</f>
        <v>0.14712005441222872</v>
      </c>
      <c r="BD17" s="80">
        <f>$E17*Discount_factors!AO17</f>
        <v>0.15332116470570414</v>
      </c>
      <c r="BE17" s="80">
        <f>$E17*Discount_factors!AP17</f>
        <v>0.16007956164593157</v>
      </c>
      <c r="BF17" s="80">
        <f>$E17*Discount_factors!AQ17</f>
        <v>0.16740000000000002</v>
      </c>
      <c r="BG17" s="80">
        <f>$E17*Discount_factors!AR17</f>
        <v>0</v>
      </c>
      <c r="BH17" s="80">
        <f>$E17*Discount_factors!AS17</f>
        <v>0</v>
      </c>
      <c r="BI17" s="80">
        <f>$E17*Discount_factors!AT17</f>
        <v>0</v>
      </c>
    </row>
    <row r="18" spans="1:61" s="51" customFormat="1">
      <c r="A18" s="58">
        <v>2022</v>
      </c>
      <c r="B18" s="65">
        <f>(B17-C18)+B17*Interest_rates!K16/100</f>
        <v>3.9771870729059953</v>
      </c>
      <c r="C18" s="65">
        <v>3.06</v>
      </c>
      <c r="D18" s="65">
        <v>3.1</v>
      </c>
      <c r="E18" s="65">
        <f>D18*Interest_rates!L16/100+(D17-D18)</f>
        <v>0.16740000000000002</v>
      </c>
      <c r="F18" s="65">
        <f t="shared" si="3"/>
        <v>7.0771870729059954</v>
      </c>
      <c r="G18" s="65">
        <f t="shared" si="9"/>
        <v>3.2274000000000003</v>
      </c>
      <c r="H18" s="65"/>
      <c r="I18" s="50">
        <f t="shared" si="4"/>
        <v>4.0180854857236152</v>
      </c>
      <c r="J18" s="50">
        <f t="shared" si="5"/>
        <v>4.0180854857236152</v>
      </c>
      <c r="K18" s="50"/>
      <c r="L18" s="58"/>
      <c r="M18" s="65"/>
      <c r="N18" s="65">
        <f t="shared" si="0"/>
        <v>4.0180854857236152</v>
      </c>
      <c r="O18" s="65">
        <f t="shared" si="1"/>
        <v>7.1788153323937092</v>
      </c>
      <c r="P18" s="66">
        <f>O18*Interest_rates!B16/100</f>
        <v>0.15061154567362001</v>
      </c>
      <c r="Q18" s="65"/>
      <c r="R18" s="49">
        <f t="shared" si="10"/>
        <v>2.7411015553997977</v>
      </c>
      <c r="S18" s="49">
        <f t="shared" si="7"/>
        <v>0.16740000000000002</v>
      </c>
      <c r="T18" s="66">
        <f t="shared" si="2"/>
        <v>0.15061154567362001</v>
      </c>
      <c r="U18" s="67">
        <f t="shared" si="8"/>
        <v>3.0591131010734181</v>
      </c>
      <c r="V18" s="67"/>
      <c r="W18" s="84">
        <f>$U18*Discount_factors!X18</f>
        <v>2.7202811718564903</v>
      </c>
      <c r="X18" s="84">
        <f>$U18*Discount_factors!Y18</f>
        <v>2.602381393904591</v>
      </c>
      <c r="Y18" s="84">
        <f>$U18*Discount_factors!Z18</f>
        <v>2.4901319990342325</v>
      </c>
      <c r="Z18" s="84">
        <f>$U18*Discount_factors!AA18</f>
        <v>2.3832365356716956</v>
      </c>
      <c r="AA18" s="84">
        <f>$U18*Discount_factors!AB18</f>
        <v>2.2814154390067718</v>
      </c>
      <c r="AB18" s="84">
        <f>$U18*Discount_factors!AC18</f>
        <v>2.1844049938482177</v>
      </c>
      <c r="AC18" s="84">
        <f>$U18*Discount_factors!AD18</f>
        <v>2.0919563657547</v>
      </c>
      <c r="AD18" s="84">
        <f>$U18*Discount_factors!AE18</f>
        <v>2.0038346956481474</v>
      </c>
      <c r="AE18" s="84">
        <f>$U18*Discount_factors!AF18</f>
        <v>1.9198182534737576</v>
      </c>
      <c r="AF18" s="98"/>
      <c r="AG18" s="80">
        <f>SUM($AR$19:$AR$21)</f>
        <v>4.0180854857236152</v>
      </c>
      <c r="AH18" s="80">
        <f>$C18*Discount_factors!AH18</f>
        <v>2.1004172202580405</v>
      </c>
      <c r="AI18" s="80">
        <f>$C18*Discount_factors!AI18</f>
        <v>2.1624371166179004</v>
      </c>
      <c r="AJ18" s="80">
        <f>$C18*Discount_factors!AJ18</f>
        <v>2.228240078076583</v>
      </c>
      <c r="AK18" s="80">
        <f>$C18*Discount_factors!AK18</f>
        <v>2.3002567974000176</v>
      </c>
      <c r="AL18" s="80">
        <f>$C18*Discount_factors!AL18</f>
        <v>2.3802367262456166</v>
      </c>
      <c r="AM18" s="80">
        <f>$C18*Discount_factors!AM18</f>
        <v>2.4694241963780397</v>
      </c>
      <c r="AN18" s="80">
        <f>$C18*Discount_factors!AN18</f>
        <v>2.5681270815072699</v>
      </c>
      <c r="AO18" s="80">
        <f>$C18*Discount_factors!AO18</f>
        <v>2.6763736379928007</v>
      </c>
      <c r="AP18" s="80">
        <f>$C18*Discount_factors!AP18</f>
        <v>2.794348187955523</v>
      </c>
      <c r="AQ18" s="80">
        <f>$C18*Discount_factors!AQ18</f>
        <v>2.9221337305907293</v>
      </c>
      <c r="AR18" s="80">
        <f>$C18*Discount_factors!AR18</f>
        <v>3.06</v>
      </c>
      <c r="AS18" s="80">
        <f>$C18*Discount_factors!AS18</f>
        <v>0</v>
      </c>
      <c r="AT18" s="80">
        <f>$C18*Discount_factors!AT18</f>
        <v>0</v>
      </c>
      <c r="AU18" s="109"/>
      <c r="AV18" s="84">
        <f>SUM($BG$9:$BG$51)</f>
        <v>3.1607298466700939</v>
      </c>
      <c r="AW18" s="80">
        <f>$E18*Discount_factors!AH18</f>
        <v>0.11490517734352809</v>
      </c>
      <c r="AX18" s="80">
        <f>$E18*Discount_factors!AI18</f>
        <v>0.1182980304973322</v>
      </c>
      <c r="AY18" s="80">
        <f>$E18*Discount_factors!AJ18</f>
        <v>0.12189783956536604</v>
      </c>
      <c r="AZ18" s="80">
        <f>$E18*Discount_factors!AK18</f>
        <v>0.12583757774011864</v>
      </c>
      <c r="BA18" s="80">
        <f>$E18*Discount_factors!AL18</f>
        <v>0.13021295031814256</v>
      </c>
      <c r="BB18" s="80">
        <f>$E18*Discount_factors!AM18</f>
        <v>0.13509202956656335</v>
      </c>
      <c r="BC18" s="80">
        <f>$E18*Discount_factors!AN18</f>
        <v>0.14049165798833887</v>
      </c>
      <c r="BD18" s="80">
        <f>$E18*Discount_factors!AO18</f>
        <v>0.14641338137254736</v>
      </c>
      <c r="BE18" s="80">
        <f>$E18*Discount_factors!AP18</f>
        <v>0.15286728322344922</v>
      </c>
      <c r="BF18" s="80">
        <f>$E18*Discount_factors!AQ18</f>
        <v>0.15985790408525757</v>
      </c>
      <c r="BG18" s="80">
        <f>$E18*Discount_factors!AR18</f>
        <v>0.16740000000000002</v>
      </c>
      <c r="BH18" s="80">
        <f>$E18*Discount_factors!AS18</f>
        <v>0</v>
      </c>
      <c r="BI18" s="80">
        <f>$E18*Discount_factors!AT18</f>
        <v>0</v>
      </c>
    </row>
    <row r="19" spans="1:61" s="51" customFormat="1">
      <c r="A19" s="58">
        <v>2023</v>
      </c>
      <c r="B19" s="65">
        <f>(B18-C19)+B18*Interest_rates!K17/100</f>
        <v>1.1478639231345429</v>
      </c>
      <c r="C19" s="65">
        <v>3.06</v>
      </c>
      <c r="D19" s="65">
        <v>3.1</v>
      </c>
      <c r="E19" s="65">
        <f>D19*Interest_rates!L17/100+(D18-D19)</f>
        <v>0.16740000000000002</v>
      </c>
      <c r="F19" s="65">
        <f t="shared" si="3"/>
        <v>4.2478639231345428</v>
      </c>
      <c r="G19" s="65">
        <f t="shared" si="9"/>
        <v>3.2274000000000003</v>
      </c>
      <c r="H19" s="65"/>
      <c r="I19" s="50">
        <f t="shared" si="4"/>
        <v>1.1528420892166391</v>
      </c>
      <c r="J19" s="50">
        <f t="shared" si="5"/>
        <v>1.1528420892166391</v>
      </c>
      <c r="K19" s="50"/>
      <c r="L19" s="58"/>
      <c r="M19" s="65"/>
      <c r="N19" s="65">
        <f t="shared" si="0"/>
        <v>1.1528420892166391</v>
      </c>
      <c r="O19" s="65">
        <f t="shared" si="1"/>
        <v>4.2912586335548326</v>
      </c>
      <c r="P19" s="66">
        <f>O19*Interest_rates!B17/100</f>
        <v>9.5566329769266115E-2</v>
      </c>
      <c r="Q19" s="65"/>
      <c r="R19" s="49">
        <f t="shared" si="10"/>
        <v>2.8652433965069761</v>
      </c>
      <c r="S19" s="49">
        <f t="shared" si="7"/>
        <v>0.16740000000000002</v>
      </c>
      <c r="T19" s="66">
        <f t="shared" si="2"/>
        <v>9.5566329769266115E-2</v>
      </c>
      <c r="U19" s="67">
        <f t="shared" si="8"/>
        <v>3.1282097262762423</v>
      </c>
      <c r="V19" s="67"/>
      <c r="W19" s="84">
        <f>$U19*Discount_factors!X19</f>
        <v>2.7211250959199575</v>
      </c>
      <c r="X19" s="84">
        <f>$U19*Discount_factors!Y19</f>
        <v>2.5905183201151574</v>
      </c>
      <c r="Y19" s="84">
        <f>$U19*Discount_factors!Z19</f>
        <v>2.4667741644102406</v>
      </c>
      <c r="Z19" s="84">
        <f>$U19*Discount_factors!AA19</f>
        <v>2.3495011329851048</v>
      </c>
      <c r="AA19" s="84">
        <f>$U19*Discount_factors!AB19</f>
        <v>2.2383318102518843</v>
      </c>
      <c r="AB19" s="84">
        <f>$U19*Discount_factors!AC19</f>
        <v>2.1329212733211915</v>
      </c>
      <c r="AC19" s="84">
        <f>$U19*Discount_factors!AD19</f>
        <v>2.0329456160781576</v>
      </c>
      <c r="AD19" s="84">
        <f>$U19*Discount_factors!AE19</f>
        <v>1.9381005765376922</v>
      </c>
      <c r="AE19" s="84">
        <f>$U19*Discount_factors!AF19</f>
        <v>1.8481002598060239</v>
      </c>
      <c r="AF19" s="98"/>
      <c r="AG19" s="80">
        <f>SUM($AS$20:$AS$21)</f>
        <v>1.1528420892166391</v>
      </c>
      <c r="AH19" s="80">
        <f>$C19*Discount_factors!AH19</f>
        <v>2.0033164709128921</v>
      </c>
      <c r="AI19" s="80">
        <f>$C19*Discount_factors!AI19</f>
        <v>2.0624692328992724</v>
      </c>
      <c r="AJ19" s="80">
        <f>$C19*Discount_factors!AJ19</f>
        <v>2.1252301716563977</v>
      </c>
      <c r="AK19" s="80">
        <f>$C19*Discount_factors!AK19</f>
        <v>2.1939176108043315</v>
      </c>
      <c r="AL19" s="80">
        <f>$C19*Discount_factors!AL19</f>
        <v>2.2702001261319982</v>
      </c>
      <c r="AM19" s="80">
        <f>$C19*Discount_factors!AM19</f>
        <v>2.3552645248581645</v>
      </c>
      <c r="AN19" s="80">
        <f>$C19*Discount_factors!AN19</f>
        <v>2.4494044479167449</v>
      </c>
      <c r="AO19" s="80">
        <f>$C19*Discount_factors!AO19</f>
        <v>2.5526468453964357</v>
      </c>
      <c r="AP19" s="80">
        <f>$C19*Discount_factors!AP19</f>
        <v>2.66516751834151</v>
      </c>
      <c r="AQ19" s="80">
        <f>$C19*Discount_factors!AQ19</f>
        <v>2.7870456289552674</v>
      </c>
      <c r="AR19" s="80">
        <f>$C19*Discount_factors!AR19</f>
        <v>2.9185384417293774</v>
      </c>
      <c r="AS19" s="80">
        <f>$C19*Discount_factors!AS19</f>
        <v>3.06</v>
      </c>
      <c r="AT19" s="80">
        <f>$C19*Discount_factors!AT19</f>
        <v>0</v>
      </c>
      <c r="AU19" s="109"/>
      <c r="AV19" s="84">
        <f>SUM($BH$9:$BH$51)</f>
        <v>3.1384165443381935</v>
      </c>
      <c r="AW19" s="80">
        <f>$E19*Discount_factors!AH19</f>
        <v>0.10959319517346999</v>
      </c>
      <c r="AX19" s="80">
        <f>$E19*Discount_factors!AI19</f>
        <v>0.11282919921154845</v>
      </c>
      <c r="AY19" s="80">
        <f>$E19*Discount_factors!AJ19</f>
        <v>0.11626259174355588</v>
      </c>
      <c r="AZ19" s="80">
        <f>$E19*Discount_factors!AK19</f>
        <v>0.12002019870870756</v>
      </c>
      <c r="BA19" s="80">
        <f>$E19*Discount_factors!AL19</f>
        <v>0.12419330101780933</v>
      </c>
      <c r="BB19" s="80">
        <f>$E19*Discount_factors!AM19</f>
        <v>0.12884682400694666</v>
      </c>
      <c r="BC19" s="80">
        <f>$E19*Discount_factors!AN19</f>
        <v>0.1339968315625043</v>
      </c>
      <c r="BD19" s="80">
        <f>$E19*Discount_factors!AO19</f>
        <v>0.13964479801286384</v>
      </c>
      <c r="BE19" s="80">
        <f>$E19*Discount_factors!AP19</f>
        <v>0.14580034070927086</v>
      </c>
      <c r="BF19" s="80">
        <f>$E19*Discount_factors!AQ19</f>
        <v>0.15246779028990581</v>
      </c>
      <c r="BG19" s="80">
        <f>$E19*Discount_factors!AR19</f>
        <v>0.15966122063578359</v>
      </c>
      <c r="BH19" s="80">
        <f>$E19*Discount_factors!AS19</f>
        <v>0.16740000000000002</v>
      </c>
      <c r="BI19" s="80">
        <f>$E19*Discount_factors!AT19</f>
        <v>0</v>
      </c>
    </row>
    <row r="20" spans="1:61" s="51" customFormat="1">
      <c r="A20" s="58">
        <v>2024</v>
      </c>
      <c r="B20" s="65">
        <f>(B19-C20)+B19*Interest_rates!K18/100</f>
        <v>4.440030676346407E-3</v>
      </c>
      <c r="C20" s="65">
        <v>1.21</v>
      </c>
      <c r="D20" s="65">
        <v>3.1</v>
      </c>
      <c r="E20" s="65">
        <f>D20*Interest_rates!L18/100+(D19-D20)</f>
        <v>0.16740000000000002</v>
      </c>
      <c r="F20" s="65">
        <f t="shared" si="3"/>
        <v>3.1044400306763467</v>
      </c>
      <c r="G20" s="65">
        <f t="shared" si="9"/>
        <v>1.3774</v>
      </c>
      <c r="H20" s="65"/>
      <c r="I20" s="50">
        <f t="shared" si="4"/>
        <v>0</v>
      </c>
      <c r="J20" s="50">
        <f t="shared" si="5"/>
        <v>0</v>
      </c>
      <c r="K20" s="50"/>
      <c r="L20" s="65"/>
      <c r="M20" s="65"/>
      <c r="N20" s="65">
        <f t="shared" si="0"/>
        <v>0</v>
      </c>
      <c r="O20" s="65">
        <f t="shared" si="1"/>
        <v>3.1183195446064813</v>
      </c>
      <c r="P20" s="66">
        <f>O20*Interest_rates!B18/100</f>
        <v>7.2906310952899525E-2</v>
      </c>
      <c r="Q20" s="65"/>
      <c r="R20" s="49">
        <f t="shared" si="10"/>
        <v>1.1528420892166391</v>
      </c>
      <c r="S20" s="49">
        <f t="shared" si="7"/>
        <v>0.16740000000000002</v>
      </c>
      <c r="T20" s="66">
        <f t="shared" si="2"/>
        <v>7.2906310952899525E-2</v>
      </c>
      <c r="U20" s="67">
        <f t="shared" si="8"/>
        <v>1.3931484001695387</v>
      </c>
      <c r="V20" s="67"/>
      <c r="W20" s="84">
        <f>$U20*Discount_factors!X20</f>
        <v>1.184167400378608</v>
      </c>
      <c r="X20" s="84">
        <f>$U20*Discount_factors!Y20</f>
        <v>1.1218494119918112</v>
      </c>
      <c r="Y20" s="84">
        <f>$U20*Discount_factors!Z20</f>
        <v>1.0630920191080977</v>
      </c>
      <c r="Z20" s="84">
        <f>$U20*Discount_factors!AA20</f>
        <v>1.0076758784996698</v>
      </c>
      <c r="AA20" s="84">
        <f>$U20*Discount_factors!AB20</f>
        <v>0.95539612967513687</v>
      </c>
      <c r="AB20" s="84">
        <f>$U20*Discount_factors!AC20</f>
        <v>0.90606137513793916</v>
      </c>
      <c r="AC20" s="84">
        <f>$U20*Discount_factors!AD20</f>
        <v>0.85949273687337469</v>
      </c>
      <c r="AD20" s="84">
        <f>$U20*Discount_factors!AE20</f>
        <v>0.81552298303799986</v>
      </c>
      <c r="AE20" s="84">
        <f>$U20*Discount_factors!AF20</f>
        <v>0.77399571932730726</v>
      </c>
      <c r="AF20" s="98"/>
      <c r="AG20" s="80">
        <f>SUM($AT$21:$AT$21)</f>
        <v>0</v>
      </c>
      <c r="AH20" s="80">
        <f>$C20*Discount_factors!AH20</f>
        <v>0.75474102800304665</v>
      </c>
      <c r="AI20" s="80">
        <f>$C20*Discount_factors!AI20</f>
        <v>0.77702658150347592</v>
      </c>
      <c r="AJ20" s="80">
        <f>$C20*Discount_factors!AJ20</f>
        <v>0.80067150037862678</v>
      </c>
      <c r="AK20" s="80">
        <f>$C20*Discount_factors!AK20</f>
        <v>0.82654920327086356</v>
      </c>
      <c r="AL20" s="80">
        <f>$C20*Discount_factors!AL20</f>
        <v>0.8552883190685916</v>
      </c>
      <c r="AM20" s="80">
        <f>$C20*Discount_factors!AM20</f>
        <v>0.88733597238409179</v>
      </c>
      <c r="AN20" s="80">
        <f>$C20*Discount_factors!AN20</f>
        <v>0.92280279120028386</v>
      </c>
      <c r="AO20" s="80">
        <f>$C20*Discount_factors!AO20</f>
        <v>0.9616989288493758</v>
      </c>
      <c r="AP20" s="80">
        <f>$C20*Discount_factors!AP20</f>
        <v>1.004090617633056</v>
      </c>
      <c r="AQ20" s="80">
        <f>$C20*Discount_factors!AQ20</f>
        <v>1.0500076815774158</v>
      </c>
      <c r="AR20" s="80">
        <f>$C20*Discount_factors!AR20</f>
        <v>1.0995470439942383</v>
      </c>
      <c r="AS20" s="80">
        <f>$C20*Discount_factors!AS20</f>
        <v>1.1528420892166391</v>
      </c>
      <c r="AT20" s="80">
        <f>$C20*Discount_factors!AT20</f>
        <v>1.21</v>
      </c>
      <c r="AU20" s="109"/>
      <c r="AV20" s="84">
        <f>SUM($BI$9:$BI$51)</f>
        <v>3.1183195446064813</v>
      </c>
      <c r="AW20" s="80">
        <f>$E20*Discount_factors!AH20</f>
        <v>0.10441623808901655</v>
      </c>
      <c r="AX20" s="80">
        <f>$E20*Discount_factors!AI20</f>
        <v>0.1074993799534561</v>
      </c>
      <c r="AY20" s="80">
        <f>$E20*Discount_factors!AJ20</f>
        <v>0.11077058608543978</v>
      </c>
      <c r="AZ20" s="80">
        <f>$E20*Discount_factors!AK20</f>
        <v>0.11435069142772114</v>
      </c>
      <c r="BA20" s="80">
        <f>$E20*Discount_factors!AL20</f>
        <v>0.11832666496866302</v>
      </c>
      <c r="BB20" s="80">
        <f>$E20*Discount_factors!AM20</f>
        <v>0.12276036510503884</v>
      </c>
      <c r="BC20" s="80">
        <f>$E20*Discount_factors!AN20</f>
        <v>0.12766709689828723</v>
      </c>
      <c r="BD20" s="80">
        <f>$E20*Discount_factors!AO20</f>
        <v>0.13304826503255002</v>
      </c>
      <c r="BE20" s="80">
        <f>$E20*Discount_factors!AP20</f>
        <v>0.13891303255518481</v>
      </c>
      <c r="BF20" s="80">
        <f>$E20*Discount_factors!AQ20</f>
        <v>0.14526552553393343</v>
      </c>
      <c r="BG20" s="80">
        <f>$E20*Discount_factors!AR20</f>
        <v>0.15211915302862439</v>
      </c>
      <c r="BH20" s="80">
        <f>$E20*Discount_factors!AS20</f>
        <v>0.15949236837592184</v>
      </c>
      <c r="BI20" s="80">
        <f>$E20*Discount_factors!AT20</f>
        <v>0.16740000000000002</v>
      </c>
    </row>
    <row r="21" spans="1:61" s="51" customFormat="1">
      <c r="A21" s="58">
        <v>2025</v>
      </c>
      <c r="B21" s="58"/>
      <c r="C21" s="58"/>
      <c r="D21" s="65">
        <v>0</v>
      </c>
      <c r="E21" s="65">
        <f>D21*Interest_rates!L19/100+(D20-D21)</f>
        <v>3.1</v>
      </c>
      <c r="F21" s="65">
        <f t="shared" si="3"/>
        <v>0</v>
      </c>
      <c r="G21" s="65">
        <f t="shared" si="9"/>
        <v>3.1</v>
      </c>
      <c r="H21" s="65"/>
      <c r="I21" s="50">
        <f t="shared" si="4"/>
        <v>0</v>
      </c>
      <c r="J21" s="50">
        <f t="shared" si="5"/>
        <v>0</v>
      </c>
      <c r="K21" s="50"/>
      <c r="L21" s="65"/>
      <c r="M21" s="65"/>
      <c r="N21" s="65">
        <f t="shared" si="0"/>
        <v>0</v>
      </c>
      <c r="O21" s="65">
        <f t="shared" si="1"/>
        <v>0</v>
      </c>
      <c r="P21" s="66">
        <f>O21*Interest_rates!B19/100</f>
        <v>0</v>
      </c>
      <c r="Q21" s="65"/>
      <c r="R21" s="49">
        <f t="shared" si="10"/>
        <v>0</v>
      </c>
      <c r="S21" s="49">
        <f t="shared" si="7"/>
        <v>3.1</v>
      </c>
      <c r="T21" s="66">
        <f t="shared" si="2"/>
        <v>0</v>
      </c>
      <c r="U21" s="67">
        <f t="shared" si="8"/>
        <v>3.1</v>
      </c>
      <c r="V21" s="67"/>
      <c r="W21" s="84">
        <f>$U21*Discount_factors!X21</f>
        <v>2.5724193147512264</v>
      </c>
      <c r="X21" s="84">
        <f>$U21*Discount_factors!Y21</f>
        <v>2.4252050650512635</v>
      </c>
      <c r="Y21" s="84">
        <f>$U21*Discount_factors!Z21</f>
        <v>2.287074167866459</v>
      </c>
      <c r="Z21" s="84">
        <f>$U21*Discount_factors!AA21</f>
        <v>2.157425915509624</v>
      </c>
      <c r="AA21" s="84">
        <f>$U21*Discount_factors!AB21</f>
        <v>2.03570196354163</v>
      </c>
      <c r="AB21" s="84">
        <f>$U21*Discount_factors!AC21</f>
        <v>1.9213831590169372</v>
      </c>
      <c r="AC21" s="84">
        <f>$U21*Discount_factors!AD21</f>
        <v>1.8139866198622447</v>
      </c>
      <c r="AD21" s="84">
        <f>$U21*Discount_factors!AE21</f>
        <v>1.7130630444322863</v>
      </c>
      <c r="AE21" s="84">
        <f>$U21*Discount_factors!AF21</f>
        <v>1.6181942321242049</v>
      </c>
      <c r="AF21" s="98"/>
      <c r="AG21" s="101"/>
      <c r="AH21" s="80">
        <f>$C21*Discount_factors!AH21</f>
        <v>0</v>
      </c>
      <c r="AI21" s="80">
        <f>$C21*Discount_factors!AI21</f>
        <v>0</v>
      </c>
      <c r="AJ21" s="80">
        <f>$C21*Discount_factors!AJ21</f>
        <v>0</v>
      </c>
      <c r="AK21" s="80">
        <f>$C21*Discount_factors!AK21</f>
        <v>0</v>
      </c>
      <c r="AL21" s="80">
        <f>$C21*Discount_factors!AL21</f>
        <v>0</v>
      </c>
      <c r="AM21" s="80">
        <f>$C21*Discount_factors!AM21</f>
        <v>0</v>
      </c>
      <c r="AN21" s="80">
        <f>$C21*Discount_factors!AN21</f>
        <v>0</v>
      </c>
      <c r="AO21" s="80">
        <f>$C21*Discount_factors!AO21</f>
        <v>0</v>
      </c>
      <c r="AP21" s="80">
        <f>$C21*Discount_factors!AP21</f>
        <v>0</v>
      </c>
      <c r="AQ21" s="80">
        <f>$C21*Discount_factors!AQ21</f>
        <v>0</v>
      </c>
      <c r="AR21" s="80">
        <f>$C21*Discount_factors!AR21</f>
        <v>0</v>
      </c>
      <c r="AS21" s="80">
        <f>$C21*Discount_factors!AS21</f>
        <v>0</v>
      </c>
      <c r="AT21" s="80">
        <f>$C21*Discount_factors!AT21</f>
        <v>0</v>
      </c>
      <c r="AU21" s="109"/>
      <c r="AV21" s="101"/>
      <c r="AW21" s="80">
        <f>$E21*Discount_factors!AH21</f>
        <v>1.8406446699591552</v>
      </c>
      <c r="AX21" s="80">
        <f>$E21*Discount_factors!AI21</f>
        <v>1.8949941537498909</v>
      </c>
      <c r="AY21" s="80">
        <f>$E21*Discount_factors!AJ21</f>
        <v>1.9526588258485003</v>
      </c>
      <c r="AZ21" s="80">
        <f>$E21*Discount_factors!AK21</f>
        <v>2.0157687590999229</v>
      </c>
      <c r="BA21" s="80">
        <f>$E21*Discount_factors!AL21</f>
        <v>2.0858570388538271</v>
      </c>
      <c r="BB21" s="80">
        <f>$E21*Discount_factors!AM21</f>
        <v>2.1640141020996801</v>
      </c>
      <c r="BC21" s="80">
        <f>$E21*Discount_factors!AN21</f>
        <v>2.2505097457606045</v>
      </c>
      <c r="BD21" s="80">
        <f>$E21*Discount_factors!AO21</f>
        <v>2.3453687315444141</v>
      </c>
      <c r="BE21" s="80">
        <f>$E21*Discount_factors!AP21</f>
        <v>2.4487525852308911</v>
      </c>
      <c r="BF21" s="80">
        <f>$E21*Discount_factors!AQ21</f>
        <v>2.5607340409534998</v>
      </c>
      <c r="BG21" s="80">
        <f>$E21*Discount_factors!AR21</f>
        <v>2.6815494730056861</v>
      </c>
      <c r="BH21" s="80">
        <f>$E21*Discount_factors!AS21</f>
        <v>2.8115241759622718</v>
      </c>
      <c r="BI21" s="80">
        <f>$E21*Discount_factors!AT21</f>
        <v>2.9509195446064811</v>
      </c>
    </row>
    <row r="22" spans="1:61" s="51" customFormat="1" hidden="1">
      <c r="A22" s="58">
        <v>2026</v>
      </c>
      <c r="B22" s="58"/>
      <c r="C22" s="58"/>
      <c r="D22" s="58"/>
      <c r="E22" s="58"/>
      <c r="F22" s="58"/>
      <c r="G22" s="58"/>
      <c r="H22" s="58"/>
      <c r="I22" s="58"/>
      <c r="J22" s="58"/>
      <c r="K22" s="58"/>
      <c r="L22" s="58"/>
      <c r="M22" s="58"/>
      <c r="N22" s="58"/>
      <c r="O22" s="58"/>
      <c r="P22" s="58"/>
      <c r="Q22" s="58"/>
      <c r="S22" s="49"/>
      <c r="T22" s="58"/>
      <c r="U22" s="67">
        <f t="shared" si="8"/>
        <v>0</v>
      </c>
      <c r="V22" s="6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101"/>
      <c r="AW22" s="101"/>
      <c r="AX22" s="98"/>
      <c r="AY22" s="98"/>
      <c r="AZ22" s="98"/>
      <c r="BA22" s="98"/>
      <c r="BB22" s="98"/>
      <c r="BC22" s="98"/>
      <c r="BD22" s="98"/>
      <c r="BE22" s="98"/>
      <c r="BF22" s="98"/>
      <c r="BG22" s="98"/>
      <c r="BH22" s="98"/>
      <c r="BI22" s="98"/>
    </row>
    <row r="23" spans="1:61" s="51" customFormat="1" hidden="1">
      <c r="A23" s="58">
        <v>2027</v>
      </c>
      <c r="B23" s="58"/>
      <c r="C23" s="58"/>
      <c r="D23" s="58"/>
      <c r="E23" s="58"/>
      <c r="F23" s="58"/>
      <c r="G23" s="58"/>
      <c r="H23" s="58"/>
      <c r="I23" s="58"/>
      <c r="J23" s="58"/>
      <c r="K23" s="58"/>
      <c r="L23" s="58"/>
      <c r="M23" s="58"/>
      <c r="N23" s="58"/>
      <c r="O23" s="58"/>
      <c r="P23" s="58"/>
      <c r="Q23" s="58"/>
      <c r="S23" s="49"/>
      <c r="T23" s="58"/>
      <c r="U23" s="67"/>
      <c r="V23" s="6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101"/>
      <c r="AW23" s="101"/>
      <c r="AX23" s="98"/>
      <c r="AY23" s="98"/>
      <c r="AZ23" s="98"/>
      <c r="BA23" s="98"/>
      <c r="BB23" s="98"/>
      <c r="BC23" s="98"/>
      <c r="BD23" s="98"/>
      <c r="BE23" s="98"/>
      <c r="BF23" s="98"/>
      <c r="BG23" s="98"/>
      <c r="BH23" s="98"/>
      <c r="BI23" s="98"/>
    </row>
    <row r="24" spans="1:61" s="51" customFormat="1" hidden="1">
      <c r="A24" s="58">
        <v>2028</v>
      </c>
      <c r="B24" s="58"/>
      <c r="C24" s="58"/>
      <c r="D24" s="58"/>
      <c r="E24" s="58"/>
      <c r="F24" s="58"/>
      <c r="G24" s="58"/>
      <c r="H24" s="58"/>
      <c r="I24" s="58"/>
      <c r="J24" s="58"/>
      <c r="K24" s="58"/>
      <c r="L24" s="58"/>
      <c r="M24" s="58"/>
      <c r="N24" s="58"/>
      <c r="O24" s="58"/>
      <c r="P24" s="58"/>
      <c r="Q24" s="58"/>
      <c r="S24" s="49"/>
      <c r="T24" s="58"/>
      <c r="U24" s="67"/>
      <c r="V24" s="6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101"/>
      <c r="AW24" s="101"/>
      <c r="AX24" s="98"/>
      <c r="AY24" s="98"/>
      <c r="AZ24" s="98"/>
      <c r="BA24" s="98"/>
      <c r="BB24" s="98"/>
      <c r="BC24" s="98"/>
      <c r="BD24" s="98"/>
      <c r="BE24" s="98"/>
      <c r="BF24" s="98"/>
      <c r="BG24" s="98"/>
      <c r="BH24" s="98"/>
      <c r="BI24" s="98"/>
    </row>
    <row r="25" spans="1:61" s="51" customFormat="1" hidden="1">
      <c r="A25" s="58">
        <v>2029</v>
      </c>
      <c r="B25" s="58"/>
      <c r="C25" s="58"/>
      <c r="D25" s="58"/>
      <c r="E25" s="58"/>
      <c r="F25" s="58"/>
      <c r="G25" s="58"/>
      <c r="H25" s="58"/>
      <c r="I25" s="58"/>
      <c r="J25" s="58"/>
      <c r="K25" s="58"/>
      <c r="L25" s="58"/>
      <c r="M25" s="58"/>
      <c r="N25" s="58"/>
      <c r="O25" s="58"/>
      <c r="P25" s="58"/>
      <c r="Q25" s="58"/>
      <c r="S25" s="49"/>
      <c r="T25" s="58"/>
      <c r="U25" s="67"/>
      <c r="V25" s="6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101"/>
      <c r="AW25" s="101"/>
      <c r="AX25" s="98"/>
      <c r="AY25" s="98"/>
      <c r="AZ25" s="98"/>
      <c r="BA25" s="98"/>
      <c r="BB25" s="98"/>
      <c r="BC25" s="98"/>
      <c r="BD25" s="98"/>
      <c r="BE25" s="98"/>
      <c r="BF25" s="98"/>
      <c r="BG25" s="98"/>
      <c r="BH25" s="98"/>
      <c r="BI25" s="98"/>
    </row>
    <row r="26" spans="1:61" s="51" customFormat="1" hidden="1">
      <c r="A26" s="58">
        <v>2030</v>
      </c>
      <c r="B26" s="58"/>
      <c r="C26" s="58"/>
      <c r="D26" s="58"/>
      <c r="E26" s="58"/>
      <c r="F26" s="58"/>
      <c r="G26" s="58"/>
      <c r="H26" s="58"/>
      <c r="I26" s="58"/>
      <c r="J26" s="58"/>
      <c r="K26" s="58"/>
      <c r="L26" s="58"/>
      <c r="M26" s="58"/>
      <c r="N26" s="58"/>
      <c r="O26" s="58"/>
      <c r="P26" s="58"/>
      <c r="Q26" s="58"/>
      <c r="S26" s="49"/>
      <c r="T26" s="58"/>
      <c r="U26" s="67"/>
      <c r="V26" s="6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101"/>
      <c r="AW26" s="101"/>
      <c r="AX26" s="98"/>
      <c r="AY26" s="98"/>
      <c r="AZ26" s="98"/>
      <c r="BA26" s="98"/>
      <c r="BB26" s="98"/>
      <c r="BC26" s="98"/>
      <c r="BD26" s="98"/>
      <c r="BE26" s="98"/>
      <c r="BF26" s="98"/>
      <c r="BG26" s="98"/>
      <c r="BH26" s="98"/>
      <c r="BI26" s="98"/>
    </row>
    <row r="27" spans="1:61" s="51" customFormat="1" hidden="1">
      <c r="A27" s="58">
        <v>2031</v>
      </c>
      <c r="B27" s="58"/>
      <c r="C27" s="58"/>
      <c r="D27" s="58"/>
      <c r="E27" s="58"/>
      <c r="F27" s="58"/>
      <c r="G27" s="58"/>
      <c r="H27" s="58"/>
      <c r="I27" s="58"/>
      <c r="J27" s="58"/>
      <c r="K27" s="58"/>
      <c r="L27" s="58"/>
      <c r="M27" s="58"/>
      <c r="N27" s="58"/>
      <c r="O27" s="58"/>
      <c r="P27" s="58"/>
      <c r="Q27" s="58"/>
      <c r="S27" s="49"/>
      <c r="T27" s="58"/>
      <c r="U27" s="67"/>
      <c r="V27" s="6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101"/>
      <c r="AW27" s="101"/>
      <c r="AX27" s="98"/>
      <c r="AY27" s="98"/>
      <c r="AZ27" s="98"/>
      <c r="BA27" s="98"/>
      <c r="BB27" s="98"/>
      <c r="BC27" s="98"/>
      <c r="BD27" s="98"/>
      <c r="BE27" s="98"/>
      <c r="BF27" s="98"/>
      <c r="BG27" s="98"/>
      <c r="BH27" s="98"/>
      <c r="BI27" s="98"/>
    </row>
    <row r="28" spans="1:61" s="51" customFormat="1" hidden="1">
      <c r="A28" s="58">
        <v>2032</v>
      </c>
      <c r="B28" s="58"/>
      <c r="C28" s="58"/>
      <c r="D28" s="58"/>
      <c r="E28" s="58"/>
      <c r="F28" s="58"/>
      <c r="G28" s="58"/>
      <c r="H28" s="58"/>
      <c r="I28" s="58"/>
      <c r="J28" s="58"/>
      <c r="K28" s="58"/>
      <c r="L28" s="58"/>
      <c r="M28" s="58"/>
      <c r="N28" s="58"/>
      <c r="O28" s="58"/>
      <c r="P28" s="58"/>
      <c r="Q28" s="58"/>
      <c r="S28" s="49"/>
      <c r="T28" s="58"/>
      <c r="U28" s="67"/>
      <c r="V28" s="6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101"/>
      <c r="AW28" s="101"/>
      <c r="AX28" s="98"/>
      <c r="AY28" s="98"/>
      <c r="AZ28" s="98"/>
      <c r="BA28" s="98"/>
      <c r="BB28" s="98"/>
      <c r="BC28" s="98"/>
      <c r="BD28" s="98"/>
      <c r="BE28" s="98"/>
      <c r="BF28" s="98"/>
      <c r="BG28" s="98"/>
      <c r="BH28" s="98"/>
      <c r="BI28" s="98"/>
    </row>
    <row r="29" spans="1:61" s="51" customFormat="1" hidden="1">
      <c r="A29" s="58">
        <v>2033</v>
      </c>
      <c r="B29" s="58"/>
      <c r="C29" s="58"/>
      <c r="D29" s="58"/>
      <c r="E29" s="58"/>
      <c r="F29" s="58"/>
      <c r="G29" s="58"/>
      <c r="H29" s="58"/>
      <c r="I29" s="58"/>
      <c r="J29" s="58"/>
      <c r="K29" s="58"/>
      <c r="L29" s="58"/>
      <c r="M29" s="58"/>
      <c r="N29" s="58"/>
      <c r="O29" s="58"/>
      <c r="P29" s="58"/>
      <c r="Q29" s="58"/>
      <c r="S29" s="49"/>
      <c r="T29" s="58"/>
      <c r="U29" s="67"/>
      <c r="V29" s="6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101"/>
      <c r="AW29" s="101"/>
      <c r="AX29" s="98"/>
      <c r="AY29" s="98"/>
      <c r="AZ29" s="98"/>
      <c r="BA29" s="98"/>
      <c r="BB29" s="98"/>
      <c r="BC29" s="98"/>
      <c r="BD29" s="98"/>
      <c r="BE29" s="98"/>
      <c r="BF29" s="98"/>
      <c r="BG29" s="98"/>
      <c r="BH29" s="98"/>
      <c r="BI29" s="98"/>
    </row>
    <row r="30" spans="1:61" s="51" customFormat="1" hidden="1">
      <c r="A30" s="58">
        <v>2034</v>
      </c>
      <c r="B30" s="58"/>
      <c r="C30" s="58"/>
      <c r="D30" s="58"/>
      <c r="E30" s="58"/>
      <c r="F30" s="58"/>
      <c r="G30" s="58"/>
      <c r="H30" s="58"/>
      <c r="I30" s="58"/>
      <c r="J30" s="58"/>
      <c r="K30" s="58"/>
      <c r="L30" s="58"/>
      <c r="M30" s="58"/>
      <c r="N30" s="58"/>
      <c r="O30" s="58"/>
      <c r="P30" s="58"/>
      <c r="Q30" s="58"/>
      <c r="S30" s="49"/>
      <c r="T30" s="58"/>
      <c r="U30" s="67"/>
      <c r="V30" s="6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101"/>
      <c r="AW30" s="101"/>
      <c r="AX30" s="98"/>
      <c r="AY30" s="98"/>
      <c r="AZ30" s="98"/>
      <c r="BA30" s="98"/>
      <c r="BB30" s="98"/>
      <c r="BC30" s="98"/>
      <c r="BD30" s="98"/>
      <c r="BE30" s="98"/>
      <c r="BF30" s="98"/>
      <c r="BG30" s="98"/>
      <c r="BH30" s="98"/>
      <c r="BI30" s="98"/>
    </row>
    <row r="31" spans="1:61" s="51" customFormat="1" hidden="1">
      <c r="A31" s="58">
        <v>2035</v>
      </c>
      <c r="B31" s="58"/>
      <c r="C31" s="58"/>
      <c r="D31" s="58"/>
      <c r="E31" s="58"/>
      <c r="F31" s="58"/>
      <c r="G31" s="58"/>
      <c r="H31" s="58"/>
      <c r="I31" s="58"/>
      <c r="J31" s="58"/>
      <c r="K31" s="58"/>
      <c r="L31" s="58"/>
      <c r="M31" s="58"/>
      <c r="N31" s="58"/>
      <c r="O31" s="58"/>
      <c r="P31" s="58"/>
      <c r="Q31" s="58"/>
      <c r="S31" s="49"/>
      <c r="T31" s="58"/>
      <c r="U31" s="67"/>
      <c r="V31" s="6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101"/>
      <c r="AW31" s="101"/>
      <c r="AX31" s="98"/>
      <c r="AY31" s="98"/>
      <c r="AZ31" s="98"/>
      <c r="BA31" s="98"/>
      <c r="BB31" s="98"/>
      <c r="BC31" s="98"/>
      <c r="BD31" s="98"/>
      <c r="BE31" s="98"/>
      <c r="BF31" s="98"/>
      <c r="BG31" s="98"/>
      <c r="BH31" s="98"/>
      <c r="BI31" s="98"/>
    </row>
    <row r="32" spans="1:61" s="51" customFormat="1" hidden="1">
      <c r="A32" s="58">
        <v>2036</v>
      </c>
      <c r="B32" s="58"/>
      <c r="C32" s="58"/>
      <c r="D32" s="58"/>
      <c r="E32" s="58"/>
      <c r="F32" s="58"/>
      <c r="G32" s="58"/>
      <c r="H32" s="58"/>
      <c r="I32" s="58"/>
      <c r="J32" s="58"/>
      <c r="K32" s="58"/>
      <c r="L32" s="58"/>
      <c r="M32" s="58"/>
      <c r="N32" s="58"/>
      <c r="O32" s="58"/>
      <c r="P32" s="58"/>
      <c r="Q32" s="58"/>
      <c r="S32" s="49"/>
      <c r="T32" s="58"/>
      <c r="U32" s="67"/>
      <c r="V32" s="6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101"/>
      <c r="AW32" s="101"/>
      <c r="AX32" s="98"/>
      <c r="AY32" s="98"/>
      <c r="AZ32" s="98"/>
      <c r="BA32" s="98"/>
      <c r="BB32" s="98"/>
      <c r="BC32" s="98"/>
      <c r="BD32" s="98"/>
      <c r="BE32" s="98"/>
      <c r="BF32" s="98"/>
      <c r="BG32" s="98"/>
      <c r="BH32" s="98"/>
      <c r="BI32" s="98"/>
    </row>
    <row r="33" spans="1:61" s="51" customFormat="1" hidden="1">
      <c r="A33" s="58">
        <v>2037</v>
      </c>
      <c r="B33" s="58"/>
      <c r="C33" s="58"/>
      <c r="D33" s="58"/>
      <c r="E33" s="58"/>
      <c r="F33" s="58"/>
      <c r="G33" s="58"/>
      <c r="H33" s="58"/>
      <c r="I33" s="58"/>
      <c r="J33" s="58"/>
      <c r="K33" s="58"/>
      <c r="L33" s="58"/>
      <c r="M33" s="58"/>
      <c r="N33" s="58"/>
      <c r="O33" s="58"/>
      <c r="P33" s="58"/>
      <c r="Q33" s="58"/>
      <c r="S33" s="49"/>
      <c r="T33" s="58"/>
      <c r="U33" s="67"/>
      <c r="V33" s="6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101"/>
      <c r="AW33" s="101"/>
      <c r="AX33" s="98"/>
      <c r="AY33" s="98"/>
      <c r="AZ33" s="98"/>
      <c r="BA33" s="98"/>
      <c r="BB33" s="98"/>
      <c r="BC33" s="98"/>
      <c r="BD33" s="98"/>
      <c r="BE33" s="98"/>
      <c r="BF33" s="98"/>
      <c r="BG33" s="98"/>
      <c r="BH33" s="98"/>
      <c r="BI33" s="98"/>
    </row>
    <row r="34" spans="1:61" s="51" customFormat="1" hidden="1">
      <c r="A34" s="58">
        <v>2038</v>
      </c>
      <c r="B34" s="58"/>
      <c r="C34" s="58"/>
      <c r="D34" s="58"/>
      <c r="E34" s="58"/>
      <c r="F34" s="58"/>
      <c r="G34" s="58"/>
      <c r="H34" s="58"/>
      <c r="I34" s="58"/>
      <c r="J34" s="58"/>
      <c r="K34" s="58"/>
      <c r="L34" s="58"/>
      <c r="M34" s="58"/>
      <c r="N34" s="58"/>
      <c r="O34" s="58"/>
      <c r="P34" s="58"/>
      <c r="Q34" s="58"/>
      <c r="S34" s="49"/>
      <c r="T34" s="58"/>
      <c r="U34" s="67"/>
      <c r="V34" s="6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101"/>
      <c r="AW34" s="101"/>
      <c r="AX34" s="98"/>
      <c r="AY34" s="98"/>
      <c r="AZ34" s="98"/>
      <c r="BA34" s="98"/>
      <c r="BB34" s="98"/>
      <c r="BC34" s="98"/>
      <c r="BD34" s="98"/>
      <c r="BE34" s="98"/>
      <c r="BF34" s="98"/>
      <c r="BG34" s="98"/>
      <c r="BH34" s="98"/>
      <c r="BI34" s="98"/>
    </row>
    <row r="35" spans="1:61" s="51" customFormat="1" hidden="1">
      <c r="A35" s="58">
        <v>2039</v>
      </c>
      <c r="B35" s="58"/>
      <c r="C35" s="58"/>
      <c r="D35" s="58"/>
      <c r="E35" s="58"/>
      <c r="F35" s="58"/>
      <c r="G35" s="58"/>
      <c r="H35" s="58"/>
      <c r="I35" s="58"/>
      <c r="J35" s="58"/>
      <c r="K35" s="58"/>
      <c r="L35" s="58"/>
      <c r="M35" s="58"/>
      <c r="N35" s="58"/>
      <c r="O35" s="58"/>
      <c r="P35" s="58"/>
      <c r="Q35" s="58"/>
      <c r="S35" s="49"/>
      <c r="T35" s="58"/>
      <c r="U35" s="67"/>
      <c r="V35" s="6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101"/>
      <c r="AW35" s="101"/>
      <c r="AX35" s="98"/>
      <c r="AY35" s="98"/>
      <c r="AZ35" s="98"/>
      <c r="BA35" s="98"/>
      <c r="BB35" s="98"/>
      <c r="BC35" s="98"/>
      <c r="BD35" s="98"/>
      <c r="BE35" s="98"/>
      <c r="BF35" s="98"/>
      <c r="BG35" s="98"/>
      <c r="BH35" s="98"/>
      <c r="BI35" s="98"/>
    </row>
    <row r="36" spans="1:61" s="51" customFormat="1" hidden="1">
      <c r="A36" s="58">
        <v>2040</v>
      </c>
      <c r="B36" s="58"/>
      <c r="C36" s="58"/>
      <c r="D36" s="58"/>
      <c r="E36" s="58"/>
      <c r="F36" s="58"/>
      <c r="G36" s="58"/>
      <c r="H36" s="58"/>
      <c r="I36" s="58"/>
      <c r="J36" s="58"/>
      <c r="K36" s="58"/>
      <c r="L36" s="58"/>
      <c r="M36" s="58"/>
      <c r="N36" s="58"/>
      <c r="O36" s="58"/>
      <c r="P36" s="58"/>
      <c r="Q36" s="58"/>
      <c r="S36" s="49"/>
      <c r="T36" s="58"/>
      <c r="U36" s="67"/>
      <c r="V36" s="6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101"/>
      <c r="AW36" s="101"/>
      <c r="AX36" s="98"/>
      <c r="AY36" s="98"/>
      <c r="AZ36" s="98"/>
      <c r="BA36" s="98"/>
      <c r="BB36" s="98"/>
      <c r="BC36" s="98"/>
      <c r="BD36" s="98"/>
      <c r="BE36" s="98"/>
      <c r="BF36" s="98"/>
      <c r="BG36" s="98"/>
      <c r="BH36" s="98"/>
      <c r="BI36" s="98"/>
    </row>
    <row r="37" spans="1:61" s="51" customFormat="1" hidden="1">
      <c r="A37" s="58">
        <v>2041</v>
      </c>
      <c r="B37" s="58"/>
      <c r="C37" s="58"/>
      <c r="D37" s="58"/>
      <c r="E37" s="58"/>
      <c r="F37" s="58"/>
      <c r="G37" s="58"/>
      <c r="H37" s="58"/>
      <c r="I37" s="58"/>
      <c r="J37" s="58"/>
      <c r="K37" s="58"/>
      <c r="L37" s="58"/>
      <c r="M37" s="58"/>
      <c r="N37" s="58"/>
      <c r="O37" s="58"/>
      <c r="P37" s="58"/>
      <c r="Q37" s="58"/>
      <c r="S37" s="49"/>
      <c r="T37" s="58"/>
      <c r="U37" s="67"/>
      <c r="V37" s="6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101"/>
      <c r="AW37" s="101"/>
      <c r="AX37" s="98"/>
      <c r="AY37" s="98"/>
      <c r="AZ37" s="98"/>
      <c r="BA37" s="98"/>
      <c r="BB37" s="98"/>
      <c r="BC37" s="98"/>
      <c r="BD37" s="98"/>
      <c r="BE37" s="98"/>
      <c r="BF37" s="98"/>
      <c r="BG37" s="98"/>
      <c r="BH37" s="98"/>
      <c r="BI37" s="98"/>
    </row>
    <row r="38" spans="1:61" s="51" customFormat="1" hidden="1">
      <c r="A38" s="58">
        <v>2042</v>
      </c>
      <c r="B38" s="58"/>
      <c r="C38" s="58"/>
      <c r="D38" s="58"/>
      <c r="E38" s="58"/>
      <c r="F38" s="58"/>
      <c r="G38" s="58"/>
      <c r="H38" s="58"/>
      <c r="I38" s="58"/>
      <c r="J38" s="58"/>
      <c r="K38" s="58"/>
      <c r="L38" s="58"/>
      <c r="M38" s="58"/>
      <c r="N38" s="58"/>
      <c r="O38" s="58"/>
      <c r="P38" s="58"/>
      <c r="Q38" s="58"/>
      <c r="S38" s="49"/>
      <c r="T38" s="58"/>
      <c r="U38" s="67"/>
      <c r="V38" s="6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101"/>
      <c r="AW38" s="101"/>
      <c r="AX38" s="98"/>
      <c r="AY38" s="98"/>
      <c r="AZ38" s="98"/>
      <c r="BA38" s="98"/>
      <c r="BB38" s="98"/>
      <c r="BC38" s="98"/>
      <c r="BD38" s="98"/>
      <c r="BE38" s="98"/>
      <c r="BF38" s="98"/>
      <c r="BG38" s="98"/>
      <c r="BH38" s="98"/>
      <c r="BI38" s="98"/>
    </row>
    <row r="39" spans="1:61" s="51" customFormat="1" hidden="1">
      <c r="A39" s="58">
        <v>2043</v>
      </c>
      <c r="B39" s="58"/>
      <c r="C39" s="58"/>
      <c r="D39" s="58"/>
      <c r="E39" s="58"/>
      <c r="F39" s="58"/>
      <c r="G39" s="58"/>
      <c r="H39" s="58"/>
      <c r="I39" s="58"/>
      <c r="J39" s="58"/>
      <c r="K39" s="58"/>
      <c r="L39" s="58"/>
      <c r="M39" s="58"/>
      <c r="N39" s="58"/>
      <c r="O39" s="58"/>
      <c r="P39" s="58"/>
      <c r="Q39" s="58"/>
      <c r="S39" s="49"/>
      <c r="T39" s="58"/>
      <c r="U39" s="67"/>
      <c r="V39" s="6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101"/>
      <c r="AW39" s="101"/>
      <c r="AX39" s="98"/>
      <c r="AY39" s="98"/>
      <c r="AZ39" s="98"/>
      <c r="BA39" s="98"/>
      <c r="BB39" s="98"/>
      <c r="BC39" s="98"/>
      <c r="BD39" s="98"/>
      <c r="BE39" s="98"/>
      <c r="BF39" s="98"/>
      <c r="BG39" s="98"/>
      <c r="BH39" s="98"/>
      <c r="BI39" s="98"/>
    </row>
    <row r="40" spans="1:61" s="51" customFormat="1" hidden="1">
      <c r="A40" s="58">
        <v>2044</v>
      </c>
      <c r="B40" s="58"/>
      <c r="C40" s="58"/>
      <c r="D40" s="58"/>
      <c r="E40" s="58"/>
      <c r="F40" s="58"/>
      <c r="G40" s="58"/>
      <c r="H40" s="58"/>
      <c r="I40" s="58"/>
      <c r="J40" s="58"/>
      <c r="K40" s="58"/>
      <c r="L40" s="58"/>
      <c r="M40" s="58"/>
      <c r="N40" s="58"/>
      <c r="O40" s="58"/>
      <c r="P40" s="58"/>
      <c r="Q40" s="58"/>
      <c r="S40" s="49"/>
      <c r="T40" s="58"/>
      <c r="U40" s="67"/>
      <c r="V40" s="6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101"/>
      <c r="AW40" s="101"/>
      <c r="AX40" s="98"/>
      <c r="AY40" s="98"/>
      <c r="AZ40" s="98"/>
      <c r="BA40" s="98"/>
      <c r="BB40" s="98"/>
      <c r="BC40" s="98"/>
      <c r="BD40" s="98"/>
      <c r="BE40" s="98"/>
      <c r="BF40" s="98"/>
      <c r="BG40" s="98"/>
      <c r="BH40" s="98"/>
      <c r="BI40" s="98"/>
    </row>
    <row r="41" spans="1:61" s="51" customFormat="1" hidden="1">
      <c r="A41" s="58">
        <v>2045</v>
      </c>
      <c r="B41" s="58"/>
      <c r="C41" s="58"/>
      <c r="D41" s="58"/>
      <c r="E41" s="58"/>
      <c r="F41" s="58"/>
      <c r="G41" s="58"/>
      <c r="H41" s="58"/>
      <c r="I41" s="58"/>
      <c r="J41" s="58"/>
      <c r="K41" s="58"/>
      <c r="L41" s="58"/>
      <c r="M41" s="58"/>
      <c r="N41" s="58"/>
      <c r="O41" s="58"/>
      <c r="P41" s="58"/>
      <c r="Q41" s="58"/>
      <c r="S41" s="49"/>
      <c r="T41" s="58"/>
      <c r="U41" s="67"/>
      <c r="V41" s="6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101"/>
      <c r="AW41" s="101"/>
      <c r="AX41" s="98"/>
      <c r="AY41" s="98"/>
      <c r="AZ41" s="98"/>
      <c r="BA41" s="98"/>
      <c r="BB41" s="98"/>
      <c r="BC41" s="98"/>
      <c r="BD41" s="98"/>
      <c r="BE41" s="98"/>
      <c r="BF41" s="98"/>
      <c r="BG41" s="98"/>
      <c r="BH41" s="98"/>
      <c r="BI41" s="98"/>
    </row>
    <row r="42" spans="1:61" s="51" customFormat="1" hidden="1">
      <c r="A42" s="58">
        <v>2046</v>
      </c>
      <c r="B42" s="58"/>
      <c r="C42" s="58"/>
      <c r="D42" s="58"/>
      <c r="E42" s="58"/>
      <c r="F42" s="58"/>
      <c r="G42" s="58"/>
      <c r="H42" s="58"/>
      <c r="I42" s="58"/>
      <c r="J42" s="58"/>
      <c r="K42" s="58"/>
      <c r="L42" s="58"/>
      <c r="M42" s="58"/>
      <c r="N42" s="58"/>
      <c r="O42" s="58"/>
      <c r="P42" s="58"/>
      <c r="Q42" s="58"/>
      <c r="S42" s="49"/>
      <c r="T42" s="58"/>
      <c r="U42" s="67"/>
      <c r="V42" s="6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101"/>
      <c r="AW42" s="101"/>
      <c r="AX42" s="98"/>
      <c r="AY42" s="98"/>
      <c r="AZ42" s="98"/>
      <c r="BA42" s="98"/>
      <c r="BB42" s="98"/>
      <c r="BC42" s="98"/>
      <c r="BD42" s="98"/>
      <c r="BE42" s="98"/>
      <c r="BF42" s="98"/>
      <c r="BG42" s="98"/>
      <c r="BH42" s="98"/>
      <c r="BI42" s="98"/>
    </row>
    <row r="43" spans="1:61" s="51" customFormat="1" hidden="1">
      <c r="A43" s="58">
        <v>2047</v>
      </c>
      <c r="B43" s="58"/>
      <c r="C43" s="58"/>
      <c r="D43" s="58"/>
      <c r="E43" s="58"/>
      <c r="F43" s="58"/>
      <c r="G43" s="58"/>
      <c r="H43" s="58"/>
      <c r="I43" s="58"/>
      <c r="J43" s="58"/>
      <c r="K43" s="58"/>
      <c r="L43" s="58"/>
      <c r="M43" s="58"/>
      <c r="N43" s="58"/>
      <c r="O43" s="58"/>
      <c r="P43" s="58"/>
      <c r="Q43" s="58"/>
      <c r="S43" s="49"/>
      <c r="T43" s="58"/>
      <c r="U43" s="67"/>
      <c r="V43" s="6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101"/>
      <c r="AW43" s="101"/>
      <c r="AX43" s="98"/>
      <c r="AY43" s="98"/>
      <c r="AZ43" s="98"/>
      <c r="BA43" s="98"/>
      <c r="BB43" s="98"/>
      <c r="BC43" s="98"/>
      <c r="BD43" s="98"/>
      <c r="BE43" s="98"/>
      <c r="BF43" s="98"/>
      <c r="BG43" s="98"/>
      <c r="BH43" s="98"/>
      <c r="BI43" s="98"/>
    </row>
    <row r="44" spans="1:61" s="51" customFormat="1" hidden="1">
      <c r="A44" s="58">
        <v>2048</v>
      </c>
      <c r="B44" s="58"/>
      <c r="C44" s="58"/>
      <c r="D44" s="58"/>
      <c r="E44" s="58"/>
      <c r="F44" s="58"/>
      <c r="G44" s="58"/>
      <c r="H44" s="58"/>
      <c r="I44" s="58"/>
      <c r="J44" s="58"/>
      <c r="K44" s="58"/>
      <c r="L44" s="58"/>
      <c r="M44" s="58"/>
      <c r="N44" s="58"/>
      <c r="O44" s="58"/>
      <c r="P44" s="58"/>
      <c r="Q44" s="58"/>
      <c r="S44" s="49"/>
      <c r="T44" s="58"/>
      <c r="U44" s="67"/>
      <c r="V44" s="6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101"/>
      <c r="AW44" s="101"/>
      <c r="AX44" s="98"/>
      <c r="AY44" s="98"/>
      <c r="AZ44" s="98"/>
      <c r="BA44" s="98"/>
      <c r="BB44" s="98"/>
      <c r="BC44" s="98"/>
      <c r="BD44" s="98"/>
      <c r="BE44" s="98"/>
      <c r="BF44" s="98"/>
      <c r="BG44" s="98"/>
      <c r="BH44" s="98"/>
      <c r="BI44" s="98"/>
    </row>
    <row r="45" spans="1:61" s="51" customFormat="1" hidden="1">
      <c r="A45" s="58">
        <v>2049</v>
      </c>
      <c r="B45" s="58"/>
      <c r="C45" s="58"/>
      <c r="D45" s="58"/>
      <c r="E45" s="58"/>
      <c r="F45" s="58"/>
      <c r="G45" s="58"/>
      <c r="H45" s="58"/>
      <c r="I45" s="58"/>
      <c r="J45" s="58"/>
      <c r="K45" s="58"/>
      <c r="L45" s="58"/>
      <c r="M45" s="58"/>
      <c r="N45" s="58"/>
      <c r="O45" s="58"/>
      <c r="P45" s="58"/>
      <c r="Q45" s="58"/>
      <c r="S45" s="49"/>
      <c r="T45" s="58"/>
      <c r="U45" s="67"/>
      <c r="V45" s="6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101"/>
      <c r="AW45" s="101"/>
      <c r="AX45" s="98"/>
      <c r="AY45" s="98"/>
      <c r="AZ45" s="98"/>
      <c r="BA45" s="98"/>
      <c r="BB45" s="98"/>
      <c r="BC45" s="98"/>
      <c r="BD45" s="98"/>
      <c r="BE45" s="98"/>
      <c r="BF45" s="98"/>
      <c r="BG45" s="98"/>
      <c r="BH45" s="98"/>
      <c r="BI45" s="98"/>
    </row>
    <row r="46" spans="1:61" s="51" customFormat="1" hidden="1">
      <c r="A46" s="58">
        <v>2050</v>
      </c>
      <c r="B46" s="58"/>
      <c r="C46" s="58"/>
      <c r="D46" s="58"/>
      <c r="E46" s="58"/>
      <c r="F46" s="58"/>
      <c r="G46" s="58"/>
      <c r="H46" s="58"/>
      <c r="I46" s="58"/>
      <c r="J46" s="58"/>
      <c r="K46" s="58"/>
      <c r="L46" s="58"/>
      <c r="M46" s="58"/>
      <c r="N46" s="58"/>
      <c r="O46" s="58"/>
      <c r="P46" s="58"/>
      <c r="Q46" s="58"/>
      <c r="S46" s="49"/>
      <c r="T46" s="58"/>
      <c r="U46" s="67"/>
      <c r="V46" s="6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101"/>
      <c r="AW46" s="101"/>
      <c r="AX46" s="98"/>
      <c r="AY46" s="98"/>
      <c r="AZ46" s="98"/>
      <c r="BA46" s="98"/>
      <c r="BB46" s="98"/>
      <c r="BC46" s="98"/>
      <c r="BD46" s="98"/>
      <c r="BE46" s="98"/>
      <c r="BF46" s="98"/>
      <c r="BG46" s="98"/>
      <c r="BH46" s="98"/>
      <c r="BI46" s="98"/>
    </row>
    <row r="47" spans="1:61" s="51" customFormat="1" hidden="1">
      <c r="A47" s="58">
        <v>2051</v>
      </c>
      <c r="B47" s="58"/>
      <c r="C47" s="58"/>
      <c r="D47" s="58"/>
      <c r="E47" s="58"/>
      <c r="F47" s="58"/>
      <c r="G47" s="58"/>
      <c r="H47" s="58"/>
      <c r="I47" s="58"/>
      <c r="J47" s="58"/>
      <c r="K47" s="58"/>
      <c r="L47" s="58"/>
      <c r="M47" s="58"/>
      <c r="N47" s="58"/>
      <c r="O47" s="58"/>
      <c r="P47" s="58"/>
      <c r="Q47" s="58"/>
      <c r="S47" s="49"/>
      <c r="T47" s="58"/>
      <c r="U47" s="67"/>
      <c r="V47" s="6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101"/>
      <c r="AW47" s="101"/>
      <c r="AX47" s="98"/>
      <c r="AY47" s="98"/>
      <c r="AZ47" s="98"/>
      <c r="BA47" s="98"/>
      <c r="BB47" s="98"/>
      <c r="BC47" s="98"/>
      <c r="BD47" s="98"/>
      <c r="BE47" s="98"/>
      <c r="BF47" s="98"/>
      <c r="BG47" s="98"/>
      <c r="BH47" s="98"/>
      <c r="BI47" s="98"/>
    </row>
    <row r="48" spans="1:61" s="51" customFormat="1" hidden="1">
      <c r="A48" s="58">
        <v>2052</v>
      </c>
      <c r="B48" s="58"/>
      <c r="C48" s="58"/>
      <c r="D48" s="58"/>
      <c r="E48" s="58"/>
      <c r="F48" s="58"/>
      <c r="G48" s="58"/>
      <c r="H48" s="58"/>
      <c r="I48" s="58"/>
      <c r="J48" s="58"/>
      <c r="K48" s="58"/>
      <c r="L48" s="58"/>
      <c r="M48" s="58"/>
      <c r="N48" s="58"/>
      <c r="O48" s="58"/>
      <c r="P48" s="58"/>
      <c r="Q48" s="58"/>
      <c r="S48" s="49"/>
      <c r="T48" s="58"/>
      <c r="U48" s="67"/>
      <c r="V48" s="6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101"/>
      <c r="AW48" s="101"/>
      <c r="AX48" s="98"/>
      <c r="AY48" s="98"/>
      <c r="AZ48" s="98"/>
      <c r="BA48" s="98"/>
      <c r="BB48" s="98"/>
      <c r="BC48" s="98"/>
      <c r="BD48" s="98"/>
      <c r="BE48" s="98"/>
      <c r="BF48" s="98"/>
      <c r="BG48" s="98"/>
      <c r="BH48" s="98"/>
      <c r="BI48" s="98"/>
    </row>
    <row r="49" spans="1:61" s="51" customFormat="1" hidden="1">
      <c r="A49" s="58">
        <v>2053</v>
      </c>
      <c r="B49" s="58"/>
      <c r="C49" s="58"/>
      <c r="D49" s="58"/>
      <c r="E49" s="58"/>
      <c r="F49" s="58"/>
      <c r="G49" s="58"/>
      <c r="H49" s="58"/>
      <c r="I49" s="58"/>
      <c r="J49" s="58"/>
      <c r="K49" s="58"/>
      <c r="L49" s="58"/>
      <c r="M49" s="58"/>
      <c r="N49" s="58"/>
      <c r="O49" s="58"/>
      <c r="P49" s="58"/>
      <c r="Q49" s="58"/>
      <c r="S49" s="49"/>
      <c r="T49" s="58"/>
      <c r="U49" s="67"/>
      <c r="V49" s="6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101"/>
      <c r="AW49" s="101"/>
      <c r="AX49" s="98"/>
      <c r="AY49" s="98"/>
      <c r="AZ49" s="98"/>
      <c r="BA49" s="98"/>
      <c r="BB49" s="98"/>
      <c r="BC49" s="98"/>
      <c r="BD49" s="98"/>
      <c r="BE49" s="98"/>
      <c r="BF49" s="98"/>
      <c r="BG49" s="98"/>
      <c r="BH49" s="98"/>
      <c r="BI49" s="98"/>
    </row>
    <row r="50" spans="1:61" s="51" customFormat="1" hidden="1">
      <c r="A50" s="58">
        <v>2054</v>
      </c>
      <c r="B50" s="58"/>
      <c r="C50" s="58"/>
      <c r="D50" s="58"/>
      <c r="E50" s="58"/>
      <c r="F50" s="58"/>
      <c r="G50" s="58"/>
      <c r="H50" s="58"/>
      <c r="I50" s="58"/>
      <c r="J50" s="58"/>
      <c r="K50" s="58"/>
      <c r="L50" s="58"/>
      <c r="M50" s="58"/>
      <c r="N50" s="58"/>
      <c r="O50" s="58"/>
      <c r="P50" s="58"/>
      <c r="Q50" s="58"/>
      <c r="S50" s="49"/>
      <c r="T50" s="58"/>
      <c r="U50" s="67"/>
      <c r="V50" s="6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101"/>
      <c r="AW50" s="101"/>
      <c r="AX50" s="98"/>
      <c r="AY50" s="98"/>
      <c r="AZ50" s="98"/>
      <c r="BA50" s="98"/>
      <c r="BB50" s="98"/>
      <c r="BC50" s="98"/>
      <c r="BD50" s="98"/>
      <c r="BE50" s="98"/>
      <c r="BF50" s="98"/>
      <c r="BG50" s="98"/>
      <c r="BH50" s="98"/>
      <c r="BI50" s="98"/>
    </row>
    <row r="51" spans="1:61" s="51" customFormat="1" hidden="1">
      <c r="A51" s="58">
        <v>2055</v>
      </c>
      <c r="B51" s="58"/>
      <c r="C51" s="58"/>
      <c r="D51" s="58"/>
      <c r="E51" s="58"/>
      <c r="F51" s="58"/>
      <c r="G51" s="58"/>
      <c r="H51" s="58"/>
      <c r="I51" s="58"/>
      <c r="J51" s="58"/>
      <c r="K51" s="58"/>
      <c r="L51" s="58"/>
      <c r="M51" s="58"/>
      <c r="N51" s="58"/>
      <c r="O51" s="58"/>
      <c r="P51" s="58"/>
      <c r="Q51" s="58"/>
      <c r="S51" s="49"/>
      <c r="T51" s="58"/>
      <c r="U51" s="67"/>
      <c r="V51" s="6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101"/>
      <c r="AW51" s="101"/>
      <c r="AX51" s="98"/>
      <c r="AY51" s="98"/>
      <c r="AZ51" s="98"/>
      <c r="BA51" s="98"/>
      <c r="BB51" s="98"/>
      <c r="BC51" s="98"/>
      <c r="BD51" s="98"/>
      <c r="BE51" s="98"/>
      <c r="BF51" s="98"/>
      <c r="BG51" s="98"/>
      <c r="BH51" s="98"/>
      <c r="BI51" s="98"/>
    </row>
    <row r="52" spans="1:61" s="117" customFormat="1">
      <c r="A52" s="91" t="s">
        <v>72</v>
      </c>
      <c r="B52" s="92"/>
      <c r="C52" s="92">
        <f>SUM(C9:C51)</f>
        <v>34.869999999999997</v>
      </c>
      <c r="D52" s="92"/>
      <c r="E52" s="92">
        <f t="shared" ref="E52" si="11">SUM(E8:E51)</f>
        <v>5.1088000000000005</v>
      </c>
      <c r="F52" s="92"/>
      <c r="G52" s="92">
        <f>SUM(G8:G51)</f>
        <v>39.978800000000007</v>
      </c>
      <c r="H52" s="92"/>
      <c r="I52" s="92"/>
      <c r="J52" s="92"/>
      <c r="K52" s="92"/>
      <c r="L52" s="92"/>
      <c r="M52" s="92"/>
      <c r="N52" s="92"/>
      <c r="O52" s="92"/>
      <c r="P52" s="92">
        <f>SUM(P8:P51)</f>
        <v>2.2810668667325951</v>
      </c>
      <c r="Q52" s="92"/>
      <c r="R52" s="111">
        <f>SUM(R9:R51)</f>
        <v>28.216153021365336</v>
      </c>
      <c r="S52" s="111">
        <f>SUM(S9:S51)</f>
        <v>5.1088000000000005</v>
      </c>
      <c r="T52" s="112">
        <f t="shared" ref="T52:Y52" si="12">SUM(T9:T51)</f>
        <v>2.2810668667325951</v>
      </c>
      <c r="U52" s="113">
        <f>SUM(U9:U51)</f>
        <v>35.606019888097933</v>
      </c>
      <c r="V52" s="113"/>
      <c r="W52" s="103">
        <f t="shared" si="12"/>
        <v>33.170009179657249</v>
      </c>
      <c r="X52" s="103">
        <f t="shared" ref="X52" si="13">SUM(X9:X51)</f>
        <v>32.237915993009359</v>
      </c>
      <c r="Y52" s="103">
        <f t="shared" si="12"/>
        <v>31.346278799032262</v>
      </c>
      <c r="Z52" s="103">
        <f t="shared" ref="Z52:AE52" si="14">SUM(Z9:Z51)</f>
        <v>30.492983464293687</v>
      </c>
      <c r="AA52" s="103">
        <f t="shared" si="14"/>
        <v>29.676041440736284</v>
      </c>
      <c r="AB52" s="103">
        <f t="shared" si="14"/>
        <v>28.893581521352477</v>
      </c>
      <c r="AC52" s="103">
        <f t="shared" si="14"/>
        <v>28.143842184038693</v>
      </c>
      <c r="AD52" s="103">
        <f t="shared" si="14"/>
        <v>27.425164478531158</v>
      </c>
      <c r="AE52" s="103">
        <f t="shared" si="14"/>
        <v>26.73598541501288</v>
      </c>
      <c r="AF52" s="110"/>
      <c r="AG52" s="110"/>
      <c r="AH52" s="110"/>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row>
    <row r="53" spans="1:61" s="51" customFormat="1">
      <c r="A53" s="58"/>
      <c r="B53" s="58"/>
      <c r="C53" s="58"/>
      <c r="D53" s="58"/>
      <c r="E53" s="58"/>
      <c r="F53" s="58"/>
      <c r="G53" s="58"/>
      <c r="H53" s="58"/>
      <c r="I53" s="58"/>
      <c r="J53" s="58"/>
      <c r="K53" s="58"/>
      <c r="L53" s="58"/>
      <c r="M53" s="58"/>
      <c r="N53" s="58"/>
      <c r="O53" s="58"/>
      <c r="P53" s="58"/>
      <c r="Q53" s="58"/>
      <c r="T53" s="58"/>
      <c r="U53" s="58"/>
      <c r="V53" s="23"/>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0"/>
      <c r="AW53" s="50"/>
      <c r="AX53" s="58"/>
      <c r="AY53" s="58"/>
      <c r="AZ53" s="58"/>
      <c r="BA53" s="58"/>
      <c r="BB53" s="58"/>
      <c r="BC53" s="58"/>
      <c r="BD53" s="58"/>
      <c r="BE53" s="58"/>
      <c r="BF53" s="58"/>
      <c r="BG53" s="58"/>
      <c r="BH53" s="58"/>
      <c r="BI53" s="58"/>
    </row>
    <row r="54" spans="1:61" s="51" customFormat="1">
      <c r="A54" s="23" t="s">
        <v>53</v>
      </c>
      <c r="B54" s="58"/>
      <c r="C54" s="58"/>
      <c r="D54" s="58"/>
      <c r="E54" s="58"/>
      <c r="F54" s="58"/>
      <c r="G54" s="58"/>
      <c r="H54" s="58"/>
      <c r="I54" s="58"/>
      <c r="K54" s="58"/>
      <c r="L54" s="58"/>
      <c r="M54" s="58"/>
      <c r="N54" s="58"/>
      <c r="O54" s="58"/>
      <c r="P54" s="58"/>
      <c r="Q54" s="58"/>
      <c r="S54" s="58"/>
      <c r="T54" s="58"/>
      <c r="U54" s="23"/>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row>
    <row r="55" spans="1:61">
      <c r="A55" s="58" t="s">
        <v>268</v>
      </c>
      <c r="R55" s="51"/>
      <c r="S55" s="51"/>
      <c r="T55" s="58"/>
      <c r="U55" s="58"/>
      <c r="AX55" s="66"/>
      <c r="AY55" s="66"/>
      <c r="AZ55" s="66"/>
      <c r="BA55" s="66"/>
      <c r="BB55" s="66"/>
      <c r="BC55" s="66"/>
      <c r="BD55" s="66"/>
      <c r="BE55" s="66"/>
      <c r="BF55" s="66"/>
      <c r="BG55" s="66"/>
      <c r="BH55" s="66"/>
      <c r="BI55" s="66"/>
    </row>
    <row r="56" spans="1:61">
      <c r="A56" s="58" t="s">
        <v>266</v>
      </c>
      <c r="S56" s="51"/>
      <c r="T56" s="58"/>
      <c r="U56" s="58"/>
    </row>
    <row r="57" spans="1:61">
      <c r="A57" s="58" t="s">
        <v>267</v>
      </c>
      <c r="R57" s="69"/>
      <c r="S57" s="51"/>
      <c r="T57" s="58"/>
      <c r="U57" s="58"/>
      <c r="X57" s="47"/>
    </row>
    <row r="58" spans="1:61">
      <c r="R58" s="51"/>
      <c r="S58" s="51"/>
      <c r="T58" s="58"/>
      <c r="U58" s="58"/>
    </row>
    <row r="59" spans="1:61">
      <c r="A59" s="23" t="s">
        <v>22</v>
      </c>
      <c r="R59" s="51"/>
      <c r="S59" s="51"/>
      <c r="T59" s="58"/>
      <c r="U59" s="58"/>
    </row>
    <row r="60" spans="1:61">
      <c r="A60" s="58" t="s">
        <v>168</v>
      </c>
      <c r="R60" s="51"/>
      <c r="S60" s="51"/>
      <c r="T60" s="58"/>
      <c r="U60" s="58"/>
    </row>
    <row r="61" spans="1:61">
      <c r="A61" s="58" t="s">
        <v>167</v>
      </c>
      <c r="R61" s="51"/>
      <c r="S61" s="51"/>
      <c r="T61" s="58"/>
      <c r="U61" s="58"/>
    </row>
    <row r="62" spans="1:61">
      <c r="A62" s="58" t="s">
        <v>23</v>
      </c>
      <c r="T62" s="58"/>
      <c r="U62" s="58"/>
    </row>
    <row r="63" spans="1:61">
      <c r="A63" s="58" t="s">
        <v>24</v>
      </c>
      <c r="R63" s="51"/>
      <c r="S63" s="51"/>
      <c r="T63" s="58"/>
      <c r="U63" s="58"/>
    </row>
    <row r="64" spans="1:61">
      <c r="A64" s="58" t="s">
        <v>25</v>
      </c>
      <c r="R64" s="51"/>
      <c r="S64" s="51"/>
      <c r="T64" s="58"/>
      <c r="U64" s="58"/>
    </row>
    <row r="65" spans="1:63">
      <c r="R65" s="51"/>
      <c r="S65" s="51"/>
      <c r="T65" s="58"/>
      <c r="U65" s="58"/>
      <c r="BJ65" s="72"/>
      <c r="BK65" s="72"/>
    </row>
    <row r="66" spans="1:63">
      <c r="A66" s="23" t="s">
        <v>12</v>
      </c>
      <c r="R66" s="51"/>
      <c r="S66" s="51"/>
      <c r="T66" s="58"/>
      <c r="U66" s="58"/>
      <c r="BJ66" s="72"/>
      <c r="BK66" s="72"/>
    </row>
    <row r="67" spans="1:63">
      <c r="A67" s="58" t="s">
        <v>26</v>
      </c>
      <c r="R67" s="51"/>
      <c r="S67" s="51"/>
      <c r="T67" s="58"/>
      <c r="U67" s="58"/>
      <c r="BJ67" s="72"/>
      <c r="BK67" s="72"/>
    </row>
    <row r="68" spans="1:63">
      <c r="A68" s="58" t="s">
        <v>303</v>
      </c>
      <c r="R68" s="51"/>
      <c r="S68" s="58"/>
      <c r="T68" s="58"/>
      <c r="U68" s="58"/>
      <c r="BJ68" s="72"/>
    </row>
    <row r="69" spans="1:63">
      <c r="R69" s="51"/>
      <c r="S69" s="58"/>
      <c r="T69" s="58"/>
      <c r="U69" s="58"/>
      <c r="BJ69" s="72"/>
    </row>
    <row r="70" spans="1:63">
      <c r="A70" s="23" t="s">
        <v>4</v>
      </c>
      <c r="R70" s="51"/>
      <c r="S70" s="58"/>
      <c r="T70" s="58"/>
      <c r="U70" s="58"/>
      <c r="BJ70" s="72"/>
    </row>
    <row r="71" spans="1:63">
      <c r="A71" s="58" t="s">
        <v>27</v>
      </c>
      <c r="R71" s="51"/>
      <c r="S71" s="58"/>
      <c r="T71" s="58"/>
      <c r="U71" s="58"/>
      <c r="BJ71" s="72"/>
    </row>
    <row r="72" spans="1:63">
      <c r="R72" s="51"/>
      <c r="S72" s="58"/>
      <c r="T72" s="58"/>
      <c r="U72" s="58"/>
      <c r="BJ72" s="72"/>
    </row>
    <row r="73" spans="1:63">
      <c r="R73" s="51"/>
      <c r="S73" s="58"/>
      <c r="T73" s="58"/>
      <c r="U73" s="58"/>
      <c r="BJ73" s="72"/>
    </row>
    <row r="74" spans="1:63">
      <c r="R74" s="51"/>
      <c r="S74" s="58"/>
      <c r="T74" s="58"/>
      <c r="U74" s="58"/>
      <c r="BJ74" s="72"/>
    </row>
    <row r="75" spans="1:63">
      <c r="R75" s="51"/>
      <c r="S75" s="58"/>
      <c r="T75" s="58"/>
      <c r="U75" s="58"/>
      <c r="BJ75" s="72"/>
    </row>
    <row r="76" spans="1:63">
      <c r="R76" s="51"/>
      <c r="S76" s="58"/>
      <c r="T76" s="58"/>
      <c r="U76" s="58"/>
    </row>
    <row r="77" spans="1:63">
      <c r="R77" s="51"/>
      <c r="S77" s="58"/>
      <c r="T77" s="58"/>
      <c r="U77" s="58"/>
    </row>
    <row r="78" spans="1:63">
      <c r="R78" s="51"/>
      <c r="S78" s="58"/>
      <c r="T78" s="58"/>
      <c r="U78" s="58"/>
    </row>
    <row r="79" spans="1:63">
      <c r="R79" s="51"/>
      <c r="S79" s="58"/>
      <c r="T79" s="58"/>
      <c r="U79" s="58"/>
    </row>
    <row r="80" spans="1:63">
      <c r="R80" s="51"/>
      <c r="S80" s="58"/>
      <c r="T80" s="58"/>
      <c r="U80" s="58"/>
    </row>
    <row r="81" spans="18:21">
      <c r="R81" s="51"/>
      <c r="S81" s="58"/>
      <c r="T81" s="58"/>
      <c r="U81" s="58"/>
    </row>
    <row r="82" spans="18:21">
      <c r="R82" s="51"/>
      <c r="S82" s="58"/>
      <c r="T82" s="58"/>
      <c r="U82" s="58"/>
    </row>
    <row r="83" spans="18:21">
      <c r="S83" s="51"/>
      <c r="T83" s="58"/>
      <c r="U83" s="58"/>
    </row>
    <row r="84" spans="18:21">
      <c r="S84" s="51"/>
      <c r="T84" s="58"/>
      <c r="U84" s="58"/>
    </row>
    <row r="85" spans="18:21">
      <c r="S85" s="51"/>
      <c r="T85" s="58"/>
      <c r="U85" s="58"/>
    </row>
    <row r="86" spans="18:21">
      <c r="S86" s="51"/>
      <c r="T86" s="58"/>
      <c r="U86" s="58"/>
    </row>
    <row r="87" spans="18:21">
      <c r="S87" s="51"/>
      <c r="T87" s="58"/>
      <c r="U87" s="58"/>
    </row>
    <row r="88" spans="18:21">
      <c r="S88" s="51"/>
      <c r="T88" s="58"/>
      <c r="U88" s="58"/>
    </row>
    <row r="89" spans="18:21">
      <c r="S89" s="51"/>
      <c r="T89" s="58"/>
      <c r="U89" s="58"/>
    </row>
    <row r="90" spans="18:21">
      <c r="S90" s="51"/>
      <c r="T90" s="58"/>
      <c r="U90" s="58"/>
    </row>
    <row r="91" spans="18:21">
      <c r="S91" s="51"/>
      <c r="T91" s="58"/>
      <c r="U91" s="58"/>
    </row>
    <row r="92" spans="18:21">
      <c r="S92" s="51"/>
      <c r="T92" s="58"/>
      <c r="U92" s="58"/>
    </row>
    <row r="93" spans="18:21">
      <c r="S93" s="51"/>
      <c r="T93" s="58"/>
      <c r="U93" s="58"/>
    </row>
    <row r="94" spans="18:21">
      <c r="S94" s="51"/>
      <c r="T94" s="58"/>
      <c r="U94" s="58"/>
    </row>
    <row r="95" spans="18:21">
      <c r="S95" s="51"/>
      <c r="T95" s="58"/>
      <c r="U95" s="58"/>
    </row>
    <row r="96" spans="18:21">
      <c r="S96" s="51"/>
      <c r="T96" s="58"/>
      <c r="U96" s="58"/>
    </row>
    <row r="97" spans="19:21">
      <c r="S97" s="51"/>
      <c r="T97" s="58"/>
      <c r="U97" s="58"/>
    </row>
    <row r="98" spans="19:21">
      <c r="S98" s="51"/>
      <c r="T98" s="58"/>
      <c r="U98" s="58"/>
    </row>
    <row r="99" spans="19:21">
      <c r="S99" s="51"/>
      <c r="T99" s="58"/>
      <c r="U99" s="58"/>
    </row>
    <row r="100" spans="19:21">
      <c r="S100" s="51"/>
      <c r="T100" s="58"/>
      <c r="U100" s="58"/>
    </row>
    <row r="101" spans="19:21">
      <c r="S101" s="51"/>
      <c r="T101" s="58"/>
      <c r="U101" s="58"/>
    </row>
    <row r="102" spans="19:21">
      <c r="S102" s="51"/>
      <c r="T102" s="58"/>
      <c r="U102" s="58"/>
    </row>
    <row r="103" spans="19:21">
      <c r="S103" s="51"/>
      <c r="T103" s="58"/>
      <c r="U103" s="58"/>
    </row>
    <row r="104" spans="19:21">
      <c r="S104" s="51"/>
      <c r="T104" s="58"/>
      <c r="U104" s="58"/>
    </row>
    <row r="105" spans="19:21">
      <c r="S105" s="51"/>
      <c r="T105" s="58"/>
      <c r="U105" s="58"/>
    </row>
    <row r="106" spans="19:21">
      <c r="S106" s="51"/>
      <c r="T106" s="58"/>
      <c r="U106" s="58"/>
    </row>
    <row r="107" spans="19:21">
      <c r="S107" s="51"/>
      <c r="T107" s="58"/>
      <c r="U107" s="58"/>
    </row>
    <row r="108" spans="19:21">
      <c r="S108" s="51"/>
      <c r="T108" s="58"/>
      <c r="U108" s="58"/>
    </row>
    <row r="109" spans="19:21">
      <c r="S109" s="51"/>
      <c r="T109" s="58"/>
      <c r="U109" s="58"/>
    </row>
    <row r="110" spans="19:21">
      <c r="S110" s="51"/>
      <c r="T110" s="58"/>
      <c r="U110" s="58"/>
    </row>
    <row r="111" spans="19:21">
      <c r="S111" s="51"/>
      <c r="T111" s="58"/>
      <c r="U111" s="58"/>
    </row>
    <row r="112" spans="19:21">
      <c r="S112" s="51"/>
      <c r="T112" s="58"/>
      <c r="U112" s="58"/>
    </row>
    <row r="113" spans="19:21">
      <c r="S113" s="51"/>
      <c r="T113" s="58"/>
      <c r="U113" s="58"/>
    </row>
    <row r="114" spans="19:21">
      <c r="S114" s="51"/>
      <c r="T114" s="58"/>
      <c r="U114" s="58"/>
    </row>
    <row r="115" spans="19:21">
      <c r="S115" s="51"/>
      <c r="T115" s="58"/>
      <c r="U115" s="58"/>
    </row>
    <row r="116" spans="19:21">
      <c r="S116" s="51"/>
      <c r="T116" s="58"/>
      <c r="U116" s="58"/>
    </row>
    <row r="117" spans="19:21">
      <c r="S117" s="51"/>
      <c r="T117" s="58"/>
      <c r="U117" s="58"/>
    </row>
    <row r="118" spans="19:21">
      <c r="S118" s="51"/>
      <c r="T118" s="58"/>
      <c r="U118" s="58"/>
    </row>
    <row r="119" spans="19:21">
      <c r="S119" s="51"/>
      <c r="T119" s="58"/>
      <c r="U119" s="58"/>
    </row>
    <row r="120" spans="19:21">
      <c r="S120" s="51"/>
      <c r="T120" s="58"/>
      <c r="U120" s="58"/>
    </row>
    <row r="121" spans="19:21">
      <c r="S121" s="51"/>
      <c r="T121" s="58"/>
      <c r="U121" s="58"/>
    </row>
    <row r="122" spans="19:21">
      <c r="S122" s="51"/>
      <c r="T122" s="58"/>
      <c r="U122" s="58"/>
    </row>
    <row r="123" spans="19:21">
      <c r="S123" s="51"/>
      <c r="T123" s="58"/>
      <c r="U123" s="58"/>
    </row>
    <row r="124" spans="19:21">
      <c r="S124" s="51"/>
      <c r="T124" s="58"/>
      <c r="U124" s="58"/>
    </row>
    <row r="125" spans="19:21">
      <c r="S125" s="51"/>
      <c r="T125" s="58"/>
      <c r="U125" s="58"/>
    </row>
    <row r="126" spans="19:21">
      <c r="S126" s="51"/>
      <c r="T126" s="58"/>
      <c r="U126" s="58"/>
    </row>
    <row r="127" spans="19:21">
      <c r="S127" s="51"/>
      <c r="T127" s="58"/>
      <c r="U127" s="58"/>
    </row>
    <row r="128" spans="19:21">
      <c r="S128" s="51"/>
      <c r="T128" s="58"/>
      <c r="U128" s="58"/>
    </row>
    <row r="129" spans="19:21">
      <c r="S129" s="51"/>
      <c r="T129" s="58"/>
      <c r="U129" s="58"/>
    </row>
    <row r="130" spans="19:21">
      <c r="S130" s="51"/>
      <c r="T130" s="58"/>
      <c r="U130" s="58"/>
    </row>
    <row r="131" spans="19:21">
      <c r="S131" s="51"/>
      <c r="T131" s="58"/>
      <c r="U131" s="58"/>
    </row>
    <row r="132" spans="19:21">
      <c r="S132" s="51"/>
      <c r="T132" s="58"/>
      <c r="U132" s="58"/>
    </row>
    <row r="133" spans="19:21">
      <c r="S133" s="51"/>
      <c r="T133" s="58"/>
      <c r="U133" s="58"/>
    </row>
    <row r="134" spans="19:21">
      <c r="S134" s="51"/>
      <c r="T134" s="58"/>
      <c r="U134" s="58"/>
    </row>
    <row r="135" spans="19:21">
      <c r="S135" s="51"/>
      <c r="T135" s="58"/>
      <c r="U135" s="58"/>
    </row>
    <row r="136" spans="19:21">
      <c r="S136" s="51"/>
      <c r="T136" s="58"/>
      <c r="U136" s="58"/>
    </row>
    <row r="137" spans="19:21">
      <c r="S137" s="51"/>
      <c r="T137" s="58"/>
      <c r="U137" s="58"/>
    </row>
    <row r="138" spans="19:21">
      <c r="S138" s="51"/>
      <c r="T138" s="58"/>
      <c r="U138" s="58"/>
    </row>
    <row r="139" spans="19:21">
      <c r="S139" s="51"/>
      <c r="T139" s="58"/>
      <c r="U139" s="58"/>
    </row>
    <row r="140" spans="19:21">
      <c r="S140" s="51"/>
      <c r="T140" s="58"/>
      <c r="U140" s="58"/>
    </row>
    <row r="141" spans="19:21">
      <c r="S141" s="51"/>
      <c r="T141" s="58"/>
      <c r="U141" s="58"/>
    </row>
    <row r="142" spans="19:21">
      <c r="S142" s="51"/>
      <c r="T142" s="58"/>
      <c r="U142" s="58"/>
    </row>
    <row r="143" spans="19:21">
      <c r="S143" s="51"/>
      <c r="T143" s="58"/>
      <c r="U143" s="58"/>
    </row>
    <row r="144" spans="19:21">
      <c r="S144" s="51"/>
      <c r="T144" s="58"/>
      <c r="U144" s="58"/>
    </row>
    <row r="145" spans="19:21">
      <c r="S145" s="51"/>
      <c r="T145" s="58"/>
      <c r="U145" s="58"/>
    </row>
    <row r="146" spans="19:21">
      <c r="S146" s="51"/>
      <c r="T146" s="58"/>
      <c r="U146" s="58"/>
    </row>
    <row r="147" spans="19:21">
      <c r="S147" s="51"/>
      <c r="T147" s="58"/>
      <c r="U147" s="58"/>
    </row>
    <row r="148" spans="19:21">
      <c r="S148" s="51"/>
      <c r="T148" s="58"/>
      <c r="U148" s="58"/>
    </row>
    <row r="149" spans="19:21">
      <c r="S149" s="51"/>
      <c r="T149" s="58"/>
      <c r="U149" s="58"/>
    </row>
    <row r="150" spans="19:21">
      <c r="S150" s="51"/>
      <c r="T150" s="58"/>
      <c r="U150" s="58"/>
    </row>
    <row r="151" spans="19:21">
      <c r="S151" s="51"/>
      <c r="T151" s="58"/>
      <c r="U151" s="58"/>
    </row>
    <row r="152" spans="19:21">
      <c r="S152" s="51"/>
      <c r="T152" s="58"/>
      <c r="U152" s="58"/>
    </row>
    <row r="153" spans="19:21">
      <c r="S153" s="51"/>
      <c r="T153" s="58"/>
      <c r="U153" s="58"/>
    </row>
    <row r="154" spans="19:21">
      <c r="S154" s="51"/>
      <c r="T154" s="58"/>
      <c r="U154" s="58"/>
    </row>
    <row r="155" spans="19:21">
      <c r="S155" s="51"/>
      <c r="T155" s="58"/>
      <c r="U155" s="58"/>
    </row>
    <row r="156" spans="19:21">
      <c r="S156" s="51"/>
      <c r="T156" s="58"/>
      <c r="U156" s="58"/>
    </row>
    <row r="157" spans="19:21">
      <c r="S157" s="51"/>
      <c r="T157" s="58"/>
      <c r="U157" s="58"/>
    </row>
    <row r="158" spans="19:21">
      <c r="S158" s="51"/>
      <c r="T158" s="58"/>
      <c r="U158" s="58"/>
    </row>
    <row r="159" spans="19:21">
      <c r="S159" s="51"/>
      <c r="T159" s="58"/>
      <c r="U159" s="58"/>
    </row>
    <row r="160" spans="19:21">
      <c r="S160" s="51"/>
      <c r="T160" s="58"/>
      <c r="U160" s="58"/>
    </row>
    <row r="161" spans="19:21">
      <c r="S161" s="51"/>
      <c r="T161" s="58"/>
      <c r="U161" s="58"/>
    </row>
    <row r="162" spans="19:21">
      <c r="S162" s="51"/>
      <c r="T162" s="58"/>
      <c r="U162" s="58"/>
    </row>
    <row r="163" spans="19:21">
      <c r="S163" s="51"/>
      <c r="T163" s="58"/>
      <c r="U163" s="58"/>
    </row>
    <row r="164" spans="19:21">
      <c r="S164" s="51"/>
      <c r="T164" s="58"/>
      <c r="U164" s="58"/>
    </row>
    <row r="165" spans="19:21">
      <c r="S165" s="51"/>
      <c r="T165" s="58"/>
      <c r="U165" s="58"/>
    </row>
    <row r="166" spans="19:21">
      <c r="S166" s="51"/>
      <c r="T166" s="58"/>
      <c r="U166" s="58"/>
    </row>
    <row r="167" spans="19:21">
      <c r="S167" s="51"/>
      <c r="T167" s="58"/>
      <c r="U167" s="58"/>
    </row>
    <row r="168" spans="19:21">
      <c r="S168" s="51"/>
      <c r="T168" s="58"/>
      <c r="U168" s="58"/>
    </row>
    <row r="169" spans="19:21">
      <c r="S169" s="51"/>
      <c r="T169" s="58"/>
      <c r="U169" s="58"/>
    </row>
    <row r="170" spans="19:21">
      <c r="S170" s="51"/>
      <c r="T170" s="58"/>
      <c r="U170" s="58"/>
    </row>
    <row r="171" spans="19:21">
      <c r="S171" s="51"/>
      <c r="T171" s="58"/>
      <c r="U171" s="58"/>
    </row>
    <row r="172" spans="19:21">
      <c r="S172" s="51"/>
      <c r="T172" s="58"/>
      <c r="U172" s="58"/>
    </row>
    <row r="173" spans="19:21">
      <c r="S173" s="51"/>
      <c r="T173" s="58"/>
      <c r="U173" s="58"/>
    </row>
    <row r="174" spans="19:21">
      <c r="S174" s="51"/>
      <c r="T174" s="58"/>
      <c r="U174" s="58"/>
    </row>
    <row r="175" spans="19:21">
      <c r="S175" s="51"/>
      <c r="T175" s="58"/>
      <c r="U175" s="58"/>
    </row>
    <row r="176" spans="19:21">
      <c r="S176" s="51"/>
      <c r="T176" s="58"/>
      <c r="U176" s="58"/>
    </row>
    <row r="177" spans="19:21">
      <c r="S177" s="51"/>
      <c r="T177" s="58"/>
      <c r="U177" s="58"/>
    </row>
    <row r="178" spans="19:21">
      <c r="S178" s="51"/>
      <c r="T178" s="58"/>
      <c r="U178" s="58"/>
    </row>
    <row r="179" spans="19:21">
      <c r="S179" s="51"/>
      <c r="T179" s="58"/>
      <c r="U179" s="58"/>
    </row>
    <row r="180" spans="19:21">
      <c r="S180" s="51"/>
      <c r="T180" s="58"/>
      <c r="U180" s="58"/>
    </row>
    <row r="181" spans="19:21">
      <c r="S181" s="51"/>
      <c r="T181" s="58"/>
      <c r="U181" s="58"/>
    </row>
    <row r="182" spans="19:21">
      <c r="S182" s="51"/>
      <c r="T182" s="58"/>
      <c r="U182" s="58"/>
    </row>
    <row r="183" spans="19:21">
      <c r="S183" s="51"/>
      <c r="T183" s="58"/>
      <c r="U183" s="58"/>
    </row>
    <row r="184" spans="19:21">
      <c r="S184" s="51"/>
      <c r="T184" s="58"/>
      <c r="U184" s="58"/>
    </row>
    <row r="185" spans="19:21">
      <c r="S185" s="51"/>
      <c r="T185" s="58"/>
      <c r="U185" s="58"/>
    </row>
    <row r="186" spans="19:21">
      <c r="S186" s="51"/>
      <c r="T186" s="58"/>
      <c r="U186" s="58"/>
    </row>
    <row r="187" spans="19:21">
      <c r="S187" s="51"/>
      <c r="T187" s="58"/>
      <c r="U187" s="58"/>
    </row>
    <row r="188" spans="19:21">
      <c r="S188" s="51"/>
      <c r="T188" s="58"/>
      <c r="U188" s="58"/>
    </row>
    <row r="189" spans="19:21">
      <c r="S189" s="51"/>
      <c r="T189" s="58"/>
      <c r="U189" s="58"/>
    </row>
    <row r="190" spans="19:21">
      <c r="S190" s="51"/>
      <c r="T190" s="58"/>
      <c r="U190" s="58"/>
    </row>
    <row r="191" spans="19:21">
      <c r="S191" s="51"/>
      <c r="T191" s="58"/>
      <c r="U191" s="58"/>
    </row>
    <row r="192" spans="19:21">
      <c r="S192" s="51"/>
      <c r="T192" s="58"/>
      <c r="U192" s="58"/>
    </row>
    <row r="193" spans="19:21">
      <c r="S193" s="51"/>
      <c r="T193" s="58"/>
      <c r="U193" s="58"/>
    </row>
    <row r="194" spans="19:21">
      <c r="S194" s="51"/>
      <c r="T194" s="58"/>
      <c r="U194" s="58"/>
    </row>
    <row r="195" spans="19:21">
      <c r="S195" s="51"/>
      <c r="T195" s="58"/>
      <c r="U195" s="58"/>
    </row>
    <row r="196" spans="19:21">
      <c r="S196" s="51"/>
      <c r="T196" s="58"/>
      <c r="U196" s="58"/>
    </row>
    <row r="197" spans="19:21">
      <c r="S197" s="51"/>
      <c r="T197" s="58"/>
      <c r="U197" s="58"/>
    </row>
    <row r="198" spans="19:21">
      <c r="S198" s="51"/>
      <c r="T198" s="58"/>
      <c r="U198" s="58"/>
    </row>
    <row r="199" spans="19:21">
      <c r="S199" s="51"/>
      <c r="T199" s="58"/>
      <c r="U199" s="58"/>
    </row>
    <row r="200" spans="19:21">
      <c r="S200" s="51"/>
      <c r="T200" s="58"/>
      <c r="U200" s="58"/>
    </row>
    <row r="201" spans="19:21">
      <c r="S201" s="51"/>
      <c r="T201" s="58"/>
      <c r="U201" s="58"/>
    </row>
    <row r="202" spans="19:21">
      <c r="S202" s="51"/>
      <c r="T202" s="58"/>
      <c r="U202" s="58"/>
    </row>
    <row r="203" spans="19:21">
      <c r="S203" s="51"/>
      <c r="T203" s="58"/>
      <c r="U203" s="58"/>
    </row>
    <row r="204" spans="19:21">
      <c r="S204" s="51"/>
      <c r="T204" s="58"/>
      <c r="U204" s="58"/>
    </row>
    <row r="205" spans="19:21">
      <c r="S205" s="51"/>
      <c r="T205" s="58"/>
      <c r="U205" s="58"/>
    </row>
    <row r="206" spans="19:21">
      <c r="S206" s="51"/>
      <c r="T206" s="58"/>
      <c r="U206" s="58"/>
    </row>
    <row r="207" spans="19:21">
      <c r="S207" s="51"/>
      <c r="T207" s="58"/>
      <c r="U207" s="58"/>
    </row>
    <row r="208" spans="19:21">
      <c r="S208" s="51"/>
      <c r="T208" s="58"/>
      <c r="U208" s="58"/>
    </row>
    <row r="209" spans="19:21">
      <c r="S209" s="51"/>
      <c r="T209" s="58"/>
      <c r="U209" s="58"/>
    </row>
    <row r="210" spans="19:21">
      <c r="S210" s="51"/>
      <c r="T210" s="58"/>
      <c r="U210" s="58"/>
    </row>
    <row r="211" spans="19:21">
      <c r="S211" s="51"/>
      <c r="T211" s="58"/>
      <c r="U211" s="58"/>
    </row>
    <row r="212" spans="19:21">
      <c r="S212" s="51"/>
      <c r="T212" s="58"/>
      <c r="U212" s="58"/>
    </row>
    <row r="213" spans="19:21">
      <c r="S213" s="51"/>
      <c r="T213" s="58"/>
      <c r="U213" s="58"/>
    </row>
    <row r="214" spans="19:21">
      <c r="S214" s="51"/>
      <c r="T214" s="58"/>
      <c r="U214" s="58"/>
    </row>
    <row r="215" spans="19:21">
      <c r="S215" s="51"/>
      <c r="T215" s="58"/>
      <c r="U215" s="58"/>
    </row>
    <row r="216" spans="19:21">
      <c r="S216" s="51"/>
      <c r="T216" s="58"/>
      <c r="U216" s="58"/>
    </row>
    <row r="217" spans="19:21">
      <c r="S217" s="51"/>
      <c r="T217" s="58"/>
      <c r="U217" s="58"/>
    </row>
    <row r="218" spans="19:21">
      <c r="S218" s="51"/>
      <c r="T218" s="58"/>
      <c r="U218" s="58"/>
    </row>
    <row r="219" spans="19:21">
      <c r="S219" s="51"/>
      <c r="T219" s="58"/>
      <c r="U219" s="58"/>
    </row>
    <row r="220" spans="19:21">
      <c r="S220" s="51"/>
      <c r="T220" s="58"/>
      <c r="U220" s="58"/>
    </row>
    <row r="221" spans="19:21">
      <c r="S221" s="51"/>
      <c r="T221" s="58"/>
      <c r="U221" s="58"/>
    </row>
    <row r="222" spans="19:21">
      <c r="S222" s="51"/>
      <c r="T222" s="58"/>
      <c r="U222" s="58"/>
    </row>
    <row r="223" spans="19:21">
      <c r="S223" s="51"/>
      <c r="T223" s="58"/>
      <c r="U223" s="58"/>
    </row>
    <row r="224" spans="19:21">
      <c r="S224" s="51"/>
      <c r="T224" s="58"/>
      <c r="U224" s="58"/>
    </row>
    <row r="225" spans="19:21">
      <c r="S225" s="51"/>
      <c r="T225" s="58"/>
      <c r="U225" s="58"/>
    </row>
    <row r="226" spans="19:21">
      <c r="S226" s="51"/>
      <c r="T226" s="58"/>
      <c r="U226" s="58"/>
    </row>
    <row r="227" spans="19:21">
      <c r="S227" s="51"/>
      <c r="T227" s="58"/>
      <c r="U227" s="58"/>
    </row>
    <row r="228" spans="19:21">
      <c r="S228" s="51"/>
      <c r="T228" s="58"/>
      <c r="U228" s="58"/>
    </row>
    <row r="229" spans="19:21">
      <c r="S229" s="51"/>
      <c r="T229" s="58"/>
      <c r="U229" s="58"/>
    </row>
    <row r="230" spans="19:21">
      <c r="S230" s="51"/>
      <c r="T230" s="58"/>
      <c r="U230" s="58"/>
    </row>
    <row r="231" spans="19:21">
      <c r="S231" s="51"/>
      <c r="T231" s="58"/>
      <c r="U231" s="58"/>
    </row>
    <row r="232" spans="19:21">
      <c r="S232" s="51"/>
      <c r="T232" s="58"/>
      <c r="U232" s="58"/>
    </row>
    <row r="233" spans="19:21">
      <c r="S233" s="51"/>
      <c r="T233" s="58"/>
      <c r="U233" s="58"/>
    </row>
    <row r="234" spans="19:21">
      <c r="S234" s="51"/>
      <c r="T234" s="58"/>
      <c r="U234" s="58"/>
    </row>
    <row r="235" spans="19:21">
      <c r="S235" s="51"/>
      <c r="T235" s="58"/>
      <c r="U235" s="58"/>
    </row>
    <row r="236" spans="19:21">
      <c r="S236" s="51"/>
      <c r="T236" s="58"/>
      <c r="U236" s="58"/>
    </row>
    <row r="237" spans="19:21">
      <c r="S237" s="51"/>
      <c r="T237" s="58"/>
      <c r="U237" s="58"/>
    </row>
    <row r="238" spans="19:21">
      <c r="S238" s="51"/>
      <c r="T238" s="58"/>
      <c r="U238" s="58"/>
    </row>
    <row r="239" spans="19:21">
      <c r="S239" s="51"/>
      <c r="T239" s="58"/>
      <c r="U239" s="58"/>
    </row>
    <row r="240" spans="19:21">
      <c r="S240" s="51"/>
      <c r="T240" s="58"/>
      <c r="U240" s="58"/>
    </row>
    <row r="241" spans="19:21">
      <c r="S241" s="51"/>
      <c r="T241" s="58"/>
      <c r="U241" s="58"/>
    </row>
    <row r="242" spans="19:21">
      <c r="S242" s="51"/>
      <c r="T242" s="58"/>
      <c r="U242" s="58"/>
    </row>
    <row r="243" spans="19:21">
      <c r="S243" s="51"/>
      <c r="T243" s="58"/>
      <c r="U243" s="58"/>
    </row>
    <row r="244" spans="19:21">
      <c r="S244" s="51"/>
      <c r="T244" s="58"/>
      <c r="U244" s="58"/>
    </row>
    <row r="245" spans="19:21">
      <c r="S245" s="51"/>
      <c r="T245" s="58"/>
      <c r="U245" s="58"/>
    </row>
    <row r="246" spans="19:21">
      <c r="S246" s="51"/>
      <c r="T246" s="58"/>
      <c r="U246" s="58"/>
    </row>
    <row r="247" spans="19:21">
      <c r="S247" s="51"/>
      <c r="T247" s="58"/>
      <c r="U247" s="58"/>
    </row>
    <row r="248" spans="19:21">
      <c r="S248" s="51"/>
      <c r="T248" s="58"/>
      <c r="U248" s="58"/>
    </row>
    <row r="249" spans="19:21">
      <c r="S249" s="51"/>
      <c r="T249" s="58"/>
      <c r="U249" s="58"/>
    </row>
    <row r="250" spans="19:21">
      <c r="S250" s="51"/>
      <c r="T250" s="58"/>
      <c r="U250" s="58"/>
    </row>
    <row r="251" spans="19:21">
      <c r="S251" s="51"/>
      <c r="T251" s="58"/>
      <c r="U251" s="58"/>
    </row>
    <row r="252" spans="19:21">
      <c r="S252" s="51"/>
      <c r="T252" s="58"/>
      <c r="U252" s="58"/>
    </row>
    <row r="253" spans="19:21">
      <c r="S253" s="51"/>
      <c r="T253" s="58"/>
      <c r="U253" s="58"/>
    </row>
    <row r="254" spans="19:21">
      <c r="S254" s="51"/>
      <c r="T254" s="58"/>
      <c r="U254" s="58"/>
    </row>
    <row r="255" spans="19:21">
      <c r="S255" s="51"/>
      <c r="T255" s="58"/>
      <c r="U255" s="58"/>
    </row>
    <row r="256" spans="19:21">
      <c r="S256" s="51"/>
      <c r="T256" s="58"/>
      <c r="U256" s="58"/>
    </row>
    <row r="257" spans="19:21">
      <c r="S257" s="51"/>
      <c r="T257" s="58"/>
      <c r="U257" s="58"/>
    </row>
    <row r="258" spans="19:21">
      <c r="S258" s="51"/>
      <c r="T258" s="58"/>
      <c r="U258" s="58"/>
    </row>
    <row r="259" spans="19:21">
      <c r="S259" s="51"/>
      <c r="T259" s="58"/>
      <c r="U259" s="58"/>
    </row>
    <row r="260" spans="19:21">
      <c r="S260" s="51"/>
      <c r="T260" s="58"/>
      <c r="U260" s="58"/>
    </row>
    <row r="261" spans="19:21">
      <c r="S261" s="51"/>
      <c r="T261" s="58"/>
      <c r="U261" s="58"/>
    </row>
    <row r="262" spans="19:21">
      <c r="S262" s="51"/>
      <c r="T262" s="58"/>
      <c r="U262" s="58"/>
    </row>
    <row r="263" spans="19:21">
      <c r="S263" s="51"/>
      <c r="T263" s="58"/>
      <c r="U263" s="58"/>
    </row>
    <row r="264" spans="19:21">
      <c r="S264" s="51"/>
      <c r="T264" s="58"/>
      <c r="U264" s="58"/>
    </row>
    <row r="265" spans="19:21">
      <c r="S265" s="51"/>
      <c r="T265" s="58"/>
      <c r="U265" s="58"/>
    </row>
    <row r="266" spans="19:21">
      <c r="S266" s="51"/>
      <c r="T266" s="58"/>
      <c r="U266" s="58"/>
    </row>
    <row r="267" spans="19:21">
      <c r="S267" s="51"/>
      <c r="T267" s="58"/>
      <c r="U267" s="58"/>
    </row>
    <row r="268" spans="19:21">
      <c r="S268" s="51"/>
      <c r="T268" s="58"/>
      <c r="U268" s="58"/>
    </row>
    <row r="269" spans="19:21">
      <c r="S269" s="51"/>
      <c r="T269" s="58"/>
      <c r="U269" s="58"/>
    </row>
    <row r="270" spans="19:21">
      <c r="S270" s="51"/>
      <c r="T270" s="58"/>
      <c r="U270" s="58"/>
    </row>
    <row r="271" spans="19:21">
      <c r="S271" s="51"/>
      <c r="T271" s="58"/>
      <c r="U271" s="58"/>
    </row>
    <row r="272" spans="19:21">
      <c r="S272" s="51"/>
      <c r="T272" s="58"/>
      <c r="U272" s="58"/>
    </row>
    <row r="273" spans="19:21">
      <c r="S273" s="51"/>
      <c r="T273" s="58"/>
      <c r="U273" s="58"/>
    </row>
    <row r="274" spans="19:21">
      <c r="S274" s="51"/>
      <c r="T274" s="58"/>
      <c r="U274" s="58"/>
    </row>
    <row r="275" spans="19:21">
      <c r="S275" s="51"/>
      <c r="T275" s="58"/>
      <c r="U275" s="58"/>
    </row>
    <row r="276" spans="19:21">
      <c r="S276" s="51"/>
      <c r="T276" s="58"/>
      <c r="U276" s="58"/>
    </row>
    <row r="277" spans="19:21">
      <c r="S277" s="51"/>
      <c r="T277" s="58"/>
      <c r="U277" s="58"/>
    </row>
    <row r="278" spans="19:21">
      <c r="S278" s="51"/>
      <c r="T278" s="58"/>
      <c r="U278" s="58"/>
    </row>
    <row r="279" spans="19:21">
      <c r="S279" s="51"/>
      <c r="T279" s="58"/>
      <c r="U279" s="58"/>
    </row>
    <row r="280" spans="19:21">
      <c r="S280" s="51"/>
      <c r="T280" s="58"/>
      <c r="U280" s="58"/>
    </row>
    <row r="281" spans="19:21">
      <c r="S281" s="51"/>
      <c r="T281" s="58"/>
      <c r="U281" s="58"/>
    </row>
    <row r="282" spans="19:21">
      <c r="S282" s="51"/>
      <c r="T282" s="58"/>
      <c r="U282" s="58"/>
    </row>
    <row r="283" spans="19:21">
      <c r="S283" s="51"/>
      <c r="T283" s="58"/>
      <c r="U283" s="58"/>
    </row>
    <row r="284" spans="19:21">
      <c r="S284" s="51"/>
      <c r="T284" s="58"/>
      <c r="U284" s="58"/>
    </row>
    <row r="285" spans="19:21">
      <c r="S285" s="51"/>
      <c r="T285" s="58"/>
      <c r="U285" s="58"/>
    </row>
    <row r="286" spans="19:21">
      <c r="S286" s="51"/>
      <c r="T286" s="58"/>
      <c r="U286" s="58"/>
    </row>
    <row r="287" spans="19:21">
      <c r="S287" s="51"/>
      <c r="T287" s="58"/>
      <c r="U287" s="58"/>
    </row>
    <row r="288" spans="19:21">
      <c r="S288" s="51"/>
      <c r="T288" s="58"/>
      <c r="U288" s="58"/>
    </row>
    <row r="289" spans="19:21">
      <c r="S289" s="51"/>
      <c r="T289" s="58"/>
      <c r="U289" s="58"/>
    </row>
    <row r="290" spans="19:21">
      <c r="S290" s="51"/>
      <c r="T290" s="58"/>
      <c r="U290" s="58"/>
    </row>
    <row r="291" spans="19:21">
      <c r="S291" s="51"/>
      <c r="T291" s="58"/>
      <c r="U291" s="58"/>
    </row>
    <row r="292" spans="19:21">
      <c r="S292" s="51"/>
      <c r="T292" s="58"/>
      <c r="U292" s="58"/>
    </row>
    <row r="293" spans="19:21">
      <c r="S293" s="51"/>
      <c r="T293" s="58"/>
      <c r="U293" s="58"/>
    </row>
    <row r="294" spans="19:21">
      <c r="S294" s="51"/>
      <c r="T294" s="58"/>
      <c r="U294" s="58"/>
    </row>
    <row r="295" spans="19:21">
      <c r="S295" s="51"/>
      <c r="T295" s="58"/>
      <c r="U295" s="58"/>
    </row>
    <row r="296" spans="19:21">
      <c r="S296" s="51"/>
      <c r="T296" s="58"/>
      <c r="U296" s="58"/>
    </row>
    <row r="297" spans="19:21">
      <c r="S297" s="51"/>
      <c r="T297" s="58"/>
      <c r="U297" s="58"/>
    </row>
    <row r="298" spans="19:21">
      <c r="S298" s="51"/>
      <c r="T298" s="58"/>
      <c r="U298" s="58"/>
    </row>
    <row r="299" spans="19:21">
      <c r="S299" s="51"/>
      <c r="T299" s="58"/>
      <c r="U299" s="58"/>
    </row>
    <row r="300" spans="19:21">
      <c r="S300" s="51"/>
      <c r="T300" s="58"/>
      <c r="U300" s="58"/>
    </row>
    <row r="301" spans="19:21">
      <c r="S301" s="51"/>
      <c r="T301" s="58"/>
      <c r="U301" s="58"/>
    </row>
    <row r="302" spans="19:21">
      <c r="S302" s="51"/>
      <c r="T302" s="58"/>
      <c r="U302" s="58"/>
    </row>
    <row r="303" spans="19:21">
      <c r="S303" s="51"/>
      <c r="T303" s="58"/>
      <c r="U303" s="58"/>
    </row>
    <row r="304" spans="19:21">
      <c r="S304" s="51"/>
      <c r="T304" s="58"/>
      <c r="U304" s="58"/>
    </row>
    <row r="305" spans="19:21">
      <c r="S305" s="51"/>
      <c r="T305" s="58"/>
      <c r="U305" s="58"/>
    </row>
    <row r="306" spans="19:21">
      <c r="S306" s="51"/>
      <c r="T306" s="58"/>
      <c r="U306" s="58"/>
    </row>
    <row r="307" spans="19:21">
      <c r="S307" s="51"/>
      <c r="T307" s="58"/>
      <c r="U307" s="58"/>
    </row>
    <row r="308" spans="19:21">
      <c r="S308" s="51"/>
      <c r="T308" s="58"/>
      <c r="U308" s="58"/>
    </row>
    <row r="309" spans="19:21">
      <c r="S309" s="51"/>
      <c r="T309" s="58"/>
      <c r="U309" s="58"/>
    </row>
    <row r="310" spans="19:21">
      <c r="S310" s="51"/>
      <c r="T310" s="58"/>
      <c r="U310" s="58"/>
    </row>
    <row r="311" spans="19:21">
      <c r="S311" s="51"/>
      <c r="T311" s="58"/>
      <c r="U311" s="58"/>
    </row>
    <row r="312" spans="19:21">
      <c r="S312" s="51"/>
      <c r="T312" s="58"/>
      <c r="U312" s="58"/>
    </row>
    <row r="313" spans="19:21">
      <c r="S313" s="51"/>
      <c r="T313" s="58"/>
      <c r="U313" s="58"/>
    </row>
    <row r="314" spans="19:21">
      <c r="S314" s="51"/>
      <c r="T314" s="58"/>
      <c r="U314" s="58"/>
    </row>
    <row r="315" spans="19:21">
      <c r="S315" s="51"/>
      <c r="T315" s="58"/>
      <c r="U315" s="58"/>
    </row>
    <row r="316" spans="19:21">
      <c r="S316" s="51"/>
      <c r="T316" s="58"/>
      <c r="U316" s="58"/>
    </row>
    <row r="317" spans="19:21">
      <c r="S317" s="51"/>
      <c r="T317" s="58"/>
      <c r="U317" s="58"/>
    </row>
    <row r="318" spans="19:21">
      <c r="S318" s="51"/>
      <c r="T318" s="58"/>
      <c r="U318" s="58"/>
    </row>
    <row r="319" spans="19:21">
      <c r="S319" s="51"/>
      <c r="T319" s="58"/>
      <c r="U319" s="58"/>
    </row>
    <row r="320" spans="19:21">
      <c r="S320" s="51"/>
      <c r="T320" s="58"/>
      <c r="U320" s="58"/>
    </row>
    <row r="321" spans="19:21">
      <c r="S321" s="51"/>
      <c r="T321" s="58"/>
      <c r="U321" s="58"/>
    </row>
    <row r="322" spans="19:21">
      <c r="S322" s="51"/>
      <c r="T322" s="58"/>
      <c r="U322" s="58"/>
    </row>
    <row r="323" spans="19:21">
      <c r="S323" s="51"/>
      <c r="T323" s="58"/>
      <c r="U323" s="58"/>
    </row>
    <row r="324" spans="19:21">
      <c r="S324" s="51"/>
      <c r="T324" s="58"/>
      <c r="U324" s="58"/>
    </row>
    <row r="325" spans="19:21">
      <c r="S325" s="51"/>
      <c r="T325" s="58"/>
      <c r="U325" s="58"/>
    </row>
    <row r="326" spans="19:21">
      <c r="S326" s="51"/>
      <c r="T326" s="58"/>
      <c r="U326" s="58"/>
    </row>
    <row r="327" spans="19:21">
      <c r="S327" s="51"/>
      <c r="T327" s="58"/>
      <c r="U327" s="58"/>
    </row>
    <row r="328" spans="19:21">
      <c r="S328" s="51"/>
      <c r="T328" s="58"/>
      <c r="U328" s="58"/>
    </row>
    <row r="329" spans="19:21">
      <c r="S329" s="51"/>
      <c r="T329" s="58"/>
      <c r="U329" s="58"/>
    </row>
    <row r="330" spans="19:21">
      <c r="S330" s="51"/>
      <c r="T330" s="58"/>
      <c r="U330" s="58"/>
    </row>
    <row r="331" spans="19:21">
      <c r="S331" s="51"/>
      <c r="T331" s="58"/>
      <c r="U331" s="58"/>
    </row>
    <row r="332" spans="19:21">
      <c r="S332" s="51"/>
      <c r="T332" s="58"/>
      <c r="U332" s="58"/>
    </row>
    <row r="333" spans="19:21">
      <c r="S333" s="51"/>
      <c r="T333" s="58"/>
      <c r="U333" s="58"/>
    </row>
    <row r="334" spans="19:21">
      <c r="S334" s="51"/>
      <c r="T334" s="58"/>
      <c r="U334" s="58"/>
    </row>
    <row r="335" spans="19:21">
      <c r="S335" s="51"/>
      <c r="T335" s="58"/>
      <c r="U335" s="58"/>
    </row>
    <row r="336" spans="19:21">
      <c r="S336" s="51"/>
      <c r="T336" s="58"/>
      <c r="U336" s="58"/>
    </row>
    <row r="337" spans="19:21">
      <c r="S337" s="51"/>
      <c r="T337" s="58"/>
      <c r="U337" s="58"/>
    </row>
    <row r="338" spans="19:21">
      <c r="S338" s="51"/>
      <c r="T338" s="58"/>
      <c r="U338" s="58"/>
    </row>
    <row r="339" spans="19:21">
      <c r="S339" s="51"/>
      <c r="T339" s="58"/>
      <c r="U339" s="58"/>
    </row>
    <row r="340" spans="19:21">
      <c r="S340" s="51"/>
      <c r="T340" s="58"/>
      <c r="U340" s="58"/>
    </row>
    <row r="341" spans="19:21">
      <c r="S341" s="51"/>
      <c r="T341" s="58"/>
      <c r="U341" s="58"/>
    </row>
    <row r="342" spans="19:21">
      <c r="S342" s="51"/>
      <c r="T342" s="58"/>
      <c r="U342" s="58"/>
    </row>
    <row r="343" spans="19:21">
      <c r="S343" s="51"/>
      <c r="T343" s="58"/>
      <c r="U343" s="58"/>
    </row>
    <row r="344" spans="19:21">
      <c r="S344" s="51"/>
      <c r="T344" s="58"/>
      <c r="U344" s="58"/>
    </row>
    <row r="345" spans="19:21">
      <c r="S345" s="51"/>
      <c r="T345" s="58"/>
      <c r="U345" s="58"/>
    </row>
    <row r="346" spans="19:21">
      <c r="S346" s="51"/>
      <c r="T346" s="58"/>
      <c r="U346" s="58"/>
    </row>
    <row r="347" spans="19:21">
      <c r="S347" s="51"/>
      <c r="T347" s="58"/>
      <c r="U347" s="58"/>
    </row>
    <row r="348" spans="19:21">
      <c r="S348" s="51"/>
      <c r="T348" s="58"/>
      <c r="U348" s="58"/>
    </row>
    <row r="349" spans="19:21">
      <c r="S349" s="51"/>
      <c r="T349" s="58"/>
      <c r="U349" s="58"/>
    </row>
    <row r="350" spans="19:21">
      <c r="S350" s="51"/>
      <c r="T350" s="58"/>
      <c r="U350" s="58"/>
    </row>
    <row r="351" spans="19:21">
      <c r="S351" s="51"/>
      <c r="T351" s="58"/>
      <c r="U351" s="58"/>
    </row>
    <row r="352" spans="19:21">
      <c r="S352" s="51"/>
      <c r="T352" s="58"/>
      <c r="U352" s="58"/>
    </row>
    <row r="353" spans="19:21">
      <c r="S353" s="51"/>
      <c r="T353" s="58"/>
      <c r="U353" s="58"/>
    </row>
    <row r="354" spans="19:21">
      <c r="S354" s="51"/>
      <c r="T354" s="58"/>
      <c r="U354" s="58"/>
    </row>
    <row r="355" spans="19:21">
      <c r="S355" s="51"/>
      <c r="T355" s="58"/>
      <c r="U355" s="58"/>
    </row>
    <row r="356" spans="19:21">
      <c r="S356" s="51"/>
      <c r="T356" s="58"/>
      <c r="U356" s="58"/>
    </row>
    <row r="357" spans="19:21">
      <c r="S357" s="51"/>
      <c r="T357" s="58"/>
      <c r="U357" s="58"/>
    </row>
    <row r="358" spans="19:21">
      <c r="S358" s="51"/>
      <c r="T358" s="58"/>
      <c r="U358" s="58"/>
    </row>
    <row r="359" spans="19:21">
      <c r="S359" s="51"/>
      <c r="T359" s="58"/>
      <c r="U359" s="58"/>
    </row>
    <row r="360" spans="19:21">
      <c r="S360" s="51"/>
      <c r="T360" s="58"/>
      <c r="U360" s="58"/>
    </row>
    <row r="361" spans="19:21">
      <c r="S361" s="51"/>
      <c r="T361" s="58"/>
      <c r="U361" s="58"/>
    </row>
    <row r="362" spans="19:21">
      <c r="S362" s="51"/>
      <c r="T362" s="58"/>
      <c r="U362" s="58"/>
    </row>
    <row r="363" spans="19:21">
      <c r="S363" s="51"/>
      <c r="T363" s="58"/>
      <c r="U363" s="58"/>
    </row>
    <row r="364" spans="19:21">
      <c r="S364" s="51"/>
      <c r="T364" s="58"/>
      <c r="U364" s="58"/>
    </row>
    <row r="365" spans="19:21">
      <c r="S365" s="51"/>
      <c r="T365" s="58"/>
      <c r="U365" s="58"/>
    </row>
    <row r="366" spans="19:21">
      <c r="S366" s="51"/>
      <c r="T366" s="58"/>
      <c r="U366" s="58"/>
    </row>
    <row r="367" spans="19:21">
      <c r="S367" s="51"/>
      <c r="T367" s="58"/>
      <c r="U367" s="58"/>
    </row>
    <row r="368" spans="19:21">
      <c r="S368" s="51"/>
      <c r="T368" s="58"/>
      <c r="U368" s="58"/>
    </row>
    <row r="369" spans="19:21">
      <c r="S369" s="51"/>
      <c r="T369" s="58"/>
      <c r="U369" s="58"/>
    </row>
    <row r="370" spans="19:21">
      <c r="S370" s="51"/>
      <c r="T370" s="58"/>
      <c r="U370" s="58"/>
    </row>
    <row r="371" spans="19:21">
      <c r="S371" s="51"/>
      <c r="T371" s="58"/>
      <c r="U371" s="58"/>
    </row>
    <row r="372" spans="19:21">
      <c r="S372" s="51"/>
      <c r="T372" s="58"/>
      <c r="U372" s="58"/>
    </row>
    <row r="373" spans="19:21">
      <c r="S373" s="51"/>
      <c r="T373" s="58"/>
      <c r="U373" s="58"/>
    </row>
    <row r="374" spans="19:21">
      <c r="S374" s="51"/>
      <c r="T374" s="58"/>
      <c r="U374" s="58"/>
    </row>
    <row r="375" spans="19:21">
      <c r="S375" s="51"/>
      <c r="T375" s="58"/>
      <c r="U375" s="58"/>
    </row>
    <row r="376" spans="19:21">
      <c r="S376" s="51"/>
      <c r="T376" s="58"/>
      <c r="U376" s="58"/>
    </row>
    <row r="377" spans="19:21">
      <c r="S377" s="51"/>
      <c r="T377" s="58"/>
      <c r="U377" s="58"/>
    </row>
    <row r="378" spans="19:21">
      <c r="S378" s="51"/>
      <c r="T378" s="58"/>
      <c r="U378" s="58"/>
    </row>
    <row r="379" spans="19:21">
      <c r="S379" s="51"/>
      <c r="T379" s="58"/>
      <c r="U379" s="58"/>
    </row>
    <row r="380" spans="19:21">
      <c r="S380" s="51"/>
      <c r="T380" s="58"/>
      <c r="U380" s="58"/>
    </row>
    <row r="381" spans="19:21">
      <c r="S381" s="51"/>
      <c r="T381" s="58"/>
      <c r="U381" s="58"/>
    </row>
    <row r="382" spans="19:21">
      <c r="S382" s="51"/>
      <c r="T382" s="58"/>
      <c r="U382" s="58"/>
    </row>
    <row r="383" spans="19:21">
      <c r="S383" s="51"/>
      <c r="T383" s="58"/>
      <c r="U383" s="58"/>
    </row>
    <row r="384" spans="19:21">
      <c r="S384" s="51"/>
      <c r="T384" s="58"/>
      <c r="U384" s="58"/>
    </row>
    <row r="385" spans="19:21">
      <c r="S385" s="51"/>
      <c r="T385" s="58"/>
      <c r="U385" s="58"/>
    </row>
    <row r="386" spans="19:21">
      <c r="S386" s="51"/>
      <c r="T386" s="58"/>
      <c r="U386" s="58"/>
    </row>
    <row r="387" spans="19:21">
      <c r="S387" s="51"/>
      <c r="T387" s="58"/>
      <c r="U387" s="58"/>
    </row>
    <row r="388" spans="19:21">
      <c r="S388" s="51"/>
      <c r="T388" s="58"/>
      <c r="U388" s="58"/>
    </row>
    <row r="389" spans="19:21">
      <c r="S389" s="51"/>
      <c r="T389" s="58"/>
      <c r="U389" s="58"/>
    </row>
    <row r="390" spans="19:21">
      <c r="S390" s="51"/>
      <c r="T390" s="58"/>
      <c r="U390" s="58"/>
    </row>
    <row r="391" spans="19:21">
      <c r="S391" s="51"/>
      <c r="T391" s="58"/>
      <c r="U391" s="58"/>
    </row>
    <row r="392" spans="19:21">
      <c r="S392" s="51"/>
      <c r="T392" s="58"/>
      <c r="U392" s="58"/>
    </row>
    <row r="393" spans="19:21">
      <c r="S393" s="51"/>
      <c r="T393" s="58"/>
      <c r="U393" s="58"/>
    </row>
    <row r="394" spans="19:21">
      <c r="S394" s="51"/>
      <c r="T394" s="58"/>
      <c r="U394" s="58"/>
    </row>
    <row r="395" spans="19:21">
      <c r="S395" s="51"/>
      <c r="T395" s="58"/>
      <c r="U395" s="58"/>
    </row>
    <row r="396" spans="19:21">
      <c r="S396" s="51"/>
      <c r="T396" s="58"/>
      <c r="U396" s="58"/>
    </row>
    <row r="397" spans="19:21">
      <c r="S397" s="51"/>
      <c r="T397" s="58"/>
      <c r="U397" s="58"/>
    </row>
    <row r="398" spans="19:21">
      <c r="S398" s="51"/>
      <c r="T398" s="58"/>
      <c r="U398" s="58"/>
    </row>
    <row r="399" spans="19:21">
      <c r="S399" s="51"/>
      <c r="T399" s="58"/>
      <c r="U399" s="58"/>
    </row>
    <row r="400" spans="19:21">
      <c r="S400" s="51"/>
      <c r="T400" s="58"/>
      <c r="U400" s="58"/>
    </row>
    <row r="401" spans="19:21">
      <c r="S401" s="51"/>
      <c r="T401" s="58"/>
      <c r="U401" s="58"/>
    </row>
    <row r="402" spans="19:21">
      <c r="S402" s="51"/>
      <c r="T402" s="58"/>
      <c r="U402" s="58"/>
    </row>
    <row r="403" spans="19:21">
      <c r="S403" s="51"/>
      <c r="T403" s="58"/>
      <c r="U403" s="58"/>
    </row>
    <row r="404" spans="19:21">
      <c r="S404" s="51"/>
      <c r="T404" s="58"/>
      <c r="U404" s="58"/>
    </row>
    <row r="405" spans="19:21">
      <c r="S405" s="51"/>
      <c r="T405" s="58"/>
      <c r="U405" s="58"/>
    </row>
    <row r="406" spans="19:21">
      <c r="S406" s="51"/>
      <c r="T406" s="58"/>
      <c r="U406" s="58"/>
    </row>
    <row r="407" spans="19:21">
      <c r="S407" s="51"/>
      <c r="T407" s="58"/>
      <c r="U407" s="58"/>
    </row>
    <row r="408" spans="19:21">
      <c r="S408" s="51"/>
      <c r="T408" s="58"/>
      <c r="U408" s="58"/>
    </row>
    <row r="409" spans="19:21">
      <c r="S409" s="51"/>
      <c r="T409" s="58"/>
      <c r="U409" s="58"/>
    </row>
    <row r="410" spans="19:21">
      <c r="S410" s="51"/>
      <c r="T410" s="58"/>
      <c r="U410" s="58"/>
    </row>
    <row r="411" spans="19:21">
      <c r="S411" s="51"/>
      <c r="T411" s="58"/>
      <c r="U411" s="58"/>
    </row>
    <row r="412" spans="19:21">
      <c r="S412" s="51"/>
      <c r="T412" s="58"/>
      <c r="U412" s="58"/>
    </row>
    <row r="413" spans="19:21">
      <c r="S413" s="51"/>
      <c r="T413" s="58"/>
      <c r="U413" s="58"/>
    </row>
    <row r="414" spans="19:21">
      <c r="S414" s="51"/>
      <c r="T414" s="58"/>
      <c r="U414" s="58"/>
    </row>
    <row r="415" spans="19:21">
      <c r="S415" s="51"/>
      <c r="T415" s="58"/>
      <c r="U415" s="58"/>
    </row>
    <row r="416" spans="19:21">
      <c r="S416" s="51"/>
      <c r="T416" s="58"/>
      <c r="U416" s="58"/>
    </row>
    <row r="417" spans="19:21">
      <c r="S417" s="51"/>
      <c r="T417" s="58"/>
      <c r="U417" s="58"/>
    </row>
    <row r="418" spans="19:21">
      <c r="S418" s="51"/>
      <c r="T418" s="58"/>
      <c r="U418" s="58"/>
    </row>
    <row r="419" spans="19:21">
      <c r="S419" s="51"/>
      <c r="T419" s="58"/>
      <c r="U419" s="58"/>
    </row>
    <row r="420" spans="19:21">
      <c r="S420" s="51"/>
      <c r="T420" s="58"/>
      <c r="U420" s="58"/>
    </row>
    <row r="421" spans="19:21">
      <c r="S421" s="51"/>
      <c r="T421" s="58"/>
      <c r="U421" s="58"/>
    </row>
    <row r="422" spans="19:21">
      <c r="S422" s="51"/>
      <c r="T422" s="58"/>
      <c r="U422" s="58"/>
    </row>
    <row r="423" spans="19:21">
      <c r="S423" s="51"/>
      <c r="T423" s="58"/>
      <c r="U423" s="58"/>
    </row>
    <row r="424" spans="19:21">
      <c r="S424" s="51"/>
      <c r="T424" s="58"/>
      <c r="U424" s="58"/>
    </row>
    <row r="425" spans="19:21">
      <c r="S425" s="51"/>
      <c r="T425" s="58"/>
      <c r="U425" s="58"/>
    </row>
    <row r="426" spans="19:21">
      <c r="S426" s="51"/>
      <c r="T426" s="58"/>
      <c r="U426" s="58"/>
    </row>
    <row r="427" spans="19:21">
      <c r="S427" s="51"/>
      <c r="T427" s="58"/>
      <c r="U427" s="58"/>
    </row>
    <row r="428" spans="19:21">
      <c r="S428" s="51"/>
      <c r="T428" s="58"/>
      <c r="U428" s="58"/>
    </row>
    <row r="429" spans="19:21">
      <c r="S429" s="51"/>
      <c r="T429" s="58"/>
      <c r="U429" s="58"/>
    </row>
    <row r="430" spans="19:21">
      <c r="S430" s="51"/>
      <c r="T430" s="58"/>
      <c r="U430" s="58"/>
    </row>
    <row r="431" spans="19:21">
      <c r="S431" s="51"/>
      <c r="T431" s="58"/>
      <c r="U431" s="58"/>
    </row>
    <row r="432" spans="19:21">
      <c r="S432" s="51"/>
      <c r="T432" s="58"/>
      <c r="U432" s="58"/>
    </row>
    <row r="433" spans="19:21">
      <c r="S433" s="51"/>
      <c r="T433" s="58"/>
      <c r="U433" s="58"/>
    </row>
    <row r="434" spans="19:21">
      <c r="S434" s="51"/>
      <c r="T434" s="58"/>
      <c r="U434" s="58"/>
    </row>
    <row r="435" spans="19:21">
      <c r="S435" s="51"/>
      <c r="T435" s="58"/>
      <c r="U435" s="58"/>
    </row>
    <row r="436" spans="19:21">
      <c r="S436" s="51"/>
      <c r="T436" s="58"/>
      <c r="U436" s="58"/>
    </row>
    <row r="437" spans="19:21">
      <c r="S437" s="51"/>
      <c r="T437" s="58"/>
      <c r="U437" s="58"/>
    </row>
    <row r="438" spans="19:21">
      <c r="S438" s="51"/>
      <c r="T438" s="58"/>
      <c r="U438" s="58"/>
    </row>
    <row r="439" spans="19:21">
      <c r="S439" s="51"/>
      <c r="T439" s="58"/>
      <c r="U439" s="58"/>
    </row>
    <row r="440" spans="19:21">
      <c r="S440" s="51"/>
      <c r="T440" s="58"/>
      <c r="U440" s="58"/>
    </row>
    <row r="441" spans="19:21">
      <c r="S441" s="51"/>
      <c r="T441" s="58"/>
      <c r="U441" s="58"/>
    </row>
    <row r="442" spans="19:21">
      <c r="S442" s="51"/>
      <c r="T442" s="58"/>
      <c r="U442" s="58"/>
    </row>
    <row r="443" spans="19:21">
      <c r="S443" s="51"/>
      <c r="T443" s="58"/>
      <c r="U443" s="58"/>
    </row>
    <row r="444" spans="19:21">
      <c r="S444" s="51"/>
      <c r="T444" s="58"/>
      <c r="U444" s="58"/>
    </row>
    <row r="445" spans="19:21">
      <c r="S445" s="51"/>
      <c r="T445" s="58"/>
      <c r="U445" s="58"/>
    </row>
    <row r="446" spans="19:21">
      <c r="S446" s="51"/>
      <c r="T446" s="58"/>
      <c r="U446" s="58"/>
    </row>
    <row r="447" spans="19:21">
      <c r="S447" s="51"/>
      <c r="T447" s="58"/>
      <c r="U447" s="58"/>
    </row>
    <row r="448" spans="19:21">
      <c r="S448" s="51"/>
      <c r="T448" s="58"/>
      <c r="U448" s="58"/>
    </row>
    <row r="449" spans="19:21">
      <c r="S449" s="51"/>
      <c r="T449" s="58"/>
      <c r="U449" s="58"/>
    </row>
    <row r="450" spans="19:21">
      <c r="S450" s="51"/>
      <c r="T450" s="58"/>
      <c r="U450" s="58"/>
    </row>
    <row r="451" spans="19:21">
      <c r="S451" s="51"/>
      <c r="T451" s="58"/>
      <c r="U451" s="58"/>
    </row>
    <row r="452" spans="19:21">
      <c r="S452" s="51"/>
      <c r="T452" s="58"/>
      <c r="U452" s="58"/>
    </row>
    <row r="453" spans="19:21">
      <c r="S453" s="51"/>
      <c r="T453" s="58"/>
      <c r="U453" s="58"/>
    </row>
    <row r="454" spans="19:21">
      <c r="S454" s="51"/>
      <c r="T454" s="58"/>
      <c r="U454" s="58"/>
    </row>
    <row r="455" spans="19:21">
      <c r="S455" s="51"/>
      <c r="T455" s="58"/>
      <c r="U455" s="58"/>
    </row>
    <row r="456" spans="19:21">
      <c r="S456" s="51"/>
      <c r="T456" s="58"/>
      <c r="U456" s="58"/>
    </row>
    <row r="457" spans="19:21">
      <c r="S457" s="51"/>
      <c r="T457" s="58"/>
      <c r="U457" s="58"/>
    </row>
    <row r="458" spans="19:21">
      <c r="S458" s="51"/>
      <c r="T458" s="58"/>
      <c r="U458" s="58"/>
    </row>
    <row r="459" spans="19:21">
      <c r="S459" s="51"/>
      <c r="T459" s="58"/>
      <c r="U459" s="58"/>
    </row>
    <row r="460" spans="19:21">
      <c r="S460" s="51"/>
      <c r="T460" s="58"/>
      <c r="U460" s="58"/>
    </row>
    <row r="461" spans="19:21">
      <c r="S461" s="51"/>
      <c r="T461" s="58"/>
      <c r="U461" s="58"/>
    </row>
    <row r="462" spans="19:21">
      <c r="S462" s="51"/>
      <c r="T462" s="58"/>
      <c r="U462" s="58"/>
    </row>
    <row r="463" spans="19:21">
      <c r="S463" s="51"/>
      <c r="T463" s="58"/>
      <c r="U463" s="58"/>
    </row>
    <row r="464" spans="19:21">
      <c r="S464" s="51"/>
      <c r="T464" s="58"/>
      <c r="U464" s="58"/>
    </row>
    <row r="465" spans="19:21">
      <c r="S465" s="51"/>
      <c r="T465" s="58"/>
      <c r="U465" s="58"/>
    </row>
    <row r="466" spans="19:21">
      <c r="S466" s="51"/>
      <c r="T466" s="58"/>
      <c r="U466" s="58"/>
    </row>
    <row r="467" spans="19:21">
      <c r="S467" s="51"/>
      <c r="T467" s="58"/>
      <c r="U467" s="58"/>
    </row>
    <row r="468" spans="19:21">
      <c r="S468" s="51"/>
      <c r="T468" s="58"/>
      <c r="U468" s="58"/>
    </row>
    <row r="469" spans="19:21">
      <c r="S469" s="51"/>
      <c r="T469" s="58"/>
      <c r="U469" s="58"/>
    </row>
    <row r="470" spans="19:21">
      <c r="S470" s="51"/>
      <c r="T470" s="58"/>
      <c r="U470" s="58"/>
    </row>
    <row r="471" spans="19:21">
      <c r="S471" s="51"/>
      <c r="T471" s="58"/>
      <c r="U471" s="58"/>
    </row>
    <row r="472" spans="19:21">
      <c r="S472" s="51"/>
      <c r="T472" s="58"/>
      <c r="U472" s="58"/>
    </row>
    <row r="473" spans="19:21">
      <c r="S473" s="51"/>
      <c r="T473" s="58"/>
      <c r="U473" s="58"/>
    </row>
    <row r="474" spans="19:21">
      <c r="S474" s="51"/>
      <c r="T474" s="58"/>
      <c r="U474" s="58"/>
    </row>
    <row r="475" spans="19:21">
      <c r="S475" s="51"/>
      <c r="T475" s="58"/>
      <c r="U475" s="58"/>
    </row>
    <row r="476" spans="19:21">
      <c r="S476" s="51"/>
      <c r="T476" s="58"/>
      <c r="U476" s="58"/>
    </row>
    <row r="477" spans="19:21">
      <c r="S477" s="51"/>
      <c r="T477" s="58"/>
      <c r="U477" s="58"/>
    </row>
    <row r="478" spans="19:21">
      <c r="S478" s="51"/>
      <c r="T478" s="58"/>
      <c r="U478" s="58"/>
    </row>
    <row r="479" spans="19:21">
      <c r="S479" s="51"/>
      <c r="T479" s="58"/>
      <c r="U479" s="58"/>
    </row>
    <row r="480" spans="19:21">
      <c r="S480" s="51"/>
      <c r="T480" s="58"/>
      <c r="U480" s="58"/>
    </row>
    <row r="481" spans="19:21">
      <c r="S481" s="51"/>
      <c r="T481" s="58"/>
      <c r="U481" s="58"/>
    </row>
    <row r="482" spans="19:21">
      <c r="S482" s="51"/>
      <c r="T482" s="58"/>
      <c r="U482" s="58"/>
    </row>
    <row r="483" spans="19:21">
      <c r="S483" s="51"/>
      <c r="T483" s="58"/>
      <c r="U483" s="58"/>
    </row>
    <row r="484" spans="19:21">
      <c r="S484" s="51"/>
      <c r="T484" s="58"/>
      <c r="U484" s="58"/>
    </row>
    <row r="485" spans="19:21">
      <c r="S485" s="51"/>
      <c r="T485" s="58"/>
      <c r="U485" s="58"/>
    </row>
    <row r="486" spans="19:21">
      <c r="S486" s="51"/>
      <c r="T486" s="58"/>
      <c r="U486" s="58"/>
    </row>
    <row r="487" spans="19:21">
      <c r="S487" s="51"/>
      <c r="T487" s="58"/>
      <c r="U487" s="58"/>
    </row>
    <row r="488" spans="19:21">
      <c r="S488" s="51"/>
      <c r="T488" s="58"/>
      <c r="U488" s="58"/>
    </row>
    <row r="489" spans="19:21">
      <c r="S489" s="51"/>
      <c r="T489" s="58"/>
      <c r="U489" s="58"/>
    </row>
    <row r="490" spans="19:21">
      <c r="S490" s="51"/>
      <c r="T490" s="58"/>
      <c r="U490" s="58"/>
    </row>
    <row r="491" spans="19:21">
      <c r="S491" s="51"/>
      <c r="T491" s="58"/>
      <c r="U491" s="58"/>
    </row>
    <row r="492" spans="19:21">
      <c r="S492" s="51"/>
      <c r="T492" s="58"/>
      <c r="U492" s="58"/>
    </row>
    <row r="493" spans="19:21">
      <c r="S493" s="51"/>
      <c r="T493" s="58"/>
      <c r="U493" s="58"/>
    </row>
    <row r="494" spans="19:21">
      <c r="S494" s="51"/>
      <c r="T494" s="58"/>
      <c r="U494" s="58"/>
    </row>
    <row r="495" spans="19:21">
      <c r="S495" s="51"/>
      <c r="T495" s="58"/>
      <c r="U495" s="58"/>
    </row>
    <row r="496" spans="19:21">
      <c r="S496" s="51"/>
      <c r="T496" s="58"/>
      <c r="U496" s="58"/>
    </row>
    <row r="497" spans="19:21">
      <c r="S497" s="51"/>
      <c r="T497" s="58"/>
      <c r="U497" s="58"/>
    </row>
    <row r="498" spans="19:21">
      <c r="S498" s="51"/>
      <c r="T498" s="58"/>
      <c r="U498" s="58"/>
    </row>
    <row r="499" spans="19:21">
      <c r="S499" s="51"/>
      <c r="T499" s="58"/>
      <c r="U499" s="58"/>
    </row>
    <row r="500" spans="19:21">
      <c r="S500" s="51"/>
      <c r="T500" s="58"/>
      <c r="U500" s="58"/>
    </row>
    <row r="501" spans="19:21">
      <c r="S501" s="51"/>
      <c r="T501" s="58"/>
      <c r="U501" s="58"/>
    </row>
    <row r="502" spans="19:21">
      <c r="S502" s="51"/>
      <c r="T502" s="58"/>
      <c r="U502" s="58"/>
    </row>
    <row r="503" spans="19:21">
      <c r="S503" s="51"/>
      <c r="T503" s="58"/>
      <c r="U503" s="58"/>
    </row>
    <row r="504" spans="19:21">
      <c r="S504" s="51"/>
      <c r="T504" s="58"/>
      <c r="U504" s="58"/>
    </row>
    <row r="505" spans="19:21">
      <c r="S505" s="51"/>
      <c r="T505" s="58"/>
      <c r="U505" s="58"/>
    </row>
    <row r="506" spans="19:21">
      <c r="S506" s="51"/>
      <c r="T506" s="58"/>
      <c r="U506" s="58"/>
    </row>
    <row r="507" spans="19:21">
      <c r="S507" s="51"/>
      <c r="T507" s="58"/>
      <c r="U507" s="58"/>
    </row>
    <row r="508" spans="19:21">
      <c r="S508" s="51"/>
      <c r="T508" s="58"/>
      <c r="U508" s="58"/>
    </row>
    <row r="509" spans="19:21">
      <c r="S509" s="51"/>
      <c r="T509" s="58"/>
      <c r="U509" s="58"/>
    </row>
    <row r="510" spans="19:21">
      <c r="S510" s="51"/>
      <c r="T510" s="58"/>
      <c r="U510" s="58"/>
    </row>
    <row r="511" spans="19:21">
      <c r="S511" s="51"/>
      <c r="T511" s="58"/>
      <c r="U511" s="58"/>
    </row>
    <row r="512" spans="19:21">
      <c r="S512" s="51"/>
      <c r="T512" s="58"/>
      <c r="U512" s="58"/>
    </row>
    <row r="513" spans="19:21">
      <c r="S513" s="51"/>
      <c r="T513" s="58"/>
      <c r="U513" s="58"/>
    </row>
    <row r="514" spans="19:21">
      <c r="S514" s="51"/>
      <c r="T514" s="58"/>
      <c r="U514" s="58"/>
    </row>
    <row r="515" spans="19:21">
      <c r="S515" s="51"/>
      <c r="T515" s="58"/>
      <c r="U515" s="58"/>
    </row>
    <row r="516" spans="19:21">
      <c r="S516" s="51"/>
      <c r="T516" s="58"/>
      <c r="U516" s="58"/>
    </row>
    <row r="517" spans="19:21">
      <c r="S517" s="51"/>
      <c r="T517" s="58"/>
      <c r="U517" s="58"/>
    </row>
    <row r="518" spans="19:21">
      <c r="S518" s="51"/>
      <c r="T518" s="58"/>
      <c r="U518" s="58"/>
    </row>
    <row r="519" spans="19:21">
      <c r="S519" s="51"/>
      <c r="T519" s="58"/>
      <c r="U519" s="58"/>
    </row>
    <row r="520" spans="19:21">
      <c r="S520" s="51"/>
      <c r="T520" s="58"/>
      <c r="U520" s="58"/>
    </row>
    <row r="521" spans="19:21">
      <c r="S521" s="51"/>
      <c r="T521" s="58"/>
      <c r="U521" s="58"/>
    </row>
    <row r="522" spans="19:21">
      <c r="S522" s="51"/>
      <c r="T522" s="58"/>
      <c r="U522" s="58"/>
    </row>
    <row r="523" spans="19:21">
      <c r="S523" s="51"/>
      <c r="T523" s="58"/>
      <c r="U523" s="58"/>
    </row>
    <row r="524" spans="19:21">
      <c r="S524" s="51"/>
      <c r="T524" s="58"/>
      <c r="U524" s="58"/>
    </row>
    <row r="525" spans="19:21">
      <c r="S525" s="51"/>
      <c r="T525" s="58"/>
      <c r="U525" s="58"/>
    </row>
    <row r="526" spans="19:21">
      <c r="S526" s="51"/>
      <c r="T526" s="58"/>
      <c r="U526" s="58"/>
    </row>
    <row r="527" spans="19:21">
      <c r="S527" s="51"/>
      <c r="T527" s="58"/>
      <c r="U527" s="58"/>
    </row>
    <row r="528" spans="19:21">
      <c r="S528" s="51"/>
      <c r="T528" s="58"/>
      <c r="U528" s="58"/>
    </row>
    <row r="529" spans="19:21">
      <c r="S529" s="51"/>
      <c r="T529" s="58"/>
      <c r="U529" s="58"/>
    </row>
    <row r="530" spans="19:21">
      <c r="S530" s="51"/>
      <c r="T530" s="58"/>
      <c r="U530" s="58"/>
    </row>
    <row r="531" spans="19:21">
      <c r="S531" s="51"/>
      <c r="T531" s="58"/>
      <c r="U531" s="58"/>
    </row>
    <row r="532" spans="19:21">
      <c r="S532" s="51"/>
      <c r="T532" s="58"/>
      <c r="U532" s="58"/>
    </row>
    <row r="533" spans="19:21">
      <c r="S533" s="51"/>
      <c r="T533" s="58"/>
      <c r="U533" s="58"/>
    </row>
    <row r="534" spans="19:21">
      <c r="S534" s="51"/>
      <c r="T534" s="58"/>
      <c r="U534" s="58"/>
    </row>
    <row r="535" spans="19:21">
      <c r="S535" s="51"/>
      <c r="T535" s="58"/>
      <c r="U535" s="58"/>
    </row>
    <row r="536" spans="19:21">
      <c r="S536" s="51"/>
      <c r="T536" s="58"/>
      <c r="U536" s="58"/>
    </row>
    <row r="537" spans="19:21">
      <c r="S537" s="51"/>
      <c r="T537" s="58"/>
      <c r="U537" s="58"/>
    </row>
    <row r="538" spans="19:21">
      <c r="S538" s="51"/>
      <c r="T538" s="58"/>
      <c r="U538" s="58"/>
    </row>
    <row r="539" spans="19:21">
      <c r="S539" s="51"/>
      <c r="T539" s="58"/>
      <c r="U539" s="58"/>
    </row>
    <row r="540" spans="19:21">
      <c r="S540" s="51"/>
      <c r="T540" s="58"/>
      <c r="U540" s="58"/>
    </row>
    <row r="541" spans="19:21">
      <c r="S541" s="51"/>
      <c r="T541" s="58"/>
      <c r="U541" s="58"/>
    </row>
    <row r="542" spans="19:21">
      <c r="S542" s="51"/>
      <c r="T542" s="58"/>
      <c r="U542" s="58"/>
    </row>
    <row r="543" spans="19:21">
      <c r="S543" s="51"/>
      <c r="T543" s="58"/>
      <c r="U543" s="58"/>
    </row>
    <row r="544" spans="19:21">
      <c r="S544" s="51"/>
      <c r="T544" s="58"/>
      <c r="U544" s="58"/>
    </row>
    <row r="545" spans="19:21">
      <c r="S545" s="51"/>
      <c r="T545" s="58"/>
      <c r="U545" s="58"/>
    </row>
    <row r="546" spans="19:21">
      <c r="S546" s="51"/>
      <c r="T546" s="58"/>
      <c r="U546" s="58"/>
    </row>
    <row r="547" spans="19:21">
      <c r="S547" s="51"/>
      <c r="T547" s="58"/>
      <c r="U547" s="58"/>
    </row>
    <row r="548" spans="19:21">
      <c r="S548" s="51"/>
      <c r="T548" s="58"/>
      <c r="U548" s="58"/>
    </row>
    <row r="549" spans="19:21">
      <c r="S549" s="51"/>
      <c r="T549" s="58"/>
      <c r="U549" s="58"/>
    </row>
    <row r="550" spans="19:21">
      <c r="S550" s="51"/>
      <c r="T550" s="58"/>
      <c r="U550" s="58"/>
    </row>
    <row r="551" spans="19:21">
      <c r="S551" s="51"/>
      <c r="T551" s="58"/>
      <c r="U551" s="58"/>
    </row>
    <row r="552" spans="19:21">
      <c r="S552" s="51"/>
      <c r="T552" s="58"/>
      <c r="U552" s="58"/>
    </row>
    <row r="553" spans="19:21">
      <c r="S553" s="51"/>
      <c r="T553" s="58"/>
      <c r="U553" s="58"/>
    </row>
    <row r="554" spans="19:21">
      <c r="S554" s="51"/>
      <c r="T554" s="58"/>
      <c r="U554" s="58"/>
    </row>
    <row r="555" spans="19:21">
      <c r="S555" s="51"/>
      <c r="T555" s="58"/>
      <c r="U555" s="58"/>
    </row>
    <row r="556" spans="19:21">
      <c r="S556" s="51"/>
      <c r="T556" s="58"/>
      <c r="U556" s="58"/>
    </row>
    <row r="557" spans="19:21">
      <c r="S557" s="51"/>
      <c r="T557" s="58"/>
      <c r="U557" s="58"/>
    </row>
    <row r="558" spans="19:21">
      <c r="S558" s="51"/>
      <c r="T558" s="58"/>
      <c r="U558" s="58"/>
    </row>
    <row r="559" spans="19:21">
      <c r="S559" s="51"/>
      <c r="T559" s="58"/>
      <c r="U559" s="58"/>
    </row>
    <row r="560" spans="19:21">
      <c r="S560" s="51"/>
      <c r="T560" s="58"/>
      <c r="U560" s="58"/>
    </row>
    <row r="561" spans="19:21">
      <c r="S561" s="51"/>
      <c r="T561" s="58"/>
      <c r="U561" s="58"/>
    </row>
    <row r="562" spans="19:21">
      <c r="S562" s="51"/>
      <c r="T562" s="58"/>
      <c r="U562" s="58"/>
    </row>
    <row r="563" spans="19:21">
      <c r="S563" s="51"/>
      <c r="T563" s="58"/>
      <c r="U563" s="58"/>
    </row>
    <row r="564" spans="19:21">
      <c r="S564" s="51"/>
      <c r="T564" s="58"/>
      <c r="U564" s="58"/>
    </row>
    <row r="565" spans="19:21">
      <c r="S565" s="51"/>
      <c r="T565" s="58"/>
      <c r="U565" s="58"/>
    </row>
    <row r="566" spans="19:21">
      <c r="S566" s="51"/>
      <c r="T566" s="58"/>
      <c r="U566" s="58"/>
    </row>
    <row r="567" spans="19:21">
      <c r="S567" s="51"/>
      <c r="T567" s="58"/>
      <c r="U567" s="58"/>
    </row>
    <row r="568" spans="19:21">
      <c r="S568" s="51"/>
      <c r="T568" s="58"/>
      <c r="U568" s="58"/>
    </row>
    <row r="569" spans="19:21">
      <c r="S569" s="51"/>
      <c r="T569" s="58"/>
      <c r="U569" s="58"/>
    </row>
    <row r="570" spans="19:21">
      <c r="S570" s="51"/>
      <c r="T570" s="58"/>
      <c r="U570" s="58"/>
    </row>
    <row r="571" spans="19:21">
      <c r="S571" s="51"/>
      <c r="T571" s="58"/>
      <c r="U571" s="58"/>
    </row>
    <row r="572" spans="19:21">
      <c r="S572" s="51"/>
      <c r="T572" s="58"/>
      <c r="U572" s="58"/>
    </row>
    <row r="573" spans="19:21">
      <c r="S573" s="51"/>
      <c r="T573" s="58"/>
      <c r="U573" s="58"/>
    </row>
    <row r="574" spans="19:21">
      <c r="S574" s="51"/>
      <c r="T574" s="58"/>
      <c r="U574" s="58"/>
    </row>
    <row r="575" spans="19:21">
      <c r="S575" s="51"/>
      <c r="T575" s="58"/>
      <c r="U575" s="58"/>
    </row>
    <row r="576" spans="19:21">
      <c r="S576" s="51"/>
      <c r="T576" s="58"/>
      <c r="U576" s="58"/>
    </row>
    <row r="577" spans="19:21">
      <c r="S577" s="51"/>
      <c r="T577" s="58"/>
      <c r="U577" s="58"/>
    </row>
    <row r="578" spans="19:21">
      <c r="S578" s="51"/>
      <c r="T578" s="58"/>
      <c r="U578" s="58"/>
    </row>
    <row r="579" spans="19:21">
      <c r="S579" s="51"/>
      <c r="T579" s="58"/>
      <c r="U579" s="58"/>
    </row>
    <row r="580" spans="19:21">
      <c r="S580" s="51"/>
      <c r="T580" s="58"/>
      <c r="U580" s="58"/>
    </row>
    <row r="581" spans="19:21">
      <c r="S581" s="51"/>
      <c r="T581" s="58"/>
      <c r="U581" s="58"/>
    </row>
    <row r="582" spans="19:21">
      <c r="S582" s="51"/>
      <c r="T582" s="58"/>
      <c r="U582" s="58"/>
    </row>
    <row r="583" spans="19:21">
      <c r="S583" s="51"/>
      <c r="T583" s="58"/>
      <c r="U583" s="58"/>
    </row>
    <row r="584" spans="19:21">
      <c r="S584" s="51"/>
      <c r="T584" s="58"/>
      <c r="U584" s="58"/>
    </row>
    <row r="585" spans="19:21">
      <c r="S585" s="51"/>
      <c r="T585" s="58"/>
      <c r="U585" s="58"/>
    </row>
    <row r="586" spans="19:21">
      <c r="S586" s="51"/>
      <c r="T586" s="58"/>
      <c r="U586" s="58"/>
    </row>
    <row r="587" spans="19:21">
      <c r="S587" s="51"/>
      <c r="T587" s="58"/>
      <c r="U587" s="58"/>
    </row>
    <row r="588" spans="19:21">
      <c r="S588" s="51"/>
      <c r="T588" s="58"/>
      <c r="U588" s="58"/>
    </row>
    <row r="589" spans="19:21">
      <c r="S589" s="51"/>
      <c r="T589" s="58"/>
      <c r="U589" s="58"/>
    </row>
    <row r="590" spans="19:21">
      <c r="S590" s="51"/>
      <c r="T590" s="58"/>
      <c r="U590" s="58"/>
    </row>
    <row r="591" spans="19:21">
      <c r="S591" s="51"/>
      <c r="T591" s="58"/>
      <c r="U591" s="58"/>
    </row>
    <row r="592" spans="19:21">
      <c r="S592" s="51"/>
      <c r="T592" s="58"/>
      <c r="U592" s="58"/>
    </row>
    <row r="593" spans="19:21">
      <c r="S593" s="51"/>
      <c r="T593" s="58"/>
      <c r="U593" s="58"/>
    </row>
    <row r="594" spans="19:21">
      <c r="S594" s="51"/>
      <c r="T594" s="58"/>
      <c r="U594" s="58"/>
    </row>
    <row r="595" spans="19:21">
      <c r="S595" s="51"/>
      <c r="T595" s="58"/>
      <c r="U595" s="58"/>
    </row>
    <row r="596" spans="19:21">
      <c r="S596" s="51"/>
      <c r="T596" s="58"/>
      <c r="U596" s="58"/>
    </row>
    <row r="597" spans="19:21">
      <c r="S597" s="51"/>
      <c r="T597" s="58"/>
      <c r="U597" s="58"/>
    </row>
    <row r="598" spans="19:21">
      <c r="S598" s="51"/>
      <c r="T598" s="58"/>
      <c r="U598" s="58"/>
    </row>
    <row r="599" spans="19:21">
      <c r="S599" s="51"/>
      <c r="T599" s="58"/>
      <c r="U599" s="58"/>
    </row>
    <row r="600" spans="19:21">
      <c r="S600" s="51"/>
      <c r="T600" s="58"/>
      <c r="U600" s="58"/>
    </row>
    <row r="601" spans="19:21">
      <c r="S601" s="51"/>
      <c r="T601" s="58"/>
      <c r="U601" s="58"/>
    </row>
    <row r="602" spans="19:21">
      <c r="S602" s="51"/>
      <c r="T602" s="58"/>
      <c r="U602" s="58"/>
    </row>
    <row r="603" spans="19:21">
      <c r="S603" s="51"/>
      <c r="T603" s="58"/>
      <c r="U603" s="58"/>
    </row>
    <row r="604" spans="19:21">
      <c r="S604" s="51"/>
      <c r="T604" s="58"/>
      <c r="U604" s="58"/>
    </row>
    <row r="605" spans="19:21">
      <c r="S605" s="51"/>
      <c r="T605" s="58"/>
      <c r="U605" s="58"/>
    </row>
    <row r="606" spans="19:21">
      <c r="S606" s="51"/>
      <c r="T606" s="58"/>
      <c r="U606" s="58"/>
    </row>
    <row r="607" spans="19:21">
      <c r="S607" s="51"/>
      <c r="T607" s="58"/>
      <c r="U607" s="58"/>
    </row>
    <row r="608" spans="19:21">
      <c r="S608" s="51"/>
      <c r="T608" s="58"/>
      <c r="U608" s="58"/>
    </row>
    <row r="609" spans="19:21">
      <c r="S609" s="51"/>
      <c r="T609" s="58"/>
      <c r="U609" s="58"/>
    </row>
    <row r="610" spans="19:21">
      <c r="S610" s="51"/>
      <c r="T610" s="58"/>
      <c r="U610" s="58"/>
    </row>
    <row r="611" spans="19:21">
      <c r="S611" s="51"/>
      <c r="T611" s="58"/>
      <c r="U611" s="58"/>
    </row>
    <row r="612" spans="19:21">
      <c r="S612" s="51"/>
      <c r="T612" s="58"/>
      <c r="U612" s="58"/>
    </row>
    <row r="613" spans="19:21">
      <c r="S613" s="51"/>
      <c r="T613" s="58"/>
      <c r="U613" s="58"/>
    </row>
    <row r="614" spans="19:21">
      <c r="S614" s="51"/>
      <c r="T614" s="58"/>
      <c r="U614" s="58"/>
    </row>
    <row r="615" spans="19:21">
      <c r="S615" s="51"/>
      <c r="T615" s="58"/>
      <c r="U615" s="58"/>
    </row>
    <row r="616" spans="19:21">
      <c r="S616" s="51"/>
      <c r="T616" s="58"/>
      <c r="U616" s="58"/>
    </row>
    <row r="617" spans="19:21">
      <c r="S617" s="51"/>
      <c r="T617" s="58"/>
      <c r="U617" s="58"/>
    </row>
    <row r="618" spans="19:21">
      <c r="S618" s="51"/>
      <c r="T618" s="58"/>
      <c r="U618" s="58"/>
    </row>
    <row r="619" spans="19:21">
      <c r="S619" s="51"/>
      <c r="T619" s="58"/>
      <c r="U619" s="58"/>
    </row>
    <row r="620" spans="19:21">
      <c r="S620" s="51"/>
      <c r="T620" s="58"/>
      <c r="U620" s="58"/>
    </row>
    <row r="621" spans="19:21">
      <c r="S621" s="51"/>
      <c r="T621" s="58"/>
      <c r="U621" s="58"/>
    </row>
    <row r="622" spans="19:21">
      <c r="S622" s="51"/>
      <c r="T622" s="58"/>
      <c r="U622" s="58"/>
    </row>
    <row r="623" spans="19:21">
      <c r="S623" s="51"/>
      <c r="T623" s="58"/>
      <c r="U623" s="58"/>
    </row>
    <row r="624" spans="19:21">
      <c r="S624" s="51"/>
      <c r="T624" s="58"/>
      <c r="U624" s="58"/>
    </row>
    <row r="625" spans="19:21">
      <c r="S625" s="51"/>
      <c r="T625" s="58"/>
      <c r="U625" s="58"/>
    </row>
    <row r="626" spans="19:21">
      <c r="S626" s="51"/>
      <c r="T626" s="58"/>
      <c r="U626" s="58"/>
    </row>
    <row r="627" spans="19:21">
      <c r="S627" s="51"/>
      <c r="T627" s="58"/>
      <c r="U627" s="58"/>
    </row>
    <row r="628" spans="19:21">
      <c r="S628" s="51"/>
      <c r="T628" s="58"/>
      <c r="U628" s="58"/>
    </row>
    <row r="629" spans="19:21">
      <c r="S629" s="51"/>
      <c r="T629" s="58"/>
      <c r="U629" s="58"/>
    </row>
    <row r="630" spans="19:21">
      <c r="S630" s="51"/>
      <c r="T630" s="58"/>
      <c r="U630" s="58"/>
    </row>
    <row r="631" spans="19:21">
      <c r="S631" s="51"/>
      <c r="T631" s="58"/>
      <c r="U631" s="58"/>
    </row>
    <row r="632" spans="19:21">
      <c r="S632" s="51"/>
      <c r="T632" s="58"/>
      <c r="U632" s="58"/>
    </row>
    <row r="633" spans="19:21">
      <c r="S633" s="51"/>
      <c r="T633" s="58"/>
      <c r="U633" s="58"/>
    </row>
    <row r="634" spans="19:21">
      <c r="S634" s="51"/>
      <c r="T634" s="58"/>
      <c r="U634" s="58"/>
    </row>
    <row r="635" spans="19:21">
      <c r="S635" s="51"/>
      <c r="T635" s="58"/>
      <c r="U635" s="58"/>
    </row>
    <row r="636" spans="19:21">
      <c r="S636" s="51"/>
      <c r="T636" s="58"/>
      <c r="U636" s="58"/>
    </row>
    <row r="637" spans="19:21">
      <c r="S637" s="51"/>
      <c r="T637" s="58"/>
      <c r="U637" s="58"/>
    </row>
    <row r="638" spans="19:21">
      <c r="S638" s="51"/>
      <c r="T638" s="58"/>
      <c r="U638" s="58"/>
    </row>
    <row r="639" spans="19:21">
      <c r="S639" s="51"/>
      <c r="T639" s="58"/>
      <c r="U639" s="58"/>
    </row>
    <row r="640" spans="19:21">
      <c r="S640" s="51"/>
      <c r="T640" s="58"/>
      <c r="U640" s="58"/>
    </row>
    <row r="641" spans="19:21">
      <c r="S641" s="51"/>
      <c r="T641" s="58"/>
      <c r="U641" s="58"/>
    </row>
    <row r="642" spans="19:21">
      <c r="S642" s="51"/>
      <c r="T642" s="58"/>
      <c r="U642" s="58"/>
    </row>
    <row r="643" spans="19:21">
      <c r="S643" s="51"/>
      <c r="T643" s="58"/>
      <c r="U643" s="58"/>
    </row>
    <row r="644" spans="19:21">
      <c r="S644" s="51"/>
      <c r="T644" s="58"/>
      <c r="U644" s="58"/>
    </row>
    <row r="645" spans="19:21">
      <c r="S645" s="51"/>
      <c r="T645" s="58"/>
      <c r="U645" s="58"/>
    </row>
    <row r="646" spans="19:21">
      <c r="S646" s="51"/>
      <c r="T646" s="58"/>
      <c r="U646" s="58"/>
    </row>
    <row r="647" spans="19:21">
      <c r="S647" s="51"/>
      <c r="T647" s="58"/>
      <c r="U647" s="58"/>
    </row>
    <row r="648" spans="19:21">
      <c r="S648" s="51"/>
      <c r="T648" s="58"/>
      <c r="U648" s="58"/>
    </row>
    <row r="649" spans="19:21">
      <c r="S649" s="51"/>
      <c r="T649" s="58"/>
      <c r="U649" s="58"/>
    </row>
    <row r="650" spans="19:21">
      <c r="S650" s="51"/>
      <c r="T650" s="58"/>
      <c r="U650" s="58"/>
    </row>
    <row r="651" spans="19:21">
      <c r="S651" s="51"/>
      <c r="T651" s="58"/>
      <c r="U651" s="58"/>
    </row>
    <row r="652" spans="19:21">
      <c r="S652" s="51"/>
      <c r="T652" s="58"/>
      <c r="U652" s="58"/>
    </row>
    <row r="653" spans="19:21">
      <c r="S653" s="51"/>
      <c r="T653" s="58"/>
      <c r="U653" s="58"/>
    </row>
    <row r="654" spans="19:21">
      <c r="S654" s="51"/>
      <c r="T654" s="58"/>
      <c r="U654" s="58"/>
    </row>
    <row r="655" spans="19:21">
      <c r="S655" s="51"/>
      <c r="T655" s="58"/>
      <c r="U655" s="58"/>
    </row>
    <row r="656" spans="19:21">
      <c r="S656" s="51"/>
      <c r="T656" s="58"/>
      <c r="U656" s="58"/>
    </row>
    <row r="657" spans="19:21">
      <c r="S657" s="51"/>
      <c r="T657" s="58"/>
      <c r="U657" s="58"/>
    </row>
    <row r="658" spans="19:21">
      <c r="S658" s="51"/>
      <c r="T658" s="58"/>
      <c r="U658" s="58"/>
    </row>
    <row r="659" spans="19:21">
      <c r="S659" s="51"/>
      <c r="T659" s="58"/>
      <c r="U659" s="58"/>
    </row>
    <row r="660" spans="19:21">
      <c r="S660" s="51"/>
      <c r="T660" s="58"/>
      <c r="U660" s="58"/>
    </row>
    <row r="661" spans="19:21">
      <c r="S661" s="51"/>
      <c r="T661" s="58"/>
      <c r="U661" s="58"/>
    </row>
    <row r="662" spans="19:21">
      <c r="S662" s="51"/>
      <c r="T662" s="58"/>
      <c r="U662" s="58"/>
    </row>
    <row r="663" spans="19:21">
      <c r="S663" s="51"/>
      <c r="T663" s="58"/>
      <c r="U663" s="58"/>
    </row>
    <row r="664" spans="19:21">
      <c r="S664" s="51"/>
      <c r="T664" s="58"/>
      <c r="U664" s="58"/>
    </row>
    <row r="665" spans="19:21">
      <c r="S665" s="51"/>
      <c r="T665" s="58"/>
      <c r="U665" s="58"/>
    </row>
    <row r="666" spans="19:21">
      <c r="S666" s="51"/>
      <c r="T666" s="58"/>
      <c r="U666" s="58"/>
    </row>
    <row r="667" spans="19:21">
      <c r="S667" s="51"/>
      <c r="T667" s="58"/>
      <c r="U667" s="58"/>
    </row>
    <row r="668" spans="19:21">
      <c r="S668" s="51"/>
      <c r="T668" s="58"/>
      <c r="U668" s="58"/>
    </row>
    <row r="669" spans="19:21">
      <c r="S669" s="51"/>
      <c r="T669" s="58"/>
      <c r="U669" s="58"/>
    </row>
    <row r="670" spans="19:21">
      <c r="S670" s="51"/>
      <c r="T670" s="58"/>
      <c r="U670" s="58"/>
    </row>
    <row r="671" spans="19:21">
      <c r="S671" s="51"/>
      <c r="T671" s="58"/>
      <c r="U671" s="58"/>
    </row>
    <row r="672" spans="19:21">
      <c r="S672" s="51"/>
      <c r="T672" s="58"/>
      <c r="U672" s="58"/>
    </row>
    <row r="673" spans="19:21">
      <c r="S673" s="51"/>
      <c r="T673" s="58"/>
      <c r="U673" s="58"/>
    </row>
    <row r="674" spans="19:21">
      <c r="S674" s="51"/>
      <c r="T674" s="58"/>
      <c r="U674" s="58"/>
    </row>
    <row r="675" spans="19:21">
      <c r="S675" s="51"/>
      <c r="T675" s="58"/>
      <c r="U675" s="58"/>
    </row>
    <row r="676" spans="19:21">
      <c r="S676" s="51"/>
      <c r="T676" s="58"/>
      <c r="U676" s="58"/>
    </row>
    <row r="677" spans="19:21">
      <c r="S677" s="51"/>
      <c r="T677" s="58"/>
      <c r="U677" s="58"/>
    </row>
    <row r="678" spans="19:21">
      <c r="S678" s="51"/>
      <c r="T678" s="58"/>
      <c r="U678" s="58"/>
    </row>
    <row r="679" spans="19:21">
      <c r="S679" s="51"/>
      <c r="T679" s="58"/>
      <c r="U679" s="58"/>
    </row>
    <row r="680" spans="19:21">
      <c r="S680" s="51"/>
      <c r="T680" s="58"/>
      <c r="U680" s="58"/>
    </row>
    <row r="681" spans="19:21">
      <c r="S681" s="51"/>
      <c r="T681" s="58"/>
      <c r="U681" s="58"/>
    </row>
    <row r="682" spans="19:21">
      <c r="S682" s="51"/>
      <c r="T682" s="58"/>
      <c r="U682" s="58"/>
    </row>
    <row r="683" spans="19:21">
      <c r="S683" s="51"/>
      <c r="T683" s="58"/>
      <c r="U683" s="58"/>
    </row>
    <row r="684" spans="19:21">
      <c r="S684" s="51"/>
      <c r="T684" s="58"/>
      <c r="U684" s="58"/>
    </row>
    <row r="685" spans="19:21">
      <c r="S685" s="51"/>
      <c r="T685" s="58"/>
      <c r="U685" s="58"/>
    </row>
    <row r="686" spans="19:21">
      <c r="S686" s="51"/>
      <c r="T686" s="58"/>
      <c r="U686" s="58"/>
    </row>
    <row r="687" spans="19:21">
      <c r="S687" s="51"/>
      <c r="T687" s="58"/>
      <c r="U687" s="58"/>
    </row>
    <row r="688" spans="19:21">
      <c r="S688" s="51"/>
      <c r="T688" s="58"/>
      <c r="U688" s="58"/>
    </row>
    <row r="689" spans="19:21">
      <c r="S689" s="51"/>
      <c r="T689" s="58"/>
      <c r="U689" s="58"/>
    </row>
    <row r="690" spans="19:21">
      <c r="S690" s="51"/>
      <c r="T690" s="58"/>
      <c r="U690" s="58"/>
    </row>
    <row r="691" spans="19:21">
      <c r="S691" s="51"/>
      <c r="T691" s="58"/>
      <c r="U691" s="58"/>
    </row>
    <row r="692" spans="19:21">
      <c r="S692" s="51"/>
      <c r="T692" s="58"/>
      <c r="U692" s="58"/>
    </row>
    <row r="693" spans="19:21">
      <c r="S693" s="51"/>
      <c r="T693" s="58"/>
      <c r="U693" s="58"/>
    </row>
    <row r="694" spans="19:21">
      <c r="S694" s="51"/>
      <c r="T694" s="58"/>
      <c r="U694" s="58"/>
    </row>
    <row r="695" spans="19:21">
      <c r="S695" s="51"/>
      <c r="T695" s="58"/>
      <c r="U695" s="58"/>
    </row>
    <row r="696" spans="19:21">
      <c r="S696" s="51"/>
      <c r="T696" s="58"/>
      <c r="U696" s="58"/>
    </row>
    <row r="697" spans="19:21">
      <c r="S697" s="51"/>
      <c r="T697" s="58"/>
      <c r="U697" s="58"/>
    </row>
    <row r="698" spans="19:21">
      <c r="S698" s="51"/>
      <c r="T698" s="58"/>
      <c r="U698" s="58"/>
    </row>
    <row r="699" spans="19:21">
      <c r="S699" s="51"/>
      <c r="T699" s="58"/>
      <c r="U699" s="58"/>
    </row>
    <row r="700" spans="19:21">
      <c r="S700" s="51"/>
      <c r="T700" s="58"/>
      <c r="U700" s="58"/>
    </row>
    <row r="701" spans="19:21">
      <c r="S701" s="51"/>
      <c r="T701" s="58"/>
      <c r="U701" s="58"/>
    </row>
    <row r="702" spans="19:21">
      <c r="S702" s="51"/>
      <c r="T702" s="58"/>
      <c r="U702" s="58"/>
    </row>
    <row r="703" spans="19:21">
      <c r="S703" s="51"/>
      <c r="T703" s="58"/>
      <c r="U703" s="58"/>
    </row>
    <row r="704" spans="19:21">
      <c r="S704" s="51"/>
      <c r="T704" s="58"/>
      <c r="U704" s="58"/>
    </row>
    <row r="705" spans="19:21">
      <c r="S705" s="51"/>
      <c r="T705" s="58"/>
      <c r="U705" s="58"/>
    </row>
    <row r="706" spans="19:21">
      <c r="S706" s="51"/>
      <c r="T706" s="58"/>
      <c r="U706" s="58"/>
    </row>
    <row r="707" spans="19:21">
      <c r="S707" s="51"/>
      <c r="T707" s="58"/>
      <c r="U707" s="58"/>
    </row>
    <row r="708" spans="19:21">
      <c r="S708" s="51"/>
      <c r="T708" s="58"/>
      <c r="U708" s="58"/>
    </row>
    <row r="709" spans="19:21">
      <c r="S709" s="51"/>
      <c r="T709" s="58"/>
      <c r="U709" s="58"/>
    </row>
    <row r="710" spans="19:21">
      <c r="S710" s="51"/>
      <c r="T710" s="58"/>
      <c r="U710" s="58"/>
    </row>
    <row r="711" spans="19:21">
      <c r="S711" s="51"/>
      <c r="T711" s="58"/>
      <c r="U711" s="58"/>
    </row>
    <row r="712" spans="19:21">
      <c r="S712" s="51"/>
      <c r="T712" s="58"/>
      <c r="U712" s="58"/>
    </row>
    <row r="713" spans="19:21">
      <c r="S713" s="51"/>
      <c r="T713" s="58"/>
      <c r="U713" s="58"/>
    </row>
    <row r="714" spans="19:21">
      <c r="S714" s="51"/>
      <c r="T714" s="58"/>
      <c r="U714" s="58"/>
    </row>
    <row r="715" spans="19:21">
      <c r="S715" s="51"/>
      <c r="T715" s="58"/>
      <c r="U715" s="58"/>
    </row>
    <row r="716" spans="19:21">
      <c r="S716" s="51"/>
      <c r="T716" s="58"/>
      <c r="U716" s="58"/>
    </row>
    <row r="717" spans="19:21">
      <c r="S717" s="51"/>
      <c r="T717" s="58"/>
      <c r="U717" s="58"/>
    </row>
    <row r="718" spans="19:21">
      <c r="S718" s="51"/>
      <c r="T718" s="58"/>
      <c r="U718" s="58"/>
    </row>
    <row r="719" spans="19:21">
      <c r="S719" s="51"/>
      <c r="T719" s="58"/>
      <c r="U719" s="58"/>
    </row>
    <row r="720" spans="19:21">
      <c r="S720" s="51"/>
      <c r="T720" s="58"/>
      <c r="U720" s="58"/>
    </row>
    <row r="721" spans="19:21">
      <c r="S721" s="51"/>
      <c r="T721" s="58"/>
      <c r="U721" s="58"/>
    </row>
    <row r="722" spans="19:21">
      <c r="S722" s="51"/>
      <c r="T722" s="58"/>
      <c r="U722" s="58"/>
    </row>
    <row r="723" spans="19:21">
      <c r="S723" s="51"/>
      <c r="T723" s="58"/>
      <c r="U723" s="58"/>
    </row>
    <row r="724" spans="19:21">
      <c r="S724" s="51"/>
      <c r="T724" s="58"/>
      <c r="U724" s="58"/>
    </row>
    <row r="725" spans="19:21">
      <c r="S725" s="51"/>
      <c r="T725" s="58"/>
      <c r="U725" s="58"/>
    </row>
    <row r="726" spans="19:21">
      <c r="S726" s="51"/>
      <c r="T726" s="58"/>
      <c r="U726" s="58"/>
    </row>
    <row r="727" spans="19:21">
      <c r="S727" s="51"/>
      <c r="T727" s="58"/>
      <c r="U727" s="58"/>
    </row>
    <row r="728" spans="19:21">
      <c r="S728" s="51"/>
      <c r="T728" s="58"/>
      <c r="U728" s="58"/>
    </row>
    <row r="729" spans="19:21">
      <c r="S729" s="51"/>
      <c r="T729" s="58"/>
      <c r="U729" s="58"/>
    </row>
    <row r="730" spans="19:21">
      <c r="S730" s="51"/>
      <c r="T730" s="58"/>
      <c r="U730" s="58"/>
    </row>
    <row r="731" spans="19:21">
      <c r="S731" s="51"/>
      <c r="T731" s="58"/>
      <c r="U731" s="58"/>
    </row>
    <row r="732" spans="19:21">
      <c r="S732" s="51"/>
      <c r="T732" s="58"/>
      <c r="U732" s="58"/>
    </row>
    <row r="733" spans="19:21">
      <c r="S733" s="51"/>
      <c r="T733" s="58"/>
      <c r="U733" s="58"/>
    </row>
    <row r="734" spans="19:21">
      <c r="S734" s="51"/>
      <c r="T734" s="58"/>
      <c r="U734" s="58"/>
    </row>
    <row r="735" spans="19:21">
      <c r="S735" s="51"/>
      <c r="T735" s="58"/>
      <c r="U735" s="58"/>
    </row>
    <row r="736" spans="19:21">
      <c r="S736" s="51"/>
      <c r="T736" s="58"/>
      <c r="U736" s="58"/>
    </row>
    <row r="737" spans="19:21">
      <c r="S737" s="51"/>
      <c r="T737" s="58"/>
      <c r="U737" s="58"/>
    </row>
    <row r="738" spans="19:21">
      <c r="S738" s="51"/>
      <c r="T738" s="58"/>
      <c r="U738" s="58"/>
    </row>
    <row r="739" spans="19:21">
      <c r="S739" s="51"/>
      <c r="T739" s="58"/>
      <c r="U739" s="58"/>
    </row>
    <row r="740" spans="19:21">
      <c r="S740" s="51"/>
      <c r="T740" s="58"/>
      <c r="U740" s="58"/>
    </row>
    <row r="741" spans="19:21">
      <c r="S741" s="51"/>
      <c r="T741" s="58"/>
      <c r="U741" s="58"/>
    </row>
    <row r="742" spans="19:21">
      <c r="S742" s="51"/>
      <c r="T742" s="58"/>
      <c r="U742" s="58"/>
    </row>
    <row r="743" spans="19:21">
      <c r="S743" s="51"/>
      <c r="T743" s="58"/>
      <c r="U743" s="58"/>
    </row>
    <row r="744" spans="19:21">
      <c r="S744" s="51"/>
      <c r="T744" s="58"/>
      <c r="U744" s="58"/>
    </row>
    <row r="745" spans="19:21">
      <c r="S745" s="51"/>
      <c r="T745" s="58"/>
      <c r="U745" s="58"/>
    </row>
    <row r="746" spans="19:21">
      <c r="S746" s="51"/>
      <c r="T746" s="58"/>
      <c r="U746" s="58"/>
    </row>
    <row r="747" spans="19:21">
      <c r="S747" s="51"/>
      <c r="T747" s="58"/>
      <c r="U747" s="58"/>
    </row>
    <row r="748" spans="19:21">
      <c r="S748" s="51"/>
      <c r="T748" s="58"/>
      <c r="U748" s="58"/>
    </row>
    <row r="749" spans="19:21">
      <c r="S749" s="51"/>
      <c r="T749" s="58"/>
      <c r="U749" s="58"/>
    </row>
    <row r="750" spans="19:21">
      <c r="S750" s="51"/>
      <c r="T750" s="58"/>
      <c r="U750" s="58"/>
    </row>
    <row r="751" spans="19:21">
      <c r="S751" s="51"/>
      <c r="T751" s="58"/>
      <c r="U751" s="58"/>
    </row>
    <row r="752" spans="19:21">
      <c r="S752" s="51"/>
      <c r="T752" s="58"/>
      <c r="U752" s="58"/>
    </row>
    <row r="753" spans="19:21">
      <c r="S753" s="51"/>
      <c r="T753" s="58"/>
      <c r="U753" s="58"/>
    </row>
    <row r="754" spans="19:21">
      <c r="S754" s="51"/>
      <c r="T754" s="58"/>
      <c r="U754" s="58"/>
    </row>
    <row r="755" spans="19:21">
      <c r="S755" s="51"/>
      <c r="T755" s="58"/>
      <c r="U755" s="58"/>
    </row>
    <row r="756" spans="19:21">
      <c r="S756" s="51"/>
      <c r="T756" s="58"/>
      <c r="U756" s="58"/>
    </row>
    <row r="757" spans="19:21">
      <c r="S757" s="51"/>
      <c r="T757" s="58"/>
      <c r="U757" s="58"/>
    </row>
    <row r="758" spans="19:21">
      <c r="S758" s="51"/>
      <c r="T758" s="58"/>
      <c r="U758" s="58"/>
    </row>
    <row r="759" spans="19:21">
      <c r="S759" s="51"/>
      <c r="T759" s="58"/>
      <c r="U759" s="58"/>
    </row>
    <row r="760" spans="19:21">
      <c r="S760" s="51"/>
      <c r="T760" s="58"/>
      <c r="U760" s="58"/>
    </row>
    <row r="761" spans="19:21">
      <c r="S761" s="51"/>
      <c r="T761" s="58"/>
      <c r="U761" s="58"/>
    </row>
    <row r="762" spans="19:21">
      <c r="S762" s="51"/>
      <c r="T762" s="58"/>
      <c r="U762" s="58"/>
    </row>
    <row r="763" spans="19:21">
      <c r="S763" s="51"/>
      <c r="T763" s="58"/>
      <c r="U763" s="58"/>
    </row>
    <row r="764" spans="19:21">
      <c r="S764" s="51"/>
      <c r="T764" s="58"/>
      <c r="U764" s="58"/>
    </row>
    <row r="765" spans="19:21">
      <c r="S765" s="51"/>
      <c r="T765" s="58"/>
      <c r="U765" s="58"/>
    </row>
    <row r="766" spans="19:21">
      <c r="S766" s="51"/>
      <c r="T766" s="58"/>
      <c r="U766" s="58"/>
    </row>
    <row r="767" spans="19:21">
      <c r="S767" s="51"/>
      <c r="T767" s="58"/>
      <c r="U767" s="58"/>
    </row>
    <row r="768" spans="19:21">
      <c r="S768" s="51"/>
      <c r="T768" s="58"/>
      <c r="U768" s="58"/>
    </row>
    <row r="769" spans="19:21">
      <c r="S769" s="51"/>
      <c r="T769" s="58"/>
      <c r="U769" s="58"/>
    </row>
    <row r="770" spans="19:21">
      <c r="S770" s="51"/>
      <c r="T770" s="58"/>
      <c r="U770" s="58"/>
    </row>
    <row r="771" spans="19:21">
      <c r="S771" s="51"/>
      <c r="T771" s="58"/>
      <c r="U771" s="58"/>
    </row>
    <row r="772" spans="19:21">
      <c r="S772" s="51"/>
      <c r="T772" s="58"/>
      <c r="U772" s="58"/>
    </row>
    <row r="773" spans="19:21">
      <c r="S773" s="51"/>
      <c r="T773" s="58"/>
      <c r="U773" s="58"/>
    </row>
    <row r="774" spans="19:21">
      <c r="S774" s="51"/>
      <c r="T774" s="58"/>
      <c r="U774" s="58"/>
    </row>
    <row r="775" spans="19:21">
      <c r="S775" s="51"/>
      <c r="T775" s="58"/>
      <c r="U775" s="58"/>
    </row>
    <row r="776" spans="19:21">
      <c r="S776" s="51"/>
      <c r="T776" s="58"/>
      <c r="U776" s="58"/>
    </row>
    <row r="777" spans="19:21">
      <c r="S777" s="51"/>
      <c r="T777" s="58"/>
      <c r="U777" s="58"/>
    </row>
    <row r="778" spans="19:21">
      <c r="S778" s="51"/>
      <c r="T778" s="58"/>
      <c r="U778" s="58"/>
    </row>
    <row r="779" spans="19:21">
      <c r="S779" s="51"/>
      <c r="T779" s="58"/>
      <c r="U779" s="58"/>
    </row>
    <row r="780" spans="19:21">
      <c r="S780" s="51"/>
      <c r="T780" s="58"/>
      <c r="U780" s="58"/>
    </row>
    <row r="781" spans="19:21">
      <c r="S781" s="51"/>
      <c r="T781" s="58"/>
      <c r="U781" s="58"/>
    </row>
    <row r="782" spans="19:21">
      <c r="S782" s="51"/>
      <c r="T782" s="58"/>
      <c r="U782" s="58"/>
    </row>
    <row r="783" spans="19:21">
      <c r="S783" s="51"/>
      <c r="T783" s="58"/>
      <c r="U783" s="58"/>
    </row>
    <row r="784" spans="19:21">
      <c r="S784" s="51"/>
      <c r="T784" s="58"/>
      <c r="U784" s="58"/>
    </row>
    <row r="785" spans="19:21">
      <c r="S785" s="51"/>
      <c r="T785" s="58"/>
      <c r="U785" s="58"/>
    </row>
    <row r="786" spans="19:21">
      <c r="S786" s="51"/>
      <c r="T786" s="58"/>
      <c r="U786" s="58"/>
    </row>
    <row r="787" spans="19:21">
      <c r="S787" s="51"/>
      <c r="T787" s="58"/>
      <c r="U787" s="58"/>
    </row>
    <row r="788" spans="19:21">
      <c r="S788" s="51"/>
      <c r="T788" s="58"/>
      <c r="U788" s="58"/>
    </row>
    <row r="789" spans="19:21">
      <c r="S789" s="51"/>
      <c r="T789" s="58"/>
      <c r="U789" s="58"/>
    </row>
    <row r="790" spans="19:21">
      <c r="S790" s="51"/>
      <c r="T790" s="58"/>
      <c r="U790" s="58"/>
    </row>
    <row r="791" spans="19:21">
      <c r="S791" s="51"/>
      <c r="T791" s="58"/>
      <c r="U791" s="58"/>
    </row>
    <row r="792" spans="19:21">
      <c r="S792" s="51"/>
      <c r="T792" s="58"/>
      <c r="U792" s="58"/>
    </row>
    <row r="793" spans="19:21">
      <c r="S793" s="51"/>
      <c r="T793" s="58"/>
      <c r="U793" s="58"/>
    </row>
    <row r="794" spans="19:21">
      <c r="S794" s="51"/>
      <c r="T794" s="58"/>
      <c r="U794" s="58"/>
    </row>
    <row r="795" spans="19:21">
      <c r="S795" s="51"/>
      <c r="T795" s="58"/>
      <c r="U795" s="58"/>
    </row>
    <row r="796" spans="19:21">
      <c r="S796" s="51"/>
      <c r="T796" s="58"/>
      <c r="U796" s="58"/>
    </row>
    <row r="797" spans="19:21">
      <c r="S797" s="51"/>
      <c r="T797" s="58"/>
      <c r="U797" s="58"/>
    </row>
    <row r="798" spans="19:21">
      <c r="S798" s="51"/>
      <c r="T798" s="58"/>
      <c r="U798" s="58"/>
    </row>
    <row r="799" spans="19:21">
      <c r="S799" s="51"/>
      <c r="T799" s="58"/>
      <c r="U799" s="58"/>
    </row>
    <row r="800" spans="19:21">
      <c r="S800" s="51"/>
      <c r="T800" s="58"/>
      <c r="U800" s="58"/>
    </row>
    <row r="801" spans="19:21">
      <c r="S801" s="51"/>
      <c r="T801" s="58"/>
      <c r="U801" s="58"/>
    </row>
    <row r="802" spans="19:21">
      <c r="S802" s="51"/>
      <c r="T802" s="58"/>
      <c r="U802" s="58"/>
    </row>
    <row r="803" spans="19:21">
      <c r="S803" s="51"/>
      <c r="T803" s="58"/>
      <c r="U803" s="58"/>
    </row>
    <row r="804" spans="19:21">
      <c r="S804" s="51"/>
      <c r="T804" s="58"/>
      <c r="U804" s="58"/>
    </row>
    <row r="805" spans="19:21">
      <c r="S805" s="51"/>
      <c r="T805" s="58"/>
      <c r="U805" s="58"/>
    </row>
    <row r="806" spans="19:21">
      <c r="S806" s="51"/>
      <c r="T806" s="58"/>
      <c r="U806" s="58"/>
    </row>
    <row r="807" spans="19:21">
      <c r="S807" s="51"/>
      <c r="T807" s="58"/>
      <c r="U807" s="58"/>
    </row>
    <row r="808" spans="19:21">
      <c r="S808" s="51"/>
      <c r="T808" s="58"/>
      <c r="U808" s="58"/>
    </row>
    <row r="809" spans="19:21">
      <c r="S809" s="51"/>
      <c r="T809" s="58"/>
      <c r="U809" s="58"/>
    </row>
    <row r="810" spans="19:21">
      <c r="S810" s="51"/>
      <c r="T810" s="58"/>
      <c r="U810" s="58"/>
    </row>
    <row r="811" spans="19:21">
      <c r="S811" s="51"/>
      <c r="T811" s="58"/>
      <c r="U811" s="58"/>
    </row>
    <row r="812" spans="19:21">
      <c r="S812" s="51"/>
      <c r="T812" s="58"/>
      <c r="U812" s="58"/>
    </row>
    <row r="813" spans="19:21">
      <c r="S813" s="51"/>
      <c r="T813" s="58"/>
      <c r="U813" s="58"/>
    </row>
    <row r="814" spans="19:21">
      <c r="S814" s="51"/>
      <c r="T814" s="58"/>
      <c r="U814" s="58"/>
    </row>
    <row r="815" spans="19:21">
      <c r="S815" s="51"/>
      <c r="T815" s="58"/>
      <c r="U815" s="58"/>
    </row>
    <row r="816" spans="19:21">
      <c r="S816" s="51"/>
      <c r="T816" s="58"/>
      <c r="U816" s="58"/>
    </row>
    <row r="817" spans="19:21">
      <c r="S817" s="51"/>
      <c r="T817" s="58"/>
      <c r="U817" s="58"/>
    </row>
    <row r="818" spans="19:21">
      <c r="S818" s="51"/>
      <c r="T818" s="58"/>
      <c r="U818" s="58"/>
    </row>
    <row r="819" spans="19:21">
      <c r="S819" s="51"/>
      <c r="T819" s="58"/>
      <c r="U819" s="58"/>
    </row>
    <row r="820" spans="19:21">
      <c r="S820" s="51"/>
      <c r="T820" s="58"/>
      <c r="U820" s="58"/>
    </row>
    <row r="821" spans="19:21">
      <c r="S821" s="51"/>
      <c r="T821" s="58"/>
      <c r="U821" s="58"/>
    </row>
    <row r="822" spans="19:21">
      <c r="S822" s="51"/>
      <c r="T822" s="58"/>
      <c r="U822" s="58"/>
    </row>
    <row r="823" spans="19:21">
      <c r="S823" s="51"/>
      <c r="T823" s="58"/>
      <c r="U823" s="58"/>
    </row>
    <row r="824" spans="19:21">
      <c r="S824" s="51"/>
      <c r="T824" s="58"/>
      <c r="U824" s="58"/>
    </row>
    <row r="825" spans="19:21">
      <c r="S825" s="51"/>
      <c r="T825" s="58"/>
      <c r="U825" s="58"/>
    </row>
    <row r="826" spans="19:21">
      <c r="S826" s="51"/>
      <c r="T826" s="58"/>
      <c r="U826" s="58"/>
    </row>
    <row r="827" spans="19:21">
      <c r="S827" s="51"/>
      <c r="T827" s="58"/>
      <c r="U827" s="58"/>
    </row>
    <row r="828" spans="19:21">
      <c r="S828" s="51"/>
      <c r="T828" s="58"/>
      <c r="U828" s="58"/>
    </row>
    <row r="829" spans="19:21">
      <c r="S829" s="51"/>
      <c r="T829" s="58"/>
      <c r="U829" s="58"/>
    </row>
    <row r="830" spans="19:21">
      <c r="S830" s="51"/>
      <c r="T830" s="58"/>
      <c r="U830" s="58"/>
    </row>
    <row r="831" spans="19:21">
      <c r="S831" s="51"/>
      <c r="T831" s="58"/>
      <c r="U831" s="58"/>
    </row>
    <row r="832" spans="19:21">
      <c r="S832" s="51"/>
      <c r="T832" s="58"/>
      <c r="U832" s="58"/>
    </row>
    <row r="833" spans="19:21">
      <c r="S833" s="51"/>
      <c r="T833" s="58"/>
      <c r="U833" s="58"/>
    </row>
    <row r="834" spans="19:21">
      <c r="S834" s="51"/>
      <c r="T834" s="58"/>
      <c r="U834" s="58"/>
    </row>
    <row r="835" spans="19:21">
      <c r="S835" s="51"/>
      <c r="T835" s="58"/>
      <c r="U835" s="58"/>
    </row>
    <row r="836" spans="19:21">
      <c r="S836" s="51"/>
      <c r="T836" s="58"/>
      <c r="U836" s="58"/>
    </row>
    <row r="837" spans="19:21">
      <c r="S837" s="51"/>
      <c r="T837" s="58"/>
      <c r="U837" s="58"/>
    </row>
    <row r="838" spans="19:21">
      <c r="S838" s="51"/>
      <c r="T838" s="58"/>
      <c r="U838" s="58"/>
    </row>
    <row r="839" spans="19:21">
      <c r="S839" s="51"/>
      <c r="T839" s="58"/>
      <c r="U839" s="58"/>
    </row>
    <row r="840" spans="19:21">
      <c r="S840" s="51"/>
      <c r="T840" s="58"/>
      <c r="U840" s="58"/>
    </row>
    <row r="841" spans="19:21">
      <c r="S841" s="51"/>
      <c r="T841" s="58"/>
      <c r="U841" s="58"/>
    </row>
    <row r="842" spans="19:21">
      <c r="S842" s="51"/>
      <c r="T842" s="58"/>
      <c r="U842" s="58"/>
    </row>
    <row r="843" spans="19:21">
      <c r="S843" s="51"/>
      <c r="T843" s="58"/>
      <c r="U843" s="58"/>
    </row>
    <row r="844" spans="19:21">
      <c r="S844" s="51"/>
      <c r="T844" s="58"/>
      <c r="U844" s="58"/>
    </row>
    <row r="845" spans="19:21">
      <c r="S845" s="51"/>
      <c r="T845" s="58"/>
      <c r="U845" s="58"/>
    </row>
    <row r="846" spans="19:21">
      <c r="S846" s="51"/>
      <c r="T846" s="58"/>
      <c r="U846" s="58"/>
    </row>
    <row r="847" spans="19:21">
      <c r="S847" s="51"/>
      <c r="T847" s="58"/>
      <c r="U847" s="58"/>
    </row>
    <row r="848" spans="19:21">
      <c r="S848" s="51"/>
      <c r="T848" s="58"/>
      <c r="U848" s="58"/>
    </row>
    <row r="849" spans="19:21">
      <c r="S849" s="51"/>
      <c r="T849" s="58"/>
      <c r="U849" s="58"/>
    </row>
    <row r="850" spans="19:21">
      <c r="S850" s="51"/>
      <c r="T850" s="58"/>
      <c r="U850" s="58"/>
    </row>
    <row r="851" spans="19:21">
      <c r="S851" s="51"/>
      <c r="T851" s="58"/>
      <c r="U851" s="58"/>
    </row>
    <row r="852" spans="19:21">
      <c r="S852" s="51"/>
      <c r="T852" s="58"/>
      <c r="U852" s="58"/>
    </row>
    <row r="853" spans="19:21">
      <c r="S853" s="51"/>
      <c r="T853" s="58"/>
      <c r="U853" s="58"/>
    </row>
    <row r="854" spans="19:21">
      <c r="S854" s="51"/>
      <c r="T854" s="58"/>
      <c r="U854" s="58"/>
    </row>
    <row r="855" spans="19:21">
      <c r="S855" s="51"/>
      <c r="T855" s="58"/>
      <c r="U855" s="58"/>
    </row>
    <row r="856" spans="19:21">
      <c r="S856" s="51"/>
      <c r="T856" s="58"/>
      <c r="U856" s="58"/>
    </row>
    <row r="857" spans="19:21">
      <c r="S857" s="51"/>
      <c r="T857" s="58"/>
      <c r="U857" s="58"/>
    </row>
    <row r="858" spans="19:21">
      <c r="S858" s="51"/>
      <c r="T858" s="58"/>
      <c r="U858" s="58"/>
    </row>
    <row r="859" spans="19:21">
      <c r="S859" s="51"/>
      <c r="T859" s="58"/>
      <c r="U859" s="58"/>
    </row>
    <row r="860" spans="19:21">
      <c r="S860" s="51"/>
      <c r="T860" s="58"/>
      <c r="U860" s="58"/>
    </row>
    <row r="861" spans="19:21">
      <c r="S861" s="51"/>
      <c r="T861" s="58"/>
      <c r="U861" s="58"/>
    </row>
    <row r="862" spans="19:21">
      <c r="S862" s="51"/>
      <c r="T862" s="58"/>
      <c r="U862" s="58"/>
    </row>
    <row r="863" spans="19:21">
      <c r="S863" s="51"/>
      <c r="T863" s="58"/>
      <c r="U863" s="58"/>
    </row>
    <row r="864" spans="19:21">
      <c r="S864" s="51"/>
      <c r="T864" s="58"/>
      <c r="U864" s="58"/>
    </row>
    <row r="865" spans="19:21">
      <c r="S865" s="51"/>
      <c r="T865" s="58"/>
      <c r="U865" s="58"/>
    </row>
    <row r="866" spans="19:21">
      <c r="S866" s="51"/>
      <c r="T866" s="58"/>
      <c r="U866" s="58"/>
    </row>
    <row r="867" spans="19:21">
      <c r="S867" s="51"/>
      <c r="T867" s="58"/>
      <c r="U867" s="58"/>
    </row>
    <row r="868" spans="19:21">
      <c r="S868" s="51"/>
      <c r="T868" s="58"/>
      <c r="U868" s="58"/>
    </row>
    <row r="869" spans="19:21">
      <c r="S869" s="51"/>
      <c r="T869" s="58"/>
      <c r="U869" s="58"/>
    </row>
    <row r="870" spans="19:21">
      <c r="S870" s="51"/>
      <c r="T870" s="58"/>
      <c r="U870" s="58"/>
    </row>
    <row r="871" spans="19:21">
      <c r="S871" s="51"/>
      <c r="T871" s="58"/>
      <c r="U871" s="58"/>
    </row>
    <row r="872" spans="19:21">
      <c r="S872" s="51"/>
      <c r="T872" s="58"/>
      <c r="U872" s="58"/>
    </row>
    <row r="873" spans="19:21">
      <c r="S873" s="51"/>
      <c r="T873" s="58"/>
      <c r="U873" s="58"/>
    </row>
    <row r="874" spans="19:21">
      <c r="S874" s="51"/>
      <c r="T874" s="58"/>
      <c r="U874" s="58"/>
    </row>
    <row r="875" spans="19:21">
      <c r="S875" s="51"/>
      <c r="T875" s="58"/>
      <c r="U875" s="58"/>
    </row>
    <row r="876" spans="19:21">
      <c r="S876" s="51"/>
      <c r="T876" s="58"/>
      <c r="U876" s="58"/>
    </row>
    <row r="877" spans="19:21">
      <c r="S877" s="51"/>
      <c r="T877" s="58"/>
      <c r="U877" s="58"/>
    </row>
    <row r="878" spans="19:21">
      <c r="S878" s="51"/>
      <c r="T878" s="58"/>
      <c r="U878" s="58"/>
    </row>
    <row r="879" spans="19:21">
      <c r="S879" s="51"/>
      <c r="T879" s="58"/>
      <c r="U879" s="58"/>
    </row>
    <row r="880" spans="19:21">
      <c r="S880" s="51"/>
      <c r="T880" s="58"/>
      <c r="U880" s="58"/>
    </row>
    <row r="881" spans="19:21">
      <c r="S881" s="51"/>
      <c r="T881" s="58"/>
      <c r="U881" s="58"/>
    </row>
    <row r="882" spans="19:21">
      <c r="S882" s="51"/>
      <c r="T882" s="58"/>
      <c r="U882" s="58"/>
    </row>
    <row r="883" spans="19:21">
      <c r="S883" s="51"/>
      <c r="T883" s="58"/>
      <c r="U883" s="58"/>
    </row>
    <row r="884" spans="19:21">
      <c r="S884" s="51"/>
      <c r="T884" s="58"/>
      <c r="U884" s="58"/>
    </row>
    <row r="885" spans="19:21">
      <c r="S885" s="51"/>
      <c r="T885" s="58"/>
      <c r="U885" s="58"/>
    </row>
    <row r="886" spans="19:21">
      <c r="S886" s="51"/>
      <c r="T886" s="58"/>
      <c r="U886" s="58"/>
    </row>
    <row r="887" spans="19:21">
      <c r="S887" s="51"/>
      <c r="T887" s="58"/>
      <c r="U887" s="58"/>
    </row>
    <row r="888" spans="19:21">
      <c r="S888" s="51"/>
      <c r="T888" s="58"/>
      <c r="U888" s="58"/>
    </row>
    <row r="889" spans="19:21">
      <c r="S889" s="51"/>
      <c r="T889" s="58"/>
      <c r="U889" s="58"/>
    </row>
    <row r="890" spans="19:21">
      <c r="S890" s="51"/>
      <c r="T890" s="58"/>
      <c r="U890" s="58"/>
    </row>
    <row r="891" spans="19:21">
      <c r="S891" s="51"/>
      <c r="T891" s="58"/>
      <c r="U891" s="58"/>
    </row>
    <row r="892" spans="19:21">
      <c r="S892" s="51"/>
      <c r="T892" s="58"/>
      <c r="U892" s="58"/>
    </row>
    <row r="893" spans="19:21">
      <c r="S893" s="51"/>
      <c r="T893" s="58"/>
      <c r="U893" s="58"/>
    </row>
    <row r="894" spans="19:21">
      <c r="S894" s="51"/>
      <c r="T894" s="58"/>
      <c r="U894" s="58"/>
    </row>
    <row r="895" spans="19:21">
      <c r="S895" s="51"/>
      <c r="T895" s="58"/>
      <c r="U895" s="58"/>
    </row>
    <row r="896" spans="19:21">
      <c r="S896" s="51"/>
      <c r="T896" s="58"/>
      <c r="U896" s="58"/>
    </row>
    <row r="897" spans="19:21">
      <c r="S897" s="51"/>
      <c r="T897" s="58"/>
      <c r="U897" s="58"/>
    </row>
    <row r="898" spans="19:21">
      <c r="S898" s="51"/>
      <c r="T898" s="58"/>
      <c r="U898" s="58"/>
    </row>
    <row r="899" spans="19:21">
      <c r="S899" s="51"/>
      <c r="T899" s="58"/>
      <c r="U899" s="58"/>
    </row>
    <row r="900" spans="19:21">
      <c r="S900" s="51"/>
      <c r="T900" s="58"/>
      <c r="U900" s="58"/>
    </row>
    <row r="901" spans="19:21">
      <c r="S901" s="51"/>
      <c r="T901" s="58"/>
      <c r="U901" s="58"/>
    </row>
    <row r="902" spans="19:21">
      <c r="S902" s="51"/>
      <c r="T902" s="58"/>
      <c r="U902" s="58"/>
    </row>
    <row r="903" spans="19:21">
      <c r="S903" s="51"/>
      <c r="T903" s="58"/>
      <c r="U903" s="58"/>
    </row>
    <row r="904" spans="19:21">
      <c r="S904" s="51"/>
      <c r="T904" s="58"/>
      <c r="U904" s="58"/>
    </row>
    <row r="905" spans="19:21">
      <c r="S905" s="51"/>
      <c r="T905" s="58"/>
      <c r="U905" s="58"/>
    </row>
    <row r="906" spans="19:21">
      <c r="S906" s="51"/>
      <c r="T906" s="58"/>
      <c r="U906" s="58"/>
    </row>
    <row r="907" spans="19:21">
      <c r="S907" s="51"/>
      <c r="T907" s="58"/>
      <c r="U907" s="58"/>
    </row>
    <row r="908" spans="19:21">
      <c r="S908" s="51"/>
      <c r="T908" s="58"/>
      <c r="U908" s="58"/>
    </row>
    <row r="909" spans="19:21">
      <c r="S909" s="51"/>
      <c r="T909" s="58"/>
      <c r="U909" s="58"/>
    </row>
    <row r="910" spans="19:21">
      <c r="S910" s="51"/>
      <c r="T910" s="58"/>
      <c r="U910" s="58"/>
    </row>
    <row r="911" spans="19:21">
      <c r="S911" s="51"/>
      <c r="T911" s="58"/>
      <c r="U911" s="58"/>
    </row>
    <row r="912" spans="19:21">
      <c r="S912" s="51"/>
      <c r="T912" s="58"/>
      <c r="U912" s="58"/>
    </row>
    <row r="913" spans="19:21">
      <c r="S913" s="51"/>
      <c r="T913" s="58"/>
      <c r="U913" s="58"/>
    </row>
    <row r="914" spans="19:21">
      <c r="S914" s="51"/>
      <c r="T914" s="58"/>
      <c r="U914" s="58"/>
    </row>
    <row r="915" spans="19:21">
      <c r="S915" s="51"/>
      <c r="T915" s="58"/>
      <c r="U915" s="58"/>
    </row>
    <row r="916" spans="19:21">
      <c r="S916" s="51"/>
      <c r="T916" s="58"/>
      <c r="U916" s="58"/>
    </row>
    <row r="917" spans="19:21">
      <c r="S917" s="51"/>
      <c r="T917" s="58"/>
      <c r="U917" s="58"/>
    </row>
    <row r="918" spans="19:21">
      <c r="S918" s="51"/>
      <c r="T918" s="58"/>
      <c r="U918" s="58"/>
    </row>
    <row r="919" spans="19:21">
      <c r="S919" s="51"/>
      <c r="T919" s="58"/>
      <c r="U919" s="58"/>
    </row>
    <row r="920" spans="19:21">
      <c r="S920" s="51"/>
      <c r="T920" s="58"/>
      <c r="U920" s="58"/>
    </row>
    <row r="921" spans="19:21">
      <c r="S921" s="51"/>
      <c r="T921" s="58"/>
      <c r="U921" s="58"/>
    </row>
    <row r="922" spans="19:21">
      <c r="S922" s="51"/>
      <c r="T922" s="58"/>
      <c r="U922" s="58"/>
    </row>
    <row r="923" spans="19:21">
      <c r="S923" s="51"/>
      <c r="T923" s="58"/>
      <c r="U923" s="58"/>
    </row>
    <row r="924" spans="19:21">
      <c r="S924" s="51"/>
      <c r="T924" s="58"/>
      <c r="U924" s="58"/>
    </row>
    <row r="925" spans="19:21">
      <c r="S925" s="51"/>
      <c r="T925" s="58"/>
      <c r="U925" s="58"/>
    </row>
    <row r="926" spans="19:21">
      <c r="S926" s="51"/>
      <c r="T926" s="58"/>
      <c r="U926" s="58"/>
    </row>
    <row r="927" spans="19:21">
      <c r="S927" s="51"/>
      <c r="T927" s="58"/>
      <c r="U927" s="58"/>
    </row>
    <row r="928" spans="19:21">
      <c r="S928" s="51"/>
      <c r="T928" s="58"/>
      <c r="U928" s="58"/>
    </row>
    <row r="929" spans="19:21">
      <c r="S929" s="51"/>
      <c r="T929" s="58"/>
      <c r="U929" s="58"/>
    </row>
    <row r="930" spans="19:21">
      <c r="S930" s="51"/>
      <c r="T930" s="58"/>
      <c r="U930" s="58"/>
    </row>
    <row r="931" spans="19:21">
      <c r="S931" s="51"/>
      <c r="T931" s="58"/>
      <c r="U931" s="58"/>
    </row>
    <row r="932" spans="19:21">
      <c r="S932" s="51"/>
      <c r="T932" s="58"/>
      <c r="U932" s="58"/>
    </row>
    <row r="933" spans="19:21">
      <c r="S933" s="51"/>
      <c r="T933" s="58"/>
      <c r="U933" s="58"/>
    </row>
    <row r="934" spans="19:21">
      <c r="S934" s="51"/>
      <c r="T934" s="58"/>
      <c r="U934" s="58"/>
    </row>
    <row r="935" spans="19:21">
      <c r="S935" s="51"/>
      <c r="T935" s="58"/>
      <c r="U935" s="58"/>
    </row>
    <row r="936" spans="19:21">
      <c r="S936" s="51"/>
      <c r="T936" s="58"/>
      <c r="U936" s="58"/>
    </row>
    <row r="937" spans="19:21">
      <c r="S937" s="51"/>
      <c r="T937" s="58"/>
      <c r="U937" s="58"/>
    </row>
    <row r="938" spans="19:21">
      <c r="S938" s="51"/>
      <c r="T938" s="58"/>
      <c r="U938" s="58"/>
    </row>
    <row r="939" spans="19:21">
      <c r="S939" s="51"/>
      <c r="T939" s="58"/>
      <c r="U939" s="58"/>
    </row>
    <row r="940" spans="19:21">
      <c r="S940" s="51"/>
      <c r="T940" s="58"/>
      <c r="U940" s="58"/>
    </row>
    <row r="941" spans="19:21">
      <c r="S941" s="51"/>
      <c r="T941" s="58"/>
      <c r="U941" s="58"/>
    </row>
    <row r="942" spans="19:21">
      <c r="S942" s="51"/>
      <c r="T942" s="58"/>
      <c r="U942" s="58"/>
    </row>
    <row r="943" spans="19:21">
      <c r="S943" s="51"/>
      <c r="T943" s="58"/>
      <c r="U943" s="58"/>
    </row>
    <row r="944" spans="19:21">
      <c r="S944" s="51"/>
      <c r="T944" s="58"/>
      <c r="U944" s="58"/>
    </row>
    <row r="945" spans="19:21">
      <c r="S945" s="51"/>
      <c r="T945" s="58"/>
      <c r="U945" s="58"/>
    </row>
    <row r="946" spans="19:21">
      <c r="S946" s="51"/>
      <c r="T946" s="58"/>
      <c r="U946" s="58"/>
    </row>
    <row r="947" spans="19:21">
      <c r="S947" s="51"/>
      <c r="T947" s="58"/>
      <c r="U947" s="58"/>
    </row>
    <row r="948" spans="19:21">
      <c r="S948" s="51"/>
      <c r="T948" s="58"/>
      <c r="U948" s="58"/>
    </row>
    <row r="949" spans="19:21">
      <c r="S949" s="51"/>
      <c r="T949" s="58"/>
      <c r="U949" s="58"/>
    </row>
    <row r="950" spans="19:21">
      <c r="S950" s="51"/>
      <c r="T950" s="58"/>
      <c r="U950" s="58"/>
    </row>
    <row r="951" spans="19:21">
      <c r="S951" s="51"/>
      <c r="T951" s="58"/>
      <c r="U951" s="58"/>
    </row>
    <row r="952" spans="19:21">
      <c r="S952" s="51"/>
      <c r="T952" s="58"/>
      <c r="U952" s="58"/>
    </row>
    <row r="953" spans="19:21">
      <c r="S953" s="51"/>
      <c r="T953" s="58"/>
      <c r="U953" s="58"/>
    </row>
    <row r="954" spans="19:21">
      <c r="S954" s="51"/>
      <c r="T954" s="58"/>
      <c r="U954" s="58"/>
    </row>
    <row r="955" spans="19:21">
      <c r="S955" s="51"/>
      <c r="T955" s="58"/>
      <c r="U955" s="58"/>
    </row>
    <row r="956" spans="19:21">
      <c r="S956" s="51"/>
      <c r="T956" s="58"/>
      <c r="U956" s="58"/>
    </row>
    <row r="957" spans="19:21">
      <c r="S957" s="51"/>
      <c r="T957" s="58"/>
      <c r="U957" s="58"/>
    </row>
    <row r="958" spans="19:21">
      <c r="S958" s="51"/>
      <c r="T958" s="58"/>
      <c r="U958" s="58"/>
    </row>
    <row r="959" spans="19:21">
      <c r="S959" s="51"/>
      <c r="T959" s="58"/>
      <c r="U959" s="58"/>
    </row>
    <row r="960" spans="19:21">
      <c r="S960" s="51"/>
      <c r="T960" s="58"/>
      <c r="U960" s="58"/>
    </row>
    <row r="961" spans="19:21">
      <c r="S961" s="51"/>
      <c r="T961" s="58"/>
      <c r="U961" s="58"/>
    </row>
    <row r="962" spans="19:21">
      <c r="S962" s="51"/>
      <c r="T962" s="58"/>
      <c r="U962" s="58"/>
    </row>
    <row r="963" spans="19:21">
      <c r="S963" s="51"/>
      <c r="T963" s="58"/>
      <c r="U963" s="58"/>
    </row>
    <row r="964" spans="19:21">
      <c r="S964" s="51"/>
      <c r="T964" s="58"/>
      <c r="U964" s="58"/>
    </row>
    <row r="965" spans="19:21">
      <c r="S965" s="51"/>
      <c r="T965" s="58"/>
      <c r="U965" s="58"/>
    </row>
    <row r="966" spans="19:21">
      <c r="S966" s="51"/>
      <c r="T966" s="58"/>
      <c r="U966" s="58"/>
    </row>
    <row r="967" spans="19:21">
      <c r="S967" s="51"/>
      <c r="T967" s="58"/>
      <c r="U967" s="58"/>
    </row>
    <row r="968" spans="19:21">
      <c r="S968" s="51"/>
      <c r="T968" s="58"/>
      <c r="U968" s="58"/>
    </row>
    <row r="969" spans="19:21">
      <c r="S969" s="51"/>
      <c r="T969" s="58"/>
      <c r="U969" s="58"/>
    </row>
    <row r="970" spans="19:21">
      <c r="S970" s="51"/>
      <c r="T970" s="58"/>
      <c r="U970" s="58"/>
    </row>
    <row r="971" spans="19:21">
      <c r="S971" s="51"/>
      <c r="T971" s="58"/>
      <c r="U971" s="58"/>
    </row>
    <row r="972" spans="19:21">
      <c r="S972" s="51"/>
      <c r="T972" s="58"/>
      <c r="U972" s="58"/>
    </row>
    <row r="973" spans="19:21">
      <c r="S973" s="51"/>
      <c r="T973" s="58"/>
      <c r="U973" s="58"/>
    </row>
    <row r="974" spans="19:21">
      <c r="S974" s="51"/>
      <c r="T974" s="58"/>
      <c r="U974" s="58"/>
    </row>
    <row r="975" spans="19:21">
      <c r="S975" s="51"/>
      <c r="T975" s="58"/>
      <c r="U975" s="58"/>
    </row>
    <row r="976" spans="19:21">
      <c r="S976" s="51"/>
      <c r="T976" s="58"/>
      <c r="U976" s="58"/>
    </row>
    <row r="977" spans="19:21">
      <c r="S977" s="51"/>
      <c r="T977" s="58"/>
      <c r="U977" s="58"/>
    </row>
    <row r="978" spans="19:21">
      <c r="S978" s="51"/>
      <c r="T978" s="58"/>
      <c r="U978" s="58"/>
    </row>
    <row r="979" spans="19:21">
      <c r="S979" s="51"/>
      <c r="T979" s="58"/>
      <c r="U979" s="58"/>
    </row>
    <row r="980" spans="19:21">
      <c r="S980" s="51"/>
      <c r="T980" s="58"/>
      <c r="U980" s="58"/>
    </row>
    <row r="981" spans="19:21">
      <c r="S981" s="51"/>
      <c r="T981" s="58"/>
      <c r="U981" s="58"/>
    </row>
    <row r="982" spans="19:21">
      <c r="S982" s="51"/>
      <c r="T982" s="58"/>
      <c r="U982" s="58"/>
    </row>
    <row r="983" spans="19:21">
      <c r="S983" s="51"/>
      <c r="T983" s="58"/>
      <c r="U983" s="58"/>
    </row>
    <row r="984" spans="19:21">
      <c r="S984" s="51"/>
      <c r="T984" s="58"/>
      <c r="U984" s="58"/>
    </row>
    <row r="985" spans="19:21">
      <c r="S985" s="51"/>
      <c r="T985" s="58"/>
      <c r="U985" s="58"/>
    </row>
    <row r="986" spans="19:21">
      <c r="S986" s="51"/>
      <c r="T986" s="58"/>
      <c r="U986" s="58"/>
    </row>
    <row r="987" spans="19:21">
      <c r="S987" s="51"/>
      <c r="T987" s="58"/>
      <c r="U987" s="58"/>
    </row>
    <row r="988" spans="19:21">
      <c r="S988" s="51"/>
      <c r="T988" s="58"/>
      <c r="U988" s="58"/>
    </row>
    <row r="989" spans="19:21">
      <c r="S989" s="51"/>
      <c r="T989" s="58"/>
      <c r="U989" s="58"/>
    </row>
    <row r="990" spans="19:21">
      <c r="S990" s="51"/>
      <c r="T990" s="58"/>
      <c r="U990" s="58"/>
    </row>
    <row r="991" spans="19:21">
      <c r="S991" s="51"/>
      <c r="T991" s="58"/>
      <c r="U991" s="58"/>
    </row>
    <row r="992" spans="19:21">
      <c r="S992" s="51"/>
      <c r="T992" s="58"/>
      <c r="U992" s="58"/>
    </row>
    <row r="993" spans="19:21">
      <c r="S993" s="51"/>
      <c r="T993" s="58"/>
      <c r="U993" s="58"/>
    </row>
    <row r="994" spans="19:21">
      <c r="S994" s="51"/>
      <c r="T994" s="58"/>
      <c r="U994" s="58"/>
    </row>
    <row r="995" spans="19:21">
      <c r="S995" s="51"/>
      <c r="T995" s="58"/>
      <c r="U995" s="58"/>
    </row>
    <row r="996" spans="19:21">
      <c r="S996" s="51"/>
      <c r="T996" s="58"/>
      <c r="U996" s="58"/>
    </row>
    <row r="997" spans="19:21">
      <c r="S997" s="51"/>
      <c r="T997" s="58"/>
      <c r="U997" s="58"/>
    </row>
    <row r="998" spans="19:21">
      <c r="S998" s="51"/>
      <c r="T998" s="58"/>
      <c r="U998" s="58"/>
    </row>
    <row r="999" spans="19:21">
      <c r="S999" s="51"/>
      <c r="T999" s="58"/>
      <c r="U999" s="58"/>
    </row>
    <row r="1000" spans="19:21">
      <c r="S1000" s="51"/>
      <c r="T1000" s="58"/>
      <c r="U1000" s="58"/>
    </row>
    <row r="1001" spans="19:21">
      <c r="S1001" s="51"/>
      <c r="T1001" s="58"/>
      <c r="U1001" s="58"/>
    </row>
    <row r="1002" spans="19:21">
      <c r="S1002" s="51"/>
      <c r="T1002" s="58"/>
      <c r="U1002" s="58"/>
    </row>
    <row r="1003" spans="19:21">
      <c r="S1003" s="51"/>
      <c r="T1003" s="58"/>
      <c r="U1003" s="58"/>
    </row>
    <row r="1004" spans="19:21">
      <c r="S1004" s="51"/>
      <c r="T1004" s="58"/>
      <c r="U1004" s="58"/>
    </row>
    <row r="1005" spans="19:21">
      <c r="S1005" s="51"/>
      <c r="T1005" s="58"/>
      <c r="U1005" s="58"/>
    </row>
    <row r="1006" spans="19:21">
      <c r="S1006" s="51"/>
      <c r="T1006" s="58"/>
      <c r="U1006" s="58"/>
    </row>
    <row r="1007" spans="19:21">
      <c r="S1007" s="51"/>
      <c r="T1007" s="58"/>
      <c r="U1007" s="58"/>
    </row>
    <row r="1008" spans="19:21">
      <c r="S1008" s="51"/>
      <c r="T1008" s="58"/>
      <c r="U1008" s="58"/>
    </row>
    <row r="1009" spans="19:21">
      <c r="S1009" s="51"/>
      <c r="T1009" s="58"/>
      <c r="U1009" s="58"/>
    </row>
    <row r="1010" spans="19:21">
      <c r="S1010" s="51"/>
      <c r="T1010" s="58"/>
      <c r="U1010" s="58"/>
    </row>
    <row r="1011" spans="19:21">
      <c r="S1011" s="51"/>
      <c r="T1011" s="58"/>
      <c r="U1011" s="58"/>
    </row>
    <row r="1012" spans="19:21">
      <c r="S1012" s="51"/>
      <c r="T1012" s="58"/>
      <c r="U1012" s="58"/>
    </row>
    <row r="1013" spans="19:21">
      <c r="S1013" s="51"/>
      <c r="T1013" s="58"/>
      <c r="U1013" s="58"/>
    </row>
    <row r="1014" spans="19:21">
      <c r="S1014" s="51"/>
      <c r="T1014" s="58"/>
      <c r="U1014" s="58"/>
    </row>
    <row r="1015" spans="19:21">
      <c r="S1015" s="51"/>
      <c r="T1015" s="58"/>
      <c r="U1015" s="58"/>
    </row>
    <row r="1016" spans="19:21">
      <c r="S1016" s="51"/>
      <c r="T1016" s="58"/>
      <c r="U1016" s="58"/>
    </row>
    <row r="1017" spans="19:21">
      <c r="S1017" s="51"/>
      <c r="T1017" s="58"/>
      <c r="U1017" s="58"/>
    </row>
    <row r="1018" spans="19:21">
      <c r="S1018" s="51"/>
      <c r="T1018" s="58"/>
      <c r="U1018" s="58"/>
    </row>
    <row r="1019" spans="19:21">
      <c r="S1019" s="51"/>
      <c r="T1019" s="58"/>
      <c r="U1019" s="58"/>
    </row>
    <row r="1020" spans="19:21">
      <c r="S1020" s="51"/>
      <c r="T1020" s="58"/>
      <c r="U1020" s="58"/>
    </row>
    <row r="1021" spans="19:21">
      <c r="S1021" s="51"/>
      <c r="T1021" s="58"/>
      <c r="U1021" s="58"/>
    </row>
    <row r="1022" spans="19:21">
      <c r="S1022" s="51"/>
      <c r="T1022" s="58"/>
      <c r="U1022" s="58"/>
    </row>
    <row r="1023" spans="19:21">
      <c r="S1023" s="51"/>
      <c r="T1023" s="58"/>
      <c r="U1023" s="58"/>
    </row>
    <row r="1024" spans="19:21">
      <c r="S1024" s="51"/>
      <c r="T1024" s="58"/>
      <c r="U1024" s="58"/>
    </row>
    <row r="1025" spans="19:21">
      <c r="S1025" s="51"/>
      <c r="T1025" s="58"/>
      <c r="U1025" s="58"/>
    </row>
    <row r="1026" spans="19:21">
      <c r="S1026" s="51"/>
      <c r="T1026" s="58"/>
      <c r="U1026" s="58"/>
    </row>
    <row r="1027" spans="19:21">
      <c r="S1027" s="51"/>
      <c r="T1027" s="58"/>
      <c r="U1027" s="58"/>
    </row>
    <row r="1028" spans="19:21">
      <c r="S1028" s="51"/>
      <c r="T1028" s="58"/>
      <c r="U1028" s="58"/>
    </row>
    <row r="1029" spans="19:21">
      <c r="S1029" s="51"/>
      <c r="T1029" s="58"/>
      <c r="U1029" s="58"/>
    </row>
    <row r="1030" spans="19:21">
      <c r="S1030" s="51"/>
      <c r="T1030" s="58"/>
      <c r="U1030" s="58"/>
    </row>
    <row r="1031" spans="19:21">
      <c r="S1031" s="51"/>
      <c r="T1031" s="58"/>
      <c r="U1031" s="58"/>
    </row>
    <row r="1032" spans="19:21">
      <c r="S1032" s="51"/>
      <c r="T1032" s="58"/>
      <c r="U1032" s="58"/>
    </row>
    <row r="1033" spans="19:21">
      <c r="S1033" s="51"/>
      <c r="T1033" s="58"/>
      <c r="U1033" s="58"/>
    </row>
    <row r="1034" spans="19:21">
      <c r="S1034" s="51"/>
      <c r="T1034" s="58"/>
      <c r="U1034" s="58"/>
    </row>
    <row r="1035" spans="19:21">
      <c r="S1035" s="51"/>
      <c r="T1035" s="58"/>
      <c r="U1035" s="58"/>
    </row>
    <row r="1036" spans="19:21">
      <c r="S1036" s="51"/>
      <c r="T1036" s="58"/>
      <c r="U1036" s="58"/>
    </row>
    <row r="1037" spans="19:21">
      <c r="S1037" s="51"/>
      <c r="T1037" s="58"/>
      <c r="U1037" s="58"/>
    </row>
    <row r="1038" spans="19:21">
      <c r="S1038" s="51"/>
      <c r="T1038" s="58"/>
      <c r="U1038" s="58"/>
    </row>
    <row r="1039" spans="19:21">
      <c r="S1039" s="51"/>
      <c r="T1039" s="58"/>
      <c r="U1039" s="58"/>
    </row>
    <row r="1040" spans="19:21">
      <c r="S1040" s="51"/>
      <c r="T1040" s="58"/>
      <c r="U1040" s="58"/>
    </row>
    <row r="1041" spans="19:21">
      <c r="S1041" s="51"/>
      <c r="T1041" s="58"/>
      <c r="U1041" s="58"/>
    </row>
    <row r="1042" spans="19:21">
      <c r="S1042" s="51"/>
      <c r="T1042" s="58"/>
      <c r="U1042" s="58"/>
    </row>
    <row r="1043" spans="19:21">
      <c r="S1043" s="51"/>
      <c r="T1043" s="58"/>
      <c r="U1043" s="58"/>
    </row>
    <row r="1044" spans="19:21">
      <c r="S1044" s="51"/>
      <c r="T1044" s="58"/>
      <c r="U1044" s="58"/>
    </row>
    <row r="1045" spans="19:21">
      <c r="S1045" s="51"/>
      <c r="T1045" s="58"/>
      <c r="U1045" s="58"/>
    </row>
    <row r="1046" spans="19:21">
      <c r="S1046" s="51"/>
      <c r="T1046" s="58"/>
      <c r="U1046" s="58"/>
    </row>
    <row r="1047" spans="19:21">
      <c r="S1047" s="51"/>
      <c r="T1047" s="58"/>
      <c r="U1047" s="58"/>
    </row>
    <row r="1048" spans="19:21">
      <c r="S1048" s="51"/>
      <c r="T1048" s="58"/>
      <c r="U1048" s="58"/>
    </row>
    <row r="1049" spans="19:21">
      <c r="S1049" s="51"/>
      <c r="T1049" s="58"/>
      <c r="U1049" s="58"/>
    </row>
    <row r="1050" spans="19:21">
      <c r="S1050" s="51"/>
      <c r="T1050" s="58"/>
      <c r="U1050" s="58"/>
    </row>
    <row r="1051" spans="19:21">
      <c r="S1051" s="51"/>
      <c r="T1051" s="58"/>
      <c r="U1051" s="58"/>
    </row>
    <row r="1052" spans="19:21">
      <c r="S1052" s="51"/>
      <c r="T1052" s="58"/>
      <c r="U1052" s="58"/>
    </row>
    <row r="1053" spans="19:21">
      <c r="S1053" s="51"/>
      <c r="T1053" s="58"/>
      <c r="U1053" s="58"/>
    </row>
    <row r="1054" spans="19:21">
      <c r="S1054" s="51"/>
      <c r="T1054" s="58"/>
      <c r="U1054" s="58"/>
    </row>
    <row r="1055" spans="19:21">
      <c r="S1055" s="51"/>
      <c r="T1055" s="58"/>
      <c r="U1055" s="58"/>
    </row>
    <row r="1056" spans="19:21">
      <c r="S1056" s="51"/>
      <c r="T1056" s="58"/>
      <c r="U1056" s="58"/>
    </row>
    <row r="1057" spans="19:21">
      <c r="S1057" s="51"/>
      <c r="T1057" s="58"/>
      <c r="U1057" s="58"/>
    </row>
    <row r="1058" spans="19:21">
      <c r="S1058" s="51"/>
      <c r="T1058" s="58"/>
      <c r="U1058" s="58"/>
    </row>
    <row r="1059" spans="19:21">
      <c r="S1059" s="51"/>
      <c r="T1059" s="58"/>
      <c r="U1059" s="58"/>
    </row>
    <row r="1060" spans="19:21">
      <c r="S1060" s="51"/>
      <c r="T1060" s="58"/>
      <c r="U1060" s="58"/>
    </row>
    <row r="1061" spans="19:21">
      <c r="S1061" s="51"/>
      <c r="T1061" s="58"/>
      <c r="U1061" s="58"/>
    </row>
    <row r="1062" spans="19:21">
      <c r="S1062" s="51"/>
      <c r="T1062" s="58"/>
      <c r="U1062" s="58"/>
    </row>
    <row r="1063" spans="19:21">
      <c r="S1063" s="51"/>
      <c r="T1063" s="58"/>
      <c r="U1063" s="58"/>
    </row>
    <row r="1064" spans="19:21">
      <c r="S1064" s="51"/>
      <c r="T1064" s="58"/>
      <c r="U1064" s="58"/>
    </row>
    <row r="1065" spans="19:21">
      <c r="S1065" s="51"/>
      <c r="T1065" s="58"/>
      <c r="U1065" s="58"/>
    </row>
    <row r="1066" spans="19:21">
      <c r="S1066" s="51"/>
      <c r="T1066" s="58"/>
      <c r="U1066" s="58"/>
    </row>
    <row r="1067" spans="19:21">
      <c r="S1067" s="51"/>
      <c r="T1067" s="58"/>
      <c r="U1067" s="58"/>
    </row>
    <row r="1068" spans="19:21">
      <c r="S1068" s="51"/>
      <c r="T1068" s="58"/>
      <c r="U1068" s="58"/>
    </row>
    <row r="1069" spans="19:21">
      <c r="S1069" s="51"/>
      <c r="T1069" s="58"/>
      <c r="U1069" s="58"/>
    </row>
    <row r="1070" spans="19:21">
      <c r="S1070" s="51"/>
      <c r="T1070" s="58"/>
      <c r="U1070" s="58"/>
    </row>
    <row r="1071" spans="19:21">
      <c r="S1071" s="51"/>
      <c r="T1071" s="58"/>
      <c r="U1071" s="58"/>
    </row>
    <row r="1072" spans="19:21">
      <c r="S1072" s="51"/>
      <c r="T1072" s="58"/>
      <c r="U1072" s="58"/>
    </row>
    <row r="1073" spans="19:21">
      <c r="S1073" s="51"/>
      <c r="T1073" s="58"/>
      <c r="U1073" s="58"/>
    </row>
    <row r="1074" spans="19:21">
      <c r="S1074" s="51"/>
      <c r="T1074" s="58"/>
      <c r="U1074" s="58"/>
    </row>
    <row r="1075" spans="19:21">
      <c r="S1075" s="51"/>
      <c r="T1075" s="58"/>
      <c r="U1075" s="58"/>
    </row>
    <row r="1076" spans="19:21">
      <c r="T1076" s="58"/>
      <c r="U1076" s="58"/>
    </row>
    <row r="1077" spans="19:21">
      <c r="T1077" s="58"/>
      <c r="U1077" s="58"/>
    </row>
    <row r="1078" spans="19:21">
      <c r="T1078" s="58"/>
      <c r="U1078" s="58"/>
    </row>
    <row r="1079" spans="19:21">
      <c r="T1079" s="58"/>
      <c r="U1079" s="58"/>
    </row>
    <row r="1080" spans="19:21">
      <c r="T1080" s="58"/>
      <c r="U1080" s="58"/>
    </row>
    <row r="1081" spans="19:21">
      <c r="T1081" s="58"/>
      <c r="U1081" s="58"/>
    </row>
    <row r="1082" spans="19:21">
      <c r="T1082" s="58"/>
      <c r="U1082" s="58"/>
    </row>
    <row r="1083" spans="19:21">
      <c r="T1083" s="58"/>
      <c r="U1083" s="58"/>
    </row>
    <row r="1084" spans="19:21">
      <c r="T1084" s="58"/>
      <c r="U1084" s="58"/>
    </row>
    <row r="1085" spans="19:21">
      <c r="T1085" s="58"/>
      <c r="U1085" s="58"/>
    </row>
    <row r="1086" spans="19:21">
      <c r="T1086" s="58"/>
      <c r="U1086" s="58"/>
    </row>
    <row r="1087" spans="19:21">
      <c r="T1087" s="58"/>
      <c r="U1087" s="58"/>
    </row>
    <row r="1088" spans="19:21">
      <c r="T1088" s="58"/>
      <c r="U1088" s="58"/>
    </row>
    <row r="1089" spans="20:21">
      <c r="T1089" s="58"/>
      <c r="U1089" s="58"/>
    </row>
    <row r="1090" spans="20:21">
      <c r="T1090" s="58"/>
      <c r="U1090" s="58"/>
    </row>
    <row r="1091" spans="20:21">
      <c r="T1091" s="58"/>
      <c r="U1091" s="58"/>
    </row>
    <row r="1092" spans="20:21">
      <c r="T1092" s="58"/>
      <c r="U1092" s="58"/>
    </row>
    <row r="1093" spans="20:21">
      <c r="T1093" s="58"/>
      <c r="U1093" s="58"/>
    </row>
    <row r="1094" spans="20:21">
      <c r="T1094" s="58"/>
      <c r="U1094" s="58"/>
    </row>
    <row r="1095" spans="20:21">
      <c r="T1095" s="58"/>
      <c r="U1095" s="58"/>
    </row>
    <row r="1096" spans="20:21">
      <c r="T1096" s="58"/>
      <c r="U1096" s="58"/>
    </row>
    <row r="1097" spans="20:21">
      <c r="T1097" s="58"/>
      <c r="U1097" s="58"/>
    </row>
    <row r="1098" spans="20:21">
      <c r="T1098" s="58"/>
      <c r="U1098" s="58"/>
    </row>
    <row r="1099" spans="20:21">
      <c r="T1099" s="58"/>
      <c r="U1099" s="58"/>
    </row>
    <row r="1100" spans="20:21">
      <c r="T1100" s="58"/>
      <c r="U1100" s="58"/>
    </row>
    <row r="1101" spans="20:21">
      <c r="T1101" s="58"/>
      <c r="U1101" s="58"/>
    </row>
    <row r="1102" spans="20:21">
      <c r="T1102" s="58"/>
      <c r="U1102" s="58"/>
    </row>
    <row r="1103" spans="20:21">
      <c r="T1103" s="58"/>
      <c r="U1103" s="58"/>
    </row>
    <row r="1104" spans="20:21">
      <c r="T1104" s="58"/>
      <c r="U1104" s="58"/>
    </row>
    <row r="1105" spans="20:21">
      <c r="T1105" s="58"/>
      <c r="U1105" s="58"/>
    </row>
    <row r="1106" spans="20:21">
      <c r="T1106" s="58"/>
      <c r="U1106" s="58"/>
    </row>
    <row r="1107" spans="20:21">
      <c r="T1107" s="58"/>
      <c r="U1107" s="58"/>
    </row>
    <row r="1108" spans="20:21">
      <c r="T1108" s="58"/>
      <c r="U1108" s="58"/>
    </row>
    <row r="1109" spans="20:21">
      <c r="T1109" s="58"/>
      <c r="U1109" s="58"/>
    </row>
    <row r="1110" spans="20:21">
      <c r="T1110" s="58"/>
      <c r="U1110" s="58"/>
    </row>
    <row r="1111" spans="20:21">
      <c r="T1111" s="58"/>
      <c r="U1111" s="58"/>
    </row>
    <row r="1112" spans="20:21">
      <c r="T1112" s="58"/>
      <c r="U1112" s="58"/>
    </row>
    <row r="1113" spans="20:21">
      <c r="T1113" s="58"/>
      <c r="U1113" s="58"/>
    </row>
    <row r="1114" spans="20:21">
      <c r="T1114" s="58"/>
      <c r="U1114" s="58"/>
    </row>
    <row r="1115" spans="20:21">
      <c r="T1115" s="58"/>
      <c r="U1115" s="58"/>
    </row>
    <row r="1116" spans="20:21">
      <c r="T1116" s="58"/>
      <c r="U1116" s="58"/>
    </row>
    <row r="1117" spans="20:21">
      <c r="T1117" s="58"/>
      <c r="U1117" s="58"/>
    </row>
    <row r="1118" spans="20:21">
      <c r="T1118" s="58"/>
      <c r="U1118" s="58"/>
    </row>
    <row r="1119" spans="20:21">
      <c r="T1119" s="58"/>
      <c r="U1119" s="58"/>
    </row>
    <row r="1120" spans="20:21">
      <c r="T1120" s="58"/>
      <c r="U1120" s="58"/>
    </row>
    <row r="1121" spans="20:21">
      <c r="T1121" s="58"/>
      <c r="U1121" s="58"/>
    </row>
    <row r="1122" spans="20:21">
      <c r="T1122" s="58"/>
      <c r="U1122" s="58"/>
    </row>
    <row r="1123" spans="20:21">
      <c r="T1123" s="58"/>
      <c r="U1123" s="58"/>
    </row>
    <row r="1124" spans="20:21">
      <c r="T1124" s="58"/>
      <c r="U1124" s="58"/>
    </row>
    <row r="1125" spans="20:21">
      <c r="T1125" s="58"/>
      <c r="U1125" s="58"/>
    </row>
    <row r="1126" spans="20:21">
      <c r="T1126" s="58"/>
      <c r="U1126" s="58"/>
    </row>
    <row r="1127" spans="20:21">
      <c r="T1127" s="58"/>
      <c r="U1127" s="58"/>
    </row>
    <row r="1128" spans="20:21">
      <c r="T1128" s="58"/>
      <c r="U1128" s="58"/>
    </row>
    <row r="1129" spans="20:21">
      <c r="T1129" s="58"/>
      <c r="U1129" s="58"/>
    </row>
    <row r="1130" spans="20:21">
      <c r="T1130" s="58"/>
      <c r="U1130" s="58"/>
    </row>
    <row r="1131" spans="20:21">
      <c r="T1131" s="58"/>
      <c r="U1131" s="58"/>
    </row>
    <row r="1132" spans="20:21">
      <c r="T1132" s="58"/>
      <c r="U1132" s="58"/>
    </row>
    <row r="1133" spans="20:21">
      <c r="T1133" s="58"/>
      <c r="U1133" s="58"/>
    </row>
    <row r="1134" spans="20:21">
      <c r="T1134" s="58"/>
      <c r="U1134" s="58"/>
    </row>
    <row r="1135" spans="20:21">
      <c r="T1135" s="58"/>
      <c r="U1135" s="58"/>
    </row>
    <row r="1136" spans="20:21">
      <c r="T1136" s="58"/>
      <c r="U1136" s="58"/>
    </row>
    <row r="1137" spans="20:21">
      <c r="T1137" s="58"/>
      <c r="U1137" s="58"/>
    </row>
    <row r="1138" spans="20:21">
      <c r="T1138" s="58"/>
      <c r="U1138" s="58"/>
    </row>
    <row r="1139" spans="20:21">
      <c r="T1139" s="58"/>
      <c r="U1139" s="58"/>
    </row>
    <row r="1140" spans="20:21">
      <c r="T1140" s="58"/>
      <c r="U1140" s="58"/>
    </row>
    <row r="1141" spans="20:21">
      <c r="T1141" s="58"/>
      <c r="U1141" s="58"/>
    </row>
    <row r="1142" spans="20:21">
      <c r="T1142" s="58"/>
      <c r="U1142" s="58"/>
    </row>
    <row r="1143" spans="20:21">
      <c r="T1143" s="58"/>
      <c r="U1143" s="58"/>
    </row>
    <row r="1144" spans="20:21">
      <c r="T1144" s="58"/>
      <c r="U1144" s="58"/>
    </row>
    <row r="1145" spans="20:21">
      <c r="T1145" s="58"/>
      <c r="U1145" s="58"/>
    </row>
    <row r="1146" spans="20:21">
      <c r="T1146" s="58"/>
      <c r="U1146" s="58"/>
    </row>
    <row r="1147" spans="20:21">
      <c r="T1147" s="58"/>
      <c r="U1147" s="58"/>
    </row>
    <row r="1148" spans="20:21">
      <c r="T1148" s="58"/>
      <c r="U1148" s="58"/>
    </row>
    <row r="1149" spans="20:21">
      <c r="T1149" s="58"/>
      <c r="U1149" s="58"/>
    </row>
    <row r="1150" spans="20:21">
      <c r="T1150" s="58"/>
      <c r="U1150" s="58"/>
    </row>
    <row r="1151" spans="20:21">
      <c r="T1151" s="58"/>
      <c r="U1151" s="58"/>
    </row>
    <row r="1152" spans="20:21">
      <c r="T1152" s="58"/>
      <c r="U1152" s="58"/>
    </row>
    <row r="1153" spans="20:21">
      <c r="T1153" s="58"/>
      <c r="U1153" s="58"/>
    </row>
    <row r="1154" spans="20:21">
      <c r="T1154" s="58"/>
      <c r="U1154" s="58"/>
    </row>
    <row r="1155" spans="20:21">
      <c r="T1155" s="58"/>
      <c r="U1155" s="58"/>
    </row>
    <row r="1156" spans="20:21">
      <c r="T1156" s="58"/>
      <c r="U1156" s="58"/>
    </row>
    <row r="1157" spans="20:21">
      <c r="T1157" s="58"/>
      <c r="U1157" s="58"/>
    </row>
    <row r="1158" spans="20:21">
      <c r="T1158" s="58"/>
      <c r="U1158" s="58"/>
    </row>
    <row r="1159" spans="20:21">
      <c r="T1159" s="58"/>
      <c r="U1159" s="58"/>
    </row>
    <row r="1160" spans="20:21">
      <c r="T1160" s="58"/>
      <c r="U1160" s="58"/>
    </row>
    <row r="1161" spans="20:21">
      <c r="T1161" s="58"/>
      <c r="U1161" s="58"/>
    </row>
    <row r="1162" spans="20:21">
      <c r="T1162" s="58"/>
      <c r="U1162" s="58"/>
    </row>
    <row r="1163" spans="20:21">
      <c r="T1163" s="58"/>
      <c r="U1163" s="58"/>
    </row>
    <row r="1164" spans="20:21">
      <c r="T1164" s="58"/>
      <c r="U1164" s="58"/>
    </row>
    <row r="1165" spans="20:21">
      <c r="T1165" s="58"/>
      <c r="U1165" s="58"/>
    </row>
    <row r="1166" spans="20:21">
      <c r="T1166" s="58"/>
      <c r="U1166" s="58"/>
    </row>
    <row r="1167" spans="20:21">
      <c r="T1167" s="58"/>
      <c r="U1167" s="58"/>
    </row>
    <row r="1168" spans="20:21">
      <c r="T1168" s="58"/>
      <c r="U1168" s="58"/>
    </row>
    <row r="1169" spans="20:21">
      <c r="T1169" s="58"/>
      <c r="U1169" s="58"/>
    </row>
    <row r="1170" spans="20:21">
      <c r="T1170" s="58"/>
      <c r="U1170" s="58"/>
    </row>
    <row r="1171" spans="20:21">
      <c r="T1171" s="58"/>
      <c r="U1171" s="58"/>
    </row>
    <row r="1172" spans="20:21">
      <c r="T1172" s="58"/>
      <c r="U1172" s="58"/>
    </row>
    <row r="1173" spans="20:21">
      <c r="T1173" s="58"/>
      <c r="U1173" s="58"/>
    </row>
    <row r="1174" spans="20:21">
      <c r="T1174" s="58"/>
      <c r="U1174" s="58"/>
    </row>
    <row r="1175" spans="20:21">
      <c r="T1175" s="58"/>
      <c r="U1175" s="58"/>
    </row>
    <row r="1176" spans="20:21">
      <c r="T1176" s="58"/>
      <c r="U1176" s="58"/>
    </row>
    <row r="1177" spans="20:21">
      <c r="T1177" s="58"/>
      <c r="U1177" s="58"/>
    </row>
    <row r="1178" spans="20:21">
      <c r="T1178" s="58"/>
      <c r="U1178" s="58"/>
    </row>
    <row r="1179" spans="20:21">
      <c r="T1179" s="58"/>
      <c r="U1179" s="58"/>
    </row>
    <row r="1180" spans="20:21">
      <c r="T1180" s="58"/>
      <c r="U1180" s="58"/>
    </row>
    <row r="1181" spans="20:21">
      <c r="T1181" s="58"/>
      <c r="U1181" s="58"/>
    </row>
    <row r="1182" spans="20:21">
      <c r="T1182" s="58"/>
      <c r="U1182" s="58"/>
    </row>
    <row r="1183" spans="20:21">
      <c r="T1183" s="58"/>
      <c r="U1183" s="58"/>
    </row>
    <row r="1184" spans="20:21">
      <c r="T1184" s="58"/>
      <c r="U1184" s="58"/>
    </row>
    <row r="1185" spans="20:21">
      <c r="T1185" s="58"/>
      <c r="U1185" s="58"/>
    </row>
    <row r="1186" spans="20:21">
      <c r="T1186" s="58"/>
      <c r="U1186" s="58"/>
    </row>
    <row r="1187" spans="20:21">
      <c r="T1187" s="58"/>
      <c r="U1187" s="58"/>
    </row>
    <row r="1188" spans="20:21">
      <c r="T1188" s="58"/>
      <c r="U1188" s="58"/>
    </row>
    <row r="1189" spans="20:21">
      <c r="T1189" s="58"/>
      <c r="U1189" s="58"/>
    </row>
    <row r="1190" spans="20:21">
      <c r="T1190" s="58"/>
      <c r="U1190" s="58"/>
    </row>
    <row r="1191" spans="20:21">
      <c r="T1191" s="58"/>
      <c r="U1191" s="58"/>
    </row>
    <row r="1192" spans="20:21">
      <c r="T1192" s="58"/>
      <c r="U1192" s="58"/>
    </row>
    <row r="1193" spans="20:21">
      <c r="T1193" s="58"/>
      <c r="U1193" s="58"/>
    </row>
    <row r="1194" spans="20:21">
      <c r="T1194" s="58"/>
      <c r="U1194" s="58"/>
    </row>
    <row r="1195" spans="20:21">
      <c r="T1195" s="58"/>
      <c r="U1195" s="58"/>
    </row>
    <row r="1196" spans="20:21">
      <c r="T1196" s="58"/>
      <c r="U1196" s="58"/>
    </row>
    <row r="1197" spans="20:21">
      <c r="T1197" s="58"/>
      <c r="U1197" s="58"/>
    </row>
    <row r="1198" spans="20:21">
      <c r="T1198" s="58"/>
      <c r="U1198" s="58"/>
    </row>
    <row r="1199" spans="20:21">
      <c r="T1199" s="58"/>
      <c r="U1199" s="58"/>
    </row>
    <row r="1200" spans="20:21">
      <c r="T1200" s="58"/>
      <c r="U1200" s="58"/>
    </row>
    <row r="1201" spans="20:21">
      <c r="T1201" s="58"/>
      <c r="U1201" s="58"/>
    </row>
    <row r="1202" spans="20:21">
      <c r="T1202" s="58"/>
      <c r="U1202" s="58"/>
    </row>
    <row r="1203" spans="20:21">
      <c r="T1203" s="58"/>
      <c r="U1203" s="58"/>
    </row>
    <row r="1204" spans="20:21">
      <c r="T1204" s="58"/>
      <c r="U1204" s="58"/>
    </row>
    <row r="1205" spans="20:21">
      <c r="T1205" s="58"/>
      <c r="U1205" s="58"/>
    </row>
    <row r="1206" spans="20:21">
      <c r="T1206" s="58"/>
      <c r="U1206" s="58"/>
    </row>
    <row r="1207" spans="20:21">
      <c r="T1207" s="58"/>
      <c r="U1207" s="58"/>
    </row>
    <row r="1208" spans="20:21">
      <c r="T1208" s="58"/>
      <c r="U1208" s="58"/>
    </row>
    <row r="1209" spans="20:21">
      <c r="T1209" s="58"/>
      <c r="U1209" s="58"/>
    </row>
    <row r="1210" spans="20:21">
      <c r="T1210" s="58"/>
      <c r="U1210" s="58"/>
    </row>
    <row r="1211" spans="20:21">
      <c r="T1211" s="58"/>
      <c r="U1211" s="58"/>
    </row>
    <row r="1212" spans="20:21">
      <c r="T1212" s="58"/>
      <c r="U1212" s="58"/>
    </row>
    <row r="1213" spans="20:21">
      <c r="T1213" s="58"/>
      <c r="U1213" s="58"/>
    </row>
    <row r="1214" spans="20:21">
      <c r="T1214" s="58"/>
      <c r="U1214" s="58"/>
    </row>
    <row r="1215" spans="20:21">
      <c r="T1215" s="58"/>
      <c r="U1215" s="58"/>
    </row>
    <row r="1216" spans="20:21">
      <c r="T1216" s="58"/>
      <c r="U1216" s="58"/>
    </row>
    <row r="1217" spans="20:21">
      <c r="T1217" s="58"/>
      <c r="U1217" s="58"/>
    </row>
    <row r="1218" spans="20:21">
      <c r="T1218" s="58"/>
      <c r="U1218" s="58"/>
    </row>
    <row r="1219" spans="20:21">
      <c r="T1219" s="58"/>
      <c r="U1219" s="58"/>
    </row>
    <row r="1220" spans="20:21">
      <c r="T1220" s="58"/>
      <c r="U1220" s="58"/>
    </row>
    <row r="1221" spans="20:21">
      <c r="T1221" s="58"/>
      <c r="U1221" s="58"/>
    </row>
    <row r="1222" spans="20:21">
      <c r="T1222" s="58"/>
      <c r="U1222" s="58"/>
    </row>
    <row r="1223" spans="20:21">
      <c r="T1223" s="58"/>
      <c r="U1223" s="58"/>
    </row>
    <row r="1224" spans="20:21">
      <c r="T1224" s="58"/>
      <c r="U1224" s="58"/>
    </row>
    <row r="1225" spans="20:21">
      <c r="T1225" s="58"/>
      <c r="U1225" s="58"/>
    </row>
    <row r="1226" spans="20:21">
      <c r="T1226" s="58"/>
      <c r="U1226" s="58"/>
    </row>
    <row r="1227" spans="20:21">
      <c r="T1227" s="58"/>
      <c r="U1227" s="58"/>
    </row>
    <row r="1228" spans="20:21">
      <c r="T1228" s="58"/>
      <c r="U1228" s="58"/>
    </row>
    <row r="1229" spans="20:21">
      <c r="T1229" s="58"/>
      <c r="U1229" s="58"/>
    </row>
    <row r="1230" spans="20:21">
      <c r="T1230" s="58"/>
      <c r="U1230" s="58"/>
    </row>
    <row r="1231" spans="20:21">
      <c r="T1231" s="58"/>
      <c r="U1231" s="58"/>
    </row>
    <row r="1232" spans="20:21">
      <c r="T1232" s="58"/>
      <c r="U1232" s="58"/>
    </row>
    <row r="1233" spans="20:21">
      <c r="T1233" s="58"/>
      <c r="U1233" s="58"/>
    </row>
    <row r="1234" spans="20:21">
      <c r="T1234" s="58"/>
      <c r="U1234" s="58"/>
    </row>
    <row r="1235" spans="20:21">
      <c r="T1235" s="58"/>
      <c r="U1235" s="58"/>
    </row>
    <row r="1236" spans="20:21">
      <c r="T1236" s="58"/>
      <c r="U1236" s="58"/>
    </row>
    <row r="1237" spans="20:21">
      <c r="T1237" s="58"/>
      <c r="U1237" s="58"/>
    </row>
    <row r="1238" spans="20:21">
      <c r="T1238" s="58"/>
      <c r="U1238" s="58"/>
    </row>
    <row r="1239" spans="20:21">
      <c r="T1239" s="58"/>
      <c r="U1239" s="58"/>
    </row>
    <row r="1240" spans="20:21">
      <c r="T1240" s="58"/>
      <c r="U1240" s="58"/>
    </row>
    <row r="1241" spans="20:21">
      <c r="T1241" s="58"/>
      <c r="U1241" s="58"/>
    </row>
    <row r="1242" spans="20:21">
      <c r="T1242" s="58"/>
      <c r="U1242" s="58"/>
    </row>
    <row r="1243" spans="20:21">
      <c r="T1243" s="58"/>
      <c r="U1243" s="58"/>
    </row>
    <row r="1244" spans="20:21">
      <c r="T1244" s="58"/>
      <c r="U1244" s="58"/>
    </row>
    <row r="1245" spans="20:21">
      <c r="T1245" s="58"/>
      <c r="U1245" s="58"/>
    </row>
    <row r="1246" spans="20:21">
      <c r="T1246" s="58"/>
      <c r="U1246" s="58"/>
    </row>
    <row r="1247" spans="20:21">
      <c r="T1247" s="58"/>
      <c r="U1247" s="58"/>
    </row>
    <row r="1248" spans="20:21">
      <c r="T1248" s="58"/>
      <c r="U1248" s="58"/>
    </row>
    <row r="1249" spans="20:21">
      <c r="T1249" s="58"/>
      <c r="U1249" s="58"/>
    </row>
    <row r="1250" spans="20:21">
      <c r="T1250" s="58"/>
      <c r="U1250" s="58"/>
    </row>
    <row r="1251" spans="20:21">
      <c r="T1251" s="58"/>
      <c r="U1251" s="58"/>
    </row>
    <row r="1252" spans="20:21">
      <c r="T1252" s="58"/>
      <c r="U1252" s="58"/>
    </row>
    <row r="1253" spans="20:21">
      <c r="T1253" s="58"/>
      <c r="U1253" s="58"/>
    </row>
    <row r="1254" spans="20:21">
      <c r="T1254" s="58"/>
      <c r="U1254" s="58"/>
    </row>
    <row r="1255" spans="20:21">
      <c r="T1255" s="58"/>
      <c r="U1255" s="58"/>
    </row>
    <row r="1256" spans="20:21">
      <c r="T1256" s="58"/>
      <c r="U1256" s="58"/>
    </row>
    <row r="1257" spans="20:21">
      <c r="T1257" s="58"/>
      <c r="U1257" s="58"/>
    </row>
    <row r="1258" spans="20:21">
      <c r="T1258" s="58"/>
      <c r="U1258" s="58"/>
    </row>
    <row r="1259" spans="20:21">
      <c r="T1259" s="58"/>
      <c r="U1259" s="58"/>
    </row>
    <row r="1260" spans="20:21">
      <c r="T1260" s="58"/>
      <c r="U1260" s="58"/>
    </row>
    <row r="1261" spans="20:21">
      <c r="T1261" s="58"/>
      <c r="U1261" s="58"/>
    </row>
    <row r="1262" spans="20:21">
      <c r="T1262" s="58"/>
      <c r="U1262" s="58"/>
    </row>
    <row r="1263" spans="20:21">
      <c r="T1263" s="58"/>
      <c r="U1263" s="58"/>
    </row>
    <row r="1264" spans="20:21">
      <c r="T1264" s="58"/>
      <c r="U1264" s="58"/>
    </row>
    <row r="1265" spans="20:21">
      <c r="T1265" s="58"/>
      <c r="U1265" s="58"/>
    </row>
    <row r="1266" spans="20:21">
      <c r="T1266" s="58"/>
      <c r="U1266" s="58"/>
    </row>
    <row r="1267" spans="20:21">
      <c r="T1267" s="58"/>
      <c r="U1267" s="58"/>
    </row>
    <row r="1268" spans="20:21">
      <c r="T1268" s="58"/>
      <c r="U1268" s="58"/>
    </row>
    <row r="1269" spans="20:21">
      <c r="T1269" s="58"/>
      <c r="U1269" s="58"/>
    </row>
    <row r="1270" spans="20:21">
      <c r="T1270" s="58"/>
      <c r="U1270" s="58"/>
    </row>
    <row r="1271" spans="20:21">
      <c r="T1271" s="58"/>
      <c r="U1271" s="58"/>
    </row>
    <row r="1272" spans="20:21">
      <c r="T1272" s="58"/>
      <c r="U1272" s="58"/>
    </row>
    <row r="1273" spans="20:21">
      <c r="T1273" s="58"/>
      <c r="U1273" s="58"/>
    </row>
    <row r="1274" spans="20:21">
      <c r="T1274" s="58"/>
      <c r="U1274" s="58"/>
    </row>
    <row r="1275" spans="20:21">
      <c r="T1275" s="58"/>
      <c r="U1275" s="58"/>
    </row>
    <row r="1276" spans="20:21">
      <c r="T1276" s="58"/>
      <c r="U1276" s="58"/>
    </row>
    <row r="1277" spans="20:21">
      <c r="T1277" s="58"/>
      <c r="U1277" s="58"/>
    </row>
    <row r="1278" spans="20:21">
      <c r="T1278" s="58"/>
      <c r="U1278" s="58"/>
    </row>
    <row r="1279" spans="20:21">
      <c r="T1279" s="58"/>
      <c r="U1279" s="58"/>
    </row>
    <row r="1280" spans="20:21">
      <c r="T1280" s="58"/>
      <c r="U1280" s="58"/>
    </row>
    <row r="1281" spans="20:21">
      <c r="T1281" s="58"/>
      <c r="U1281" s="58"/>
    </row>
    <row r="1282" spans="20:21">
      <c r="T1282" s="58"/>
      <c r="U1282" s="58"/>
    </row>
    <row r="1283" spans="20:21">
      <c r="T1283" s="58"/>
      <c r="U1283" s="58"/>
    </row>
    <row r="1284" spans="20:21">
      <c r="T1284" s="58"/>
      <c r="U1284" s="58"/>
    </row>
    <row r="1285" spans="20:21">
      <c r="T1285" s="58"/>
      <c r="U1285" s="58"/>
    </row>
    <row r="1286" spans="20:21">
      <c r="T1286" s="58"/>
      <c r="U1286" s="58"/>
    </row>
    <row r="1287" spans="20:21">
      <c r="T1287" s="58"/>
      <c r="U1287" s="58"/>
    </row>
    <row r="1288" spans="20:21">
      <c r="T1288" s="58"/>
      <c r="U1288" s="58"/>
    </row>
    <row r="1289" spans="20:21">
      <c r="T1289" s="58"/>
      <c r="U1289" s="58"/>
    </row>
    <row r="1290" spans="20:21">
      <c r="T1290" s="58"/>
      <c r="U1290" s="58"/>
    </row>
    <row r="1291" spans="20:21">
      <c r="T1291" s="58"/>
      <c r="U1291" s="58"/>
    </row>
    <row r="1292" spans="20:21">
      <c r="T1292" s="58"/>
      <c r="U1292" s="58"/>
    </row>
    <row r="1293" spans="20:21">
      <c r="T1293" s="58"/>
      <c r="U1293" s="58"/>
    </row>
    <row r="1294" spans="20:21">
      <c r="T1294" s="58"/>
      <c r="U1294" s="58"/>
    </row>
    <row r="1295" spans="20:21">
      <c r="T1295" s="58"/>
      <c r="U1295" s="58"/>
    </row>
    <row r="1296" spans="20:21">
      <c r="T1296" s="58"/>
      <c r="U1296" s="58"/>
    </row>
    <row r="1297" spans="20:21">
      <c r="T1297" s="58"/>
      <c r="U1297" s="58"/>
    </row>
    <row r="1298" spans="20:21">
      <c r="T1298" s="58"/>
      <c r="U1298" s="58"/>
    </row>
    <row r="1299" spans="20:21">
      <c r="T1299" s="58"/>
      <c r="U1299" s="58"/>
    </row>
    <row r="1300" spans="20:21">
      <c r="T1300" s="58"/>
      <c r="U1300" s="58"/>
    </row>
    <row r="1301" spans="20:21">
      <c r="T1301" s="58"/>
      <c r="U1301" s="58"/>
    </row>
    <row r="1302" spans="20:21">
      <c r="T1302" s="58"/>
      <c r="U1302" s="58"/>
    </row>
    <row r="1303" spans="20:21">
      <c r="T1303" s="58"/>
      <c r="U1303" s="58"/>
    </row>
    <row r="1304" spans="20:21">
      <c r="T1304" s="58"/>
      <c r="U1304" s="58"/>
    </row>
    <row r="1305" spans="20:21">
      <c r="T1305" s="58"/>
      <c r="U1305" s="58"/>
    </row>
    <row r="1306" spans="20:21">
      <c r="T1306" s="58"/>
      <c r="U1306" s="58"/>
    </row>
    <row r="1307" spans="20:21">
      <c r="T1307" s="58"/>
      <c r="U1307" s="58"/>
    </row>
    <row r="1308" spans="20:21">
      <c r="T1308" s="58"/>
      <c r="U1308" s="58"/>
    </row>
    <row r="1309" spans="20:21">
      <c r="T1309" s="58"/>
      <c r="U1309" s="58"/>
    </row>
    <row r="1310" spans="20:21">
      <c r="T1310" s="58"/>
      <c r="U1310" s="58"/>
    </row>
    <row r="1311" spans="20:21">
      <c r="T1311" s="58"/>
      <c r="U1311" s="58"/>
    </row>
    <row r="1312" spans="20:21">
      <c r="T1312" s="58"/>
      <c r="U1312" s="58"/>
    </row>
    <row r="1313" spans="20:21">
      <c r="T1313" s="58"/>
      <c r="U1313" s="58"/>
    </row>
    <row r="1314" spans="20:21">
      <c r="T1314" s="58"/>
      <c r="U1314" s="58"/>
    </row>
    <row r="1315" spans="20:21">
      <c r="T1315" s="58"/>
      <c r="U1315" s="58"/>
    </row>
    <row r="1316" spans="20:21">
      <c r="T1316" s="58"/>
      <c r="U1316" s="58"/>
    </row>
    <row r="1317" spans="20:21">
      <c r="T1317" s="58"/>
      <c r="U1317" s="58"/>
    </row>
    <row r="1318" spans="20:21">
      <c r="T1318" s="58"/>
      <c r="U1318" s="58"/>
    </row>
    <row r="1319" spans="20:21">
      <c r="T1319" s="58"/>
      <c r="U1319" s="58"/>
    </row>
    <row r="1320" spans="20:21">
      <c r="T1320" s="58"/>
      <c r="U1320" s="58"/>
    </row>
    <row r="1321" spans="20:21">
      <c r="T1321" s="58"/>
      <c r="U1321" s="58"/>
    </row>
    <row r="1322" spans="20:21">
      <c r="T1322" s="58"/>
      <c r="U1322" s="58"/>
    </row>
    <row r="1323" spans="20:21">
      <c r="T1323" s="58"/>
      <c r="U1323" s="58"/>
    </row>
    <row r="1324" spans="20:21">
      <c r="T1324" s="58"/>
      <c r="U1324" s="58"/>
    </row>
    <row r="1325" spans="20:21">
      <c r="T1325" s="58"/>
      <c r="U1325" s="58"/>
    </row>
    <row r="1326" spans="20:21">
      <c r="T1326" s="58"/>
      <c r="U1326" s="58"/>
    </row>
    <row r="1327" spans="20:21">
      <c r="T1327" s="58"/>
      <c r="U1327" s="58"/>
    </row>
    <row r="1328" spans="20:21">
      <c r="T1328" s="58"/>
      <c r="U1328" s="58"/>
    </row>
    <row r="1329" spans="20:21">
      <c r="T1329" s="58"/>
      <c r="U1329" s="58"/>
    </row>
    <row r="1330" spans="20:21">
      <c r="T1330" s="58"/>
      <c r="U1330" s="58"/>
    </row>
    <row r="1331" spans="20:21">
      <c r="T1331" s="58"/>
      <c r="U1331" s="58"/>
    </row>
    <row r="1332" spans="20:21">
      <c r="T1332" s="58"/>
      <c r="U1332" s="58"/>
    </row>
    <row r="1333" spans="20:21">
      <c r="T1333" s="58"/>
      <c r="U1333" s="58"/>
    </row>
    <row r="1334" spans="20:21">
      <c r="T1334" s="58"/>
      <c r="U1334" s="58"/>
    </row>
    <row r="1335" spans="20:21">
      <c r="T1335" s="58"/>
      <c r="U1335" s="58"/>
    </row>
    <row r="1336" spans="20:21">
      <c r="T1336" s="58"/>
      <c r="U1336" s="58"/>
    </row>
    <row r="1337" spans="20:21">
      <c r="T1337" s="58"/>
      <c r="U1337" s="58"/>
    </row>
    <row r="1338" spans="20:21">
      <c r="T1338" s="58"/>
      <c r="U1338" s="58"/>
    </row>
    <row r="1339" spans="20:21">
      <c r="T1339" s="58"/>
      <c r="U1339" s="58"/>
    </row>
    <row r="1340" spans="20:21">
      <c r="T1340" s="58"/>
      <c r="U1340" s="58"/>
    </row>
    <row r="1341" spans="20:21">
      <c r="T1341" s="58"/>
      <c r="U1341" s="58"/>
    </row>
    <row r="1342" spans="20:21">
      <c r="T1342" s="58"/>
      <c r="U1342" s="58"/>
    </row>
    <row r="1343" spans="20:21">
      <c r="T1343" s="58"/>
      <c r="U1343" s="58"/>
    </row>
    <row r="1344" spans="20:21">
      <c r="T1344" s="58"/>
      <c r="U1344" s="58"/>
    </row>
    <row r="1345" spans="20:21">
      <c r="T1345" s="58"/>
      <c r="U1345" s="58"/>
    </row>
    <row r="1346" spans="20:21">
      <c r="T1346" s="58"/>
      <c r="U1346" s="58"/>
    </row>
    <row r="1347" spans="20:21">
      <c r="T1347" s="58"/>
      <c r="U1347" s="58"/>
    </row>
    <row r="1348" spans="20:21">
      <c r="T1348" s="58"/>
      <c r="U1348" s="58"/>
    </row>
    <row r="1349" spans="20:21">
      <c r="T1349" s="58"/>
      <c r="U1349" s="58"/>
    </row>
    <row r="1350" spans="20:21">
      <c r="T1350" s="58"/>
      <c r="U1350" s="58"/>
    </row>
    <row r="1351" spans="20:21">
      <c r="T1351" s="58"/>
      <c r="U1351" s="58"/>
    </row>
    <row r="1352" spans="20:21">
      <c r="T1352" s="58"/>
      <c r="U1352" s="58"/>
    </row>
    <row r="1353" spans="20:21">
      <c r="T1353" s="58"/>
      <c r="U1353" s="58"/>
    </row>
    <row r="1354" spans="20:21">
      <c r="T1354" s="58"/>
      <c r="U1354" s="58"/>
    </row>
    <row r="1355" spans="20:21">
      <c r="T1355" s="58"/>
      <c r="U1355" s="58"/>
    </row>
    <row r="1356" spans="20:21">
      <c r="T1356" s="58"/>
      <c r="U1356" s="58"/>
    </row>
    <row r="1357" spans="20:21">
      <c r="T1357" s="58"/>
      <c r="U1357" s="58"/>
    </row>
    <row r="1358" spans="20:21">
      <c r="T1358" s="58"/>
      <c r="U1358" s="58"/>
    </row>
    <row r="1359" spans="20:21">
      <c r="T1359" s="58"/>
      <c r="U1359" s="58"/>
    </row>
    <row r="1360" spans="20:21">
      <c r="T1360" s="58"/>
      <c r="U1360" s="58"/>
    </row>
    <row r="1361" spans="20:21">
      <c r="T1361" s="58"/>
      <c r="U1361" s="58"/>
    </row>
    <row r="1362" spans="20:21">
      <c r="T1362" s="58"/>
      <c r="U1362" s="58"/>
    </row>
    <row r="1363" spans="20:21">
      <c r="T1363" s="58"/>
      <c r="U1363" s="58"/>
    </row>
    <row r="1364" spans="20:21">
      <c r="T1364" s="58"/>
      <c r="U1364" s="58"/>
    </row>
    <row r="1365" spans="20:21">
      <c r="T1365" s="58"/>
      <c r="U1365" s="58"/>
    </row>
    <row r="1366" spans="20:21">
      <c r="T1366" s="58"/>
      <c r="U1366" s="58"/>
    </row>
    <row r="1367" spans="20:21">
      <c r="T1367" s="58"/>
      <c r="U1367" s="58"/>
    </row>
    <row r="1368" spans="20:21">
      <c r="T1368" s="58"/>
      <c r="U1368" s="58"/>
    </row>
    <row r="1369" spans="20:21">
      <c r="T1369" s="58"/>
      <c r="U1369" s="58"/>
    </row>
    <row r="1370" spans="20:21">
      <c r="T1370" s="58"/>
      <c r="U1370" s="58"/>
    </row>
    <row r="1371" spans="20:21">
      <c r="T1371" s="58"/>
      <c r="U1371" s="58"/>
    </row>
    <row r="1372" spans="20:21">
      <c r="T1372" s="58"/>
      <c r="U1372" s="58"/>
    </row>
    <row r="1373" spans="20:21">
      <c r="T1373" s="58"/>
      <c r="U1373" s="58"/>
    </row>
    <row r="1374" spans="20:21">
      <c r="T1374" s="58"/>
      <c r="U1374" s="58"/>
    </row>
    <row r="1375" spans="20:21">
      <c r="T1375" s="58"/>
      <c r="U1375" s="58"/>
    </row>
    <row r="1376" spans="20:21">
      <c r="T1376" s="58"/>
      <c r="U1376" s="58"/>
    </row>
    <row r="1377" spans="20:21">
      <c r="T1377" s="58"/>
      <c r="U1377" s="58"/>
    </row>
    <row r="1378" spans="20:21">
      <c r="T1378" s="58"/>
      <c r="U1378" s="58"/>
    </row>
    <row r="1379" spans="20:21">
      <c r="T1379" s="58"/>
      <c r="U1379" s="58"/>
    </row>
    <row r="1380" spans="20:21">
      <c r="T1380" s="58"/>
      <c r="U1380" s="58"/>
    </row>
    <row r="1381" spans="20:21">
      <c r="T1381" s="58"/>
      <c r="U1381" s="58"/>
    </row>
    <row r="1382" spans="20:21">
      <c r="T1382" s="58"/>
      <c r="U1382" s="58"/>
    </row>
    <row r="1383" spans="20:21">
      <c r="T1383" s="58"/>
      <c r="U1383" s="58"/>
    </row>
    <row r="1384" spans="20:21">
      <c r="T1384" s="58"/>
      <c r="U1384" s="58"/>
    </row>
    <row r="1385" spans="20:21">
      <c r="T1385" s="58"/>
      <c r="U1385" s="58"/>
    </row>
    <row r="1386" spans="20:21">
      <c r="T1386" s="58"/>
      <c r="U1386" s="58"/>
    </row>
    <row r="1387" spans="20:21">
      <c r="T1387" s="58"/>
      <c r="U1387" s="58"/>
    </row>
    <row r="1388" spans="20:21">
      <c r="T1388" s="58"/>
      <c r="U1388" s="58"/>
    </row>
    <row r="1389" spans="20:21">
      <c r="T1389" s="58"/>
      <c r="U1389" s="58"/>
    </row>
    <row r="1390" spans="20:21">
      <c r="T1390" s="58"/>
      <c r="U1390" s="58"/>
    </row>
    <row r="1391" spans="20:21">
      <c r="T1391" s="58"/>
      <c r="U1391" s="58"/>
    </row>
    <row r="1392" spans="20:21">
      <c r="T1392" s="58"/>
      <c r="U1392" s="58"/>
    </row>
    <row r="1393" spans="20:21">
      <c r="T1393" s="58"/>
      <c r="U1393" s="58"/>
    </row>
    <row r="1394" spans="20:21">
      <c r="T1394" s="58"/>
      <c r="U1394" s="58"/>
    </row>
    <row r="1395" spans="20:21">
      <c r="T1395" s="58"/>
      <c r="U1395" s="58"/>
    </row>
    <row r="1396" spans="20:21">
      <c r="T1396" s="58"/>
      <c r="U1396" s="58"/>
    </row>
    <row r="1397" spans="20:21">
      <c r="T1397" s="58"/>
      <c r="U1397" s="58"/>
    </row>
    <row r="1398" spans="20:21">
      <c r="T1398" s="58"/>
      <c r="U1398" s="58"/>
    </row>
    <row r="1399" spans="20:21">
      <c r="T1399" s="58"/>
      <c r="U1399" s="58"/>
    </row>
    <row r="1400" spans="20:21">
      <c r="T1400" s="58"/>
      <c r="U1400" s="58"/>
    </row>
    <row r="1401" spans="20:21">
      <c r="T1401" s="58"/>
      <c r="U1401" s="58"/>
    </row>
    <row r="1402" spans="20:21">
      <c r="T1402" s="58"/>
      <c r="U1402" s="58"/>
    </row>
    <row r="1403" spans="20:21">
      <c r="T1403" s="58"/>
      <c r="U1403" s="58"/>
    </row>
    <row r="1404" spans="20:21">
      <c r="T1404" s="58"/>
      <c r="U1404" s="58"/>
    </row>
    <row r="1405" spans="20:21">
      <c r="T1405" s="58"/>
      <c r="U1405" s="58"/>
    </row>
    <row r="1406" spans="20:21">
      <c r="T1406" s="58"/>
      <c r="U1406" s="58"/>
    </row>
    <row r="1407" spans="20:21">
      <c r="T1407" s="58"/>
      <c r="U1407" s="58"/>
    </row>
    <row r="1408" spans="20:21">
      <c r="T1408" s="58"/>
      <c r="U1408" s="58"/>
    </row>
    <row r="1409" spans="20:21">
      <c r="T1409" s="58"/>
      <c r="U1409" s="58"/>
    </row>
    <row r="1410" spans="20:21">
      <c r="T1410" s="58"/>
      <c r="U1410" s="58"/>
    </row>
    <row r="1411" spans="20:21">
      <c r="T1411" s="58"/>
      <c r="U1411" s="58"/>
    </row>
    <row r="1412" spans="20:21">
      <c r="T1412" s="58"/>
      <c r="U1412" s="58"/>
    </row>
    <row r="1413" spans="20:21">
      <c r="T1413" s="58"/>
      <c r="U1413" s="58"/>
    </row>
    <row r="1414" spans="20:21">
      <c r="T1414" s="58"/>
      <c r="U1414" s="58"/>
    </row>
    <row r="1415" spans="20:21">
      <c r="T1415" s="58"/>
      <c r="U1415" s="58"/>
    </row>
    <row r="1416" spans="20:21">
      <c r="T1416" s="58"/>
      <c r="U1416" s="58"/>
    </row>
    <row r="1417" spans="20:21">
      <c r="T1417" s="58"/>
      <c r="U1417" s="58"/>
    </row>
    <row r="1418" spans="20:21">
      <c r="T1418" s="58"/>
      <c r="U1418" s="58"/>
    </row>
    <row r="1419" spans="20:21">
      <c r="T1419" s="58"/>
      <c r="U1419" s="58"/>
    </row>
    <row r="1420" spans="20:21">
      <c r="T1420" s="58"/>
      <c r="U1420" s="58"/>
    </row>
    <row r="1421" spans="20:21">
      <c r="T1421" s="58"/>
      <c r="U1421" s="58"/>
    </row>
    <row r="1422" spans="20:21">
      <c r="T1422" s="58"/>
      <c r="U1422" s="58"/>
    </row>
    <row r="1423" spans="20:21">
      <c r="T1423" s="58"/>
      <c r="U1423" s="58"/>
    </row>
    <row r="1424" spans="20:21">
      <c r="T1424" s="58"/>
      <c r="U1424" s="58"/>
    </row>
    <row r="1425" spans="20:21">
      <c r="T1425" s="58"/>
      <c r="U1425" s="58"/>
    </row>
    <row r="1426" spans="20:21">
      <c r="T1426" s="58"/>
      <c r="U1426" s="58"/>
    </row>
    <row r="1427" spans="20:21">
      <c r="T1427" s="58"/>
      <c r="U1427" s="58"/>
    </row>
    <row r="1428" spans="20:21">
      <c r="T1428" s="58"/>
      <c r="U1428" s="58"/>
    </row>
    <row r="1429" spans="20:21">
      <c r="T1429" s="58"/>
      <c r="U1429" s="58"/>
    </row>
    <row r="1430" spans="20:21">
      <c r="T1430" s="58"/>
      <c r="U1430" s="58"/>
    </row>
    <row r="1431" spans="20:21">
      <c r="T1431" s="58"/>
      <c r="U1431" s="58"/>
    </row>
    <row r="1432" spans="20:21">
      <c r="T1432" s="58"/>
      <c r="U1432" s="58"/>
    </row>
    <row r="1433" spans="20:21">
      <c r="T1433" s="58"/>
      <c r="U1433" s="58"/>
    </row>
    <row r="1434" spans="20:21">
      <c r="T1434" s="58"/>
      <c r="U1434" s="58"/>
    </row>
    <row r="1435" spans="20:21">
      <c r="T1435" s="58"/>
      <c r="U1435" s="58"/>
    </row>
    <row r="1436" spans="20:21">
      <c r="T1436" s="58"/>
      <c r="U1436" s="58"/>
    </row>
    <row r="1437" spans="20:21">
      <c r="T1437" s="58"/>
      <c r="U1437" s="58"/>
    </row>
    <row r="1438" spans="20:21">
      <c r="T1438" s="58"/>
      <c r="U1438" s="58"/>
    </row>
    <row r="1439" spans="20:21">
      <c r="T1439" s="58"/>
      <c r="U1439" s="58"/>
    </row>
    <row r="1440" spans="20:21">
      <c r="T1440" s="58"/>
      <c r="U1440" s="58"/>
    </row>
    <row r="1441" spans="20:21">
      <c r="T1441" s="58"/>
      <c r="U1441" s="58"/>
    </row>
    <row r="1442" spans="20:21">
      <c r="T1442" s="58"/>
      <c r="U1442" s="58"/>
    </row>
    <row r="1443" spans="20:21">
      <c r="T1443" s="58"/>
      <c r="U1443" s="58"/>
    </row>
    <row r="1444" spans="20:21">
      <c r="T1444" s="58"/>
      <c r="U1444" s="58"/>
    </row>
    <row r="1445" spans="20:21">
      <c r="T1445" s="58"/>
      <c r="U1445" s="58"/>
    </row>
    <row r="1446" spans="20:21">
      <c r="T1446" s="58"/>
      <c r="U1446" s="58"/>
    </row>
    <row r="1447" spans="20:21">
      <c r="T1447" s="58"/>
      <c r="U1447" s="58"/>
    </row>
    <row r="1448" spans="20:21">
      <c r="T1448" s="58"/>
      <c r="U1448" s="58"/>
    </row>
    <row r="1449" spans="20:21">
      <c r="T1449" s="58"/>
      <c r="U1449" s="58"/>
    </row>
    <row r="1450" spans="20:21">
      <c r="T1450" s="58"/>
      <c r="U1450" s="58"/>
    </row>
    <row r="1451" spans="20:21">
      <c r="T1451" s="58"/>
      <c r="U1451" s="58"/>
    </row>
    <row r="1452" spans="20:21">
      <c r="T1452" s="58"/>
      <c r="U1452" s="58"/>
    </row>
    <row r="1453" spans="20:21">
      <c r="T1453" s="58"/>
      <c r="U1453" s="58"/>
    </row>
    <row r="1454" spans="20:21">
      <c r="T1454" s="58"/>
      <c r="U1454" s="58"/>
    </row>
    <row r="1455" spans="20:21">
      <c r="T1455" s="58"/>
      <c r="U1455" s="58"/>
    </row>
    <row r="1456" spans="20:21">
      <c r="T1456" s="58"/>
      <c r="U1456" s="58"/>
    </row>
    <row r="1457" spans="20:21">
      <c r="T1457" s="58"/>
      <c r="U1457" s="58"/>
    </row>
    <row r="1458" spans="20:21">
      <c r="T1458" s="58"/>
      <c r="U1458" s="58"/>
    </row>
    <row r="1459" spans="20:21">
      <c r="T1459" s="58"/>
      <c r="U1459" s="58"/>
    </row>
    <row r="1460" spans="20:21">
      <c r="T1460" s="58"/>
      <c r="U1460" s="58"/>
    </row>
    <row r="1461" spans="20:21">
      <c r="T1461" s="58"/>
      <c r="U1461" s="58"/>
    </row>
    <row r="1462" spans="20:21">
      <c r="T1462" s="58"/>
      <c r="U1462" s="58"/>
    </row>
    <row r="1463" spans="20:21">
      <c r="T1463" s="58"/>
      <c r="U1463" s="58"/>
    </row>
    <row r="1464" spans="20:21">
      <c r="T1464" s="58"/>
      <c r="U1464" s="58"/>
    </row>
    <row r="1465" spans="20:21">
      <c r="T1465" s="58"/>
      <c r="U1465" s="58"/>
    </row>
    <row r="1466" spans="20:21">
      <c r="T1466" s="58"/>
      <c r="U1466" s="58"/>
    </row>
    <row r="1467" spans="20:21">
      <c r="T1467" s="58"/>
      <c r="U1467" s="58"/>
    </row>
    <row r="1468" spans="20:21">
      <c r="T1468" s="58"/>
      <c r="U1468" s="58"/>
    </row>
    <row r="1469" spans="20:21">
      <c r="T1469" s="58"/>
      <c r="U1469" s="58"/>
    </row>
    <row r="1470" spans="20:21">
      <c r="T1470" s="58"/>
      <c r="U1470" s="58"/>
    </row>
    <row r="1471" spans="20:21">
      <c r="T1471" s="58"/>
      <c r="U1471" s="58"/>
    </row>
    <row r="1472" spans="20:21">
      <c r="T1472" s="58"/>
      <c r="U1472" s="58"/>
    </row>
    <row r="1473" spans="20:21">
      <c r="T1473" s="58"/>
      <c r="U1473" s="58"/>
    </row>
    <row r="1474" spans="20:21">
      <c r="T1474" s="58"/>
      <c r="U1474" s="58"/>
    </row>
    <row r="1475" spans="20:21">
      <c r="T1475" s="58"/>
      <c r="U1475" s="58"/>
    </row>
    <row r="1476" spans="20:21">
      <c r="T1476" s="58"/>
      <c r="U1476" s="58"/>
    </row>
    <row r="1477" spans="20:21">
      <c r="T1477" s="58"/>
      <c r="U1477" s="58"/>
    </row>
    <row r="1478" spans="20:21">
      <c r="T1478" s="58"/>
      <c r="U1478" s="58"/>
    </row>
    <row r="1479" spans="20:21">
      <c r="T1479" s="58"/>
      <c r="U1479" s="58"/>
    </row>
    <row r="1480" spans="20:21">
      <c r="T1480" s="58"/>
      <c r="U1480" s="58"/>
    </row>
    <row r="1481" spans="20:21">
      <c r="T1481" s="58"/>
      <c r="U1481" s="58"/>
    </row>
    <row r="1482" spans="20:21">
      <c r="T1482" s="58"/>
      <c r="U1482" s="58"/>
    </row>
    <row r="1483" spans="20:21">
      <c r="T1483" s="58"/>
      <c r="U1483" s="58"/>
    </row>
    <row r="1484" spans="20:21">
      <c r="T1484" s="58"/>
      <c r="U1484" s="58"/>
    </row>
    <row r="1485" spans="20:21">
      <c r="T1485" s="58"/>
      <c r="U1485" s="58"/>
    </row>
    <row r="1486" spans="20:21">
      <c r="T1486" s="58"/>
      <c r="U1486" s="58"/>
    </row>
    <row r="1487" spans="20:21">
      <c r="T1487" s="58"/>
      <c r="U1487" s="58"/>
    </row>
    <row r="1488" spans="20:21">
      <c r="T1488" s="58"/>
      <c r="U1488" s="58"/>
    </row>
    <row r="1489" spans="20:21">
      <c r="T1489" s="58"/>
      <c r="U1489" s="58"/>
    </row>
    <row r="1490" spans="20:21">
      <c r="T1490" s="58"/>
      <c r="U1490" s="58"/>
    </row>
    <row r="1491" spans="20:21">
      <c r="T1491" s="58"/>
      <c r="U1491" s="58"/>
    </row>
    <row r="1492" spans="20:21">
      <c r="T1492" s="58"/>
      <c r="U1492" s="58"/>
    </row>
    <row r="1493" spans="20:21">
      <c r="T1493" s="58"/>
      <c r="U1493" s="58"/>
    </row>
    <row r="1494" spans="20:21">
      <c r="T1494" s="58"/>
      <c r="U1494" s="58"/>
    </row>
    <row r="1495" spans="20:21">
      <c r="T1495" s="58"/>
      <c r="U1495" s="58"/>
    </row>
    <row r="1496" spans="20:21">
      <c r="T1496" s="58"/>
      <c r="U1496" s="58"/>
    </row>
    <row r="1497" spans="20:21">
      <c r="T1497" s="58"/>
      <c r="U1497" s="58"/>
    </row>
    <row r="1498" spans="20:21">
      <c r="T1498" s="58"/>
      <c r="U1498" s="58"/>
    </row>
    <row r="1499" spans="20:21">
      <c r="T1499" s="58"/>
      <c r="U1499" s="58"/>
    </row>
    <row r="1500" spans="20:21">
      <c r="T1500" s="58"/>
      <c r="U1500" s="58"/>
    </row>
    <row r="1501" spans="20:21">
      <c r="T1501" s="58"/>
      <c r="U1501" s="58"/>
    </row>
    <row r="1502" spans="20:21">
      <c r="T1502" s="58"/>
      <c r="U1502" s="58"/>
    </row>
    <row r="1503" spans="20:21">
      <c r="T1503" s="58"/>
      <c r="U1503" s="58"/>
    </row>
    <row r="1504" spans="20:21">
      <c r="T1504" s="58"/>
      <c r="U1504" s="58"/>
    </row>
    <row r="1505" spans="20:21">
      <c r="T1505" s="58"/>
      <c r="U1505" s="58"/>
    </row>
    <row r="1506" spans="20:21">
      <c r="T1506" s="58"/>
      <c r="U1506" s="58"/>
    </row>
    <row r="1507" spans="20:21">
      <c r="T1507" s="58"/>
      <c r="U1507" s="58"/>
    </row>
    <row r="1508" spans="20:21">
      <c r="T1508" s="58"/>
      <c r="U1508" s="58"/>
    </row>
    <row r="1509" spans="20:21">
      <c r="T1509" s="58"/>
      <c r="U1509" s="58"/>
    </row>
    <row r="1510" spans="20:21">
      <c r="T1510" s="58"/>
      <c r="U1510" s="58"/>
    </row>
    <row r="1511" spans="20:21">
      <c r="T1511" s="58"/>
      <c r="U1511" s="58"/>
    </row>
    <row r="1512" spans="20:21">
      <c r="T1512" s="58"/>
      <c r="U1512" s="58"/>
    </row>
    <row r="1513" spans="20:21">
      <c r="T1513" s="58"/>
      <c r="U1513" s="58"/>
    </row>
    <row r="1514" spans="20:21">
      <c r="T1514" s="58"/>
      <c r="U1514" s="58"/>
    </row>
    <row r="1515" spans="20:21">
      <c r="T1515" s="58"/>
      <c r="U1515" s="58"/>
    </row>
    <row r="1516" spans="20:21">
      <c r="T1516" s="58"/>
      <c r="U1516" s="58"/>
    </row>
    <row r="1517" spans="20:21">
      <c r="T1517" s="58"/>
      <c r="U1517" s="58"/>
    </row>
    <row r="1518" spans="20:21">
      <c r="T1518" s="58"/>
      <c r="U1518" s="58"/>
    </row>
    <row r="1519" spans="20:21">
      <c r="T1519" s="58"/>
      <c r="U1519" s="58"/>
    </row>
    <row r="1520" spans="20:21">
      <c r="T1520" s="58"/>
      <c r="U1520" s="58"/>
    </row>
    <row r="1521" spans="20:21">
      <c r="T1521" s="58"/>
      <c r="U1521" s="58"/>
    </row>
    <row r="1522" spans="20:21">
      <c r="T1522" s="58"/>
      <c r="U1522" s="58"/>
    </row>
    <row r="1523" spans="20:21">
      <c r="T1523" s="58"/>
      <c r="U1523" s="58"/>
    </row>
    <row r="1524" spans="20:21">
      <c r="T1524" s="58"/>
      <c r="U1524" s="58"/>
    </row>
    <row r="1525" spans="20:21">
      <c r="T1525" s="58"/>
      <c r="U1525" s="58"/>
    </row>
    <row r="1526" spans="20:21">
      <c r="T1526" s="58"/>
      <c r="U1526" s="58"/>
    </row>
    <row r="1527" spans="20:21">
      <c r="T1527" s="58"/>
      <c r="U1527" s="58"/>
    </row>
    <row r="1528" spans="20:21">
      <c r="T1528" s="58"/>
      <c r="U1528" s="58"/>
    </row>
    <row r="1529" spans="20:21">
      <c r="T1529" s="58"/>
      <c r="U1529" s="58"/>
    </row>
    <row r="1530" spans="20:21">
      <c r="T1530" s="58"/>
      <c r="U1530" s="58"/>
    </row>
    <row r="1531" spans="20:21">
      <c r="T1531" s="58"/>
      <c r="U1531" s="58"/>
    </row>
    <row r="1532" spans="20:21">
      <c r="T1532" s="58"/>
      <c r="U1532" s="58"/>
    </row>
    <row r="1533" spans="20:21">
      <c r="T1533" s="58"/>
      <c r="U1533" s="58"/>
    </row>
    <row r="1534" spans="20:21">
      <c r="T1534" s="58"/>
      <c r="U1534" s="58"/>
    </row>
    <row r="1535" spans="20:21">
      <c r="T1535" s="58"/>
      <c r="U1535" s="58"/>
    </row>
    <row r="1536" spans="20:21">
      <c r="T1536" s="58"/>
      <c r="U1536" s="58"/>
    </row>
    <row r="1537" spans="20:21">
      <c r="T1537" s="58"/>
      <c r="U1537" s="58"/>
    </row>
    <row r="1538" spans="20:21">
      <c r="T1538" s="58"/>
      <c r="U1538" s="58"/>
    </row>
    <row r="1539" spans="20:21">
      <c r="T1539" s="58"/>
      <c r="U1539" s="58"/>
    </row>
    <row r="1540" spans="20:21">
      <c r="T1540" s="58"/>
      <c r="U1540" s="58"/>
    </row>
    <row r="1541" spans="20:21">
      <c r="T1541" s="58"/>
      <c r="U1541" s="58"/>
    </row>
    <row r="1542" spans="20:21">
      <c r="T1542" s="58"/>
      <c r="U1542" s="58"/>
    </row>
    <row r="1543" spans="20:21">
      <c r="T1543" s="58"/>
      <c r="U1543" s="58"/>
    </row>
    <row r="1544" spans="20:21">
      <c r="T1544" s="58"/>
      <c r="U1544" s="58"/>
    </row>
    <row r="1545" spans="20:21">
      <c r="T1545" s="58"/>
      <c r="U1545" s="58"/>
    </row>
    <row r="1546" spans="20:21">
      <c r="T1546" s="58"/>
      <c r="U1546" s="58"/>
    </row>
    <row r="1547" spans="20:21">
      <c r="T1547" s="58"/>
      <c r="U1547" s="58"/>
    </row>
    <row r="1548" spans="20:21">
      <c r="T1548" s="58"/>
      <c r="U1548" s="58"/>
    </row>
    <row r="1549" spans="20:21">
      <c r="T1549" s="58"/>
      <c r="U1549" s="58"/>
    </row>
    <row r="1550" spans="20:21">
      <c r="T1550" s="58"/>
      <c r="U1550" s="58"/>
    </row>
    <row r="1551" spans="20:21">
      <c r="T1551" s="58"/>
      <c r="U1551" s="58"/>
    </row>
    <row r="1552" spans="20:21">
      <c r="T1552" s="58"/>
      <c r="U1552" s="58"/>
    </row>
    <row r="1553" spans="20:21">
      <c r="T1553" s="58"/>
      <c r="U1553" s="58"/>
    </row>
    <row r="1554" spans="20:21">
      <c r="T1554" s="58"/>
      <c r="U1554" s="58"/>
    </row>
    <row r="1555" spans="20:21">
      <c r="T1555" s="58"/>
      <c r="U1555" s="58"/>
    </row>
    <row r="1556" spans="20:21">
      <c r="T1556" s="58"/>
      <c r="U1556" s="58"/>
    </row>
    <row r="1557" spans="20:21">
      <c r="T1557" s="58"/>
      <c r="U1557" s="58"/>
    </row>
    <row r="1558" spans="20:21">
      <c r="T1558" s="58"/>
      <c r="U1558" s="58"/>
    </row>
    <row r="1559" spans="20:21">
      <c r="T1559" s="58"/>
      <c r="U1559" s="58"/>
    </row>
    <row r="1560" spans="20:21">
      <c r="T1560" s="58"/>
      <c r="U1560" s="58"/>
    </row>
    <row r="1561" spans="20:21">
      <c r="T1561" s="58"/>
      <c r="U1561" s="58"/>
    </row>
    <row r="1562" spans="20:21">
      <c r="T1562" s="58"/>
      <c r="U1562" s="58"/>
    </row>
    <row r="1563" spans="20:21">
      <c r="T1563" s="58"/>
      <c r="U1563" s="58"/>
    </row>
    <row r="1564" spans="20:21">
      <c r="T1564" s="58"/>
      <c r="U1564" s="58"/>
    </row>
    <row r="1565" spans="20:21">
      <c r="T1565" s="58"/>
      <c r="U1565" s="58"/>
    </row>
    <row r="1566" spans="20:21">
      <c r="T1566" s="58"/>
      <c r="U1566" s="58"/>
    </row>
    <row r="1567" spans="20:21">
      <c r="T1567" s="58"/>
      <c r="U1567" s="58"/>
    </row>
    <row r="1568" spans="20:21">
      <c r="T1568" s="58"/>
      <c r="U1568" s="58"/>
    </row>
    <row r="1569" spans="20:21">
      <c r="T1569" s="58"/>
      <c r="U1569" s="58"/>
    </row>
    <row r="1570" spans="20:21">
      <c r="T1570" s="58"/>
      <c r="U1570" s="58"/>
    </row>
    <row r="1571" spans="20:21">
      <c r="T1571" s="58"/>
      <c r="U1571" s="58"/>
    </row>
    <row r="1572" spans="20:21">
      <c r="T1572" s="58"/>
      <c r="U1572" s="58"/>
    </row>
    <row r="1573" spans="20:21">
      <c r="T1573" s="58"/>
      <c r="U1573" s="58"/>
    </row>
    <row r="1574" spans="20:21">
      <c r="T1574" s="58"/>
      <c r="U1574" s="58"/>
    </row>
    <row r="1575" spans="20:21">
      <c r="T1575" s="58"/>
      <c r="U1575" s="58"/>
    </row>
    <row r="1576" spans="20:21">
      <c r="T1576" s="58"/>
      <c r="U1576" s="58"/>
    </row>
    <row r="1577" spans="20:21">
      <c r="T1577" s="58"/>
      <c r="U1577" s="58"/>
    </row>
    <row r="1578" spans="20:21">
      <c r="T1578" s="58"/>
      <c r="U1578" s="58"/>
    </row>
    <row r="1579" spans="20:21">
      <c r="T1579" s="58"/>
      <c r="U1579" s="58"/>
    </row>
    <row r="1580" spans="20:21">
      <c r="T1580" s="58"/>
      <c r="U1580" s="58"/>
    </row>
    <row r="1581" spans="20:21">
      <c r="T1581" s="58"/>
      <c r="U1581" s="58"/>
    </row>
    <row r="1582" spans="20:21">
      <c r="T1582" s="58"/>
      <c r="U1582" s="58"/>
    </row>
    <row r="1583" spans="20:21">
      <c r="T1583" s="58"/>
      <c r="U1583" s="58"/>
    </row>
    <row r="1584" spans="20:21">
      <c r="T1584" s="58"/>
      <c r="U1584" s="58"/>
    </row>
    <row r="1585" spans="20:21">
      <c r="T1585" s="58"/>
      <c r="U1585" s="58"/>
    </row>
    <row r="1586" spans="20:21">
      <c r="T1586" s="58"/>
      <c r="U1586" s="58"/>
    </row>
    <row r="1587" spans="20:21">
      <c r="T1587" s="58"/>
      <c r="U1587" s="58"/>
    </row>
    <row r="1588" spans="20:21">
      <c r="T1588" s="58"/>
      <c r="U1588" s="58"/>
    </row>
    <row r="1589" spans="20:21">
      <c r="T1589" s="58"/>
      <c r="U1589" s="58"/>
    </row>
    <row r="1590" spans="20:21">
      <c r="T1590" s="58"/>
      <c r="U1590" s="58"/>
    </row>
    <row r="1591" spans="20:21">
      <c r="T1591" s="58"/>
      <c r="U1591" s="58"/>
    </row>
    <row r="1592" spans="20:21">
      <c r="T1592" s="58"/>
      <c r="U1592" s="58"/>
    </row>
    <row r="1593" spans="20:21">
      <c r="T1593" s="58"/>
      <c r="U1593" s="58"/>
    </row>
    <row r="1594" spans="20:21">
      <c r="T1594" s="58"/>
      <c r="U1594" s="58"/>
    </row>
    <row r="1595" spans="20:21">
      <c r="T1595" s="58"/>
      <c r="U1595" s="58"/>
    </row>
    <row r="1596" spans="20:21">
      <c r="T1596" s="58"/>
      <c r="U1596" s="58"/>
    </row>
    <row r="1597" spans="20:21">
      <c r="T1597" s="58"/>
      <c r="U1597" s="58"/>
    </row>
    <row r="1598" spans="20:21">
      <c r="T1598" s="58"/>
      <c r="U1598" s="58"/>
    </row>
    <row r="1599" spans="20:21">
      <c r="T1599" s="58"/>
      <c r="U1599" s="58"/>
    </row>
    <row r="1600" spans="20:21">
      <c r="T1600" s="58"/>
      <c r="U1600" s="58"/>
    </row>
    <row r="1601" spans="20:21">
      <c r="T1601" s="58"/>
      <c r="U1601" s="58"/>
    </row>
    <row r="1602" spans="20:21">
      <c r="T1602" s="58"/>
      <c r="U1602" s="58"/>
    </row>
    <row r="1603" spans="20:21">
      <c r="T1603" s="58"/>
      <c r="U1603" s="58"/>
    </row>
    <row r="1604" spans="20:21">
      <c r="T1604" s="58"/>
      <c r="U1604" s="58"/>
    </row>
    <row r="1605" spans="20:21">
      <c r="T1605" s="58"/>
      <c r="U1605" s="58"/>
    </row>
    <row r="1606" spans="20:21">
      <c r="T1606" s="58"/>
      <c r="U1606" s="58"/>
    </row>
    <row r="1607" spans="20:21">
      <c r="T1607" s="58"/>
      <c r="U1607" s="58"/>
    </row>
    <row r="1608" spans="20:21">
      <c r="T1608" s="58"/>
      <c r="U1608" s="58"/>
    </row>
    <row r="1609" spans="20:21">
      <c r="T1609" s="58"/>
      <c r="U1609" s="58"/>
    </row>
    <row r="1610" spans="20:21">
      <c r="T1610" s="58"/>
      <c r="U1610" s="58"/>
    </row>
    <row r="1611" spans="20:21">
      <c r="T1611" s="58"/>
      <c r="U1611" s="58"/>
    </row>
    <row r="1612" spans="20:21">
      <c r="T1612" s="58"/>
      <c r="U1612" s="58"/>
    </row>
    <row r="1613" spans="20:21">
      <c r="T1613" s="58"/>
      <c r="U1613" s="58"/>
    </row>
    <row r="1614" spans="20:21">
      <c r="T1614" s="58"/>
      <c r="U1614" s="58"/>
    </row>
    <row r="1615" spans="20:21">
      <c r="T1615" s="58"/>
      <c r="U1615" s="58"/>
    </row>
    <row r="1616" spans="20:21">
      <c r="T1616" s="58"/>
      <c r="U1616" s="58"/>
    </row>
    <row r="1617" spans="20:21">
      <c r="T1617" s="58"/>
      <c r="U1617" s="58"/>
    </row>
    <row r="1618" spans="20:21">
      <c r="T1618" s="58"/>
      <c r="U1618" s="58"/>
    </row>
    <row r="1619" spans="20:21">
      <c r="T1619" s="58"/>
      <c r="U1619" s="58"/>
    </row>
    <row r="1620" spans="20:21">
      <c r="T1620" s="58"/>
      <c r="U1620" s="58"/>
    </row>
    <row r="1621" spans="20:21">
      <c r="T1621" s="58"/>
      <c r="U1621" s="58"/>
    </row>
    <row r="1622" spans="20:21">
      <c r="T1622" s="58"/>
      <c r="U1622" s="58"/>
    </row>
    <row r="1623" spans="20:21">
      <c r="T1623" s="58"/>
      <c r="U1623" s="58"/>
    </row>
    <row r="1624" spans="20:21">
      <c r="T1624" s="58"/>
      <c r="U1624" s="58"/>
    </row>
    <row r="1625" spans="20:21">
      <c r="T1625" s="58"/>
      <c r="U1625" s="58"/>
    </row>
    <row r="1626" spans="20:21">
      <c r="T1626" s="58"/>
      <c r="U1626" s="58"/>
    </row>
    <row r="1627" spans="20:21">
      <c r="T1627" s="58"/>
      <c r="U1627" s="58"/>
    </row>
    <row r="1628" spans="20:21">
      <c r="T1628" s="58"/>
      <c r="U1628" s="58"/>
    </row>
    <row r="1629" spans="20:21">
      <c r="T1629" s="58"/>
      <c r="U1629" s="58"/>
    </row>
    <row r="1630" spans="20:21">
      <c r="T1630" s="58"/>
      <c r="U1630" s="58"/>
    </row>
    <row r="1631" spans="20:21">
      <c r="T1631" s="58"/>
      <c r="U1631" s="58"/>
    </row>
    <row r="1632" spans="20:21">
      <c r="T1632" s="58"/>
      <c r="U1632" s="58"/>
    </row>
    <row r="1633" spans="20:21">
      <c r="T1633" s="58"/>
      <c r="U1633" s="58"/>
    </row>
    <row r="1634" spans="20:21">
      <c r="T1634" s="58"/>
      <c r="U1634" s="58"/>
    </row>
    <row r="1635" spans="20:21">
      <c r="T1635" s="58"/>
      <c r="U1635" s="58"/>
    </row>
    <row r="1636" spans="20:21">
      <c r="T1636" s="58"/>
      <c r="U1636" s="58"/>
    </row>
    <row r="1637" spans="20:21">
      <c r="T1637" s="58"/>
      <c r="U1637" s="58"/>
    </row>
    <row r="1638" spans="20:21">
      <c r="T1638" s="58"/>
      <c r="U1638" s="58"/>
    </row>
    <row r="1639" spans="20:21">
      <c r="T1639" s="58"/>
      <c r="U1639" s="58"/>
    </row>
    <row r="1640" spans="20:21">
      <c r="T1640" s="58"/>
      <c r="U1640" s="58"/>
    </row>
    <row r="1641" spans="20:21">
      <c r="T1641" s="58"/>
      <c r="U1641" s="58"/>
    </row>
    <row r="1642" spans="20:21">
      <c r="T1642" s="58"/>
      <c r="U1642" s="58"/>
    </row>
    <row r="1643" spans="20:21">
      <c r="T1643" s="58"/>
      <c r="U1643" s="58"/>
    </row>
    <row r="1644" spans="20:21">
      <c r="T1644" s="58"/>
      <c r="U1644" s="58"/>
    </row>
    <row r="1645" spans="20:21">
      <c r="T1645" s="58"/>
      <c r="U1645" s="58"/>
    </row>
    <row r="1646" spans="20:21">
      <c r="T1646" s="58"/>
      <c r="U1646" s="58"/>
    </row>
    <row r="1647" spans="20:21">
      <c r="T1647" s="58"/>
      <c r="U1647" s="58"/>
    </row>
    <row r="1648" spans="20:21">
      <c r="T1648" s="58"/>
      <c r="U1648" s="58"/>
    </row>
    <row r="1649" spans="20:21">
      <c r="T1649" s="58"/>
      <c r="U1649" s="58"/>
    </row>
    <row r="1650" spans="20:21">
      <c r="T1650" s="58"/>
      <c r="U1650" s="58"/>
    </row>
    <row r="1651" spans="20:21">
      <c r="T1651" s="58"/>
      <c r="U1651" s="58"/>
    </row>
    <row r="1652" spans="20:21">
      <c r="T1652" s="58"/>
      <c r="U1652" s="58"/>
    </row>
    <row r="1653" spans="20:21">
      <c r="T1653" s="58"/>
      <c r="U1653" s="58"/>
    </row>
    <row r="1654" spans="20:21">
      <c r="T1654" s="58"/>
      <c r="U1654" s="58"/>
    </row>
    <row r="1655" spans="20:21">
      <c r="T1655" s="58"/>
      <c r="U1655" s="58"/>
    </row>
    <row r="1656" spans="20:21">
      <c r="T1656" s="58"/>
      <c r="U1656" s="58"/>
    </row>
    <row r="1657" spans="20:21">
      <c r="T1657" s="58"/>
      <c r="U1657" s="58"/>
    </row>
    <row r="1658" spans="20:21">
      <c r="T1658" s="58"/>
      <c r="U1658" s="58"/>
    </row>
    <row r="1659" spans="20:21">
      <c r="T1659" s="58"/>
      <c r="U1659" s="58"/>
    </row>
    <row r="1660" spans="20:21">
      <c r="T1660" s="58"/>
      <c r="U1660" s="58"/>
    </row>
    <row r="1661" spans="20:21">
      <c r="T1661" s="58"/>
      <c r="U1661" s="58"/>
    </row>
    <row r="1662" spans="20:21">
      <c r="T1662" s="58"/>
      <c r="U1662" s="58"/>
    </row>
    <row r="1663" spans="20:21">
      <c r="T1663" s="58"/>
      <c r="U1663" s="58"/>
    </row>
    <row r="1664" spans="20:21">
      <c r="T1664" s="58"/>
      <c r="U1664" s="58"/>
    </row>
    <row r="1665" spans="20:21">
      <c r="T1665" s="58"/>
      <c r="U1665" s="58"/>
    </row>
    <row r="1666" spans="20:21">
      <c r="T1666" s="58"/>
      <c r="U1666" s="58"/>
    </row>
    <row r="1667" spans="20:21">
      <c r="T1667" s="58"/>
      <c r="U1667" s="58"/>
    </row>
    <row r="1668" spans="20:21">
      <c r="T1668" s="58"/>
      <c r="U1668" s="58"/>
    </row>
    <row r="1669" spans="20:21">
      <c r="T1669" s="58"/>
      <c r="U1669" s="58"/>
    </row>
    <row r="1670" spans="20:21">
      <c r="T1670" s="58"/>
      <c r="U1670" s="58"/>
    </row>
    <row r="1671" spans="20:21">
      <c r="T1671" s="58"/>
      <c r="U1671" s="58"/>
    </row>
    <row r="1672" spans="20:21">
      <c r="T1672" s="58"/>
      <c r="U1672" s="58"/>
    </row>
    <row r="1673" spans="20:21">
      <c r="T1673" s="58"/>
      <c r="U1673" s="58"/>
    </row>
    <row r="1674" spans="20:21">
      <c r="T1674" s="58"/>
      <c r="U1674" s="58"/>
    </row>
    <row r="1675" spans="20:21">
      <c r="T1675" s="58"/>
      <c r="U1675" s="58"/>
    </row>
    <row r="1676" spans="20:21">
      <c r="T1676" s="58"/>
      <c r="U1676" s="58"/>
    </row>
    <row r="1677" spans="20:21">
      <c r="T1677" s="58"/>
      <c r="U1677" s="58"/>
    </row>
    <row r="1678" spans="20:21">
      <c r="T1678" s="58"/>
      <c r="U1678" s="58"/>
    </row>
    <row r="1679" spans="20:21">
      <c r="T1679" s="58"/>
      <c r="U1679" s="58"/>
    </row>
    <row r="1680" spans="20:21">
      <c r="T1680" s="58"/>
      <c r="U1680" s="58"/>
    </row>
    <row r="1681" spans="20:21">
      <c r="T1681" s="58"/>
      <c r="U1681" s="58"/>
    </row>
    <row r="1682" spans="20:21">
      <c r="T1682" s="58"/>
      <c r="U1682" s="58"/>
    </row>
    <row r="1683" spans="20:21">
      <c r="T1683" s="58"/>
      <c r="U1683" s="58"/>
    </row>
    <row r="1684" spans="20:21">
      <c r="T1684" s="58"/>
      <c r="U1684" s="58"/>
    </row>
    <row r="1685" spans="20:21">
      <c r="T1685" s="58"/>
      <c r="U1685" s="58"/>
    </row>
    <row r="1686" spans="20:21">
      <c r="T1686" s="58"/>
      <c r="U1686" s="58"/>
    </row>
    <row r="1687" spans="20:21">
      <c r="T1687" s="58"/>
      <c r="U1687" s="58"/>
    </row>
    <row r="1688" spans="20:21">
      <c r="T1688" s="58"/>
      <c r="U1688" s="58"/>
    </row>
    <row r="1689" spans="20:21">
      <c r="T1689" s="58"/>
      <c r="U1689" s="58"/>
    </row>
    <row r="1690" spans="20:21">
      <c r="T1690" s="58"/>
      <c r="U1690" s="58"/>
    </row>
    <row r="1691" spans="20:21">
      <c r="T1691" s="58"/>
      <c r="U1691" s="58"/>
    </row>
    <row r="1692" spans="20:21">
      <c r="T1692" s="58"/>
      <c r="U1692" s="58"/>
    </row>
    <row r="1693" spans="20:21">
      <c r="T1693" s="58"/>
      <c r="U1693" s="58"/>
    </row>
    <row r="1694" spans="20:21">
      <c r="T1694" s="58"/>
      <c r="U1694" s="58"/>
    </row>
    <row r="1695" spans="20:21">
      <c r="T1695" s="58"/>
      <c r="U1695" s="58"/>
    </row>
    <row r="1696" spans="20:21">
      <c r="T1696" s="58"/>
      <c r="U1696" s="58"/>
    </row>
    <row r="1697" spans="20:21">
      <c r="T1697" s="58"/>
      <c r="U1697" s="58"/>
    </row>
    <row r="1698" spans="20:21">
      <c r="T1698" s="58"/>
      <c r="U1698" s="58"/>
    </row>
    <row r="1699" spans="20:21">
      <c r="T1699" s="58"/>
      <c r="U1699" s="58"/>
    </row>
    <row r="1700" spans="20:21">
      <c r="T1700" s="58"/>
      <c r="U1700" s="58"/>
    </row>
    <row r="1701" spans="20:21">
      <c r="T1701" s="58"/>
      <c r="U1701" s="58"/>
    </row>
    <row r="1702" spans="20:21">
      <c r="T1702" s="58"/>
      <c r="U1702" s="58"/>
    </row>
    <row r="1703" spans="20:21">
      <c r="T1703" s="58"/>
      <c r="U1703" s="58"/>
    </row>
    <row r="1704" spans="20:21">
      <c r="T1704" s="58"/>
      <c r="U1704" s="58"/>
    </row>
    <row r="1705" spans="20:21">
      <c r="T1705" s="58"/>
      <c r="U1705" s="58"/>
    </row>
    <row r="1706" spans="20:21">
      <c r="T1706" s="58"/>
      <c r="U1706" s="58"/>
    </row>
    <row r="1707" spans="20:21">
      <c r="T1707" s="58"/>
      <c r="U1707" s="58"/>
    </row>
    <row r="1708" spans="20:21">
      <c r="T1708" s="58"/>
      <c r="U1708" s="58"/>
    </row>
    <row r="1709" spans="20:21">
      <c r="T1709" s="58"/>
      <c r="U1709" s="58"/>
    </row>
    <row r="1710" spans="20:21">
      <c r="T1710" s="58"/>
      <c r="U1710" s="58"/>
    </row>
    <row r="1711" spans="20:21">
      <c r="T1711" s="58"/>
      <c r="U1711" s="58"/>
    </row>
    <row r="1712" spans="20:21">
      <c r="T1712" s="58"/>
      <c r="U1712" s="58"/>
    </row>
    <row r="1713" spans="20:21">
      <c r="T1713" s="58"/>
      <c r="U1713" s="58"/>
    </row>
    <row r="1714" spans="20:21">
      <c r="T1714" s="58"/>
      <c r="U1714" s="58"/>
    </row>
    <row r="1715" spans="20:21">
      <c r="T1715" s="58"/>
      <c r="U1715" s="58"/>
    </row>
    <row r="1716" spans="20:21">
      <c r="T1716" s="58"/>
      <c r="U1716" s="58"/>
    </row>
    <row r="1717" spans="20:21">
      <c r="T1717" s="58"/>
      <c r="U1717" s="58"/>
    </row>
    <row r="1718" spans="20:21">
      <c r="T1718" s="58"/>
      <c r="U1718" s="58"/>
    </row>
    <row r="1719" spans="20:21">
      <c r="T1719" s="58"/>
      <c r="U1719" s="58"/>
    </row>
    <row r="1720" spans="20:21">
      <c r="T1720" s="58"/>
      <c r="U1720" s="58"/>
    </row>
    <row r="1721" spans="20:21">
      <c r="T1721" s="58"/>
      <c r="U1721" s="58"/>
    </row>
    <row r="1722" spans="20:21">
      <c r="T1722" s="58"/>
      <c r="U1722" s="58"/>
    </row>
    <row r="1723" spans="20:21">
      <c r="T1723" s="58"/>
      <c r="U1723" s="58"/>
    </row>
    <row r="1724" spans="20:21">
      <c r="T1724" s="58"/>
      <c r="U1724" s="58"/>
    </row>
    <row r="1725" spans="20:21">
      <c r="T1725" s="58"/>
      <c r="U1725" s="58"/>
    </row>
    <row r="1726" spans="20:21">
      <c r="T1726" s="58"/>
      <c r="U1726" s="58"/>
    </row>
    <row r="1727" spans="20:21">
      <c r="T1727" s="58"/>
      <c r="U1727" s="58"/>
    </row>
    <row r="1728" spans="20:21">
      <c r="T1728" s="58"/>
      <c r="U1728" s="58"/>
    </row>
    <row r="1729" spans="20:21">
      <c r="T1729" s="58"/>
      <c r="U1729" s="58"/>
    </row>
    <row r="1730" spans="20:21">
      <c r="T1730" s="58"/>
      <c r="U1730" s="58"/>
    </row>
    <row r="1731" spans="20:21">
      <c r="T1731" s="58"/>
      <c r="U1731" s="58"/>
    </row>
    <row r="1732" spans="20:21">
      <c r="T1732" s="58"/>
      <c r="U1732" s="58"/>
    </row>
    <row r="1733" spans="20:21">
      <c r="T1733" s="58"/>
      <c r="U1733" s="58"/>
    </row>
    <row r="1734" spans="20:21">
      <c r="T1734" s="58"/>
      <c r="U1734" s="58"/>
    </row>
    <row r="1735" spans="20:21">
      <c r="T1735" s="58"/>
      <c r="U1735" s="58"/>
    </row>
    <row r="1736" spans="20:21">
      <c r="T1736" s="58"/>
      <c r="U1736" s="58"/>
    </row>
    <row r="1737" spans="20:21">
      <c r="T1737" s="58"/>
      <c r="U1737" s="58"/>
    </row>
    <row r="1738" spans="20:21">
      <c r="T1738" s="58"/>
      <c r="U1738" s="58"/>
    </row>
    <row r="1739" spans="20:21">
      <c r="T1739" s="58"/>
      <c r="U1739" s="58"/>
    </row>
    <row r="1740" spans="20:21">
      <c r="T1740" s="58"/>
      <c r="U1740" s="58"/>
    </row>
    <row r="1741" spans="20:21">
      <c r="T1741" s="58"/>
      <c r="U1741" s="58"/>
    </row>
    <row r="1742" spans="20:21">
      <c r="T1742" s="58"/>
      <c r="U1742" s="58"/>
    </row>
    <row r="1743" spans="20:21">
      <c r="T1743" s="58"/>
      <c r="U1743" s="58"/>
    </row>
    <row r="1744" spans="20:21">
      <c r="T1744" s="58"/>
      <c r="U1744" s="58"/>
    </row>
    <row r="1745" spans="20:21">
      <c r="T1745" s="58"/>
      <c r="U1745" s="58"/>
    </row>
    <row r="1746" spans="20:21">
      <c r="T1746" s="58"/>
      <c r="U1746" s="58"/>
    </row>
    <row r="1747" spans="20:21">
      <c r="T1747" s="58"/>
      <c r="U1747" s="58"/>
    </row>
    <row r="1748" spans="20:21">
      <c r="T1748" s="58"/>
      <c r="U1748" s="58"/>
    </row>
    <row r="1749" spans="20:21">
      <c r="T1749" s="58"/>
      <c r="U1749" s="58"/>
    </row>
    <row r="1750" spans="20:21">
      <c r="T1750" s="58"/>
      <c r="U1750" s="58"/>
    </row>
    <row r="1751" spans="20:21">
      <c r="T1751" s="58"/>
      <c r="U1751" s="58"/>
    </row>
    <row r="1752" spans="20:21">
      <c r="T1752" s="58"/>
      <c r="U1752" s="58"/>
    </row>
    <row r="1753" spans="20:21">
      <c r="T1753" s="58"/>
      <c r="U1753" s="58"/>
    </row>
    <row r="1754" spans="20:21">
      <c r="T1754" s="58"/>
      <c r="U1754" s="58"/>
    </row>
    <row r="1755" spans="20:21">
      <c r="T1755" s="58"/>
      <c r="U1755" s="58"/>
    </row>
    <row r="1756" spans="20:21">
      <c r="T1756" s="58"/>
      <c r="U1756" s="58"/>
    </row>
    <row r="1757" spans="20:21">
      <c r="T1757" s="58"/>
      <c r="U1757" s="58"/>
    </row>
    <row r="1758" spans="20:21">
      <c r="T1758" s="58"/>
      <c r="U1758" s="58"/>
    </row>
    <row r="1759" spans="20:21">
      <c r="T1759" s="58"/>
      <c r="U1759" s="58"/>
    </row>
    <row r="1760" spans="20:21">
      <c r="T1760" s="58"/>
      <c r="U1760" s="58"/>
    </row>
    <row r="1761" spans="20:21">
      <c r="T1761" s="58"/>
      <c r="U1761" s="58"/>
    </row>
    <row r="1762" spans="20:21">
      <c r="T1762" s="58"/>
      <c r="U1762" s="58"/>
    </row>
    <row r="1763" spans="20:21">
      <c r="T1763" s="58"/>
      <c r="U1763" s="58"/>
    </row>
    <row r="1764" spans="20:21">
      <c r="T1764" s="58"/>
      <c r="U1764" s="58"/>
    </row>
    <row r="1765" spans="20:21">
      <c r="T1765" s="58"/>
      <c r="U1765" s="58"/>
    </row>
    <row r="1766" spans="20:21">
      <c r="T1766" s="58"/>
      <c r="U1766" s="58"/>
    </row>
    <row r="1767" spans="20:21">
      <c r="T1767" s="58"/>
      <c r="U1767" s="58"/>
    </row>
    <row r="1768" spans="20:21">
      <c r="T1768" s="58"/>
      <c r="U1768" s="58"/>
    </row>
    <row r="1769" spans="20:21">
      <c r="T1769" s="58"/>
      <c r="U1769" s="58"/>
    </row>
    <row r="1770" spans="20:21">
      <c r="T1770" s="58"/>
      <c r="U1770" s="58"/>
    </row>
    <row r="1771" spans="20:21">
      <c r="T1771" s="58"/>
      <c r="U1771" s="58"/>
    </row>
    <row r="1772" spans="20:21">
      <c r="T1772" s="58"/>
      <c r="U1772" s="58"/>
    </row>
    <row r="1773" spans="20:21">
      <c r="T1773" s="58"/>
      <c r="U1773" s="58"/>
    </row>
    <row r="1774" spans="20:21">
      <c r="T1774" s="58"/>
      <c r="U1774" s="58"/>
    </row>
    <row r="1775" spans="20:21">
      <c r="T1775" s="58"/>
      <c r="U1775" s="58"/>
    </row>
    <row r="1776" spans="20:21">
      <c r="T1776" s="58"/>
      <c r="U1776" s="58"/>
    </row>
    <row r="1777" spans="20:21">
      <c r="T1777" s="58"/>
      <c r="U1777" s="58"/>
    </row>
    <row r="1778" spans="20:21">
      <c r="T1778" s="58"/>
      <c r="U1778" s="58"/>
    </row>
    <row r="1779" spans="20:21">
      <c r="T1779" s="58"/>
      <c r="U1779" s="58"/>
    </row>
    <row r="1780" spans="20:21">
      <c r="T1780" s="58"/>
      <c r="U1780" s="58"/>
    </row>
    <row r="1781" spans="20:21">
      <c r="T1781" s="58"/>
      <c r="U1781" s="58"/>
    </row>
    <row r="1782" spans="20:21">
      <c r="T1782" s="58"/>
      <c r="U1782" s="58"/>
    </row>
    <row r="1783" spans="20:21">
      <c r="T1783" s="58"/>
      <c r="U1783" s="58"/>
    </row>
    <row r="1784" spans="20:21">
      <c r="T1784" s="58"/>
      <c r="U1784" s="58"/>
    </row>
    <row r="1785" spans="20:21">
      <c r="T1785" s="58"/>
      <c r="U1785" s="58"/>
    </row>
    <row r="1786" spans="20:21">
      <c r="T1786" s="58"/>
      <c r="U1786" s="58"/>
    </row>
    <row r="1787" spans="20:21">
      <c r="T1787" s="58"/>
      <c r="U1787" s="58"/>
    </row>
    <row r="1788" spans="20:21">
      <c r="T1788" s="58"/>
      <c r="U1788" s="58"/>
    </row>
    <row r="1789" spans="20:21">
      <c r="T1789" s="58"/>
      <c r="U1789" s="58"/>
    </row>
    <row r="1790" spans="20:21">
      <c r="T1790" s="58"/>
      <c r="U1790" s="58"/>
    </row>
    <row r="1791" spans="20:21">
      <c r="T1791" s="58"/>
      <c r="U1791" s="58"/>
    </row>
    <row r="1792" spans="20:21">
      <c r="T1792" s="58"/>
      <c r="U1792" s="58"/>
    </row>
    <row r="1793" spans="20:21">
      <c r="T1793" s="58"/>
      <c r="U1793" s="58"/>
    </row>
    <row r="1794" spans="20:21">
      <c r="T1794" s="58"/>
      <c r="U1794" s="58"/>
    </row>
    <row r="1795" spans="20:21">
      <c r="T1795" s="58"/>
      <c r="U1795" s="58"/>
    </row>
    <row r="1796" spans="20:21">
      <c r="T1796" s="58"/>
      <c r="U1796" s="58"/>
    </row>
    <row r="1797" spans="20:21">
      <c r="T1797" s="58"/>
      <c r="U1797" s="58"/>
    </row>
    <row r="1798" spans="20:21">
      <c r="T1798" s="58"/>
      <c r="U1798" s="58"/>
    </row>
    <row r="1799" spans="20:21">
      <c r="T1799" s="58"/>
      <c r="U1799" s="58"/>
    </row>
    <row r="1800" spans="20:21">
      <c r="T1800" s="58"/>
      <c r="U1800" s="58"/>
    </row>
    <row r="1801" spans="20:21">
      <c r="T1801" s="58"/>
      <c r="U1801" s="58"/>
    </row>
    <row r="1802" spans="20:21">
      <c r="T1802" s="58"/>
      <c r="U1802" s="58"/>
    </row>
    <row r="1803" spans="20:21">
      <c r="T1803" s="58"/>
      <c r="U1803" s="58"/>
    </row>
    <row r="1804" spans="20:21">
      <c r="T1804" s="58"/>
      <c r="U1804" s="58"/>
    </row>
    <row r="1805" spans="20:21">
      <c r="T1805" s="58"/>
      <c r="U1805" s="58"/>
    </row>
    <row r="1806" spans="20:21">
      <c r="T1806" s="58"/>
      <c r="U1806" s="58"/>
    </row>
    <row r="1807" spans="20:21">
      <c r="T1807" s="58"/>
      <c r="U1807" s="58"/>
    </row>
    <row r="1808" spans="20:21">
      <c r="T1808" s="58"/>
      <c r="U1808" s="58"/>
    </row>
    <row r="1809" spans="20:21">
      <c r="T1809" s="58"/>
      <c r="U1809" s="58"/>
    </row>
    <row r="1810" spans="20:21">
      <c r="T1810" s="58"/>
      <c r="U1810" s="58"/>
    </row>
    <row r="1811" spans="20:21">
      <c r="T1811" s="58"/>
      <c r="U1811" s="58"/>
    </row>
    <row r="1812" spans="20:21">
      <c r="T1812" s="58"/>
      <c r="U1812" s="58"/>
    </row>
    <row r="1813" spans="20:21">
      <c r="T1813" s="58"/>
      <c r="U1813" s="58"/>
    </row>
    <row r="1814" spans="20:21">
      <c r="T1814" s="58"/>
      <c r="U1814" s="58"/>
    </row>
    <row r="1815" spans="20:21">
      <c r="T1815" s="58"/>
      <c r="U1815" s="58"/>
    </row>
    <row r="1816" spans="20:21">
      <c r="T1816" s="58"/>
      <c r="U1816" s="58"/>
    </row>
    <row r="1817" spans="20:21">
      <c r="T1817" s="58"/>
      <c r="U1817" s="58"/>
    </row>
    <row r="1818" spans="20:21">
      <c r="T1818" s="58"/>
      <c r="U1818" s="58"/>
    </row>
    <row r="1819" spans="20:21">
      <c r="T1819" s="58"/>
      <c r="U1819" s="58"/>
    </row>
    <row r="1820" spans="20:21">
      <c r="T1820" s="58"/>
      <c r="U1820" s="58"/>
    </row>
    <row r="1821" spans="20:21">
      <c r="T1821" s="58"/>
      <c r="U1821" s="58"/>
    </row>
    <row r="1822" spans="20:21">
      <c r="T1822" s="58"/>
      <c r="U1822" s="58"/>
    </row>
    <row r="1823" spans="20:21">
      <c r="T1823" s="58"/>
      <c r="U1823" s="58"/>
    </row>
    <row r="1824" spans="20:21">
      <c r="T1824" s="58"/>
      <c r="U1824" s="58"/>
    </row>
    <row r="1825" spans="20:21">
      <c r="T1825" s="58"/>
      <c r="U1825" s="58"/>
    </row>
    <row r="1826" spans="20:21">
      <c r="T1826" s="58"/>
      <c r="U1826" s="58"/>
    </row>
    <row r="1827" spans="20:21">
      <c r="T1827" s="58"/>
      <c r="U1827" s="58"/>
    </row>
    <row r="1828" spans="20:21">
      <c r="T1828" s="58"/>
      <c r="U1828" s="58"/>
    </row>
    <row r="1829" spans="20:21">
      <c r="T1829" s="58"/>
      <c r="U1829" s="58"/>
    </row>
    <row r="1830" spans="20:21">
      <c r="T1830" s="58"/>
      <c r="U1830" s="58"/>
    </row>
    <row r="1831" spans="20:21">
      <c r="T1831" s="58"/>
      <c r="U1831" s="58"/>
    </row>
    <row r="1832" spans="20:21">
      <c r="T1832" s="58"/>
      <c r="U1832" s="58"/>
    </row>
    <row r="1833" spans="20:21">
      <c r="T1833" s="58"/>
      <c r="U1833" s="58"/>
    </row>
    <row r="1834" spans="20:21">
      <c r="T1834" s="58"/>
      <c r="U1834" s="58"/>
    </row>
    <row r="1835" spans="20:21">
      <c r="T1835" s="58"/>
      <c r="U1835" s="58"/>
    </row>
    <row r="1836" spans="20:21">
      <c r="T1836" s="58"/>
      <c r="U1836" s="58"/>
    </row>
    <row r="1837" spans="20:21">
      <c r="T1837" s="58"/>
      <c r="U1837" s="58"/>
    </row>
    <row r="1838" spans="20:21">
      <c r="T1838" s="58"/>
      <c r="U1838" s="58"/>
    </row>
    <row r="1839" spans="20:21">
      <c r="T1839" s="58"/>
      <c r="U1839" s="58"/>
    </row>
    <row r="1840" spans="20:21">
      <c r="T1840" s="58"/>
      <c r="U1840" s="58"/>
    </row>
    <row r="1841" spans="20:21">
      <c r="T1841" s="58"/>
      <c r="U1841" s="58"/>
    </row>
    <row r="1842" spans="20:21">
      <c r="T1842" s="58"/>
      <c r="U1842" s="58"/>
    </row>
    <row r="1843" spans="20:21">
      <c r="T1843" s="58"/>
      <c r="U1843" s="58"/>
    </row>
    <row r="1844" spans="20:21">
      <c r="T1844" s="58"/>
      <c r="U1844" s="58"/>
    </row>
    <row r="1845" spans="20:21">
      <c r="T1845" s="58"/>
      <c r="U1845" s="58"/>
    </row>
    <row r="1846" spans="20:21">
      <c r="T1846" s="58"/>
      <c r="U1846" s="58"/>
    </row>
    <row r="1847" spans="20:21">
      <c r="T1847" s="58"/>
      <c r="U1847" s="58"/>
    </row>
    <row r="1848" spans="20:21">
      <c r="T1848" s="58"/>
      <c r="U1848" s="58"/>
    </row>
    <row r="1849" spans="20:21">
      <c r="T1849" s="58"/>
      <c r="U1849" s="58"/>
    </row>
    <row r="1850" spans="20:21">
      <c r="T1850" s="58"/>
      <c r="U1850" s="58"/>
    </row>
    <row r="1851" spans="20:21">
      <c r="T1851" s="58"/>
      <c r="U1851" s="58"/>
    </row>
    <row r="1852" spans="20:21">
      <c r="T1852" s="58"/>
      <c r="U1852" s="58"/>
    </row>
    <row r="1853" spans="20:21">
      <c r="T1853" s="58"/>
      <c r="U1853" s="58"/>
    </row>
    <row r="1854" spans="20:21">
      <c r="T1854" s="58"/>
      <c r="U1854" s="58"/>
    </row>
    <row r="1855" spans="20:21">
      <c r="T1855" s="58"/>
      <c r="U1855" s="58"/>
    </row>
    <row r="1856" spans="20:21">
      <c r="T1856" s="58"/>
      <c r="U1856" s="58"/>
    </row>
    <row r="1857" spans="20:21">
      <c r="T1857" s="58"/>
      <c r="U1857" s="58"/>
    </row>
    <row r="1858" spans="20:21">
      <c r="T1858" s="58"/>
      <c r="U1858" s="58"/>
    </row>
    <row r="1859" spans="20:21">
      <c r="T1859" s="58"/>
      <c r="U1859" s="58"/>
    </row>
    <row r="1860" spans="20:21">
      <c r="T1860" s="58"/>
      <c r="U1860" s="58"/>
    </row>
    <row r="1861" spans="20:21">
      <c r="T1861" s="58"/>
      <c r="U1861" s="58"/>
    </row>
    <row r="1862" spans="20:21">
      <c r="T1862" s="58"/>
      <c r="U1862" s="58"/>
    </row>
    <row r="1863" spans="20:21">
      <c r="T1863" s="58"/>
      <c r="U1863" s="58"/>
    </row>
    <row r="1864" spans="20:21">
      <c r="T1864" s="58"/>
      <c r="U1864" s="58"/>
    </row>
    <row r="1865" spans="20:21">
      <c r="T1865" s="58"/>
      <c r="U1865" s="58"/>
    </row>
    <row r="1866" spans="20:21">
      <c r="T1866" s="58"/>
      <c r="U1866" s="58"/>
    </row>
    <row r="1867" spans="20:21">
      <c r="T1867" s="58"/>
      <c r="U1867" s="58"/>
    </row>
    <row r="1868" spans="20:21">
      <c r="T1868" s="58"/>
      <c r="U1868" s="58"/>
    </row>
    <row r="1869" spans="20:21">
      <c r="T1869" s="58"/>
      <c r="U1869" s="58"/>
    </row>
    <row r="1870" spans="20:21">
      <c r="T1870" s="58"/>
      <c r="U1870" s="58"/>
    </row>
    <row r="1871" spans="20:21">
      <c r="T1871" s="58"/>
      <c r="U1871" s="58"/>
    </row>
    <row r="1872" spans="20:21">
      <c r="T1872" s="58"/>
      <c r="U1872" s="58"/>
    </row>
    <row r="1873" spans="20:21">
      <c r="T1873" s="58"/>
      <c r="U1873" s="58"/>
    </row>
    <row r="1874" spans="20:21">
      <c r="T1874" s="58"/>
      <c r="U1874" s="58"/>
    </row>
    <row r="1875" spans="20:21">
      <c r="T1875" s="58"/>
      <c r="U1875" s="58"/>
    </row>
    <row r="1876" spans="20:21">
      <c r="T1876" s="58"/>
      <c r="U1876" s="58"/>
    </row>
    <row r="1877" spans="20:21">
      <c r="T1877" s="58"/>
      <c r="U1877" s="58"/>
    </row>
    <row r="1878" spans="20:21">
      <c r="T1878" s="58"/>
      <c r="U1878" s="58"/>
    </row>
    <row r="1879" spans="20:21">
      <c r="T1879" s="58"/>
      <c r="U1879" s="58"/>
    </row>
    <row r="1880" spans="20:21">
      <c r="T1880" s="58"/>
      <c r="U1880" s="58"/>
    </row>
    <row r="1881" spans="20:21">
      <c r="T1881" s="58"/>
      <c r="U1881" s="58"/>
    </row>
    <row r="1882" spans="20:21">
      <c r="T1882" s="58"/>
      <c r="U1882" s="58"/>
    </row>
    <row r="1883" spans="20:21">
      <c r="T1883" s="58"/>
      <c r="U1883" s="58"/>
    </row>
    <row r="1884" spans="20:21">
      <c r="T1884" s="58"/>
      <c r="U1884" s="58"/>
    </row>
    <row r="1885" spans="20:21">
      <c r="T1885" s="58"/>
      <c r="U1885" s="58"/>
    </row>
    <row r="1886" spans="20:21">
      <c r="T1886" s="58"/>
      <c r="U1886" s="58"/>
    </row>
    <row r="1887" spans="20:21">
      <c r="T1887" s="58"/>
      <c r="U1887" s="58"/>
    </row>
    <row r="1888" spans="20:21">
      <c r="T1888" s="58"/>
      <c r="U1888" s="58"/>
    </row>
    <row r="1889" spans="20:21">
      <c r="T1889" s="58"/>
      <c r="U1889" s="58"/>
    </row>
    <row r="1890" spans="20:21">
      <c r="T1890" s="58"/>
      <c r="U1890" s="58"/>
    </row>
    <row r="1891" spans="20:21">
      <c r="T1891" s="58"/>
      <c r="U1891" s="58"/>
    </row>
    <row r="1892" spans="20:21">
      <c r="T1892" s="58"/>
      <c r="U1892" s="58"/>
    </row>
    <row r="1893" spans="20:21">
      <c r="T1893" s="58"/>
      <c r="U1893" s="58"/>
    </row>
    <row r="1894" spans="20:21">
      <c r="T1894" s="58"/>
      <c r="U1894" s="58"/>
    </row>
    <row r="1895" spans="20:21">
      <c r="T1895" s="58"/>
      <c r="U1895" s="58"/>
    </row>
    <row r="1896" spans="20:21">
      <c r="T1896" s="58"/>
      <c r="U1896" s="58"/>
    </row>
    <row r="1897" spans="20:21">
      <c r="T1897" s="58"/>
      <c r="U1897" s="58"/>
    </row>
    <row r="1898" spans="20:21">
      <c r="T1898" s="58"/>
      <c r="U1898" s="58"/>
    </row>
    <row r="1899" spans="20:21">
      <c r="T1899" s="58"/>
      <c r="U1899" s="58"/>
    </row>
    <row r="1900" spans="20:21">
      <c r="T1900" s="58"/>
      <c r="U1900" s="58"/>
    </row>
    <row r="1901" spans="20:21">
      <c r="T1901" s="58"/>
      <c r="U1901" s="58"/>
    </row>
    <row r="1902" spans="20:21">
      <c r="T1902" s="58"/>
      <c r="U1902" s="58"/>
    </row>
    <row r="1903" spans="20:21">
      <c r="T1903" s="58"/>
      <c r="U1903" s="58"/>
    </row>
    <row r="1904" spans="20:21">
      <c r="T1904" s="58"/>
      <c r="U1904" s="58"/>
    </row>
    <row r="1905" spans="20:21">
      <c r="T1905" s="58"/>
      <c r="U1905" s="58"/>
    </row>
    <row r="1906" spans="20:21">
      <c r="T1906" s="58"/>
      <c r="U1906" s="58"/>
    </row>
    <row r="1907" spans="20:21">
      <c r="T1907" s="58"/>
      <c r="U1907" s="58"/>
    </row>
    <row r="1908" spans="20:21">
      <c r="T1908" s="58"/>
      <c r="U1908" s="58"/>
    </row>
    <row r="1909" spans="20:21">
      <c r="T1909" s="58"/>
      <c r="U1909" s="58"/>
    </row>
    <row r="1910" spans="20:21">
      <c r="T1910" s="58"/>
      <c r="U1910" s="58"/>
    </row>
    <row r="1911" spans="20:21">
      <c r="T1911" s="58"/>
      <c r="U1911" s="58"/>
    </row>
    <row r="1912" spans="20:21">
      <c r="T1912" s="58"/>
      <c r="U1912" s="58"/>
    </row>
    <row r="1913" spans="20:21">
      <c r="T1913" s="58"/>
      <c r="U1913" s="58"/>
    </row>
    <row r="1914" spans="20:21">
      <c r="T1914" s="58"/>
      <c r="U1914" s="58"/>
    </row>
    <row r="1915" spans="20:21">
      <c r="T1915" s="58"/>
      <c r="U1915" s="58"/>
    </row>
    <row r="1916" spans="20:21">
      <c r="T1916" s="58"/>
      <c r="U1916" s="58"/>
    </row>
    <row r="1917" spans="20:21">
      <c r="T1917" s="58"/>
      <c r="U1917" s="58"/>
    </row>
    <row r="1918" spans="20:21">
      <c r="T1918" s="58"/>
      <c r="U1918" s="58"/>
    </row>
    <row r="1919" spans="20:21">
      <c r="T1919" s="58"/>
      <c r="U1919" s="58"/>
    </row>
    <row r="1920" spans="20:21">
      <c r="T1920" s="58"/>
      <c r="U1920" s="58"/>
    </row>
    <row r="1921" spans="20:21">
      <c r="T1921" s="58"/>
      <c r="U1921" s="58"/>
    </row>
    <row r="1922" spans="20:21">
      <c r="T1922" s="58"/>
      <c r="U1922" s="58"/>
    </row>
    <row r="1923" spans="20:21">
      <c r="T1923" s="58"/>
      <c r="U1923" s="58"/>
    </row>
    <row r="1924" spans="20:21">
      <c r="T1924" s="58"/>
      <c r="U1924" s="58"/>
    </row>
    <row r="1925" spans="20:21">
      <c r="T1925" s="58"/>
      <c r="U1925" s="58"/>
    </row>
    <row r="1926" spans="20:21">
      <c r="T1926" s="58"/>
      <c r="U1926" s="58"/>
    </row>
    <row r="1927" spans="20:21">
      <c r="T1927" s="58"/>
      <c r="U1927" s="58"/>
    </row>
    <row r="1928" spans="20:21">
      <c r="T1928" s="58"/>
      <c r="U1928" s="58"/>
    </row>
    <row r="1929" spans="20:21">
      <c r="T1929" s="58"/>
      <c r="U1929" s="58"/>
    </row>
    <row r="1930" spans="20:21">
      <c r="T1930" s="58"/>
      <c r="U1930" s="58"/>
    </row>
    <row r="1931" spans="20:21">
      <c r="T1931" s="58"/>
      <c r="U1931" s="58"/>
    </row>
    <row r="1932" spans="20:21">
      <c r="T1932" s="58"/>
      <c r="U1932" s="58"/>
    </row>
    <row r="1933" spans="20:21">
      <c r="T1933" s="58"/>
      <c r="U1933" s="58"/>
    </row>
    <row r="1934" spans="20:21">
      <c r="T1934" s="58"/>
      <c r="U1934" s="58"/>
    </row>
    <row r="1935" spans="20:21">
      <c r="T1935" s="58"/>
      <c r="U1935" s="58"/>
    </row>
    <row r="1936" spans="20:21">
      <c r="T1936" s="58"/>
      <c r="U1936" s="58"/>
    </row>
    <row r="1937" spans="20:21">
      <c r="T1937" s="58"/>
      <c r="U1937" s="58"/>
    </row>
    <row r="1938" spans="20:21">
      <c r="T1938" s="58"/>
      <c r="U1938" s="58"/>
    </row>
    <row r="1939" spans="20:21">
      <c r="T1939" s="58"/>
      <c r="U1939" s="58"/>
    </row>
    <row r="1940" spans="20:21">
      <c r="T1940" s="58"/>
      <c r="U1940" s="58"/>
    </row>
    <row r="1941" spans="20:21">
      <c r="T1941" s="58"/>
      <c r="U1941" s="58"/>
    </row>
    <row r="1942" spans="20:21">
      <c r="T1942" s="58"/>
      <c r="U1942" s="58"/>
    </row>
    <row r="1943" spans="20:21">
      <c r="T1943" s="58"/>
      <c r="U1943" s="58"/>
    </row>
    <row r="1944" spans="20:21">
      <c r="T1944" s="58"/>
      <c r="U1944" s="58"/>
    </row>
    <row r="1945" spans="20:21">
      <c r="T1945" s="58"/>
      <c r="U1945" s="58"/>
    </row>
    <row r="1946" spans="20:21">
      <c r="T1946" s="58"/>
      <c r="U1946" s="58"/>
    </row>
    <row r="1947" spans="20:21">
      <c r="T1947" s="58"/>
      <c r="U1947" s="58"/>
    </row>
    <row r="1948" spans="20:21">
      <c r="T1948" s="58"/>
      <c r="U1948" s="58"/>
    </row>
    <row r="1949" spans="20:21">
      <c r="T1949" s="58"/>
      <c r="U1949" s="58"/>
    </row>
    <row r="1950" spans="20:21">
      <c r="T1950" s="58"/>
      <c r="U1950" s="58"/>
    </row>
    <row r="1951" spans="20:21">
      <c r="T1951" s="58"/>
      <c r="U1951" s="58"/>
    </row>
    <row r="1952" spans="20:21">
      <c r="T1952" s="58"/>
      <c r="U1952" s="58"/>
    </row>
    <row r="1953" spans="20:21">
      <c r="T1953" s="58"/>
      <c r="U1953" s="58"/>
    </row>
    <row r="1954" spans="20:21">
      <c r="T1954" s="58"/>
      <c r="U1954" s="58"/>
    </row>
    <row r="1955" spans="20:21">
      <c r="T1955" s="58"/>
      <c r="U1955" s="58"/>
    </row>
    <row r="1956" spans="20:21">
      <c r="T1956" s="58"/>
      <c r="U1956" s="58"/>
    </row>
    <row r="1957" spans="20:21">
      <c r="T1957" s="58"/>
      <c r="U1957" s="58"/>
    </row>
    <row r="1958" spans="20:21">
      <c r="T1958" s="58"/>
      <c r="U1958" s="58"/>
    </row>
    <row r="1959" spans="20:21">
      <c r="T1959" s="58"/>
      <c r="U1959" s="58"/>
    </row>
    <row r="1960" spans="20:21">
      <c r="T1960" s="58"/>
      <c r="U1960" s="58"/>
    </row>
    <row r="1961" spans="20:21">
      <c r="T1961" s="58"/>
      <c r="U1961" s="58"/>
    </row>
    <row r="1962" spans="20:21">
      <c r="T1962" s="58"/>
      <c r="U1962" s="58"/>
    </row>
    <row r="1963" spans="20:21">
      <c r="T1963" s="58"/>
      <c r="U1963" s="58"/>
    </row>
    <row r="1964" spans="20:21">
      <c r="T1964" s="58"/>
      <c r="U1964" s="58"/>
    </row>
    <row r="1965" spans="20:21">
      <c r="T1965" s="58"/>
      <c r="U1965" s="58"/>
    </row>
    <row r="1966" spans="20:21">
      <c r="T1966" s="58"/>
      <c r="U1966" s="58"/>
    </row>
    <row r="1967" spans="20:21">
      <c r="T1967" s="58"/>
      <c r="U1967" s="58"/>
    </row>
    <row r="1968" spans="20:21">
      <c r="T1968" s="58"/>
      <c r="U1968" s="58"/>
    </row>
    <row r="1969" spans="20:21">
      <c r="T1969" s="58"/>
      <c r="U1969" s="58"/>
    </row>
    <row r="1970" spans="20:21">
      <c r="T1970" s="58"/>
      <c r="U1970" s="58"/>
    </row>
    <row r="1971" spans="20:21">
      <c r="T1971" s="58"/>
      <c r="U1971" s="58"/>
    </row>
    <row r="1972" spans="20:21">
      <c r="T1972" s="58"/>
      <c r="U1972" s="58"/>
    </row>
    <row r="1973" spans="20:21">
      <c r="T1973" s="58"/>
      <c r="U1973" s="58"/>
    </row>
    <row r="1974" spans="20:21">
      <c r="T1974" s="58"/>
      <c r="U1974" s="58"/>
    </row>
    <row r="1975" spans="20:21">
      <c r="T1975" s="58"/>
      <c r="U1975" s="58"/>
    </row>
    <row r="1976" spans="20:21">
      <c r="T1976" s="58"/>
      <c r="U1976" s="58"/>
    </row>
    <row r="1977" spans="20:21">
      <c r="T1977" s="58"/>
      <c r="U1977" s="58"/>
    </row>
    <row r="1978" spans="20:21">
      <c r="T1978" s="58"/>
      <c r="U1978" s="58"/>
    </row>
    <row r="1979" spans="20:21">
      <c r="T1979" s="58"/>
      <c r="U1979" s="58"/>
    </row>
    <row r="1980" spans="20:21">
      <c r="T1980" s="58"/>
      <c r="U1980" s="58"/>
    </row>
    <row r="1981" spans="20:21">
      <c r="T1981" s="58"/>
      <c r="U1981" s="58"/>
    </row>
    <row r="1982" spans="20:21">
      <c r="T1982" s="58"/>
      <c r="U1982" s="58"/>
    </row>
    <row r="1983" spans="20:21">
      <c r="T1983" s="58"/>
      <c r="U1983" s="58"/>
    </row>
    <row r="1984" spans="20:21">
      <c r="T1984" s="58"/>
      <c r="U1984" s="58"/>
    </row>
    <row r="1985" spans="20:21">
      <c r="T1985" s="58"/>
      <c r="U1985" s="58"/>
    </row>
    <row r="1986" spans="20:21">
      <c r="T1986" s="58"/>
      <c r="U1986" s="58"/>
    </row>
    <row r="1987" spans="20:21">
      <c r="T1987" s="58"/>
      <c r="U1987" s="58"/>
    </row>
    <row r="1988" spans="20:21">
      <c r="T1988" s="58"/>
      <c r="U1988" s="58"/>
    </row>
    <row r="1989" spans="20:21">
      <c r="T1989" s="58"/>
      <c r="U1989" s="58"/>
    </row>
    <row r="1990" spans="20:21">
      <c r="T1990" s="58"/>
      <c r="U1990" s="58"/>
    </row>
    <row r="1991" spans="20:21">
      <c r="T1991" s="58"/>
      <c r="U1991" s="58"/>
    </row>
    <row r="1992" spans="20:21">
      <c r="T1992" s="58"/>
      <c r="U1992" s="58"/>
    </row>
    <row r="1993" spans="20:21">
      <c r="T1993" s="58"/>
      <c r="U1993" s="58"/>
    </row>
    <row r="1994" spans="20:21">
      <c r="T1994" s="58"/>
      <c r="U1994" s="58"/>
    </row>
    <row r="1995" spans="20:21">
      <c r="T1995" s="58"/>
      <c r="U1995" s="58"/>
    </row>
    <row r="1996" spans="20:21">
      <c r="T1996" s="58"/>
      <c r="U1996" s="58"/>
    </row>
    <row r="1997" spans="20:21">
      <c r="T1997" s="58"/>
      <c r="U1997" s="58"/>
    </row>
    <row r="1998" spans="20:21">
      <c r="T1998" s="58"/>
      <c r="U1998" s="58"/>
    </row>
    <row r="1999" spans="20:21">
      <c r="T1999" s="58"/>
      <c r="U1999" s="58"/>
    </row>
    <row r="2000" spans="20:21">
      <c r="T2000" s="58"/>
      <c r="U2000" s="58"/>
    </row>
    <row r="2001" spans="20:21">
      <c r="T2001" s="58"/>
      <c r="U2001" s="58"/>
    </row>
    <row r="2002" spans="20:21">
      <c r="T2002" s="58"/>
      <c r="U2002" s="58"/>
    </row>
    <row r="2003" spans="20:21">
      <c r="T2003" s="58"/>
      <c r="U2003" s="58"/>
    </row>
    <row r="2004" spans="20:21">
      <c r="T2004" s="58"/>
      <c r="U2004" s="58"/>
    </row>
    <row r="2005" spans="20:21">
      <c r="T2005" s="58"/>
      <c r="U2005" s="58"/>
    </row>
    <row r="2006" spans="20:21">
      <c r="T2006" s="58"/>
      <c r="U2006" s="58"/>
    </row>
    <row r="2007" spans="20:21">
      <c r="T2007" s="58"/>
      <c r="U2007" s="58"/>
    </row>
    <row r="2008" spans="20:21">
      <c r="T2008" s="58"/>
      <c r="U2008" s="58"/>
    </row>
    <row r="2009" spans="20:21">
      <c r="T2009" s="58"/>
      <c r="U2009" s="58"/>
    </row>
    <row r="2010" spans="20:21">
      <c r="T2010" s="58"/>
      <c r="U2010" s="58"/>
    </row>
    <row r="2011" spans="20:21">
      <c r="T2011" s="58"/>
      <c r="U2011" s="58"/>
    </row>
    <row r="2012" spans="20:21">
      <c r="T2012" s="58"/>
      <c r="U2012" s="58"/>
    </row>
    <row r="2013" spans="20:21">
      <c r="T2013" s="58"/>
      <c r="U2013" s="58"/>
    </row>
    <row r="2014" spans="20:21">
      <c r="T2014" s="58"/>
      <c r="U2014" s="58"/>
    </row>
    <row r="2015" spans="20:21">
      <c r="T2015" s="58"/>
      <c r="U2015" s="58"/>
    </row>
    <row r="2016" spans="20:21">
      <c r="T2016" s="58"/>
      <c r="U2016" s="58"/>
    </row>
    <row r="2017" spans="20:21">
      <c r="T2017" s="58"/>
      <c r="U2017" s="58"/>
    </row>
    <row r="2018" spans="20:21">
      <c r="T2018" s="58"/>
      <c r="U2018" s="58"/>
    </row>
    <row r="2019" spans="20:21">
      <c r="T2019" s="58"/>
      <c r="U2019" s="58"/>
    </row>
    <row r="2020" spans="20:21">
      <c r="T2020" s="58"/>
      <c r="U2020" s="58"/>
    </row>
    <row r="2021" spans="20:21">
      <c r="T2021" s="58"/>
      <c r="U2021" s="58"/>
    </row>
    <row r="2022" spans="20:21">
      <c r="T2022" s="58"/>
      <c r="U2022" s="58"/>
    </row>
    <row r="2023" spans="20:21">
      <c r="T2023" s="58"/>
      <c r="U2023" s="58"/>
    </row>
    <row r="2024" spans="20:21">
      <c r="T2024" s="58"/>
      <c r="U2024" s="58"/>
    </row>
    <row r="2025" spans="20:21">
      <c r="T2025" s="58"/>
      <c r="U2025" s="58"/>
    </row>
    <row r="2026" spans="20:21">
      <c r="T2026" s="58"/>
      <c r="U2026" s="58"/>
    </row>
    <row r="2027" spans="20:21">
      <c r="T2027" s="58"/>
      <c r="U2027" s="58"/>
    </row>
    <row r="2028" spans="20:21">
      <c r="T2028" s="58"/>
      <c r="U2028" s="58"/>
    </row>
    <row r="2029" spans="20:21">
      <c r="T2029" s="58"/>
      <c r="U2029" s="58"/>
    </row>
    <row r="2030" spans="20:21">
      <c r="T2030" s="58"/>
      <c r="U2030" s="58"/>
    </row>
    <row r="2031" spans="20:21">
      <c r="T2031" s="58"/>
      <c r="U2031" s="58"/>
    </row>
    <row r="2032" spans="20:21">
      <c r="T2032" s="58"/>
      <c r="U2032" s="58"/>
    </row>
    <row r="2033" spans="20:21">
      <c r="T2033" s="58"/>
      <c r="U2033" s="58"/>
    </row>
    <row r="2034" spans="20:21">
      <c r="T2034" s="58"/>
      <c r="U2034" s="58"/>
    </row>
    <row r="2035" spans="20:21">
      <c r="T2035" s="58"/>
      <c r="U2035" s="58"/>
    </row>
    <row r="2036" spans="20:21">
      <c r="T2036" s="58"/>
      <c r="U2036" s="58"/>
    </row>
    <row r="2037" spans="20:21">
      <c r="T2037" s="58"/>
      <c r="U2037" s="58"/>
    </row>
    <row r="2038" spans="20:21">
      <c r="T2038" s="58"/>
      <c r="U2038" s="58"/>
    </row>
    <row r="2039" spans="20:21">
      <c r="T2039" s="58"/>
      <c r="U2039" s="58"/>
    </row>
    <row r="2040" spans="20:21">
      <c r="T2040" s="58"/>
      <c r="U2040" s="58"/>
    </row>
    <row r="2041" spans="20:21">
      <c r="T2041" s="58"/>
      <c r="U2041" s="58"/>
    </row>
    <row r="2042" spans="20:21">
      <c r="T2042" s="58"/>
      <c r="U2042" s="58"/>
    </row>
    <row r="2043" spans="20:21">
      <c r="T2043" s="58"/>
      <c r="U2043" s="58"/>
    </row>
    <row r="2044" spans="20:21">
      <c r="T2044" s="58"/>
      <c r="U2044" s="58"/>
    </row>
    <row r="2045" spans="20:21">
      <c r="T2045" s="58"/>
      <c r="U2045" s="58"/>
    </row>
    <row r="2046" spans="20:21">
      <c r="T2046" s="58"/>
      <c r="U2046" s="58"/>
    </row>
    <row r="2047" spans="20:21">
      <c r="T2047" s="58"/>
      <c r="U2047" s="58"/>
    </row>
    <row r="2048" spans="20:21">
      <c r="T2048" s="58"/>
      <c r="U2048" s="58"/>
    </row>
    <row r="2049" spans="20:21">
      <c r="T2049" s="58"/>
      <c r="U2049" s="58"/>
    </row>
    <row r="2050" spans="20:21">
      <c r="T2050" s="58"/>
      <c r="U2050" s="58"/>
    </row>
    <row r="2051" spans="20:21">
      <c r="T2051" s="58"/>
      <c r="U2051" s="58"/>
    </row>
    <row r="2052" spans="20:21">
      <c r="T2052" s="58"/>
      <c r="U2052" s="58"/>
    </row>
    <row r="2053" spans="20:21">
      <c r="T2053" s="58"/>
      <c r="U2053" s="58"/>
    </row>
    <row r="2054" spans="20:21">
      <c r="T2054" s="58"/>
      <c r="U2054" s="58"/>
    </row>
    <row r="2055" spans="20:21">
      <c r="T2055" s="58"/>
      <c r="U2055" s="58"/>
    </row>
    <row r="2056" spans="20:21">
      <c r="T2056" s="58"/>
      <c r="U2056" s="58"/>
    </row>
    <row r="2057" spans="20:21">
      <c r="T2057" s="58"/>
      <c r="U2057" s="58"/>
    </row>
    <row r="2058" spans="20:21">
      <c r="T2058" s="58"/>
      <c r="U2058" s="58"/>
    </row>
    <row r="2059" spans="20:21">
      <c r="T2059" s="58"/>
      <c r="U2059" s="58"/>
    </row>
    <row r="2060" spans="20:21">
      <c r="T2060" s="58"/>
      <c r="U2060" s="58"/>
    </row>
    <row r="2061" spans="20:21">
      <c r="T2061" s="58"/>
      <c r="U2061" s="58"/>
    </row>
    <row r="2062" spans="20:21">
      <c r="T2062" s="58"/>
      <c r="U2062" s="58"/>
    </row>
    <row r="2063" spans="20:21">
      <c r="T2063" s="58"/>
      <c r="U2063" s="58"/>
    </row>
    <row r="2064" spans="20:21">
      <c r="T2064" s="58"/>
      <c r="U2064" s="58"/>
    </row>
    <row r="2065" spans="20:21">
      <c r="T2065" s="58"/>
      <c r="U2065" s="58"/>
    </row>
    <row r="2066" spans="20:21">
      <c r="T2066" s="58"/>
      <c r="U2066" s="58"/>
    </row>
    <row r="2067" spans="20:21">
      <c r="T2067" s="58"/>
      <c r="U2067" s="58"/>
    </row>
    <row r="2068" spans="20:21">
      <c r="T2068" s="58"/>
      <c r="U2068" s="58"/>
    </row>
    <row r="2069" spans="20:21">
      <c r="T2069" s="58"/>
      <c r="U2069" s="58"/>
    </row>
    <row r="2070" spans="20:21">
      <c r="T2070" s="58"/>
      <c r="U2070" s="58"/>
    </row>
    <row r="2071" spans="20:21">
      <c r="T2071" s="58"/>
      <c r="U2071" s="58"/>
    </row>
    <row r="2072" spans="20:21">
      <c r="T2072" s="58"/>
      <c r="U2072" s="58"/>
    </row>
    <row r="2073" spans="20:21">
      <c r="T2073" s="58"/>
      <c r="U2073" s="58"/>
    </row>
    <row r="2074" spans="20:21">
      <c r="T2074" s="58"/>
      <c r="U2074" s="58"/>
    </row>
    <row r="2075" spans="20:21">
      <c r="T2075" s="58"/>
      <c r="U2075" s="58"/>
    </row>
    <row r="2076" spans="20:21">
      <c r="T2076" s="58"/>
      <c r="U2076" s="58"/>
    </row>
    <row r="2077" spans="20:21">
      <c r="T2077" s="58"/>
      <c r="U2077" s="58"/>
    </row>
    <row r="2078" spans="20:21">
      <c r="T2078" s="58"/>
      <c r="U2078" s="58"/>
    </row>
    <row r="2079" spans="20:21">
      <c r="T2079" s="58"/>
      <c r="U2079" s="58"/>
    </row>
    <row r="2080" spans="20:21">
      <c r="T2080" s="58"/>
      <c r="U2080" s="58"/>
    </row>
    <row r="2081" spans="20:21">
      <c r="T2081" s="58"/>
      <c r="U2081" s="58"/>
    </row>
    <row r="2082" spans="20:21">
      <c r="T2082" s="58"/>
      <c r="U2082" s="58"/>
    </row>
    <row r="2083" spans="20:21">
      <c r="T2083" s="58"/>
      <c r="U2083" s="58"/>
    </row>
    <row r="2084" spans="20:21">
      <c r="T2084" s="58"/>
      <c r="U2084" s="58"/>
    </row>
    <row r="2085" spans="20:21">
      <c r="T2085" s="58"/>
      <c r="U2085" s="58"/>
    </row>
    <row r="2086" spans="20:21">
      <c r="T2086" s="58"/>
      <c r="U2086" s="58"/>
    </row>
    <row r="2087" spans="20:21">
      <c r="T2087" s="58"/>
      <c r="U2087" s="58"/>
    </row>
    <row r="2088" spans="20:21">
      <c r="T2088" s="58"/>
      <c r="U2088" s="58"/>
    </row>
    <row r="2089" spans="20:21">
      <c r="T2089" s="58"/>
      <c r="U2089" s="58"/>
    </row>
    <row r="2090" spans="20:21">
      <c r="T2090" s="58"/>
      <c r="U2090" s="58"/>
    </row>
    <row r="2091" spans="20:21">
      <c r="T2091" s="58"/>
      <c r="U2091" s="58"/>
    </row>
    <row r="2092" spans="20:21">
      <c r="T2092" s="58"/>
      <c r="U2092" s="58"/>
    </row>
    <row r="2093" spans="20:21">
      <c r="T2093" s="58"/>
      <c r="U2093" s="58"/>
    </row>
    <row r="2094" spans="20:21">
      <c r="T2094" s="58"/>
      <c r="U2094" s="58"/>
    </row>
    <row r="2095" spans="20:21">
      <c r="T2095" s="58"/>
      <c r="U2095" s="58"/>
    </row>
    <row r="2096" spans="20:21">
      <c r="T2096" s="58"/>
      <c r="U2096" s="58"/>
    </row>
    <row r="2097" spans="20:21">
      <c r="T2097" s="58"/>
      <c r="U2097" s="58"/>
    </row>
    <row r="2098" spans="20:21">
      <c r="T2098" s="58"/>
      <c r="U2098" s="58"/>
    </row>
    <row r="2099" spans="20:21">
      <c r="T2099" s="58"/>
      <c r="U2099" s="58"/>
    </row>
    <row r="2100" spans="20:21">
      <c r="T2100" s="58"/>
      <c r="U2100" s="58"/>
    </row>
    <row r="2101" spans="20:21">
      <c r="T2101" s="58"/>
      <c r="U2101" s="58"/>
    </row>
    <row r="2102" spans="20:21">
      <c r="T2102" s="58"/>
      <c r="U2102" s="58"/>
    </row>
    <row r="2103" spans="20:21">
      <c r="T2103" s="58"/>
      <c r="U2103" s="58"/>
    </row>
    <row r="2104" spans="20:21">
      <c r="T2104" s="58"/>
      <c r="U2104" s="58"/>
    </row>
    <row r="2105" spans="20:21">
      <c r="T2105" s="58"/>
      <c r="U2105" s="58"/>
    </row>
    <row r="2106" spans="20:21">
      <c r="T2106" s="58"/>
      <c r="U2106" s="58"/>
    </row>
    <row r="2107" spans="20:21">
      <c r="T2107" s="58"/>
      <c r="U2107" s="58"/>
    </row>
    <row r="2108" spans="20:21">
      <c r="T2108" s="58"/>
      <c r="U2108" s="58"/>
    </row>
    <row r="2109" spans="20:21">
      <c r="T2109" s="58"/>
      <c r="U2109" s="58"/>
    </row>
    <row r="2110" spans="20:21">
      <c r="T2110" s="58"/>
      <c r="U2110" s="58"/>
    </row>
    <row r="2111" spans="20:21">
      <c r="T2111" s="58"/>
      <c r="U2111" s="58"/>
    </row>
    <row r="2112" spans="20:21">
      <c r="T2112" s="58"/>
      <c r="U2112" s="58"/>
    </row>
    <row r="2113" spans="20:21">
      <c r="T2113" s="58"/>
      <c r="U2113" s="58"/>
    </row>
    <row r="2114" spans="20:21">
      <c r="T2114" s="58"/>
      <c r="U2114" s="58"/>
    </row>
    <row r="2115" spans="20:21">
      <c r="T2115" s="58"/>
      <c r="U2115" s="58"/>
    </row>
    <row r="2116" spans="20:21">
      <c r="T2116" s="58"/>
      <c r="U2116" s="58"/>
    </row>
    <row r="2117" spans="20:21">
      <c r="T2117" s="58"/>
      <c r="U2117" s="58"/>
    </row>
    <row r="2118" spans="20:21">
      <c r="T2118" s="58"/>
      <c r="U2118" s="58"/>
    </row>
    <row r="2119" spans="20:21">
      <c r="T2119" s="58"/>
      <c r="U2119" s="58"/>
    </row>
    <row r="2120" spans="20:21">
      <c r="T2120" s="58"/>
      <c r="U2120" s="58"/>
    </row>
    <row r="2121" spans="20:21">
      <c r="T2121" s="58"/>
      <c r="U2121" s="58"/>
    </row>
    <row r="2122" spans="20:21">
      <c r="T2122" s="58"/>
      <c r="U2122" s="58"/>
    </row>
    <row r="2123" spans="20:21">
      <c r="T2123" s="58"/>
      <c r="U2123" s="58"/>
    </row>
    <row r="2124" spans="20:21">
      <c r="T2124" s="58"/>
      <c r="U2124" s="58"/>
    </row>
    <row r="2125" spans="20:21">
      <c r="T2125" s="58"/>
      <c r="U2125" s="58"/>
    </row>
    <row r="2126" spans="20:21">
      <c r="T2126" s="58"/>
      <c r="U2126" s="58"/>
    </row>
    <row r="2127" spans="20:21">
      <c r="T2127" s="58"/>
      <c r="U2127" s="58"/>
    </row>
    <row r="2128" spans="20:21">
      <c r="T2128" s="58"/>
      <c r="U2128" s="58"/>
    </row>
    <row r="2129" spans="20:21">
      <c r="T2129" s="58"/>
      <c r="U2129" s="58"/>
    </row>
    <row r="2130" spans="20:21">
      <c r="T2130" s="58"/>
      <c r="U2130" s="58"/>
    </row>
    <row r="2131" spans="20:21">
      <c r="T2131" s="58"/>
      <c r="U2131" s="58"/>
    </row>
    <row r="2132" spans="20:21">
      <c r="T2132" s="58"/>
      <c r="U2132" s="58"/>
    </row>
    <row r="2133" spans="20:21">
      <c r="T2133" s="58"/>
      <c r="U2133" s="58"/>
    </row>
    <row r="2134" spans="20:21">
      <c r="T2134" s="58"/>
      <c r="U2134" s="58"/>
    </row>
    <row r="2135" spans="20:21">
      <c r="T2135" s="58"/>
      <c r="U2135" s="58"/>
    </row>
    <row r="2136" spans="20:21">
      <c r="T2136" s="58"/>
      <c r="U2136" s="58"/>
    </row>
    <row r="2137" spans="20:21">
      <c r="T2137" s="58"/>
      <c r="U2137" s="58"/>
    </row>
    <row r="2138" spans="20:21">
      <c r="T2138" s="58"/>
      <c r="U2138" s="58"/>
    </row>
    <row r="2139" spans="20:21">
      <c r="T2139" s="58"/>
      <c r="U2139" s="58"/>
    </row>
    <row r="2140" spans="20:21">
      <c r="T2140" s="58"/>
      <c r="U2140" s="58"/>
    </row>
    <row r="2141" spans="20:21">
      <c r="T2141" s="58"/>
      <c r="U2141" s="58"/>
    </row>
    <row r="2142" spans="20:21">
      <c r="T2142" s="58"/>
      <c r="U2142" s="58"/>
    </row>
    <row r="2143" spans="20:21">
      <c r="T2143" s="58"/>
      <c r="U2143" s="58"/>
    </row>
    <row r="2144" spans="20:21">
      <c r="T2144" s="58"/>
      <c r="U2144" s="58"/>
    </row>
    <row r="2145" spans="20:21">
      <c r="T2145" s="58"/>
      <c r="U2145" s="58"/>
    </row>
    <row r="2146" spans="20:21">
      <c r="T2146" s="58"/>
      <c r="U2146" s="58"/>
    </row>
    <row r="2147" spans="20:21">
      <c r="T2147" s="58"/>
      <c r="U2147" s="58"/>
    </row>
    <row r="2148" spans="20:21">
      <c r="T2148" s="58"/>
      <c r="U2148" s="58"/>
    </row>
    <row r="2149" spans="20:21">
      <c r="T2149" s="58"/>
      <c r="U2149" s="58"/>
    </row>
    <row r="2150" spans="20:21">
      <c r="T2150" s="58"/>
      <c r="U2150" s="58"/>
    </row>
    <row r="2151" spans="20:21">
      <c r="T2151" s="58"/>
      <c r="U2151" s="58"/>
    </row>
    <row r="2152" spans="20:21">
      <c r="T2152" s="58"/>
      <c r="U2152" s="58"/>
    </row>
    <row r="2153" spans="20:21">
      <c r="T2153" s="58"/>
      <c r="U2153" s="58"/>
    </row>
    <row r="2154" spans="20:21">
      <c r="T2154" s="58"/>
      <c r="U2154" s="58"/>
    </row>
    <row r="2155" spans="20:21">
      <c r="T2155" s="58"/>
      <c r="U2155" s="58"/>
    </row>
    <row r="2156" spans="20:21">
      <c r="T2156" s="58"/>
      <c r="U2156" s="58"/>
    </row>
    <row r="2157" spans="20:21">
      <c r="T2157" s="58"/>
      <c r="U2157" s="58"/>
    </row>
    <row r="2158" spans="20:21">
      <c r="T2158" s="58"/>
      <c r="U2158" s="58"/>
    </row>
    <row r="2159" spans="20:21">
      <c r="T2159" s="58"/>
      <c r="U2159" s="58"/>
    </row>
    <row r="2160" spans="20:21">
      <c r="T2160" s="58"/>
      <c r="U2160" s="58"/>
    </row>
    <row r="2161" spans="20:21">
      <c r="T2161" s="58"/>
      <c r="U2161" s="58"/>
    </row>
    <row r="2162" spans="20:21">
      <c r="T2162" s="58"/>
      <c r="U2162" s="58"/>
    </row>
    <row r="2163" spans="20:21">
      <c r="T2163" s="58"/>
      <c r="U2163" s="58"/>
    </row>
    <row r="2164" spans="20:21">
      <c r="T2164" s="58"/>
      <c r="U2164" s="58"/>
    </row>
    <row r="2165" spans="20:21">
      <c r="T2165" s="58"/>
      <c r="U2165" s="58"/>
    </row>
    <row r="2166" spans="20:21">
      <c r="T2166" s="58"/>
      <c r="U2166" s="58"/>
    </row>
    <row r="2167" spans="20:21">
      <c r="T2167" s="58"/>
      <c r="U2167" s="58"/>
    </row>
    <row r="2168" spans="20:21">
      <c r="T2168" s="58"/>
      <c r="U2168" s="58"/>
    </row>
    <row r="2169" spans="20:21">
      <c r="T2169" s="58"/>
      <c r="U2169" s="58"/>
    </row>
    <row r="2170" spans="20:21">
      <c r="T2170" s="58"/>
      <c r="U2170" s="58"/>
    </row>
    <row r="2171" spans="20:21">
      <c r="T2171" s="58"/>
      <c r="U2171" s="58"/>
    </row>
    <row r="2172" spans="20:21">
      <c r="T2172" s="58"/>
      <c r="U2172" s="58"/>
    </row>
    <row r="2173" spans="20:21">
      <c r="T2173" s="58"/>
      <c r="U2173" s="58"/>
    </row>
    <row r="2174" spans="20:21">
      <c r="T2174" s="58"/>
      <c r="U2174" s="58"/>
    </row>
    <row r="2175" spans="20:21">
      <c r="T2175" s="58"/>
      <c r="U2175" s="58"/>
    </row>
    <row r="2176" spans="20:21">
      <c r="T2176" s="58"/>
      <c r="U2176" s="58"/>
    </row>
    <row r="2177" spans="20:21">
      <c r="T2177" s="58"/>
      <c r="U2177" s="58"/>
    </row>
    <row r="2178" spans="20:21">
      <c r="T2178" s="58"/>
      <c r="U2178" s="58"/>
    </row>
    <row r="2179" spans="20:21">
      <c r="T2179" s="58"/>
      <c r="U2179" s="58"/>
    </row>
    <row r="2180" spans="20:21">
      <c r="T2180" s="58"/>
      <c r="U2180" s="58"/>
    </row>
    <row r="2181" spans="20:21">
      <c r="T2181" s="58"/>
      <c r="U2181" s="58"/>
    </row>
    <row r="2182" spans="20:21">
      <c r="T2182" s="58"/>
      <c r="U2182" s="58"/>
    </row>
    <row r="2183" spans="20:21">
      <c r="T2183" s="58"/>
      <c r="U2183" s="58"/>
    </row>
    <row r="2184" spans="20:21">
      <c r="T2184" s="58"/>
      <c r="U2184" s="58"/>
    </row>
    <row r="2185" spans="20:21">
      <c r="T2185" s="58"/>
      <c r="U2185" s="58"/>
    </row>
    <row r="2186" spans="20:21">
      <c r="T2186" s="58"/>
      <c r="U2186" s="58"/>
    </row>
    <row r="2187" spans="20:21">
      <c r="T2187" s="58"/>
      <c r="U2187" s="58"/>
    </row>
    <row r="2188" spans="20:21">
      <c r="T2188" s="58"/>
      <c r="U2188" s="58"/>
    </row>
    <row r="2189" spans="20:21">
      <c r="T2189" s="58"/>
      <c r="U2189" s="58"/>
    </row>
    <row r="2190" spans="20:21">
      <c r="T2190" s="58"/>
      <c r="U2190" s="58"/>
    </row>
    <row r="2191" spans="20:21">
      <c r="T2191" s="58"/>
      <c r="U2191" s="58"/>
    </row>
    <row r="2192" spans="20:21">
      <c r="T2192" s="58"/>
      <c r="U2192" s="58"/>
    </row>
    <row r="2193" spans="20:21">
      <c r="T2193" s="58"/>
      <c r="U2193" s="58"/>
    </row>
    <row r="2194" spans="20:21">
      <c r="T2194" s="58"/>
      <c r="U2194" s="58"/>
    </row>
    <row r="2195" spans="20:21">
      <c r="T2195" s="58"/>
      <c r="U2195" s="58"/>
    </row>
    <row r="2196" spans="20:21">
      <c r="T2196" s="58"/>
      <c r="U2196" s="58"/>
    </row>
    <row r="2197" spans="20:21">
      <c r="T2197" s="58"/>
      <c r="U2197" s="58"/>
    </row>
    <row r="2198" spans="20:21">
      <c r="T2198" s="58"/>
      <c r="U2198" s="58"/>
    </row>
    <row r="2199" spans="20:21">
      <c r="T2199" s="58"/>
      <c r="U2199" s="58"/>
    </row>
    <row r="2200" spans="20:21">
      <c r="T2200" s="58"/>
      <c r="U2200" s="58"/>
    </row>
    <row r="2201" spans="20:21">
      <c r="T2201" s="58"/>
      <c r="U2201" s="58"/>
    </row>
    <row r="2202" spans="20:21">
      <c r="T2202" s="58"/>
      <c r="U2202" s="58"/>
    </row>
    <row r="2203" spans="20:21">
      <c r="T2203" s="58"/>
      <c r="U2203" s="58"/>
    </row>
    <row r="2204" spans="20:21">
      <c r="T2204" s="58"/>
      <c r="U2204" s="58"/>
    </row>
    <row r="2205" spans="20:21">
      <c r="T2205" s="58"/>
      <c r="U2205" s="58"/>
    </row>
    <row r="2206" spans="20:21">
      <c r="T2206" s="58"/>
      <c r="U2206" s="58"/>
    </row>
    <row r="2207" spans="20:21">
      <c r="T2207" s="58"/>
      <c r="U2207" s="58"/>
    </row>
    <row r="2208" spans="20:21">
      <c r="T2208" s="58"/>
      <c r="U2208" s="58"/>
    </row>
    <row r="2209" spans="20:21">
      <c r="T2209" s="58"/>
      <c r="U2209" s="58"/>
    </row>
    <row r="2210" spans="20:21">
      <c r="T2210" s="58"/>
      <c r="U2210" s="58"/>
    </row>
    <row r="2211" spans="20:21">
      <c r="T2211" s="58"/>
      <c r="U2211" s="58"/>
    </row>
    <row r="2212" spans="20:21">
      <c r="T2212" s="58"/>
      <c r="U2212" s="58"/>
    </row>
    <row r="2213" spans="20:21">
      <c r="T2213" s="58"/>
      <c r="U2213" s="58"/>
    </row>
    <row r="2214" spans="20:21">
      <c r="T2214" s="58"/>
      <c r="U2214" s="58"/>
    </row>
    <row r="2215" spans="20:21">
      <c r="T2215" s="58"/>
      <c r="U2215" s="58"/>
    </row>
    <row r="2216" spans="20:21">
      <c r="T2216" s="58"/>
      <c r="U2216" s="58"/>
    </row>
    <row r="2217" spans="20:21">
      <c r="T2217" s="58"/>
      <c r="U2217" s="58"/>
    </row>
    <row r="2218" spans="20:21">
      <c r="T2218" s="58"/>
      <c r="U2218" s="58"/>
    </row>
    <row r="2219" spans="20:21">
      <c r="T2219" s="58"/>
      <c r="U2219" s="58"/>
    </row>
    <row r="2220" spans="20:21">
      <c r="T2220" s="58"/>
      <c r="U2220" s="58"/>
    </row>
    <row r="2221" spans="20:21">
      <c r="T2221" s="58"/>
      <c r="U2221" s="58"/>
    </row>
    <row r="2222" spans="20:21">
      <c r="T2222" s="58"/>
      <c r="U2222" s="58"/>
    </row>
    <row r="2223" spans="20:21">
      <c r="T2223" s="58"/>
      <c r="U2223" s="58"/>
    </row>
    <row r="2224" spans="20:21">
      <c r="T2224" s="58"/>
      <c r="U2224" s="58"/>
    </row>
    <row r="2225" spans="20:21">
      <c r="T2225" s="58"/>
      <c r="U2225" s="58"/>
    </row>
    <row r="2226" spans="20:21">
      <c r="T2226" s="58"/>
      <c r="U2226" s="58"/>
    </row>
    <row r="2227" spans="20:21">
      <c r="T2227" s="58"/>
      <c r="U2227" s="58"/>
    </row>
    <row r="2228" spans="20:21">
      <c r="T2228" s="58"/>
      <c r="U2228" s="58"/>
    </row>
    <row r="2229" spans="20:21">
      <c r="T2229" s="58"/>
      <c r="U2229" s="58"/>
    </row>
    <row r="2230" spans="20:21">
      <c r="T2230" s="58"/>
      <c r="U2230" s="58"/>
    </row>
    <row r="2231" spans="20:21">
      <c r="T2231" s="58"/>
      <c r="U2231" s="58"/>
    </row>
    <row r="2232" spans="20:21">
      <c r="T2232" s="58"/>
      <c r="U2232" s="58"/>
    </row>
    <row r="2233" spans="20:21">
      <c r="T2233" s="58"/>
      <c r="U2233" s="58"/>
    </row>
    <row r="2234" spans="20:21">
      <c r="T2234" s="58"/>
      <c r="U2234" s="58"/>
    </row>
    <row r="2235" spans="20:21">
      <c r="T2235" s="58"/>
      <c r="U2235" s="58"/>
    </row>
    <row r="2236" spans="20:21">
      <c r="T2236" s="58"/>
      <c r="U2236" s="58"/>
    </row>
    <row r="2237" spans="20:21">
      <c r="T2237" s="58"/>
      <c r="U2237" s="58"/>
    </row>
    <row r="2238" spans="20:21">
      <c r="T2238" s="58"/>
      <c r="U2238" s="58"/>
    </row>
    <row r="2239" spans="20:21">
      <c r="T2239" s="58"/>
      <c r="U2239" s="58"/>
    </row>
    <row r="2240" spans="20:21">
      <c r="T2240" s="58"/>
      <c r="U2240" s="58"/>
    </row>
    <row r="2241" spans="20:21">
      <c r="T2241" s="58"/>
      <c r="U2241" s="58"/>
    </row>
    <row r="2242" spans="20:21">
      <c r="T2242" s="58"/>
      <c r="U2242" s="58"/>
    </row>
    <row r="2243" spans="20:21">
      <c r="T2243" s="58"/>
      <c r="U2243" s="58"/>
    </row>
    <row r="2244" spans="20:21">
      <c r="T2244" s="58"/>
      <c r="U2244" s="58"/>
    </row>
    <row r="2245" spans="20:21">
      <c r="T2245" s="58"/>
      <c r="U2245" s="58"/>
    </row>
    <row r="2246" spans="20:21">
      <c r="T2246" s="58"/>
      <c r="U2246" s="58"/>
    </row>
    <row r="2247" spans="20:21">
      <c r="T2247" s="58"/>
      <c r="U2247" s="58"/>
    </row>
    <row r="2248" spans="20:21">
      <c r="T2248" s="58"/>
      <c r="U2248" s="58"/>
    </row>
    <row r="2249" spans="20:21">
      <c r="T2249" s="58"/>
      <c r="U2249" s="58"/>
    </row>
    <row r="2250" spans="20:21">
      <c r="T2250" s="58"/>
      <c r="U2250" s="58"/>
    </row>
    <row r="2251" spans="20:21">
      <c r="T2251" s="58"/>
      <c r="U2251" s="58"/>
    </row>
    <row r="2252" spans="20:21">
      <c r="T2252" s="58"/>
      <c r="U2252" s="58"/>
    </row>
    <row r="2253" spans="20:21">
      <c r="T2253" s="58"/>
      <c r="U2253" s="58"/>
    </row>
    <row r="2254" spans="20:21">
      <c r="T2254" s="58"/>
      <c r="U2254" s="58"/>
    </row>
    <row r="2255" spans="20:21">
      <c r="T2255" s="58"/>
      <c r="U2255" s="58"/>
    </row>
    <row r="2256" spans="20:21">
      <c r="T2256" s="58"/>
      <c r="U2256" s="58"/>
    </row>
    <row r="2257" spans="20:21">
      <c r="T2257" s="58"/>
      <c r="U2257" s="58"/>
    </row>
    <row r="2258" spans="20:21">
      <c r="T2258" s="58"/>
      <c r="U2258" s="58"/>
    </row>
    <row r="2259" spans="20:21">
      <c r="T2259" s="58"/>
      <c r="U2259" s="58"/>
    </row>
    <row r="2260" spans="20:21">
      <c r="T2260" s="58"/>
      <c r="U2260" s="58"/>
    </row>
    <row r="2261" spans="20:21">
      <c r="T2261" s="58"/>
      <c r="U2261" s="58"/>
    </row>
    <row r="2262" spans="20:21">
      <c r="T2262" s="58"/>
      <c r="U2262" s="58"/>
    </row>
    <row r="2263" spans="20:21">
      <c r="T2263" s="58"/>
      <c r="U2263" s="58"/>
    </row>
    <row r="2264" spans="20:21">
      <c r="T2264" s="58"/>
      <c r="U2264" s="58"/>
    </row>
    <row r="2265" spans="20:21">
      <c r="T2265" s="58"/>
      <c r="U2265" s="58"/>
    </row>
    <row r="2266" spans="20:21">
      <c r="T2266" s="58"/>
      <c r="U2266" s="58"/>
    </row>
    <row r="2267" spans="20:21">
      <c r="T2267" s="58"/>
      <c r="U2267" s="58"/>
    </row>
    <row r="2268" spans="20:21">
      <c r="T2268" s="58"/>
      <c r="U2268" s="58"/>
    </row>
    <row r="2269" spans="20:21">
      <c r="T2269" s="58"/>
      <c r="U2269" s="58"/>
    </row>
    <row r="2270" spans="20:21">
      <c r="T2270" s="58"/>
      <c r="U2270" s="58"/>
    </row>
    <row r="2271" spans="20:21">
      <c r="T2271" s="58"/>
      <c r="U2271" s="58"/>
    </row>
    <row r="2272" spans="20:21">
      <c r="T2272" s="58"/>
      <c r="U2272" s="58"/>
    </row>
    <row r="2273" spans="20:21">
      <c r="T2273" s="58"/>
      <c r="U2273" s="58"/>
    </row>
    <row r="2274" spans="20:21">
      <c r="T2274" s="58"/>
      <c r="U2274" s="58"/>
    </row>
    <row r="2275" spans="20:21">
      <c r="T2275" s="58"/>
      <c r="U2275" s="58"/>
    </row>
    <row r="2276" spans="20:21">
      <c r="T2276" s="58"/>
      <c r="U2276" s="58"/>
    </row>
    <row r="2277" spans="20:21">
      <c r="T2277" s="58"/>
      <c r="U2277" s="58"/>
    </row>
    <row r="2278" spans="20:21">
      <c r="T2278" s="58"/>
      <c r="U2278" s="58"/>
    </row>
    <row r="2279" spans="20:21">
      <c r="T2279" s="58"/>
      <c r="U2279" s="58"/>
    </row>
    <row r="2280" spans="20:21">
      <c r="T2280" s="58"/>
      <c r="U2280" s="58"/>
    </row>
    <row r="2281" spans="20:21">
      <c r="T2281" s="58"/>
      <c r="U2281" s="58"/>
    </row>
    <row r="2282" spans="20:21">
      <c r="T2282" s="58"/>
      <c r="U2282" s="58"/>
    </row>
    <row r="2283" spans="20:21">
      <c r="T2283" s="58"/>
      <c r="U2283" s="58"/>
    </row>
    <row r="2284" spans="20:21">
      <c r="T2284" s="58"/>
      <c r="U2284" s="58"/>
    </row>
    <row r="2285" spans="20:21">
      <c r="T2285" s="58"/>
      <c r="U2285" s="58"/>
    </row>
    <row r="2286" spans="20:21">
      <c r="T2286" s="58"/>
      <c r="U2286" s="58"/>
    </row>
    <row r="2287" spans="20:21">
      <c r="T2287" s="58"/>
      <c r="U2287" s="58"/>
    </row>
    <row r="2288" spans="20:21">
      <c r="T2288" s="58"/>
      <c r="U2288" s="58"/>
    </row>
    <row r="2289" spans="20:21">
      <c r="T2289" s="58"/>
      <c r="U2289" s="58"/>
    </row>
    <row r="2290" spans="20:21">
      <c r="T2290" s="58"/>
      <c r="U2290" s="58"/>
    </row>
    <row r="2291" spans="20:21">
      <c r="T2291" s="58"/>
      <c r="U2291" s="58"/>
    </row>
    <row r="2292" spans="20:21">
      <c r="T2292" s="58"/>
      <c r="U2292" s="58"/>
    </row>
    <row r="2293" spans="20:21">
      <c r="T2293" s="58"/>
      <c r="U2293" s="58"/>
    </row>
    <row r="2294" spans="20:21">
      <c r="T2294" s="58"/>
      <c r="U2294" s="58"/>
    </row>
    <row r="2295" spans="20:21">
      <c r="T2295" s="58"/>
      <c r="U2295" s="58"/>
    </row>
    <row r="2296" spans="20:21">
      <c r="T2296" s="58"/>
      <c r="U2296" s="58"/>
    </row>
    <row r="2297" spans="20:21">
      <c r="T2297" s="58"/>
      <c r="U2297" s="58"/>
    </row>
    <row r="2298" spans="20:21">
      <c r="T2298" s="58"/>
      <c r="U2298" s="58"/>
    </row>
    <row r="2299" spans="20:21">
      <c r="T2299" s="58"/>
      <c r="U2299" s="58"/>
    </row>
    <row r="2300" spans="20:21">
      <c r="T2300" s="58"/>
      <c r="U2300" s="58"/>
    </row>
    <row r="2301" spans="20:21">
      <c r="T2301" s="58"/>
      <c r="U2301" s="58"/>
    </row>
    <row r="2302" spans="20:21">
      <c r="T2302" s="58"/>
      <c r="U2302" s="58"/>
    </row>
    <row r="2303" spans="20:21">
      <c r="T2303" s="58"/>
      <c r="U2303" s="58"/>
    </row>
    <row r="2304" spans="20:21">
      <c r="T2304" s="58"/>
      <c r="U2304" s="58"/>
    </row>
    <row r="2305" spans="20:21">
      <c r="T2305" s="58"/>
      <c r="U2305" s="58"/>
    </row>
    <row r="2306" spans="20:21">
      <c r="T2306" s="58"/>
      <c r="U2306" s="58"/>
    </row>
    <row r="2307" spans="20:21">
      <c r="T2307" s="58"/>
      <c r="U2307" s="58"/>
    </row>
    <row r="2308" spans="20:21">
      <c r="T2308" s="58"/>
      <c r="U2308" s="58"/>
    </row>
    <row r="2309" spans="20:21">
      <c r="T2309" s="58"/>
      <c r="U2309" s="58"/>
    </row>
    <row r="2310" spans="20:21">
      <c r="T2310" s="58"/>
      <c r="U2310" s="58"/>
    </row>
    <row r="2311" spans="20:21">
      <c r="T2311" s="58"/>
      <c r="U2311" s="58"/>
    </row>
    <row r="2312" spans="20:21">
      <c r="T2312" s="58"/>
      <c r="U2312" s="58"/>
    </row>
    <row r="2313" spans="20:21">
      <c r="T2313" s="58"/>
      <c r="U2313" s="58"/>
    </row>
    <row r="2314" spans="20:21">
      <c r="T2314" s="58"/>
      <c r="U2314" s="58"/>
    </row>
    <row r="2315" spans="20:21">
      <c r="T2315" s="58"/>
      <c r="U2315" s="58"/>
    </row>
    <row r="2316" spans="20:21">
      <c r="T2316" s="58"/>
      <c r="U2316" s="58"/>
    </row>
    <row r="2317" spans="20:21">
      <c r="T2317" s="58"/>
      <c r="U2317" s="58"/>
    </row>
    <row r="2318" spans="20:21">
      <c r="T2318" s="58"/>
      <c r="U2318" s="58"/>
    </row>
    <row r="2319" spans="20:21">
      <c r="T2319" s="58"/>
      <c r="U2319" s="58"/>
    </row>
    <row r="2320" spans="20:21">
      <c r="T2320" s="58"/>
      <c r="U2320" s="58"/>
    </row>
    <row r="2321" spans="20:21">
      <c r="T2321" s="58"/>
      <c r="U2321" s="58"/>
    </row>
    <row r="2322" spans="20:21">
      <c r="T2322" s="58"/>
      <c r="U2322" s="58"/>
    </row>
    <row r="2323" spans="20:21">
      <c r="T2323" s="58"/>
      <c r="U2323" s="58"/>
    </row>
    <row r="2324" spans="20:21">
      <c r="T2324" s="58"/>
      <c r="U2324" s="58"/>
    </row>
    <row r="2325" spans="20:21">
      <c r="T2325" s="58"/>
      <c r="U2325" s="58"/>
    </row>
    <row r="2326" spans="20:21">
      <c r="T2326" s="58"/>
      <c r="U2326" s="58"/>
    </row>
    <row r="2327" spans="20:21">
      <c r="T2327" s="58"/>
      <c r="U2327" s="58"/>
    </row>
    <row r="2328" spans="20:21">
      <c r="T2328" s="58"/>
      <c r="U2328" s="58"/>
    </row>
    <row r="2329" spans="20:21">
      <c r="T2329" s="58"/>
      <c r="U2329" s="58"/>
    </row>
    <row r="2330" spans="20:21">
      <c r="T2330" s="58"/>
      <c r="U2330" s="58"/>
    </row>
    <row r="2331" spans="20:21">
      <c r="T2331" s="58"/>
      <c r="U2331" s="58"/>
    </row>
    <row r="2332" spans="20:21">
      <c r="T2332" s="58"/>
      <c r="U2332" s="58"/>
    </row>
    <row r="2333" spans="20:21">
      <c r="T2333" s="58"/>
      <c r="U2333" s="58"/>
    </row>
    <row r="2334" spans="20:21">
      <c r="T2334" s="58"/>
      <c r="U2334" s="58"/>
    </row>
    <row r="2335" spans="20:21">
      <c r="T2335" s="58"/>
      <c r="U2335" s="58"/>
    </row>
    <row r="2336" spans="20:21">
      <c r="T2336" s="58"/>
      <c r="U2336" s="58"/>
    </row>
    <row r="2337" spans="20:21">
      <c r="T2337" s="58"/>
      <c r="U2337" s="58"/>
    </row>
    <row r="2338" spans="20:21">
      <c r="T2338" s="58"/>
      <c r="U2338" s="58"/>
    </row>
    <row r="2339" spans="20:21">
      <c r="T2339" s="58"/>
      <c r="U2339" s="58"/>
    </row>
    <row r="2340" spans="20:21">
      <c r="T2340" s="58"/>
      <c r="U2340" s="58"/>
    </row>
    <row r="2341" spans="20:21">
      <c r="T2341" s="58"/>
      <c r="U2341" s="58"/>
    </row>
    <row r="2342" spans="20:21">
      <c r="T2342" s="58"/>
      <c r="U2342" s="58"/>
    </row>
    <row r="2343" spans="20:21">
      <c r="T2343" s="58"/>
      <c r="U2343" s="58"/>
    </row>
    <row r="2344" spans="20:21">
      <c r="T2344" s="58"/>
      <c r="U2344" s="58"/>
    </row>
    <row r="2345" spans="20:21">
      <c r="T2345" s="58"/>
      <c r="U2345" s="58"/>
    </row>
    <row r="2346" spans="20:21">
      <c r="T2346" s="58"/>
      <c r="U2346" s="58"/>
    </row>
    <row r="2347" spans="20:21">
      <c r="T2347" s="58"/>
      <c r="U2347" s="58"/>
    </row>
    <row r="2348" spans="20:21">
      <c r="T2348" s="58"/>
      <c r="U2348" s="58"/>
    </row>
    <row r="2349" spans="20:21">
      <c r="T2349" s="58"/>
      <c r="U2349" s="58"/>
    </row>
    <row r="2350" spans="20:21">
      <c r="T2350" s="58"/>
      <c r="U2350" s="58"/>
    </row>
    <row r="2351" spans="20:21">
      <c r="T2351" s="58"/>
      <c r="U2351" s="58"/>
    </row>
    <row r="2352" spans="20:21">
      <c r="T2352" s="58"/>
      <c r="U2352" s="58"/>
    </row>
    <row r="2353" spans="20:21">
      <c r="T2353" s="58"/>
      <c r="U2353" s="58"/>
    </row>
    <row r="2354" spans="20:21">
      <c r="T2354" s="58"/>
      <c r="U2354" s="58"/>
    </row>
    <row r="2355" spans="20:21">
      <c r="T2355" s="58"/>
      <c r="U2355" s="58"/>
    </row>
    <row r="2356" spans="20:21">
      <c r="T2356" s="58"/>
      <c r="U2356" s="58"/>
    </row>
    <row r="2357" spans="20:21">
      <c r="T2357" s="58"/>
      <c r="U2357" s="58"/>
    </row>
    <row r="2358" spans="20:21">
      <c r="T2358" s="58"/>
      <c r="U2358" s="58"/>
    </row>
    <row r="2359" spans="20:21">
      <c r="T2359" s="58"/>
      <c r="U2359" s="58"/>
    </row>
    <row r="2360" spans="20:21">
      <c r="T2360" s="58"/>
      <c r="U2360" s="58"/>
    </row>
    <row r="2361" spans="20:21">
      <c r="T2361" s="58"/>
      <c r="U2361" s="58"/>
    </row>
    <row r="2362" spans="20:21">
      <c r="T2362" s="58"/>
      <c r="U2362" s="58"/>
    </row>
    <row r="2363" spans="20:21">
      <c r="T2363" s="58"/>
      <c r="U2363" s="58"/>
    </row>
    <row r="2364" spans="20:21">
      <c r="T2364" s="58"/>
      <c r="U2364" s="58"/>
    </row>
    <row r="2365" spans="20:21">
      <c r="T2365" s="58"/>
      <c r="U2365" s="58"/>
    </row>
    <row r="2366" spans="20:21">
      <c r="T2366" s="58"/>
      <c r="U2366" s="58"/>
    </row>
    <row r="2367" spans="20:21">
      <c r="T2367" s="58"/>
      <c r="U2367" s="58"/>
    </row>
    <row r="2368" spans="20:21">
      <c r="T2368" s="58"/>
      <c r="U2368" s="58"/>
    </row>
    <row r="2369" spans="20:21">
      <c r="T2369" s="58"/>
      <c r="U2369" s="58"/>
    </row>
    <row r="2370" spans="20:21">
      <c r="T2370" s="58"/>
      <c r="U2370" s="58"/>
    </row>
    <row r="2371" spans="20:21">
      <c r="T2371" s="58"/>
      <c r="U2371" s="58"/>
    </row>
    <row r="2372" spans="20:21">
      <c r="T2372" s="58"/>
      <c r="U2372" s="58"/>
    </row>
    <row r="2373" spans="20:21">
      <c r="T2373" s="58"/>
      <c r="U2373" s="58"/>
    </row>
    <row r="2374" spans="20:21">
      <c r="T2374" s="58"/>
      <c r="U2374" s="58"/>
    </row>
    <row r="2375" spans="20:21">
      <c r="T2375" s="58"/>
      <c r="U2375" s="58"/>
    </row>
    <row r="2376" spans="20:21">
      <c r="T2376" s="58"/>
      <c r="U2376" s="58"/>
    </row>
    <row r="2377" spans="20:21">
      <c r="T2377" s="58"/>
      <c r="U2377" s="58"/>
    </row>
    <row r="2378" spans="20:21">
      <c r="T2378" s="58"/>
      <c r="U2378" s="58"/>
    </row>
    <row r="2379" spans="20:21">
      <c r="T2379" s="58"/>
      <c r="U2379" s="58"/>
    </row>
    <row r="2380" spans="20:21">
      <c r="T2380" s="58"/>
      <c r="U2380" s="58"/>
    </row>
    <row r="2381" spans="20:21">
      <c r="T2381" s="58"/>
      <c r="U2381" s="58"/>
    </row>
    <row r="2382" spans="20:21">
      <c r="T2382" s="58"/>
      <c r="U2382" s="58"/>
    </row>
    <row r="2383" spans="20:21">
      <c r="T2383" s="58"/>
      <c r="U2383" s="58"/>
    </row>
    <row r="2384" spans="20:21">
      <c r="T2384" s="58"/>
      <c r="U2384" s="58"/>
    </row>
    <row r="2385" spans="20:21">
      <c r="T2385" s="58"/>
      <c r="U2385" s="58"/>
    </row>
    <row r="2386" spans="20:21">
      <c r="T2386" s="58"/>
      <c r="U2386" s="58"/>
    </row>
    <row r="2387" spans="20:21">
      <c r="T2387" s="58"/>
      <c r="U2387" s="58"/>
    </row>
    <row r="2388" spans="20:21">
      <c r="T2388" s="58"/>
      <c r="U2388" s="58"/>
    </row>
    <row r="2389" spans="20:21">
      <c r="T2389" s="58"/>
      <c r="U2389" s="58"/>
    </row>
    <row r="2390" spans="20:21">
      <c r="T2390" s="58"/>
      <c r="U2390" s="58"/>
    </row>
    <row r="2391" spans="20:21">
      <c r="T2391" s="58"/>
      <c r="U2391" s="58"/>
    </row>
    <row r="2392" spans="20:21">
      <c r="T2392" s="58"/>
      <c r="U2392" s="58"/>
    </row>
    <row r="2393" spans="20:21">
      <c r="T2393" s="58"/>
      <c r="U2393" s="58"/>
    </row>
    <row r="2394" spans="20:21">
      <c r="T2394" s="58"/>
      <c r="U2394" s="58"/>
    </row>
    <row r="2395" spans="20:21">
      <c r="T2395" s="58"/>
      <c r="U2395" s="58"/>
    </row>
    <row r="2396" spans="20:21">
      <c r="T2396" s="58"/>
      <c r="U2396" s="58"/>
    </row>
    <row r="2397" spans="20:21">
      <c r="T2397" s="58"/>
      <c r="U2397" s="58"/>
    </row>
    <row r="2398" spans="20:21">
      <c r="T2398" s="58"/>
      <c r="U2398" s="58"/>
    </row>
    <row r="2399" spans="20:21">
      <c r="T2399" s="58"/>
      <c r="U2399" s="58"/>
    </row>
    <row r="2400" spans="20:21">
      <c r="T2400" s="58"/>
      <c r="U2400" s="58"/>
    </row>
    <row r="2401" spans="20:21">
      <c r="T2401" s="58"/>
      <c r="U2401" s="58"/>
    </row>
    <row r="2402" spans="20:21">
      <c r="T2402" s="58"/>
      <c r="U2402" s="58"/>
    </row>
    <row r="2403" spans="20:21">
      <c r="T2403" s="58"/>
      <c r="U2403" s="58"/>
    </row>
    <row r="2404" spans="20:21">
      <c r="T2404" s="58"/>
      <c r="U2404" s="58"/>
    </row>
    <row r="2405" spans="20:21">
      <c r="T2405" s="58"/>
      <c r="U2405" s="58"/>
    </row>
    <row r="2406" spans="20:21">
      <c r="T2406" s="58"/>
      <c r="U2406" s="58"/>
    </row>
    <row r="2407" spans="20:21">
      <c r="T2407" s="58"/>
      <c r="U2407" s="58"/>
    </row>
    <row r="2408" spans="20:21">
      <c r="T2408" s="58"/>
      <c r="U2408" s="58"/>
    </row>
    <row r="2409" spans="20:21">
      <c r="T2409" s="58"/>
      <c r="U2409" s="58"/>
    </row>
    <row r="2410" spans="20:21">
      <c r="T2410" s="58"/>
      <c r="U2410" s="58"/>
    </row>
    <row r="2411" spans="20:21">
      <c r="T2411" s="58"/>
      <c r="U2411" s="58"/>
    </row>
    <row r="2412" spans="20:21">
      <c r="T2412" s="58"/>
      <c r="U2412" s="58"/>
    </row>
    <row r="2413" spans="20:21">
      <c r="T2413" s="58"/>
      <c r="U2413" s="58"/>
    </row>
    <row r="2414" spans="20:21">
      <c r="T2414" s="58"/>
      <c r="U2414" s="58"/>
    </row>
    <row r="2415" spans="20:21">
      <c r="T2415" s="58"/>
      <c r="U2415" s="58"/>
    </row>
    <row r="2416" spans="20:21">
      <c r="T2416" s="58"/>
      <c r="U2416" s="58"/>
    </row>
    <row r="2417" spans="20:21">
      <c r="T2417" s="58"/>
      <c r="U2417" s="58"/>
    </row>
    <row r="2418" spans="20:21">
      <c r="T2418" s="58"/>
      <c r="U2418" s="58"/>
    </row>
    <row r="2419" spans="20:21">
      <c r="T2419" s="58"/>
      <c r="U2419" s="58"/>
    </row>
    <row r="2420" spans="20:21">
      <c r="T2420" s="58"/>
      <c r="U2420" s="58"/>
    </row>
    <row r="2421" spans="20:21">
      <c r="T2421" s="58"/>
      <c r="U2421" s="58"/>
    </row>
    <row r="2422" spans="20:21">
      <c r="T2422" s="58"/>
      <c r="U2422" s="58"/>
    </row>
    <row r="2423" spans="20:21">
      <c r="T2423" s="58"/>
      <c r="U2423" s="58"/>
    </row>
    <row r="2424" spans="20:21">
      <c r="T2424" s="58"/>
      <c r="U2424" s="58"/>
    </row>
    <row r="2425" spans="20:21">
      <c r="T2425" s="58"/>
      <c r="U2425" s="58"/>
    </row>
    <row r="2426" spans="20:21">
      <c r="T2426" s="58"/>
      <c r="U2426" s="58"/>
    </row>
    <row r="2427" spans="20:21">
      <c r="T2427" s="58"/>
      <c r="U2427" s="58"/>
    </row>
    <row r="2428" spans="20:21">
      <c r="T2428" s="58"/>
      <c r="U2428" s="58"/>
    </row>
    <row r="2429" spans="20:21">
      <c r="T2429" s="58"/>
      <c r="U2429" s="58"/>
    </row>
    <row r="2430" spans="20:21">
      <c r="T2430" s="58"/>
      <c r="U2430" s="58"/>
    </row>
    <row r="2431" spans="20:21">
      <c r="T2431" s="58"/>
      <c r="U2431" s="58"/>
    </row>
    <row r="2432" spans="20:21">
      <c r="T2432" s="58"/>
      <c r="U2432" s="58"/>
    </row>
    <row r="2433" spans="20:21">
      <c r="T2433" s="58"/>
      <c r="U2433" s="58"/>
    </row>
    <row r="2434" spans="20:21">
      <c r="T2434" s="58"/>
      <c r="U2434" s="58"/>
    </row>
    <row r="2435" spans="20:21">
      <c r="T2435" s="58"/>
      <c r="U2435" s="58"/>
    </row>
    <row r="2436" spans="20:21">
      <c r="T2436" s="58"/>
      <c r="U2436" s="58"/>
    </row>
    <row r="2437" spans="20:21">
      <c r="T2437" s="58"/>
      <c r="U2437" s="58"/>
    </row>
    <row r="2438" spans="20:21">
      <c r="T2438" s="58"/>
      <c r="U2438" s="58"/>
    </row>
    <row r="2439" spans="20:21">
      <c r="T2439" s="58"/>
      <c r="U2439" s="58"/>
    </row>
    <row r="2440" spans="20:21">
      <c r="T2440" s="58"/>
      <c r="U2440" s="58"/>
    </row>
    <row r="2441" spans="20:21">
      <c r="T2441" s="58"/>
      <c r="U2441" s="58"/>
    </row>
    <row r="2442" spans="20:21">
      <c r="T2442" s="58"/>
      <c r="U2442" s="58"/>
    </row>
    <row r="2443" spans="20:21">
      <c r="T2443" s="58"/>
      <c r="U2443" s="58"/>
    </row>
    <row r="2444" spans="20:21">
      <c r="T2444" s="58"/>
      <c r="U2444" s="58"/>
    </row>
    <row r="2445" spans="20:21">
      <c r="T2445" s="58"/>
      <c r="U2445" s="58"/>
    </row>
    <row r="2446" spans="20:21">
      <c r="T2446" s="58"/>
      <c r="U2446" s="58"/>
    </row>
    <row r="2447" spans="20:21">
      <c r="T2447" s="58"/>
      <c r="U2447" s="58"/>
    </row>
    <row r="2448" spans="20:21">
      <c r="T2448" s="58"/>
      <c r="U2448" s="58"/>
    </row>
    <row r="2449" spans="20:21">
      <c r="T2449" s="58"/>
      <c r="U2449" s="58"/>
    </row>
    <row r="2450" spans="20:21">
      <c r="T2450" s="58"/>
      <c r="U2450" s="58"/>
    </row>
    <row r="2451" spans="20:21">
      <c r="T2451" s="58"/>
      <c r="U2451" s="58"/>
    </row>
    <row r="2452" spans="20:21">
      <c r="T2452" s="58"/>
      <c r="U2452" s="58"/>
    </row>
    <row r="2453" spans="20:21">
      <c r="T2453" s="58"/>
      <c r="U2453" s="58"/>
    </row>
    <row r="2454" spans="20:21">
      <c r="T2454" s="58"/>
      <c r="U2454" s="58"/>
    </row>
    <row r="2455" spans="20:21">
      <c r="T2455" s="58"/>
      <c r="U2455" s="58"/>
    </row>
    <row r="2456" spans="20:21">
      <c r="T2456" s="58"/>
      <c r="U2456" s="58"/>
    </row>
    <row r="2457" spans="20:21">
      <c r="T2457" s="58"/>
      <c r="U2457" s="58"/>
    </row>
    <row r="2458" spans="20:21">
      <c r="T2458" s="58"/>
      <c r="U2458" s="58"/>
    </row>
    <row r="2459" spans="20:21">
      <c r="T2459" s="58"/>
      <c r="U2459" s="58"/>
    </row>
    <row r="2460" spans="20:21">
      <c r="T2460" s="58"/>
      <c r="U2460" s="58"/>
    </row>
    <row r="2461" spans="20:21">
      <c r="T2461" s="58"/>
      <c r="U2461" s="58"/>
    </row>
    <row r="2462" spans="20:21">
      <c r="T2462" s="58"/>
      <c r="U2462" s="58"/>
    </row>
    <row r="2463" spans="20:21">
      <c r="T2463" s="58"/>
      <c r="U2463" s="58"/>
    </row>
    <row r="2464" spans="20:21">
      <c r="T2464" s="58"/>
      <c r="U2464" s="58"/>
    </row>
    <row r="2465" spans="20:21">
      <c r="T2465" s="58"/>
      <c r="U2465" s="58"/>
    </row>
    <row r="2466" spans="20:21">
      <c r="T2466" s="58"/>
      <c r="U2466" s="58"/>
    </row>
    <row r="2467" spans="20:21">
      <c r="T2467" s="58"/>
      <c r="U2467" s="58"/>
    </row>
    <row r="2468" spans="20:21">
      <c r="T2468" s="58"/>
      <c r="U2468" s="58"/>
    </row>
    <row r="2469" spans="20:21">
      <c r="T2469" s="58"/>
      <c r="U2469" s="58"/>
    </row>
    <row r="2470" spans="20:21">
      <c r="T2470" s="58"/>
      <c r="U2470" s="58"/>
    </row>
    <row r="2471" spans="20:21">
      <c r="T2471" s="58"/>
      <c r="U2471" s="58"/>
    </row>
    <row r="2472" spans="20:21">
      <c r="T2472" s="58"/>
      <c r="U2472" s="58"/>
    </row>
    <row r="2473" spans="20:21">
      <c r="T2473" s="58"/>
      <c r="U2473" s="58"/>
    </row>
    <row r="2474" spans="20:21">
      <c r="T2474" s="58"/>
      <c r="U2474" s="58"/>
    </row>
    <row r="2475" spans="20:21">
      <c r="T2475" s="58"/>
      <c r="U2475" s="58"/>
    </row>
    <row r="2476" spans="20:21">
      <c r="T2476" s="58"/>
      <c r="U2476" s="58"/>
    </row>
    <row r="2477" spans="20:21">
      <c r="T2477" s="58"/>
      <c r="U2477" s="58"/>
    </row>
    <row r="2478" spans="20:21">
      <c r="T2478" s="58"/>
      <c r="U2478" s="58"/>
    </row>
    <row r="2479" spans="20:21">
      <c r="T2479" s="58"/>
      <c r="U2479" s="58"/>
    </row>
    <row r="2480" spans="20:21">
      <c r="T2480" s="58"/>
      <c r="U2480" s="58"/>
    </row>
    <row r="2481" spans="20:21">
      <c r="T2481" s="58"/>
      <c r="U2481" s="58"/>
    </row>
    <row r="2482" spans="20:21">
      <c r="T2482" s="58"/>
      <c r="U2482" s="58"/>
    </row>
    <row r="2483" spans="20:21">
      <c r="T2483" s="58"/>
      <c r="U2483" s="58"/>
    </row>
    <row r="2484" spans="20:21">
      <c r="T2484" s="58"/>
      <c r="U2484" s="58"/>
    </row>
    <row r="2485" spans="20:21">
      <c r="T2485" s="58"/>
      <c r="U2485" s="58"/>
    </row>
    <row r="2486" spans="20:21">
      <c r="T2486" s="58"/>
      <c r="U2486" s="58"/>
    </row>
    <row r="2487" spans="20:21">
      <c r="T2487" s="58"/>
      <c r="U2487" s="58"/>
    </row>
    <row r="2488" spans="20:21">
      <c r="T2488" s="58"/>
      <c r="U2488" s="58"/>
    </row>
    <row r="2489" spans="20:21">
      <c r="T2489" s="58"/>
      <c r="U2489" s="58"/>
    </row>
    <row r="2490" spans="20:21">
      <c r="T2490" s="58"/>
      <c r="U2490" s="58"/>
    </row>
    <row r="2491" spans="20:21">
      <c r="T2491" s="58"/>
      <c r="U2491" s="58"/>
    </row>
    <row r="2492" spans="20:21">
      <c r="T2492" s="58"/>
      <c r="U2492" s="58"/>
    </row>
    <row r="2493" spans="20:21">
      <c r="T2493" s="58"/>
      <c r="U2493" s="58"/>
    </row>
    <row r="2494" spans="20:21">
      <c r="T2494" s="58"/>
      <c r="U2494" s="58"/>
    </row>
    <row r="2495" spans="20:21">
      <c r="T2495" s="58"/>
      <c r="U2495" s="58"/>
    </row>
    <row r="2496" spans="20:21">
      <c r="T2496" s="58"/>
      <c r="U2496" s="58"/>
    </row>
    <row r="2497" spans="20:21">
      <c r="T2497" s="58"/>
      <c r="U2497" s="58"/>
    </row>
    <row r="2498" spans="20:21">
      <c r="T2498" s="58"/>
      <c r="U2498" s="58"/>
    </row>
    <row r="2499" spans="20:21">
      <c r="T2499" s="58"/>
      <c r="U2499" s="58"/>
    </row>
    <row r="2500" spans="20:21">
      <c r="T2500" s="58"/>
      <c r="U2500" s="58"/>
    </row>
    <row r="2501" spans="20:21">
      <c r="T2501" s="58"/>
      <c r="U2501" s="58"/>
    </row>
    <row r="2502" spans="20:21">
      <c r="T2502" s="58"/>
      <c r="U2502" s="58"/>
    </row>
    <row r="2503" spans="20:21">
      <c r="T2503" s="58"/>
      <c r="U2503" s="58"/>
    </row>
    <row r="2504" spans="20:21">
      <c r="T2504" s="58"/>
      <c r="U2504" s="58"/>
    </row>
    <row r="2505" spans="20:21">
      <c r="T2505" s="58"/>
      <c r="U2505" s="58"/>
    </row>
    <row r="2506" spans="20:21">
      <c r="T2506" s="58"/>
      <c r="U2506" s="58"/>
    </row>
    <row r="2507" spans="20:21">
      <c r="T2507" s="58"/>
      <c r="U2507" s="58"/>
    </row>
    <row r="2508" spans="20:21">
      <c r="T2508" s="58"/>
      <c r="U2508" s="58"/>
    </row>
    <row r="2509" spans="20:21">
      <c r="T2509" s="58"/>
      <c r="U2509" s="58"/>
    </row>
    <row r="2510" spans="20:21">
      <c r="T2510" s="58"/>
      <c r="U2510" s="58"/>
    </row>
    <row r="2511" spans="20:21">
      <c r="T2511" s="58"/>
      <c r="U2511" s="58"/>
    </row>
    <row r="2512" spans="20:21">
      <c r="T2512" s="58"/>
      <c r="U2512" s="58"/>
    </row>
    <row r="2513" spans="20:21">
      <c r="T2513" s="58"/>
      <c r="U2513" s="58"/>
    </row>
    <row r="2514" spans="20:21">
      <c r="T2514" s="58"/>
      <c r="U2514" s="58"/>
    </row>
    <row r="2515" spans="20:21">
      <c r="T2515" s="58"/>
      <c r="U2515" s="58"/>
    </row>
    <row r="2516" spans="20:21">
      <c r="T2516" s="58"/>
      <c r="U2516" s="58"/>
    </row>
    <row r="2517" spans="20:21">
      <c r="T2517" s="58"/>
      <c r="U2517" s="58"/>
    </row>
    <row r="2518" spans="20:21">
      <c r="T2518" s="58"/>
      <c r="U2518" s="58"/>
    </row>
    <row r="2519" spans="20:21">
      <c r="T2519" s="58"/>
      <c r="U2519" s="58"/>
    </row>
    <row r="2520" spans="20:21">
      <c r="T2520" s="58"/>
      <c r="U2520" s="58"/>
    </row>
    <row r="2521" spans="20:21">
      <c r="T2521" s="58"/>
      <c r="U2521" s="58"/>
    </row>
    <row r="2522" spans="20:21">
      <c r="T2522" s="58"/>
      <c r="U2522" s="58"/>
    </row>
    <row r="2523" spans="20:21">
      <c r="T2523" s="58"/>
      <c r="U2523" s="58"/>
    </row>
    <row r="2524" spans="20:21">
      <c r="T2524" s="58"/>
      <c r="U2524" s="58"/>
    </row>
    <row r="2525" spans="20:21">
      <c r="T2525" s="58"/>
      <c r="U2525" s="58"/>
    </row>
    <row r="2526" spans="20:21">
      <c r="T2526" s="58"/>
      <c r="U2526" s="58"/>
    </row>
    <row r="2527" spans="20:21">
      <c r="T2527" s="58"/>
      <c r="U2527" s="58"/>
    </row>
    <row r="2528" spans="20:21">
      <c r="T2528" s="58"/>
      <c r="U2528" s="58"/>
    </row>
    <row r="2529" spans="20:21">
      <c r="T2529" s="58"/>
      <c r="U2529" s="58"/>
    </row>
    <row r="2530" spans="20:21">
      <c r="T2530" s="58"/>
      <c r="U2530" s="58"/>
    </row>
    <row r="2531" spans="20:21">
      <c r="T2531" s="58"/>
      <c r="U2531" s="58"/>
    </row>
    <row r="2532" spans="20:21">
      <c r="T2532" s="58"/>
      <c r="U2532" s="58"/>
    </row>
    <row r="2533" spans="20:21">
      <c r="T2533" s="58"/>
      <c r="U2533" s="58"/>
    </row>
    <row r="2534" spans="20:21">
      <c r="T2534" s="58"/>
      <c r="U2534" s="58"/>
    </row>
    <row r="2535" spans="20:21">
      <c r="T2535" s="58"/>
      <c r="U2535" s="58"/>
    </row>
    <row r="2536" spans="20:21">
      <c r="T2536" s="58"/>
      <c r="U2536" s="58"/>
    </row>
    <row r="2537" spans="20:21">
      <c r="T2537" s="58"/>
      <c r="U2537" s="58"/>
    </row>
    <row r="2538" spans="20:21">
      <c r="T2538" s="58"/>
      <c r="U2538" s="58"/>
    </row>
    <row r="2539" spans="20:21">
      <c r="T2539" s="58"/>
      <c r="U2539" s="58"/>
    </row>
    <row r="2540" spans="20:21">
      <c r="T2540" s="58"/>
      <c r="U2540" s="58"/>
    </row>
    <row r="2541" spans="20:21">
      <c r="T2541" s="58"/>
      <c r="U2541" s="58"/>
    </row>
    <row r="2542" spans="20:21">
      <c r="T2542" s="58"/>
      <c r="U2542" s="58"/>
    </row>
    <row r="2543" spans="20:21">
      <c r="T2543" s="58"/>
      <c r="U2543" s="58"/>
    </row>
    <row r="2544" spans="20:21">
      <c r="T2544" s="58"/>
      <c r="U2544" s="58"/>
    </row>
    <row r="2545" spans="20:21">
      <c r="T2545" s="58"/>
      <c r="U2545" s="58"/>
    </row>
    <row r="2546" spans="20:21">
      <c r="T2546" s="58"/>
      <c r="U2546" s="58"/>
    </row>
    <row r="2547" spans="20:21">
      <c r="T2547" s="58"/>
      <c r="U2547" s="58"/>
    </row>
    <row r="2548" spans="20:21">
      <c r="T2548" s="58"/>
      <c r="U2548" s="58"/>
    </row>
    <row r="2549" spans="20:21">
      <c r="T2549" s="58"/>
      <c r="U2549" s="58"/>
    </row>
    <row r="2550" spans="20:21">
      <c r="T2550" s="58"/>
      <c r="U2550" s="58"/>
    </row>
    <row r="2551" spans="20:21">
      <c r="T2551" s="58"/>
      <c r="U2551" s="58"/>
    </row>
    <row r="2552" spans="20:21">
      <c r="T2552" s="58"/>
      <c r="U2552" s="58"/>
    </row>
    <row r="2553" spans="20:21">
      <c r="T2553" s="58"/>
      <c r="U2553" s="58"/>
    </row>
    <row r="2554" spans="20:21">
      <c r="T2554" s="58"/>
      <c r="U2554" s="58"/>
    </row>
    <row r="2555" spans="20:21">
      <c r="T2555" s="58"/>
      <c r="U2555" s="58"/>
    </row>
    <row r="2556" spans="20:21">
      <c r="T2556" s="58"/>
      <c r="U2556" s="58"/>
    </row>
    <row r="2557" spans="20:21">
      <c r="T2557" s="58"/>
      <c r="U2557" s="58"/>
    </row>
    <row r="2558" spans="20:21">
      <c r="T2558" s="58"/>
      <c r="U2558" s="58"/>
    </row>
    <row r="2559" spans="20:21">
      <c r="T2559" s="58"/>
      <c r="U2559" s="58"/>
    </row>
    <row r="2560" spans="20:21">
      <c r="T2560" s="58"/>
      <c r="U2560" s="58"/>
    </row>
    <row r="2561" spans="20:21">
      <c r="T2561" s="58"/>
      <c r="U2561" s="58"/>
    </row>
    <row r="2562" spans="20:21">
      <c r="T2562" s="58"/>
      <c r="U2562" s="58"/>
    </row>
    <row r="2563" spans="20:21">
      <c r="T2563" s="58"/>
      <c r="U2563" s="58"/>
    </row>
    <row r="2564" spans="20:21">
      <c r="T2564" s="58"/>
      <c r="U2564" s="58"/>
    </row>
    <row r="2565" spans="20:21">
      <c r="T2565" s="58"/>
      <c r="U2565" s="58"/>
    </row>
    <row r="2566" spans="20:21">
      <c r="T2566" s="58"/>
      <c r="U2566" s="58"/>
    </row>
    <row r="2567" spans="20:21">
      <c r="T2567" s="58"/>
      <c r="U2567" s="58"/>
    </row>
    <row r="2568" spans="20:21">
      <c r="T2568" s="58"/>
      <c r="U2568" s="58"/>
    </row>
    <row r="2569" spans="20:21">
      <c r="T2569" s="58"/>
      <c r="U2569" s="58"/>
    </row>
    <row r="2570" spans="20:21">
      <c r="T2570" s="58"/>
      <c r="U2570" s="58"/>
    </row>
    <row r="2571" spans="20:21">
      <c r="T2571" s="58"/>
      <c r="U2571" s="58"/>
    </row>
    <row r="2572" spans="20:21">
      <c r="T2572" s="58"/>
      <c r="U2572" s="58"/>
    </row>
    <row r="2573" spans="20:21">
      <c r="T2573" s="58"/>
      <c r="U2573" s="58"/>
    </row>
    <row r="2574" spans="20:21">
      <c r="T2574" s="58"/>
      <c r="U2574" s="58"/>
    </row>
    <row r="2575" spans="20:21">
      <c r="T2575" s="58"/>
      <c r="U2575" s="58"/>
    </row>
    <row r="2576" spans="20:21">
      <c r="T2576" s="58"/>
      <c r="U2576" s="58"/>
    </row>
    <row r="2577" spans="20:21">
      <c r="T2577" s="58"/>
      <c r="U2577" s="58"/>
    </row>
    <row r="2578" spans="20:21">
      <c r="T2578" s="58"/>
      <c r="U2578" s="58"/>
    </row>
    <row r="2579" spans="20:21">
      <c r="T2579" s="58"/>
      <c r="U2579" s="58"/>
    </row>
    <row r="2580" spans="20:21">
      <c r="T2580" s="58"/>
      <c r="U2580" s="58"/>
    </row>
    <row r="2581" spans="20:21">
      <c r="T2581" s="58"/>
      <c r="U2581" s="58"/>
    </row>
    <row r="2582" spans="20:21">
      <c r="T2582" s="58"/>
      <c r="U2582" s="58"/>
    </row>
    <row r="2583" spans="20:21">
      <c r="T2583" s="58"/>
      <c r="U2583" s="58"/>
    </row>
    <row r="2584" spans="20:21">
      <c r="T2584" s="58"/>
      <c r="U2584" s="58"/>
    </row>
    <row r="2585" spans="20:21">
      <c r="T2585" s="58"/>
      <c r="U2585" s="58"/>
    </row>
    <row r="2586" spans="20:21">
      <c r="T2586" s="58"/>
      <c r="U2586" s="58"/>
    </row>
    <row r="2587" spans="20:21">
      <c r="T2587" s="58"/>
      <c r="U2587" s="58"/>
    </row>
    <row r="2588" spans="20:21">
      <c r="T2588" s="58"/>
      <c r="U2588" s="58"/>
    </row>
    <row r="2589" spans="20:21">
      <c r="T2589" s="58"/>
      <c r="U2589" s="58"/>
    </row>
    <row r="2590" spans="20:21">
      <c r="T2590" s="58"/>
      <c r="U2590" s="58"/>
    </row>
    <row r="2591" spans="20:21">
      <c r="T2591" s="58"/>
      <c r="U2591" s="58"/>
    </row>
    <row r="2592" spans="20:21">
      <c r="T2592" s="58"/>
      <c r="U2592" s="58"/>
    </row>
    <row r="2593" spans="20:21">
      <c r="T2593" s="58"/>
      <c r="U2593" s="58"/>
    </row>
    <row r="2594" spans="20:21">
      <c r="T2594" s="58"/>
      <c r="U2594" s="58"/>
    </row>
    <row r="2595" spans="20:21">
      <c r="T2595" s="58"/>
      <c r="U2595" s="58"/>
    </row>
    <row r="2596" spans="20:21">
      <c r="T2596" s="58"/>
      <c r="U2596" s="58"/>
    </row>
    <row r="2597" spans="20:21">
      <c r="T2597" s="58"/>
      <c r="U2597" s="58"/>
    </row>
    <row r="2598" spans="20:21">
      <c r="T2598" s="58"/>
      <c r="U2598" s="58"/>
    </row>
    <row r="2599" spans="20:21">
      <c r="T2599" s="58"/>
      <c r="U2599" s="58"/>
    </row>
    <row r="2600" spans="20:21">
      <c r="T2600" s="58"/>
      <c r="U2600" s="58"/>
    </row>
    <row r="2601" spans="20:21">
      <c r="T2601" s="58"/>
      <c r="U2601" s="58"/>
    </row>
    <row r="2602" spans="20:21">
      <c r="T2602" s="58"/>
      <c r="U2602" s="58"/>
    </row>
    <row r="2603" spans="20:21">
      <c r="T2603" s="58"/>
      <c r="U2603" s="58"/>
    </row>
    <row r="2604" spans="20:21">
      <c r="T2604" s="58"/>
      <c r="U2604" s="58"/>
    </row>
    <row r="2605" spans="20:21">
      <c r="T2605" s="58"/>
      <c r="U2605" s="58"/>
    </row>
    <row r="2606" spans="20:21">
      <c r="T2606" s="58"/>
      <c r="U2606" s="58"/>
    </row>
    <row r="2607" spans="20:21">
      <c r="T2607" s="58"/>
      <c r="U2607" s="58"/>
    </row>
    <row r="2608" spans="20:21">
      <c r="T2608" s="58"/>
      <c r="U2608" s="58"/>
    </row>
    <row r="2609" spans="20:21">
      <c r="T2609" s="58"/>
      <c r="U2609" s="58"/>
    </row>
    <row r="2610" spans="20:21">
      <c r="T2610" s="58"/>
      <c r="U2610" s="58"/>
    </row>
    <row r="2611" spans="20:21">
      <c r="T2611" s="58"/>
      <c r="U2611" s="58"/>
    </row>
    <row r="2612" spans="20:21">
      <c r="T2612" s="58"/>
      <c r="U2612" s="58"/>
    </row>
    <row r="2613" spans="20:21">
      <c r="T2613" s="58"/>
      <c r="U2613" s="58"/>
    </row>
    <row r="2614" spans="20:21">
      <c r="T2614" s="58"/>
      <c r="U2614" s="58"/>
    </row>
    <row r="2615" spans="20:21">
      <c r="T2615" s="58"/>
      <c r="U2615" s="58"/>
    </row>
    <row r="2616" spans="20:21">
      <c r="T2616" s="58"/>
      <c r="U2616" s="58"/>
    </row>
    <row r="2617" spans="20:21">
      <c r="T2617" s="58"/>
      <c r="U2617" s="58"/>
    </row>
    <row r="2618" spans="20:21">
      <c r="T2618" s="58"/>
      <c r="U2618" s="58"/>
    </row>
    <row r="2619" spans="20:21">
      <c r="T2619" s="58"/>
      <c r="U2619" s="58"/>
    </row>
    <row r="2620" spans="20:21">
      <c r="T2620" s="58"/>
      <c r="U2620" s="58"/>
    </row>
    <row r="2621" spans="20:21">
      <c r="T2621" s="58"/>
      <c r="U2621" s="58"/>
    </row>
    <row r="2622" spans="20:21">
      <c r="T2622" s="58"/>
      <c r="U2622" s="58"/>
    </row>
    <row r="2623" spans="20:21">
      <c r="T2623" s="58"/>
      <c r="U2623" s="58"/>
    </row>
    <row r="2624" spans="20:21">
      <c r="T2624" s="58"/>
      <c r="U2624" s="58"/>
    </row>
    <row r="2625" spans="20:21">
      <c r="T2625" s="58"/>
      <c r="U2625" s="58"/>
    </row>
    <row r="2626" spans="20:21">
      <c r="T2626" s="58"/>
      <c r="U2626" s="58"/>
    </row>
    <row r="2627" spans="20:21">
      <c r="T2627" s="58"/>
      <c r="U2627" s="58"/>
    </row>
    <row r="2628" spans="20:21">
      <c r="T2628" s="58"/>
      <c r="U2628" s="58"/>
    </row>
    <row r="2629" spans="20:21">
      <c r="T2629" s="58"/>
      <c r="U2629" s="58"/>
    </row>
    <row r="2630" spans="20:21">
      <c r="T2630" s="58"/>
      <c r="U2630" s="58"/>
    </row>
    <row r="2631" spans="20:21">
      <c r="T2631" s="58"/>
      <c r="U2631" s="58"/>
    </row>
    <row r="2632" spans="20:21">
      <c r="T2632" s="58"/>
      <c r="U2632" s="58"/>
    </row>
    <row r="2633" spans="20:21">
      <c r="T2633" s="58"/>
      <c r="U2633" s="58"/>
    </row>
    <row r="2634" spans="20:21">
      <c r="T2634" s="58"/>
      <c r="U2634" s="58"/>
    </row>
    <row r="2635" spans="20:21">
      <c r="T2635" s="58"/>
      <c r="U2635" s="58"/>
    </row>
    <row r="2636" spans="20:21">
      <c r="T2636" s="58"/>
      <c r="U2636" s="58"/>
    </row>
    <row r="2637" spans="20:21">
      <c r="T2637" s="58"/>
      <c r="U2637" s="58"/>
    </row>
    <row r="2638" spans="20:21">
      <c r="T2638" s="58"/>
      <c r="U2638" s="58"/>
    </row>
    <row r="2639" spans="20:21">
      <c r="T2639" s="58"/>
      <c r="U2639" s="58"/>
    </row>
    <row r="2640" spans="20:21">
      <c r="T2640" s="58"/>
      <c r="U2640" s="58"/>
    </row>
    <row r="2641" spans="20:21">
      <c r="T2641" s="58"/>
      <c r="U2641" s="58"/>
    </row>
    <row r="2642" spans="20:21">
      <c r="T2642" s="58"/>
      <c r="U2642" s="58"/>
    </row>
    <row r="2643" spans="20:21">
      <c r="T2643" s="58"/>
      <c r="U2643" s="58"/>
    </row>
    <row r="2644" spans="20:21">
      <c r="T2644" s="58"/>
      <c r="U2644" s="58"/>
    </row>
    <row r="2645" spans="20:21">
      <c r="T2645" s="58"/>
      <c r="U2645" s="58"/>
    </row>
    <row r="2646" spans="20:21">
      <c r="T2646" s="58"/>
      <c r="U2646" s="58"/>
    </row>
    <row r="2647" spans="20:21">
      <c r="T2647" s="58"/>
      <c r="U2647" s="58"/>
    </row>
    <row r="2648" spans="20:21">
      <c r="T2648" s="58"/>
      <c r="U2648" s="58"/>
    </row>
    <row r="2649" spans="20:21">
      <c r="T2649" s="58"/>
      <c r="U2649" s="58"/>
    </row>
    <row r="2650" spans="20:21">
      <c r="T2650" s="58"/>
      <c r="U2650" s="58"/>
    </row>
    <row r="2651" spans="20:21">
      <c r="T2651" s="58"/>
      <c r="U2651" s="58"/>
    </row>
    <row r="2652" spans="20:21">
      <c r="T2652" s="58"/>
      <c r="U2652" s="58"/>
    </row>
    <row r="2653" spans="20:21">
      <c r="T2653" s="58"/>
      <c r="U2653" s="58"/>
    </row>
    <row r="2654" spans="20:21">
      <c r="T2654" s="58"/>
      <c r="U2654" s="58"/>
    </row>
    <row r="2655" spans="20:21">
      <c r="T2655" s="58"/>
      <c r="U2655" s="58"/>
    </row>
    <row r="2656" spans="20:21">
      <c r="T2656" s="58"/>
      <c r="U2656" s="58"/>
    </row>
    <row r="2657" spans="20:21">
      <c r="T2657" s="58"/>
      <c r="U2657" s="58"/>
    </row>
    <row r="2658" spans="20:21">
      <c r="T2658" s="58"/>
      <c r="U2658" s="58"/>
    </row>
    <row r="2659" spans="20:21">
      <c r="T2659" s="58"/>
      <c r="U2659" s="58"/>
    </row>
    <row r="2660" spans="20:21">
      <c r="T2660" s="58"/>
      <c r="U2660" s="58"/>
    </row>
    <row r="2661" spans="20:21">
      <c r="T2661" s="58"/>
      <c r="U2661" s="58"/>
    </row>
    <row r="2662" spans="20:21">
      <c r="T2662" s="58"/>
      <c r="U2662" s="58"/>
    </row>
    <row r="2663" spans="20:21">
      <c r="T2663" s="58"/>
      <c r="U2663" s="58"/>
    </row>
    <row r="2664" spans="20:21">
      <c r="T2664" s="58"/>
      <c r="U2664" s="58"/>
    </row>
    <row r="2665" spans="20:21">
      <c r="T2665" s="58"/>
      <c r="U2665" s="58"/>
    </row>
    <row r="2666" spans="20:21">
      <c r="T2666" s="58"/>
      <c r="U2666" s="58"/>
    </row>
    <row r="2667" spans="20:21">
      <c r="T2667" s="58"/>
      <c r="U2667" s="58"/>
    </row>
    <row r="2668" spans="20:21">
      <c r="T2668" s="58"/>
      <c r="U2668" s="58"/>
    </row>
    <row r="2669" spans="20:21">
      <c r="T2669" s="58"/>
      <c r="U2669" s="58"/>
    </row>
    <row r="2670" spans="20:21">
      <c r="T2670" s="58"/>
      <c r="U2670" s="58"/>
    </row>
    <row r="2671" spans="20:21">
      <c r="T2671" s="58"/>
      <c r="U2671" s="58"/>
    </row>
    <row r="2672" spans="20:21">
      <c r="T2672" s="58"/>
      <c r="U2672" s="58"/>
    </row>
    <row r="2673" spans="20:21">
      <c r="T2673" s="58"/>
      <c r="U2673" s="58"/>
    </row>
    <row r="2674" spans="20:21">
      <c r="T2674" s="58"/>
      <c r="U2674" s="58"/>
    </row>
    <row r="2675" spans="20:21">
      <c r="T2675" s="58"/>
      <c r="U2675" s="58"/>
    </row>
    <row r="2676" spans="20:21">
      <c r="T2676" s="58"/>
      <c r="U2676" s="58"/>
    </row>
    <row r="2677" spans="20:21">
      <c r="T2677" s="58"/>
      <c r="U2677" s="58"/>
    </row>
    <row r="2678" spans="20:21">
      <c r="T2678" s="58"/>
      <c r="U2678" s="58"/>
    </row>
    <row r="2679" spans="20:21">
      <c r="T2679" s="58"/>
      <c r="U2679" s="58"/>
    </row>
    <row r="2680" spans="20:21">
      <c r="T2680" s="58"/>
      <c r="U2680" s="58"/>
    </row>
    <row r="2681" spans="20:21">
      <c r="T2681" s="58"/>
      <c r="U2681" s="58"/>
    </row>
    <row r="2682" spans="20:21">
      <c r="T2682" s="58"/>
      <c r="U2682" s="58"/>
    </row>
    <row r="2683" spans="20:21">
      <c r="T2683" s="58"/>
      <c r="U2683" s="58"/>
    </row>
    <row r="2684" spans="20:21">
      <c r="T2684" s="58"/>
      <c r="U2684" s="58"/>
    </row>
    <row r="2685" spans="20:21">
      <c r="T2685" s="58"/>
      <c r="U2685" s="58"/>
    </row>
    <row r="2686" spans="20:21">
      <c r="T2686" s="58"/>
      <c r="U2686" s="58"/>
    </row>
    <row r="2687" spans="20:21">
      <c r="T2687" s="58"/>
      <c r="U2687" s="58"/>
    </row>
    <row r="2688" spans="20:21">
      <c r="T2688" s="58"/>
      <c r="U2688" s="58"/>
    </row>
    <row r="2689" spans="20:21">
      <c r="T2689" s="58"/>
      <c r="U2689" s="58"/>
    </row>
    <row r="2690" spans="20:21">
      <c r="T2690" s="58"/>
      <c r="U2690" s="58"/>
    </row>
    <row r="2691" spans="20:21">
      <c r="T2691" s="58"/>
      <c r="U2691" s="58"/>
    </row>
    <row r="2692" spans="20:21">
      <c r="T2692" s="58"/>
      <c r="U2692" s="58"/>
    </row>
    <row r="2693" spans="20:21">
      <c r="T2693" s="58"/>
      <c r="U2693" s="58"/>
    </row>
    <row r="2694" spans="20:21">
      <c r="T2694" s="58"/>
      <c r="U2694" s="58"/>
    </row>
    <row r="2695" spans="20:21">
      <c r="T2695" s="58"/>
      <c r="U2695" s="58"/>
    </row>
    <row r="2696" spans="20:21">
      <c r="T2696" s="58"/>
      <c r="U2696" s="58"/>
    </row>
    <row r="2697" spans="20:21">
      <c r="T2697" s="58"/>
      <c r="U2697" s="58"/>
    </row>
    <row r="2698" spans="20:21">
      <c r="T2698" s="58"/>
      <c r="U2698" s="58"/>
    </row>
    <row r="2699" spans="20:21">
      <c r="T2699" s="58"/>
      <c r="U2699" s="58"/>
    </row>
    <row r="2700" spans="20:21">
      <c r="T2700" s="58"/>
      <c r="U2700" s="58"/>
    </row>
    <row r="2701" spans="20:21">
      <c r="T2701" s="58"/>
      <c r="U2701" s="58"/>
    </row>
    <row r="2702" spans="20:21">
      <c r="T2702" s="58"/>
      <c r="U2702" s="58"/>
    </row>
    <row r="2703" spans="20:21">
      <c r="T2703" s="58"/>
      <c r="U2703" s="58"/>
    </row>
    <row r="2704" spans="20:21">
      <c r="T2704" s="58"/>
      <c r="U2704" s="58"/>
    </row>
    <row r="2705" spans="20:21">
      <c r="T2705" s="58"/>
      <c r="U2705" s="58"/>
    </row>
    <row r="2706" spans="20:21">
      <c r="T2706" s="58"/>
      <c r="U2706" s="58"/>
    </row>
    <row r="2707" spans="20:21">
      <c r="T2707" s="58"/>
      <c r="U2707" s="58"/>
    </row>
    <row r="2708" spans="20:21">
      <c r="T2708" s="58"/>
      <c r="U2708" s="58"/>
    </row>
    <row r="2709" spans="20:21">
      <c r="T2709" s="58"/>
      <c r="U2709" s="58"/>
    </row>
    <row r="2710" spans="20:21">
      <c r="T2710" s="58"/>
      <c r="U2710" s="58"/>
    </row>
    <row r="2711" spans="20:21">
      <c r="T2711" s="58"/>
      <c r="U2711" s="58"/>
    </row>
    <row r="2712" spans="20:21">
      <c r="T2712" s="58"/>
      <c r="U2712" s="58"/>
    </row>
    <row r="2713" spans="20:21">
      <c r="T2713" s="58"/>
      <c r="U2713" s="58"/>
    </row>
    <row r="2714" spans="20:21">
      <c r="T2714" s="58"/>
      <c r="U2714" s="58"/>
    </row>
    <row r="2715" spans="20:21">
      <c r="T2715" s="58"/>
      <c r="U2715" s="58"/>
    </row>
    <row r="2716" spans="20:21">
      <c r="T2716" s="58"/>
      <c r="U2716" s="58"/>
    </row>
    <row r="2717" spans="20:21">
      <c r="T2717" s="58"/>
      <c r="U2717" s="58"/>
    </row>
    <row r="2718" spans="20:21">
      <c r="T2718" s="58"/>
      <c r="U2718" s="58"/>
    </row>
    <row r="2719" spans="20:21">
      <c r="T2719" s="58"/>
      <c r="U2719" s="58"/>
    </row>
    <row r="2720" spans="20:21">
      <c r="T2720" s="58"/>
      <c r="U2720" s="58"/>
    </row>
    <row r="2721" spans="20:21">
      <c r="T2721" s="58"/>
      <c r="U2721" s="58"/>
    </row>
    <row r="2722" spans="20:21">
      <c r="T2722" s="58"/>
      <c r="U2722" s="58"/>
    </row>
    <row r="2723" spans="20:21">
      <c r="T2723" s="58"/>
      <c r="U2723" s="58"/>
    </row>
    <row r="2724" spans="20:21">
      <c r="T2724" s="58"/>
      <c r="U2724" s="58"/>
    </row>
    <row r="2725" spans="20:21">
      <c r="T2725" s="58"/>
      <c r="U2725" s="58"/>
    </row>
    <row r="2726" spans="20:21">
      <c r="T2726" s="58"/>
      <c r="U2726" s="58"/>
    </row>
    <row r="2727" spans="20:21">
      <c r="T2727" s="58"/>
      <c r="U2727" s="58"/>
    </row>
    <row r="2728" spans="20:21">
      <c r="T2728" s="58"/>
      <c r="U2728" s="58"/>
    </row>
    <row r="2729" spans="20:21">
      <c r="T2729" s="58"/>
      <c r="U2729" s="58"/>
    </row>
    <row r="2730" spans="20:21">
      <c r="T2730" s="58"/>
      <c r="U2730" s="58"/>
    </row>
    <row r="2731" spans="20:21">
      <c r="T2731" s="58"/>
      <c r="U2731" s="58"/>
    </row>
    <row r="2732" spans="20:21">
      <c r="T2732" s="58"/>
      <c r="U2732" s="58"/>
    </row>
    <row r="2733" spans="20:21">
      <c r="T2733" s="58"/>
      <c r="U2733" s="58"/>
    </row>
    <row r="2734" spans="20:21">
      <c r="T2734" s="58"/>
      <c r="U2734" s="58"/>
    </row>
    <row r="2735" spans="20:21">
      <c r="T2735" s="58"/>
      <c r="U2735" s="58"/>
    </row>
    <row r="2736" spans="20:21">
      <c r="T2736" s="58"/>
      <c r="U2736" s="58"/>
    </row>
    <row r="2737" spans="20:21">
      <c r="T2737" s="58"/>
      <c r="U2737" s="58"/>
    </row>
    <row r="2738" spans="20:21">
      <c r="T2738" s="58"/>
      <c r="U2738" s="58"/>
    </row>
    <row r="2739" spans="20:21">
      <c r="T2739" s="58"/>
      <c r="U2739" s="58"/>
    </row>
    <row r="2740" spans="20:21">
      <c r="T2740" s="58"/>
      <c r="U2740" s="58"/>
    </row>
    <row r="2741" spans="20:21">
      <c r="T2741" s="58"/>
      <c r="U2741" s="58"/>
    </row>
    <row r="2742" spans="20:21">
      <c r="T2742" s="58"/>
      <c r="U2742" s="58"/>
    </row>
    <row r="2743" spans="20:21">
      <c r="T2743" s="58"/>
      <c r="U2743" s="58"/>
    </row>
    <row r="2744" spans="20:21">
      <c r="T2744" s="58"/>
      <c r="U2744" s="58"/>
    </row>
    <row r="2745" spans="20:21">
      <c r="T2745" s="58"/>
      <c r="U2745" s="58"/>
    </row>
    <row r="2746" spans="20:21">
      <c r="T2746" s="58"/>
      <c r="U2746" s="58"/>
    </row>
    <row r="2747" spans="20:21">
      <c r="T2747" s="58"/>
      <c r="U2747" s="58"/>
    </row>
    <row r="2748" spans="20:21">
      <c r="T2748" s="58"/>
      <c r="U2748" s="58"/>
    </row>
    <row r="2749" spans="20:21">
      <c r="T2749" s="58"/>
      <c r="U2749" s="58"/>
    </row>
    <row r="2750" spans="20:21">
      <c r="T2750" s="58"/>
      <c r="U2750" s="58"/>
    </row>
    <row r="2751" spans="20:21">
      <c r="T2751" s="58"/>
      <c r="U2751" s="58"/>
    </row>
    <row r="2752" spans="20:21">
      <c r="T2752" s="58"/>
      <c r="U2752" s="58"/>
    </row>
    <row r="2753" spans="20:21">
      <c r="T2753" s="58"/>
      <c r="U2753" s="58"/>
    </row>
    <row r="2754" spans="20:21">
      <c r="T2754" s="58"/>
      <c r="U2754" s="58"/>
    </row>
    <row r="2755" spans="20:21">
      <c r="T2755" s="58"/>
      <c r="U2755" s="58"/>
    </row>
    <row r="2756" spans="20:21">
      <c r="T2756" s="58"/>
      <c r="U2756" s="58"/>
    </row>
    <row r="2757" spans="20:21">
      <c r="T2757" s="58"/>
      <c r="U2757" s="58"/>
    </row>
    <row r="2758" spans="20:21">
      <c r="T2758" s="58"/>
      <c r="U2758" s="58"/>
    </row>
    <row r="2759" spans="20:21">
      <c r="T2759" s="58"/>
      <c r="U2759" s="58"/>
    </row>
    <row r="2760" spans="20:21">
      <c r="T2760" s="58"/>
      <c r="U2760" s="58"/>
    </row>
    <row r="2761" spans="20:21">
      <c r="T2761" s="58"/>
      <c r="U2761" s="58"/>
    </row>
    <row r="2762" spans="20:21">
      <c r="T2762" s="58"/>
      <c r="U2762" s="58"/>
    </row>
    <row r="2763" spans="20:21">
      <c r="T2763" s="58"/>
      <c r="U2763" s="58"/>
    </row>
    <row r="2764" spans="20:21">
      <c r="T2764" s="58"/>
      <c r="U2764" s="58"/>
    </row>
    <row r="2765" spans="20:21">
      <c r="T2765" s="58"/>
      <c r="U2765" s="58"/>
    </row>
    <row r="2766" spans="20:21">
      <c r="T2766" s="58"/>
      <c r="U2766" s="58"/>
    </row>
    <row r="2767" spans="20:21">
      <c r="T2767" s="58"/>
      <c r="U2767" s="58"/>
    </row>
    <row r="2768" spans="20:21">
      <c r="T2768" s="58"/>
      <c r="U2768" s="58"/>
    </row>
    <row r="2769" spans="20:21">
      <c r="T2769" s="58"/>
      <c r="U2769" s="58"/>
    </row>
    <row r="2770" spans="20:21">
      <c r="T2770" s="58"/>
      <c r="U2770" s="58"/>
    </row>
    <row r="2771" spans="20:21">
      <c r="T2771" s="58"/>
      <c r="U2771" s="58"/>
    </row>
    <row r="2772" spans="20:21">
      <c r="T2772" s="58"/>
      <c r="U2772" s="58"/>
    </row>
    <row r="2773" spans="20:21">
      <c r="T2773" s="58"/>
      <c r="U2773" s="58"/>
    </row>
    <row r="2774" spans="20:21">
      <c r="T2774" s="58"/>
      <c r="U2774" s="58"/>
    </row>
    <row r="2775" spans="20:21">
      <c r="T2775" s="58"/>
      <c r="U2775" s="58"/>
    </row>
    <row r="2776" spans="20:21">
      <c r="T2776" s="58"/>
      <c r="U2776" s="58"/>
    </row>
    <row r="2777" spans="20:21">
      <c r="T2777" s="58"/>
      <c r="U2777" s="58"/>
    </row>
    <row r="2778" spans="20:21">
      <c r="T2778" s="58"/>
      <c r="U2778" s="58"/>
    </row>
    <row r="2779" spans="20:21">
      <c r="T2779" s="58"/>
      <c r="U2779" s="58"/>
    </row>
    <row r="2780" spans="20:21">
      <c r="T2780" s="58"/>
      <c r="U2780" s="58"/>
    </row>
    <row r="2781" spans="20:21">
      <c r="T2781" s="58"/>
      <c r="U2781" s="58"/>
    </row>
    <row r="2782" spans="20:21">
      <c r="T2782" s="58"/>
      <c r="U2782" s="58"/>
    </row>
    <row r="2783" spans="20:21">
      <c r="T2783" s="58"/>
      <c r="U2783" s="58"/>
    </row>
    <row r="2784" spans="20:21">
      <c r="T2784" s="58"/>
      <c r="U2784" s="58"/>
    </row>
    <row r="2785" spans="20:21">
      <c r="T2785" s="58"/>
      <c r="U2785" s="58"/>
    </row>
    <row r="2786" spans="20:21">
      <c r="T2786" s="58"/>
      <c r="U2786" s="58"/>
    </row>
    <row r="2787" spans="20:21">
      <c r="T2787" s="58"/>
      <c r="U2787" s="58"/>
    </row>
    <row r="2788" spans="20:21">
      <c r="T2788" s="58"/>
      <c r="U2788" s="58"/>
    </row>
    <row r="2789" spans="20:21">
      <c r="T2789" s="58"/>
      <c r="U2789" s="58"/>
    </row>
    <row r="2790" spans="20:21">
      <c r="T2790" s="58"/>
      <c r="U2790" s="58"/>
    </row>
    <row r="2791" spans="20:21">
      <c r="T2791" s="58"/>
      <c r="U2791" s="58"/>
    </row>
    <row r="2792" spans="20:21">
      <c r="T2792" s="58"/>
      <c r="U2792" s="58"/>
    </row>
    <row r="2793" spans="20:21">
      <c r="T2793" s="58"/>
      <c r="U2793" s="58"/>
    </row>
    <row r="2794" spans="20:21">
      <c r="T2794" s="58"/>
      <c r="U2794" s="58"/>
    </row>
    <row r="2795" spans="20:21">
      <c r="T2795" s="58"/>
      <c r="U2795" s="58"/>
    </row>
    <row r="2796" spans="20:21">
      <c r="T2796" s="58"/>
      <c r="U2796" s="58"/>
    </row>
    <row r="2797" spans="20:21">
      <c r="T2797" s="58"/>
      <c r="U2797" s="58"/>
    </row>
    <row r="2798" spans="20:21">
      <c r="T2798" s="58"/>
      <c r="U2798" s="58"/>
    </row>
    <row r="2799" spans="20:21">
      <c r="T2799" s="58"/>
      <c r="U2799" s="58"/>
    </row>
    <row r="2800" spans="20:21">
      <c r="T2800" s="58"/>
      <c r="U2800" s="58"/>
    </row>
    <row r="2801" spans="20:21">
      <c r="T2801" s="58"/>
      <c r="U2801" s="58"/>
    </row>
    <row r="2802" spans="20:21">
      <c r="T2802" s="58"/>
      <c r="U2802" s="58"/>
    </row>
    <row r="2803" spans="20:21">
      <c r="T2803" s="58"/>
      <c r="U2803" s="58"/>
    </row>
    <row r="2804" spans="20:21">
      <c r="T2804" s="58"/>
      <c r="U2804" s="58"/>
    </row>
    <row r="2805" spans="20:21">
      <c r="T2805" s="58"/>
      <c r="U2805" s="58"/>
    </row>
    <row r="2806" spans="20:21">
      <c r="T2806" s="58"/>
      <c r="U2806" s="58"/>
    </row>
    <row r="2807" spans="20:21">
      <c r="T2807" s="58"/>
      <c r="U2807" s="58"/>
    </row>
    <row r="2808" spans="20:21">
      <c r="T2808" s="58"/>
      <c r="U2808" s="58"/>
    </row>
    <row r="2809" spans="20:21">
      <c r="T2809" s="58"/>
      <c r="U2809" s="58"/>
    </row>
    <row r="2810" spans="20:21">
      <c r="T2810" s="58"/>
      <c r="U2810" s="58"/>
    </row>
    <row r="2811" spans="20:21">
      <c r="T2811" s="58"/>
      <c r="U2811" s="58"/>
    </row>
    <row r="2812" spans="20:21">
      <c r="T2812" s="58"/>
      <c r="U2812" s="58"/>
    </row>
    <row r="2813" spans="20:21">
      <c r="T2813" s="58"/>
      <c r="U2813" s="58"/>
    </row>
    <row r="2814" spans="20:21">
      <c r="T2814" s="58"/>
      <c r="U2814" s="58"/>
    </row>
    <row r="2815" spans="20:21">
      <c r="T2815" s="58"/>
      <c r="U2815" s="58"/>
    </row>
    <row r="2816" spans="20:21">
      <c r="T2816" s="58"/>
      <c r="U2816" s="58"/>
    </row>
    <row r="2817" spans="20:21">
      <c r="T2817" s="58"/>
      <c r="U2817" s="58"/>
    </row>
    <row r="2818" spans="20:21">
      <c r="T2818" s="58"/>
      <c r="U2818" s="58"/>
    </row>
    <row r="2819" spans="20:21">
      <c r="T2819" s="58"/>
      <c r="U2819" s="58"/>
    </row>
    <row r="2820" spans="20:21">
      <c r="T2820" s="58"/>
      <c r="U2820" s="58"/>
    </row>
    <row r="2821" spans="20:21">
      <c r="T2821" s="58"/>
      <c r="U2821" s="58"/>
    </row>
    <row r="2822" spans="20:21">
      <c r="T2822" s="58"/>
      <c r="U2822" s="58"/>
    </row>
    <row r="2823" spans="20:21">
      <c r="T2823" s="58"/>
      <c r="U2823" s="58"/>
    </row>
    <row r="2824" spans="20:21">
      <c r="T2824" s="58"/>
      <c r="U2824" s="58"/>
    </row>
    <row r="2825" spans="20:21">
      <c r="T2825" s="58"/>
      <c r="U2825" s="58"/>
    </row>
    <row r="2826" spans="20:21">
      <c r="T2826" s="58"/>
      <c r="U2826" s="58"/>
    </row>
    <row r="2827" spans="20:21">
      <c r="T2827" s="58"/>
      <c r="U2827" s="58"/>
    </row>
    <row r="2828" spans="20:21">
      <c r="T2828" s="58"/>
      <c r="U2828" s="58"/>
    </row>
    <row r="2829" spans="20:21">
      <c r="T2829" s="58"/>
      <c r="U2829" s="58"/>
    </row>
    <row r="2830" spans="20:21">
      <c r="T2830" s="58"/>
      <c r="U2830" s="58"/>
    </row>
    <row r="2831" spans="20:21">
      <c r="T2831" s="58"/>
      <c r="U2831" s="58"/>
    </row>
    <row r="2832" spans="20:21">
      <c r="T2832" s="58"/>
      <c r="U2832" s="58"/>
    </row>
    <row r="2833" spans="20:21">
      <c r="T2833" s="58"/>
      <c r="U2833" s="58"/>
    </row>
    <row r="2834" spans="20:21">
      <c r="T2834" s="58"/>
      <c r="U2834" s="58"/>
    </row>
    <row r="2835" spans="20:21">
      <c r="T2835" s="58"/>
      <c r="U2835" s="58"/>
    </row>
    <row r="2836" spans="20:21">
      <c r="T2836" s="58"/>
      <c r="U2836" s="58"/>
    </row>
    <row r="2837" spans="20:21">
      <c r="T2837" s="58"/>
      <c r="U2837" s="58"/>
    </row>
    <row r="2838" spans="20:21">
      <c r="T2838" s="58"/>
      <c r="U2838" s="58"/>
    </row>
    <row r="2839" spans="20:21">
      <c r="T2839" s="58"/>
      <c r="U2839" s="58"/>
    </row>
    <row r="2840" spans="20:21">
      <c r="T2840" s="58"/>
      <c r="U2840" s="58"/>
    </row>
    <row r="2841" spans="20:21">
      <c r="T2841" s="58"/>
      <c r="U2841" s="58"/>
    </row>
    <row r="2842" spans="20:21">
      <c r="T2842" s="58"/>
      <c r="U2842" s="58"/>
    </row>
    <row r="2843" spans="20:21">
      <c r="T2843" s="58"/>
      <c r="U2843" s="58"/>
    </row>
    <row r="2844" spans="20:21">
      <c r="T2844" s="58"/>
      <c r="U2844" s="58"/>
    </row>
    <row r="2845" spans="20:21">
      <c r="T2845" s="58"/>
      <c r="U2845" s="58"/>
    </row>
    <row r="2846" spans="20:21">
      <c r="T2846" s="58"/>
      <c r="U2846" s="58"/>
    </row>
    <row r="2847" spans="20:21">
      <c r="T2847" s="58"/>
      <c r="U2847" s="58"/>
    </row>
    <row r="2848" spans="20:21">
      <c r="T2848" s="58"/>
      <c r="U2848" s="58"/>
    </row>
    <row r="2849" spans="20:21">
      <c r="T2849" s="58"/>
      <c r="U2849" s="58"/>
    </row>
    <row r="2850" spans="20:21">
      <c r="T2850" s="58"/>
      <c r="U2850" s="58"/>
    </row>
    <row r="2851" spans="20:21">
      <c r="T2851" s="58"/>
      <c r="U2851" s="58"/>
    </row>
    <row r="2852" spans="20:21">
      <c r="T2852" s="58"/>
      <c r="U2852" s="58"/>
    </row>
    <row r="2853" spans="20:21">
      <c r="T2853" s="58"/>
      <c r="U2853" s="58"/>
    </row>
    <row r="2854" spans="20:21">
      <c r="T2854" s="58"/>
      <c r="U2854" s="58"/>
    </row>
    <row r="2855" spans="20:21">
      <c r="T2855" s="58"/>
      <c r="U2855" s="58"/>
    </row>
    <row r="2856" spans="20:21">
      <c r="T2856" s="58"/>
      <c r="U2856" s="58"/>
    </row>
    <row r="2857" spans="20:21">
      <c r="T2857" s="58"/>
      <c r="U2857" s="58"/>
    </row>
    <row r="2858" spans="20:21">
      <c r="T2858" s="58"/>
      <c r="U2858" s="58"/>
    </row>
    <row r="2859" spans="20:21">
      <c r="T2859" s="58"/>
      <c r="U2859" s="58"/>
    </row>
    <row r="2860" spans="20:21">
      <c r="T2860" s="58"/>
      <c r="U2860" s="58"/>
    </row>
    <row r="2861" spans="20:21">
      <c r="T2861" s="58"/>
      <c r="U2861" s="58"/>
    </row>
    <row r="2862" spans="20:21">
      <c r="T2862" s="58"/>
      <c r="U2862" s="58"/>
    </row>
    <row r="2863" spans="20:21">
      <c r="T2863" s="58"/>
      <c r="U2863" s="58"/>
    </row>
    <row r="2864" spans="20:21">
      <c r="T2864" s="58"/>
      <c r="U2864" s="58"/>
    </row>
    <row r="2865" spans="20:21">
      <c r="T2865" s="58"/>
      <c r="U2865" s="58"/>
    </row>
    <row r="2866" spans="20:21">
      <c r="T2866" s="58"/>
      <c r="U2866" s="58"/>
    </row>
    <row r="2867" spans="20:21">
      <c r="T2867" s="58"/>
      <c r="U2867" s="58"/>
    </row>
    <row r="2868" spans="20:21">
      <c r="T2868" s="58"/>
      <c r="U2868" s="58"/>
    </row>
    <row r="2869" spans="20:21">
      <c r="T2869" s="58"/>
      <c r="U2869" s="58"/>
    </row>
    <row r="2870" spans="20:21">
      <c r="T2870" s="58"/>
      <c r="U2870" s="58"/>
    </row>
    <row r="2871" spans="20:21">
      <c r="T2871" s="58"/>
      <c r="U2871" s="58"/>
    </row>
    <row r="2872" spans="20:21">
      <c r="T2872" s="58"/>
      <c r="U2872" s="58"/>
    </row>
    <row r="2873" spans="20:21">
      <c r="T2873" s="58"/>
      <c r="U2873" s="58"/>
    </row>
    <row r="2874" spans="20:21">
      <c r="T2874" s="58"/>
      <c r="U2874" s="58"/>
    </row>
    <row r="2875" spans="20:21">
      <c r="T2875" s="58"/>
      <c r="U2875" s="58"/>
    </row>
    <row r="2876" spans="20:21">
      <c r="T2876" s="58"/>
      <c r="U2876" s="58"/>
    </row>
    <row r="2877" spans="20:21">
      <c r="T2877" s="58"/>
      <c r="U2877" s="58"/>
    </row>
    <row r="2878" spans="20:21">
      <c r="T2878" s="58"/>
      <c r="U2878" s="58"/>
    </row>
    <row r="2879" spans="20:21">
      <c r="T2879" s="58"/>
      <c r="U2879" s="58"/>
    </row>
    <row r="2880" spans="20:21">
      <c r="T2880" s="58"/>
      <c r="U2880" s="58"/>
    </row>
    <row r="2881" spans="20:21">
      <c r="T2881" s="58"/>
      <c r="U2881" s="58"/>
    </row>
    <row r="2882" spans="20:21">
      <c r="T2882" s="58"/>
      <c r="U2882" s="58"/>
    </row>
    <row r="2883" spans="20:21">
      <c r="T2883" s="58"/>
      <c r="U2883" s="58"/>
    </row>
    <row r="2884" spans="20:21">
      <c r="T2884" s="58"/>
      <c r="U2884" s="58"/>
    </row>
    <row r="2885" spans="20:21">
      <c r="T2885" s="58"/>
      <c r="U2885" s="58"/>
    </row>
    <row r="2886" spans="20:21">
      <c r="T2886" s="58"/>
      <c r="U2886" s="58"/>
    </row>
    <row r="2887" spans="20:21">
      <c r="T2887" s="58"/>
      <c r="U2887" s="58"/>
    </row>
    <row r="2888" spans="20:21">
      <c r="T2888" s="58"/>
      <c r="U2888" s="58"/>
    </row>
    <row r="2889" spans="20:21">
      <c r="T2889" s="58"/>
      <c r="U2889" s="58"/>
    </row>
    <row r="2890" spans="20:21">
      <c r="T2890" s="58"/>
      <c r="U2890" s="58"/>
    </row>
    <row r="2891" spans="20:21">
      <c r="T2891" s="58"/>
      <c r="U2891" s="58"/>
    </row>
    <row r="2892" spans="20:21">
      <c r="T2892" s="58"/>
      <c r="U2892" s="58"/>
    </row>
    <row r="2893" spans="20:21">
      <c r="T2893" s="58"/>
      <c r="U2893" s="58"/>
    </row>
    <row r="2894" spans="20:21">
      <c r="T2894" s="58"/>
      <c r="U2894" s="58"/>
    </row>
    <row r="2895" spans="20:21">
      <c r="T2895" s="58"/>
      <c r="U2895" s="58"/>
    </row>
    <row r="2896" spans="20:21">
      <c r="T2896" s="58"/>
      <c r="U2896" s="58"/>
    </row>
    <row r="2897" spans="20:21">
      <c r="T2897" s="58"/>
      <c r="U2897" s="58"/>
    </row>
    <row r="2898" spans="20:21">
      <c r="T2898" s="58"/>
      <c r="U2898" s="58"/>
    </row>
    <row r="2899" spans="20:21">
      <c r="T2899" s="58"/>
      <c r="U2899" s="58"/>
    </row>
    <row r="2900" spans="20:21">
      <c r="T2900" s="58"/>
      <c r="U2900" s="58"/>
    </row>
    <row r="2901" spans="20:21">
      <c r="T2901" s="58"/>
      <c r="U2901" s="58"/>
    </row>
    <row r="2902" spans="20:21">
      <c r="T2902" s="58"/>
      <c r="U2902" s="58"/>
    </row>
    <row r="2903" spans="20:21">
      <c r="T2903" s="58"/>
      <c r="U2903" s="58"/>
    </row>
    <row r="2904" spans="20:21">
      <c r="T2904" s="58"/>
      <c r="U2904" s="58"/>
    </row>
    <row r="2905" spans="20:21">
      <c r="T2905" s="58"/>
      <c r="U2905" s="58"/>
    </row>
    <row r="2906" spans="20:21">
      <c r="T2906" s="58"/>
      <c r="U2906" s="58"/>
    </row>
    <row r="2907" spans="20:21">
      <c r="T2907" s="58"/>
      <c r="U2907" s="58"/>
    </row>
    <row r="2908" spans="20:21">
      <c r="T2908" s="58"/>
      <c r="U2908" s="58"/>
    </row>
    <row r="2909" spans="20:21">
      <c r="T2909" s="58"/>
      <c r="U2909" s="58"/>
    </row>
    <row r="2910" spans="20:21">
      <c r="T2910" s="58"/>
      <c r="U2910" s="58"/>
    </row>
    <row r="2911" spans="20:21">
      <c r="T2911" s="58"/>
      <c r="U2911" s="58"/>
    </row>
    <row r="2912" spans="20:21">
      <c r="T2912" s="58"/>
      <c r="U2912" s="58"/>
    </row>
    <row r="2913" spans="20:21">
      <c r="T2913" s="58"/>
      <c r="U2913" s="58"/>
    </row>
    <row r="2914" spans="20:21">
      <c r="T2914" s="58"/>
      <c r="U2914" s="58"/>
    </row>
    <row r="2915" spans="20:21">
      <c r="T2915" s="58"/>
      <c r="U2915" s="58"/>
    </row>
    <row r="2916" spans="20:21">
      <c r="T2916" s="58"/>
      <c r="U2916" s="58"/>
    </row>
    <row r="2917" spans="20:21">
      <c r="T2917" s="58"/>
      <c r="U2917" s="58"/>
    </row>
    <row r="2918" spans="20:21">
      <c r="T2918" s="58"/>
      <c r="U2918" s="58"/>
    </row>
    <row r="2919" spans="20:21">
      <c r="T2919" s="58"/>
      <c r="U2919" s="58"/>
    </row>
    <row r="2920" spans="20:21">
      <c r="T2920" s="58"/>
      <c r="U2920" s="58"/>
    </row>
    <row r="2921" spans="20:21">
      <c r="T2921" s="58"/>
      <c r="U2921" s="58"/>
    </row>
    <row r="2922" spans="20:21">
      <c r="T2922" s="58"/>
      <c r="U2922" s="58"/>
    </row>
    <row r="2923" spans="20:21">
      <c r="T2923" s="58"/>
      <c r="U2923" s="58"/>
    </row>
    <row r="2924" spans="20:21">
      <c r="T2924" s="58"/>
      <c r="U2924" s="58"/>
    </row>
    <row r="2925" spans="20:21">
      <c r="T2925" s="58"/>
      <c r="U2925" s="58"/>
    </row>
    <row r="2926" spans="20:21">
      <c r="T2926" s="58"/>
      <c r="U2926" s="58"/>
    </row>
    <row r="2927" spans="20:21">
      <c r="T2927" s="58"/>
      <c r="U2927" s="58"/>
    </row>
    <row r="2928" spans="20:21">
      <c r="T2928" s="58"/>
      <c r="U2928" s="58"/>
    </row>
    <row r="2929" spans="20:21">
      <c r="T2929" s="58"/>
      <c r="U2929" s="58"/>
    </row>
    <row r="2930" spans="20:21">
      <c r="T2930" s="58"/>
      <c r="U2930" s="58"/>
    </row>
    <row r="2931" spans="20:21">
      <c r="T2931" s="58"/>
      <c r="U2931" s="58"/>
    </row>
    <row r="2932" spans="20:21">
      <c r="T2932" s="58"/>
      <c r="U2932" s="58"/>
    </row>
    <row r="2933" spans="20:21">
      <c r="T2933" s="58"/>
      <c r="U2933" s="58"/>
    </row>
    <row r="2934" spans="20:21">
      <c r="T2934" s="58"/>
      <c r="U2934" s="58"/>
    </row>
    <row r="2935" spans="20:21">
      <c r="T2935" s="58"/>
      <c r="U2935" s="58"/>
    </row>
    <row r="2936" spans="20:21">
      <c r="T2936" s="58"/>
      <c r="U2936" s="58"/>
    </row>
    <row r="2937" spans="20:21">
      <c r="T2937" s="58"/>
      <c r="U2937" s="58"/>
    </row>
    <row r="2938" spans="20:21">
      <c r="T2938" s="58"/>
      <c r="U2938" s="58"/>
    </row>
    <row r="2939" spans="20:21">
      <c r="T2939" s="58"/>
      <c r="U2939" s="58"/>
    </row>
    <row r="2940" spans="20:21">
      <c r="T2940" s="58"/>
      <c r="U2940" s="58"/>
    </row>
    <row r="2941" spans="20:21">
      <c r="T2941" s="58"/>
      <c r="U2941" s="58"/>
    </row>
    <row r="2942" spans="20:21">
      <c r="T2942" s="58"/>
      <c r="U2942" s="58"/>
    </row>
    <row r="2943" spans="20:21">
      <c r="T2943" s="58"/>
      <c r="U2943" s="58"/>
    </row>
    <row r="2944" spans="20:21">
      <c r="T2944" s="58"/>
      <c r="U2944" s="58"/>
    </row>
    <row r="2945" spans="20:21">
      <c r="T2945" s="58"/>
      <c r="U2945" s="58"/>
    </row>
    <row r="2946" spans="20:21">
      <c r="T2946" s="58"/>
      <c r="U2946" s="58"/>
    </row>
    <row r="2947" spans="20:21">
      <c r="T2947" s="58"/>
      <c r="U2947" s="58"/>
    </row>
    <row r="2948" spans="20:21">
      <c r="T2948" s="58"/>
      <c r="U2948" s="58"/>
    </row>
    <row r="2949" spans="20:21">
      <c r="T2949" s="58"/>
      <c r="U2949" s="58"/>
    </row>
    <row r="2950" spans="20:21">
      <c r="T2950" s="58"/>
      <c r="U2950" s="58"/>
    </row>
    <row r="2951" spans="20:21">
      <c r="T2951" s="58"/>
      <c r="U2951" s="58"/>
    </row>
    <row r="2952" spans="20:21">
      <c r="T2952" s="58"/>
      <c r="U2952" s="58"/>
    </row>
    <row r="2953" spans="20:21">
      <c r="T2953" s="58"/>
      <c r="U2953" s="58"/>
    </row>
    <row r="2954" spans="20:21">
      <c r="T2954" s="58"/>
      <c r="U2954" s="58"/>
    </row>
    <row r="2955" spans="20:21">
      <c r="T2955" s="58"/>
      <c r="U2955" s="58"/>
    </row>
    <row r="2956" spans="20:21">
      <c r="T2956" s="58"/>
      <c r="U2956" s="58"/>
    </row>
    <row r="2957" spans="20:21">
      <c r="T2957" s="58"/>
      <c r="U2957" s="58"/>
    </row>
    <row r="2958" spans="20:21">
      <c r="T2958" s="58"/>
      <c r="U2958" s="58"/>
    </row>
    <row r="2959" spans="20:21">
      <c r="T2959" s="58"/>
      <c r="U2959" s="58"/>
    </row>
    <row r="2960" spans="20:21">
      <c r="T2960" s="58"/>
      <c r="U2960" s="58"/>
    </row>
    <row r="2961" spans="20:21">
      <c r="T2961" s="58"/>
      <c r="U2961" s="58"/>
    </row>
    <row r="2962" spans="20:21">
      <c r="T2962" s="58"/>
      <c r="U2962" s="58"/>
    </row>
    <row r="2963" spans="20:21">
      <c r="T2963" s="58"/>
      <c r="U2963" s="58"/>
    </row>
    <row r="2964" spans="20:21">
      <c r="T2964" s="58"/>
      <c r="U2964" s="58"/>
    </row>
    <row r="2965" spans="20:21">
      <c r="T2965" s="58"/>
      <c r="U2965" s="58"/>
    </row>
    <row r="2966" spans="20:21">
      <c r="T2966" s="58"/>
      <c r="U2966" s="58"/>
    </row>
    <row r="2967" spans="20:21">
      <c r="T2967" s="58"/>
      <c r="U2967" s="58"/>
    </row>
    <row r="2968" spans="20:21">
      <c r="T2968" s="58"/>
      <c r="U2968" s="58"/>
    </row>
    <row r="2969" spans="20:21">
      <c r="T2969" s="58"/>
      <c r="U2969" s="58"/>
    </row>
    <row r="2970" spans="20:21">
      <c r="T2970" s="58"/>
      <c r="U2970" s="58"/>
    </row>
    <row r="2971" spans="20:21">
      <c r="T2971" s="58"/>
      <c r="U2971" s="58"/>
    </row>
    <row r="2972" spans="20:21">
      <c r="T2972" s="58"/>
      <c r="U2972" s="58"/>
    </row>
    <row r="2973" spans="20:21">
      <c r="T2973" s="58"/>
      <c r="U2973" s="58"/>
    </row>
    <row r="2974" spans="20:21">
      <c r="T2974" s="58"/>
      <c r="U2974" s="58"/>
    </row>
    <row r="2975" spans="20:21">
      <c r="T2975" s="58"/>
      <c r="U2975" s="58"/>
    </row>
    <row r="2976" spans="20:21">
      <c r="T2976" s="58"/>
      <c r="U2976" s="58"/>
    </row>
    <row r="2977" spans="20:21">
      <c r="T2977" s="58"/>
      <c r="U2977" s="58"/>
    </row>
    <row r="2978" spans="20:21">
      <c r="T2978" s="58"/>
      <c r="U2978" s="58"/>
    </row>
    <row r="2979" spans="20:21">
      <c r="T2979" s="58"/>
      <c r="U2979" s="58"/>
    </row>
    <row r="2980" spans="20:21">
      <c r="T2980" s="58"/>
      <c r="U2980" s="58"/>
    </row>
    <row r="2981" spans="20:21">
      <c r="T2981" s="58"/>
      <c r="U2981" s="58"/>
    </row>
    <row r="2982" spans="20:21">
      <c r="T2982" s="58"/>
      <c r="U2982" s="58"/>
    </row>
    <row r="2983" spans="20:21">
      <c r="T2983" s="58"/>
      <c r="U2983" s="58"/>
    </row>
    <row r="2984" spans="20:21">
      <c r="T2984" s="58"/>
      <c r="U2984" s="58"/>
    </row>
    <row r="2985" spans="20:21">
      <c r="T2985" s="58"/>
      <c r="U2985" s="58"/>
    </row>
    <row r="2986" spans="20:21">
      <c r="T2986" s="58"/>
      <c r="U2986" s="58"/>
    </row>
    <row r="2987" spans="20:21">
      <c r="T2987" s="58"/>
      <c r="U2987" s="58"/>
    </row>
    <row r="2988" spans="20:21">
      <c r="T2988" s="58"/>
      <c r="U2988" s="58"/>
    </row>
    <row r="2989" spans="20:21">
      <c r="T2989" s="58"/>
      <c r="U2989" s="58"/>
    </row>
    <row r="2990" spans="20:21">
      <c r="T2990" s="58"/>
      <c r="U2990" s="58"/>
    </row>
    <row r="2991" spans="20:21">
      <c r="T2991" s="58"/>
      <c r="U2991" s="58"/>
    </row>
    <row r="2992" spans="20:21">
      <c r="T2992" s="58"/>
      <c r="U2992" s="58"/>
    </row>
    <row r="2993" spans="20:21">
      <c r="T2993" s="58"/>
      <c r="U2993" s="58"/>
    </row>
    <row r="2994" spans="20:21">
      <c r="T2994" s="58"/>
      <c r="U2994" s="58"/>
    </row>
    <row r="2995" spans="20:21">
      <c r="T2995" s="58"/>
      <c r="U2995" s="58"/>
    </row>
    <row r="2996" spans="20:21">
      <c r="T2996" s="58"/>
      <c r="U2996" s="58"/>
    </row>
    <row r="2997" spans="20:21">
      <c r="T2997" s="58"/>
      <c r="U2997" s="58"/>
    </row>
    <row r="2998" spans="20:21">
      <c r="T2998" s="58"/>
      <c r="U2998" s="58"/>
    </row>
    <row r="2999" spans="20:21">
      <c r="T2999" s="58"/>
      <c r="U2999" s="58"/>
    </row>
    <row r="3000" spans="20:21">
      <c r="T3000" s="58"/>
      <c r="U3000" s="58"/>
    </row>
    <row r="3001" spans="20:21">
      <c r="T3001" s="58"/>
      <c r="U3001" s="58"/>
    </row>
    <row r="3002" spans="20:21">
      <c r="T3002" s="58"/>
      <c r="U3002" s="58"/>
    </row>
    <row r="3003" spans="20:21">
      <c r="T3003" s="58"/>
      <c r="U3003" s="58"/>
    </row>
    <row r="3004" spans="20:21">
      <c r="T3004" s="58"/>
      <c r="U3004" s="58"/>
    </row>
    <row r="3005" spans="20:21">
      <c r="T3005" s="58"/>
      <c r="U3005" s="58"/>
    </row>
    <row r="3006" spans="20:21">
      <c r="T3006" s="58"/>
      <c r="U3006" s="58"/>
    </row>
    <row r="3007" spans="20:21">
      <c r="T3007" s="58"/>
      <c r="U3007" s="58"/>
    </row>
    <row r="3008" spans="20:21">
      <c r="T3008" s="58"/>
      <c r="U3008" s="58"/>
    </row>
    <row r="3009" spans="20:21">
      <c r="T3009" s="58"/>
      <c r="U3009" s="58"/>
    </row>
    <row r="3010" spans="20:21">
      <c r="T3010" s="58"/>
      <c r="U3010" s="58"/>
    </row>
    <row r="3011" spans="20:21">
      <c r="T3011" s="58"/>
      <c r="U3011" s="58"/>
    </row>
    <row r="3012" spans="20:21">
      <c r="T3012" s="58"/>
      <c r="U3012" s="58"/>
    </row>
    <row r="3013" spans="20:21">
      <c r="T3013" s="58"/>
      <c r="U3013" s="58"/>
    </row>
    <row r="3014" spans="20:21">
      <c r="T3014" s="58"/>
      <c r="U3014" s="58"/>
    </row>
    <row r="3015" spans="20:21">
      <c r="T3015" s="58"/>
      <c r="U3015" s="58"/>
    </row>
    <row r="3016" spans="20:21">
      <c r="T3016" s="58"/>
      <c r="U3016" s="58"/>
    </row>
    <row r="3017" spans="20:21">
      <c r="T3017" s="58"/>
      <c r="U3017" s="58"/>
    </row>
    <row r="3018" spans="20:21">
      <c r="T3018" s="58"/>
      <c r="U3018" s="58"/>
    </row>
    <row r="3019" spans="20:21">
      <c r="T3019" s="58"/>
      <c r="U3019" s="58"/>
    </row>
    <row r="3020" spans="20:21">
      <c r="T3020" s="58"/>
      <c r="U3020" s="58"/>
    </row>
    <row r="3021" spans="20:21">
      <c r="T3021" s="58"/>
      <c r="U3021" s="58"/>
    </row>
    <row r="3022" spans="20:21">
      <c r="T3022" s="58"/>
      <c r="U3022" s="58"/>
    </row>
    <row r="3023" spans="20:21">
      <c r="T3023" s="58"/>
      <c r="U3023" s="58"/>
    </row>
    <row r="3024" spans="20:21">
      <c r="T3024" s="58"/>
      <c r="U3024" s="58"/>
    </row>
    <row r="3025" spans="20:21">
      <c r="T3025" s="58"/>
      <c r="U3025" s="58"/>
    </row>
    <row r="3026" spans="20:21">
      <c r="T3026" s="58"/>
      <c r="U3026" s="58"/>
    </row>
    <row r="3027" spans="20:21">
      <c r="T3027" s="58"/>
      <c r="U3027" s="58"/>
    </row>
    <row r="3028" spans="20:21">
      <c r="T3028" s="58"/>
      <c r="U3028" s="58"/>
    </row>
    <row r="3029" spans="20:21">
      <c r="T3029" s="58"/>
      <c r="U3029" s="58"/>
    </row>
    <row r="3030" spans="20:21">
      <c r="T3030" s="58"/>
      <c r="U3030" s="58"/>
    </row>
    <row r="3031" spans="20:21">
      <c r="T3031" s="58"/>
      <c r="U3031" s="58"/>
    </row>
    <row r="3032" spans="20:21">
      <c r="T3032" s="58"/>
      <c r="U3032" s="58"/>
    </row>
    <row r="3033" spans="20:21">
      <c r="T3033" s="58"/>
      <c r="U3033" s="58"/>
    </row>
    <row r="3034" spans="20:21">
      <c r="T3034" s="58"/>
      <c r="U3034" s="58"/>
    </row>
    <row r="3035" spans="20:21">
      <c r="T3035" s="58"/>
      <c r="U3035" s="58"/>
    </row>
    <row r="3036" spans="20:21">
      <c r="T3036" s="58"/>
      <c r="U3036" s="58"/>
    </row>
    <row r="3037" spans="20:21">
      <c r="T3037" s="58"/>
      <c r="U3037" s="58"/>
    </row>
    <row r="3038" spans="20:21">
      <c r="T3038" s="58"/>
      <c r="U3038" s="58"/>
    </row>
    <row r="3039" spans="20:21">
      <c r="T3039" s="58"/>
      <c r="U3039" s="58"/>
    </row>
    <row r="3040" spans="20:21">
      <c r="T3040" s="58"/>
      <c r="U3040" s="58"/>
    </row>
    <row r="3041" spans="20:21">
      <c r="T3041" s="58"/>
      <c r="U3041" s="58"/>
    </row>
    <row r="3042" spans="20:21">
      <c r="T3042" s="58"/>
      <c r="U3042" s="58"/>
    </row>
    <row r="3043" spans="20:21">
      <c r="T3043" s="58"/>
      <c r="U3043" s="58"/>
    </row>
    <row r="3044" spans="20:21">
      <c r="T3044" s="58"/>
      <c r="U3044" s="58"/>
    </row>
    <row r="3045" spans="20:21">
      <c r="T3045" s="58"/>
      <c r="U3045" s="58"/>
    </row>
    <row r="3046" spans="20:21">
      <c r="T3046" s="58"/>
      <c r="U3046" s="58"/>
    </row>
    <row r="3047" spans="20:21">
      <c r="T3047" s="58"/>
      <c r="U3047" s="58"/>
    </row>
    <row r="3048" spans="20:21">
      <c r="T3048" s="58"/>
      <c r="U3048" s="58"/>
    </row>
    <row r="3049" spans="20:21">
      <c r="T3049" s="58"/>
      <c r="U3049" s="58"/>
    </row>
    <row r="3050" spans="20:21">
      <c r="T3050" s="58"/>
      <c r="U3050" s="58"/>
    </row>
    <row r="3051" spans="20:21">
      <c r="T3051" s="58"/>
      <c r="U3051" s="58"/>
    </row>
    <row r="3052" spans="20:21">
      <c r="T3052" s="58"/>
      <c r="U3052" s="58"/>
    </row>
    <row r="3053" spans="20:21">
      <c r="T3053" s="58"/>
      <c r="U3053" s="58"/>
    </row>
    <row r="3054" spans="20:21">
      <c r="T3054" s="58"/>
      <c r="U3054" s="58"/>
    </row>
    <row r="3055" spans="20:21">
      <c r="T3055" s="58"/>
      <c r="U3055" s="58"/>
    </row>
    <row r="3056" spans="20:21">
      <c r="T3056" s="58"/>
      <c r="U3056" s="58"/>
    </row>
    <row r="3057" spans="20:21">
      <c r="T3057" s="58"/>
      <c r="U3057" s="58"/>
    </row>
    <row r="3058" spans="20:21">
      <c r="T3058" s="58"/>
      <c r="U3058" s="58"/>
    </row>
    <row r="3059" spans="20:21">
      <c r="T3059" s="58"/>
      <c r="U3059" s="58"/>
    </row>
    <row r="3060" spans="20:21">
      <c r="T3060" s="58"/>
      <c r="U3060" s="58"/>
    </row>
    <row r="3061" spans="20:21">
      <c r="T3061" s="58"/>
      <c r="U3061" s="58"/>
    </row>
    <row r="3062" spans="20:21">
      <c r="T3062" s="58"/>
      <c r="U3062" s="58"/>
    </row>
    <row r="3063" spans="20:21">
      <c r="T3063" s="58"/>
      <c r="U3063" s="58"/>
    </row>
    <row r="3064" spans="20:21">
      <c r="T3064" s="58"/>
      <c r="U3064" s="58"/>
    </row>
    <row r="3065" spans="20:21">
      <c r="T3065" s="58"/>
      <c r="U3065" s="58"/>
    </row>
    <row r="3066" spans="20:21">
      <c r="T3066" s="58"/>
      <c r="U3066" s="58"/>
    </row>
    <row r="3067" spans="20:21">
      <c r="T3067" s="58"/>
      <c r="U3067" s="58"/>
    </row>
    <row r="3068" spans="20:21">
      <c r="T3068" s="58"/>
      <c r="U3068" s="58"/>
    </row>
    <row r="3069" spans="20:21">
      <c r="T3069" s="58"/>
      <c r="U3069" s="58"/>
    </row>
    <row r="3070" spans="20:21">
      <c r="T3070" s="58"/>
      <c r="U3070" s="58"/>
    </row>
    <row r="3071" spans="20:21">
      <c r="T3071" s="58"/>
      <c r="U3071" s="58"/>
    </row>
    <row r="3072" spans="20:21">
      <c r="T3072" s="58"/>
      <c r="U3072" s="58"/>
    </row>
    <row r="3073" spans="20:21">
      <c r="T3073" s="58"/>
      <c r="U3073" s="58"/>
    </row>
    <row r="3074" spans="20:21">
      <c r="T3074" s="58"/>
      <c r="U3074" s="58"/>
    </row>
    <row r="3075" spans="20:21">
      <c r="T3075" s="58"/>
      <c r="U3075" s="58"/>
    </row>
    <row r="3076" spans="20:21">
      <c r="T3076" s="58"/>
      <c r="U3076" s="58"/>
    </row>
    <row r="3077" spans="20:21">
      <c r="T3077" s="58"/>
      <c r="U3077" s="58"/>
    </row>
    <row r="3078" spans="20:21">
      <c r="T3078" s="58"/>
      <c r="U3078" s="58"/>
    </row>
    <row r="3079" spans="20:21">
      <c r="T3079" s="58"/>
      <c r="U3079" s="58"/>
    </row>
    <row r="3080" spans="20:21">
      <c r="T3080" s="58"/>
      <c r="U3080" s="58"/>
    </row>
    <row r="3081" spans="20:21">
      <c r="T3081" s="58"/>
      <c r="U3081" s="58"/>
    </row>
    <row r="3082" spans="20:21">
      <c r="T3082" s="58"/>
      <c r="U3082" s="58"/>
    </row>
    <row r="3083" spans="20:21">
      <c r="T3083" s="58"/>
      <c r="U3083" s="58"/>
    </row>
    <row r="3084" spans="20:21">
      <c r="T3084" s="58"/>
      <c r="U3084" s="58"/>
    </row>
    <row r="3085" spans="20:21">
      <c r="T3085" s="58"/>
      <c r="U3085" s="58"/>
    </row>
    <row r="3086" spans="20:21">
      <c r="T3086" s="58"/>
      <c r="U3086" s="58"/>
    </row>
    <row r="3087" spans="20:21">
      <c r="T3087" s="58"/>
      <c r="U3087" s="58"/>
    </row>
    <row r="3088" spans="20:21">
      <c r="T3088" s="58"/>
      <c r="U3088" s="58"/>
    </row>
    <row r="3089" spans="20:21">
      <c r="T3089" s="58"/>
      <c r="U3089" s="58"/>
    </row>
    <row r="3090" spans="20:21">
      <c r="T3090" s="58"/>
      <c r="U3090" s="58"/>
    </row>
    <row r="3091" spans="20:21">
      <c r="T3091" s="58"/>
      <c r="U3091" s="58"/>
    </row>
    <row r="3092" spans="20:21">
      <c r="T3092" s="58"/>
      <c r="U3092" s="58"/>
    </row>
    <row r="3093" spans="20:21">
      <c r="T3093" s="58"/>
      <c r="U3093" s="58"/>
    </row>
    <row r="3094" spans="20:21">
      <c r="T3094" s="58"/>
      <c r="U3094" s="58"/>
    </row>
    <row r="3095" spans="20:21">
      <c r="T3095" s="58"/>
      <c r="U3095" s="58"/>
    </row>
    <row r="3096" spans="20:21">
      <c r="T3096" s="58"/>
      <c r="U3096" s="58"/>
    </row>
    <row r="3097" spans="20:21">
      <c r="T3097" s="58"/>
      <c r="U3097" s="58"/>
    </row>
    <row r="3098" spans="20:21">
      <c r="T3098" s="58"/>
      <c r="U3098" s="58"/>
    </row>
    <row r="3099" spans="20:21">
      <c r="T3099" s="58"/>
      <c r="U3099" s="58"/>
    </row>
    <row r="3100" spans="20:21">
      <c r="T3100" s="58"/>
      <c r="U3100" s="58"/>
    </row>
    <row r="3101" spans="20:21">
      <c r="T3101" s="58"/>
      <c r="U3101" s="58"/>
    </row>
    <row r="3102" spans="20:21">
      <c r="T3102" s="58"/>
      <c r="U3102" s="58"/>
    </row>
    <row r="3103" spans="20:21">
      <c r="T3103" s="58"/>
      <c r="U3103" s="58"/>
    </row>
    <row r="3104" spans="20:21">
      <c r="T3104" s="58"/>
      <c r="U3104" s="58"/>
    </row>
    <row r="3105" spans="20:21">
      <c r="T3105" s="58"/>
      <c r="U3105" s="58"/>
    </row>
    <row r="3106" spans="20:21">
      <c r="T3106" s="58"/>
      <c r="U3106" s="58"/>
    </row>
    <row r="3107" spans="20:21">
      <c r="T3107" s="58"/>
      <c r="U3107" s="58"/>
    </row>
    <row r="3108" spans="20:21">
      <c r="T3108" s="58"/>
      <c r="U3108" s="58"/>
    </row>
    <row r="3109" spans="20:21">
      <c r="T3109" s="58"/>
      <c r="U3109" s="58"/>
    </row>
    <row r="3110" spans="20:21">
      <c r="T3110" s="58"/>
      <c r="U3110" s="58"/>
    </row>
    <row r="3111" spans="20:21">
      <c r="T3111" s="58"/>
      <c r="U3111" s="58"/>
    </row>
    <row r="3112" spans="20:21">
      <c r="T3112" s="58"/>
      <c r="U3112" s="58"/>
    </row>
    <row r="3113" spans="20:21">
      <c r="T3113" s="58"/>
      <c r="U3113" s="58"/>
    </row>
    <row r="3114" spans="20:21">
      <c r="T3114" s="58"/>
      <c r="U3114" s="58"/>
    </row>
    <row r="3115" spans="20:21">
      <c r="T3115" s="58"/>
      <c r="U3115" s="58"/>
    </row>
    <row r="3116" spans="20:21">
      <c r="T3116" s="58"/>
      <c r="U3116" s="58"/>
    </row>
    <row r="3117" spans="20:21">
      <c r="T3117" s="58"/>
      <c r="U3117" s="58"/>
    </row>
    <row r="3118" spans="20:21">
      <c r="T3118" s="58"/>
      <c r="U3118" s="58"/>
    </row>
    <row r="3119" spans="20:21">
      <c r="T3119" s="58"/>
      <c r="U3119" s="58"/>
    </row>
    <row r="3120" spans="20:21">
      <c r="T3120" s="58"/>
      <c r="U3120" s="58"/>
    </row>
    <row r="3121" spans="20:21">
      <c r="T3121" s="58"/>
      <c r="U3121" s="58"/>
    </row>
    <row r="3122" spans="20:21">
      <c r="T3122" s="58"/>
      <c r="U3122" s="58"/>
    </row>
    <row r="3123" spans="20:21">
      <c r="T3123" s="58"/>
      <c r="U3123" s="58"/>
    </row>
    <row r="3124" spans="20:21">
      <c r="T3124" s="58"/>
      <c r="U3124" s="58"/>
    </row>
    <row r="3125" spans="20:21">
      <c r="T3125" s="58"/>
      <c r="U3125" s="58"/>
    </row>
    <row r="3126" spans="20:21">
      <c r="T3126" s="58"/>
      <c r="U3126" s="58"/>
    </row>
    <row r="3127" spans="20:21">
      <c r="T3127" s="58"/>
      <c r="U3127" s="58"/>
    </row>
    <row r="3128" spans="20:21">
      <c r="T3128" s="58"/>
      <c r="U3128" s="58"/>
    </row>
    <row r="3129" spans="20:21">
      <c r="T3129" s="58"/>
      <c r="U3129" s="58"/>
    </row>
    <row r="3130" spans="20:21">
      <c r="T3130" s="58"/>
      <c r="U3130" s="58"/>
    </row>
    <row r="3131" spans="20:21">
      <c r="T3131" s="58"/>
      <c r="U3131" s="58"/>
    </row>
    <row r="3132" spans="20:21">
      <c r="T3132" s="58"/>
      <c r="U3132" s="58"/>
    </row>
    <row r="3133" spans="20:21">
      <c r="T3133" s="58"/>
      <c r="U3133" s="58"/>
    </row>
    <row r="3134" spans="20:21">
      <c r="T3134" s="58"/>
      <c r="U3134" s="58"/>
    </row>
    <row r="3135" spans="20:21">
      <c r="T3135" s="58"/>
      <c r="U3135" s="58"/>
    </row>
    <row r="3136" spans="20:21">
      <c r="T3136" s="58"/>
      <c r="U3136" s="58"/>
    </row>
    <row r="3137" spans="20:21">
      <c r="T3137" s="58"/>
      <c r="U3137" s="58"/>
    </row>
    <row r="3138" spans="20:21">
      <c r="T3138" s="58"/>
      <c r="U3138" s="58"/>
    </row>
    <row r="3139" spans="20:21">
      <c r="T3139" s="58"/>
      <c r="U3139" s="58"/>
    </row>
    <row r="3140" spans="20:21">
      <c r="T3140" s="58"/>
      <c r="U3140" s="58"/>
    </row>
    <row r="3141" spans="20:21">
      <c r="T3141" s="58"/>
      <c r="U3141" s="58"/>
    </row>
    <row r="3142" spans="20:21">
      <c r="T3142" s="58"/>
      <c r="U3142" s="58"/>
    </row>
    <row r="3143" spans="20:21">
      <c r="T3143" s="58"/>
      <c r="U3143" s="58"/>
    </row>
    <row r="3144" spans="20:21">
      <c r="T3144" s="58"/>
      <c r="U3144" s="58"/>
    </row>
    <row r="3145" spans="20:21">
      <c r="T3145" s="58"/>
      <c r="U3145" s="58"/>
    </row>
    <row r="3146" spans="20:21">
      <c r="T3146" s="58"/>
      <c r="U3146" s="58"/>
    </row>
    <row r="3147" spans="20:21">
      <c r="T3147" s="58"/>
      <c r="U3147" s="58"/>
    </row>
    <row r="3148" spans="20:21">
      <c r="T3148" s="58"/>
      <c r="U3148" s="58"/>
    </row>
    <row r="3149" spans="20:21">
      <c r="T3149" s="58"/>
      <c r="U3149" s="58"/>
    </row>
    <row r="3150" spans="20:21">
      <c r="T3150" s="58"/>
      <c r="U3150" s="58"/>
    </row>
    <row r="3151" spans="20:21">
      <c r="T3151" s="58"/>
      <c r="U3151" s="58"/>
    </row>
    <row r="3152" spans="20:21">
      <c r="T3152" s="58"/>
      <c r="U3152" s="58"/>
    </row>
    <row r="3153" spans="20:21">
      <c r="T3153" s="58"/>
      <c r="U3153" s="58"/>
    </row>
    <row r="3154" spans="20:21">
      <c r="T3154" s="58"/>
      <c r="U3154" s="58"/>
    </row>
    <row r="3155" spans="20:21">
      <c r="T3155" s="58"/>
      <c r="U3155" s="58"/>
    </row>
    <row r="3156" spans="20:21">
      <c r="T3156" s="58"/>
      <c r="U3156" s="58"/>
    </row>
    <row r="3157" spans="20:21">
      <c r="T3157" s="58"/>
      <c r="U3157" s="58"/>
    </row>
    <row r="3158" spans="20:21">
      <c r="T3158" s="58"/>
      <c r="U3158" s="58"/>
    </row>
    <row r="3159" spans="20:21">
      <c r="T3159" s="58"/>
      <c r="U3159" s="58"/>
    </row>
    <row r="3160" spans="20:21">
      <c r="T3160" s="58"/>
      <c r="U3160" s="58"/>
    </row>
    <row r="3161" spans="20:21">
      <c r="T3161" s="58"/>
      <c r="U3161" s="58"/>
    </row>
    <row r="3162" spans="20:21">
      <c r="T3162" s="58"/>
      <c r="U3162" s="58"/>
    </row>
    <row r="3163" spans="20:21">
      <c r="T3163" s="58"/>
      <c r="U3163" s="58"/>
    </row>
    <row r="3164" spans="20:21">
      <c r="T3164" s="58"/>
      <c r="U3164" s="58"/>
    </row>
    <row r="3165" spans="20:21">
      <c r="T3165" s="58"/>
      <c r="U3165" s="58"/>
    </row>
    <row r="3166" spans="20:21">
      <c r="T3166" s="58"/>
      <c r="U3166" s="58"/>
    </row>
    <row r="3167" spans="20:21">
      <c r="T3167" s="58"/>
      <c r="U3167" s="58"/>
    </row>
    <row r="3168" spans="20:21">
      <c r="T3168" s="58"/>
      <c r="U3168" s="58"/>
    </row>
    <row r="3169" spans="20:21">
      <c r="T3169" s="58"/>
      <c r="U3169" s="58"/>
    </row>
    <row r="3170" spans="20:21">
      <c r="T3170" s="58"/>
      <c r="U3170" s="58"/>
    </row>
    <row r="3171" spans="20:21">
      <c r="T3171" s="58"/>
      <c r="U3171" s="58"/>
    </row>
    <row r="3172" spans="20:21">
      <c r="T3172" s="58"/>
      <c r="U3172" s="58"/>
    </row>
    <row r="3173" spans="20:21">
      <c r="T3173" s="58"/>
      <c r="U3173" s="58"/>
    </row>
    <row r="3174" spans="20:21">
      <c r="T3174" s="58"/>
      <c r="U3174" s="58"/>
    </row>
    <row r="3175" spans="20:21">
      <c r="T3175" s="58"/>
      <c r="U3175" s="58"/>
    </row>
    <row r="3176" spans="20:21">
      <c r="T3176" s="58"/>
      <c r="U3176" s="58"/>
    </row>
    <row r="3177" spans="20:21">
      <c r="T3177" s="58"/>
      <c r="U3177" s="58"/>
    </row>
    <row r="3178" spans="20:21">
      <c r="T3178" s="58"/>
      <c r="U3178" s="58"/>
    </row>
    <row r="3179" spans="20:21">
      <c r="T3179" s="58"/>
      <c r="U3179" s="58"/>
    </row>
    <row r="3180" spans="20:21">
      <c r="T3180" s="58"/>
      <c r="U3180" s="58"/>
    </row>
    <row r="3181" spans="20:21">
      <c r="T3181" s="58"/>
      <c r="U3181" s="58"/>
    </row>
    <row r="3182" spans="20:21">
      <c r="T3182" s="58"/>
      <c r="U3182" s="58"/>
    </row>
    <row r="3183" spans="20:21">
      <c r="T3183" s="58"/>
      <c r="U3183" s="58"/>
    </row>
    <row r="3184" spans="20:21">
      <c r="T3184" s="58"/>
      <c r="U3184" s="58"/>
    </row>
    <row r="3185" spans="20:21">
      <c r="T3185" s="58"/>
      <c r="U3185" s="58"/>
    </row>
    <row r="3186" spans="20:21">
      <c r="T3186" s="58"/>
      <c r="U3186" s="58"/>
    </row>
    <row r="3187" spans="20:21">
      <c r="T3187" s="58"/>
      <c r="U3187" s="58"/>
    </row>
    <row r="3188" spans="20:21">
      <c r="T3188" s="58"/>
      <c r="U3188" s="58"/>
    </row>
    <row r="3189" spans="20:21">
      <c r="T3189" s="58"/>
      <c r="U3189" s="58"/>
    </row>
    <row r="3190" spans="20:21">
      <c r="T3190" s="58"/>
      <c r="U3190" s="58"/>
    </row>
    <row r="3191" spans="20:21">
      <c r="T3191" s="58"/>
      <c r="U3191" s="58"/>
    </row>
    <row r="3192" spans="20:21">
      <c r="T3192" s="58"/>
      <c r="U3192" s="58"/>
    </row>
    <row r="3193" spans="20:21">
      <c r="T3193" s="58"/>
      <c r="U3193" s="58"/>
    </row>
    <row r="3194" spans="20:21">
      <c r="T3194" s="58"/>
      <c r="U3194" s="58"/>
    </row>
    <row r="3195" spans="20:21">
      <c r="T3195" s="58"/>
      <c r="U3195" s="58"/>
    </row>
    <row r="3196" spans="20:21">
      <c r="T3196" s="58"/>
      <c r="U3196" s="58"/>
    </row>
    <row r="3197" spans="20:21">
      <c r="T3197" s="58"/>
      <c r="U3197" s="58"/>
    </row>
    <row r="3198" spans="20:21">
      <c r="T3198" s="58"/>
      <c r="U3198" s="58"/>
    </row>
    <row r="3199" spans="20:21">
      <c r="T3199" s="58"/>
      <c r="U3199" s="58"/>
    </row>
    <row r="3200" spans="20:21">
      <c r="T3200" s="58"/>
      <c r="U3200" s="58"/>
    </row>
    <row r="3201" spans="20:21">
      <c r="T3201" s="58"/>
      <c r="U3201" s="58"/>
    </row>
    <row r="3202" spans="20:21">
      <c r="T3202" s="58"/>
      <c r="U3202" s="58"/>
    </row>
    <row r="3203" spans="20:21">
      <c r="T3203" s="58"/>
      <c r="U3203" s="58"/>
    </row>
    <row r="3204" spans="20:21">
      <c r="T3204" s="58"/>
      <c r="U3204" s="58"/>
    </row>
    <row r="3205" spans="20:21">
      <c r="T3205" s="58"/>
      <c r="U3205" s="58"/>
    </row>
    <row r="3206" spans="20:21">
      <c r="T3206" s="58"/>
      <c r="U3206" s="58"/>
    </row>
    <row r="3207" spans="20:21">
      <c r="T3207" s="58"/>
      <c r="U3207" s="58"/>
    </row>
    <row r="3208" spans="20:21">
      <c r="T3208" s="58"/>
      <c r="U3208" s="58"/>
    </row>
    <row r="3209" spans="20:21">
      <c r="T3209" s="58"/>
      <c r="U3209" s="58"/>
    </row>
    <row r="3210" spans="20:21">
      <c r="T3210" s="58"/>
      <c r="U3210" s="58"/>
    </row>
    <row r="3211" spans="20:21">
      <c r="T3211" s="58"/>
      <c r="U3211" s="58"/>
    </row>
    <row r="3212" spans="20:21">
      <c r="T3212" s="58"/>
      <c r="U3212" s="58"/>
    </row>
    <row r="3213" spans="20:21">
      <c r="T3213" s="58"/>
      <c r="U3213" s="58"/>
    </row>
    <row r="3214" spans="20:21">
      <c r="T3214" s="58"/>
      <c r="U3214" s="58"/>
    </row>
    <row r="3215" spans="20:21">
      <c r="T3215" s="58"/>
      <c r="U3215" s="58"/>
    </row>
    <row r="3216" spans="20:21">
      <c r="T3216" s="58"/>
      <c r="U3216" s="58"/>
    </row>
    <row r="3217" spans="20:21">
      <c r="T3217" s="58"/>
      <c r="U3217" s="58"/>
    </row>
    <row r="3218" spans="20:21">
      <c r="T3218" s="58"/>
      <c r="U3218" s="58"/>
    </row>
    <row r="3219" spans="20:21">
      <c r="T3219" s="58"/>
      <c r="U3219" s="58"/>
    </row>
    <row r="3220" spans="20:21">
      <c r="T3220" s="58"/>
      <c r="U3220" s="58"/>
    </row>
    <row r="3221" spans="20:21">
      <c r="T3221" s="58"/>
      <c r="U3221" s="58"/>
    </row>
    <row r="3222" spans="20:21">
      <c r="T3222" s="58"/>
      <c r="U3222" s="58"/>
    </row>
    <row r="3223" spans="20:21">
      <c r="T3223" s="58"/>
      <c r="U3223" s="58"/>
    </row>
    <row r="3224" spans="20:21">
      <c r="T3224" s="58"/>
      <c r="U3224" s="58"/>
    </row>
    <row r="3225" spans="20:21">
      <c r="T3225" s="58"/>
      <c r="U3225" s="58"/>
    </row>
    <row r="3226" spans="20:21">
      <c r="T3226" s="58"/>
      <c r="U3226" s="58"/>
    </row>
    <row r="3227" spans="20:21">
      <c r="T3227" s="58"/>
      <c r="U3227" s="58"/>
    </row>
    <row r="3228" spans="20:21">
      <c r="T3228" s="58"/>
      <c r="U3228" s="58"/>
    </row>
    <row r="3229" spans="20:21">
      <c r="T3229" s="58"/>
      <c r="U3229" s="58"/>
    </row>
    <row r="3230" spans="20:21">
      <c r="T3230" s="58"/>
      <c r="U3230" s="58"/>
    </row>
    <row r="3231" spans="20:21">
      <c r="T3231" s="58"/>
      <c r="U3231" s="58"/>
    </row>
    <row r="3232" spans="20:21">
      <c r="T3232" s="58"/>
      <c r="U3232" s="58"/>
    </row>
    <row r="3233" spans="20:21">
      <c r="T3233" s="58"/>
      <c r="U3233" s="58"/>
    </row>
    <row r="3234" spans="20:21">
      <c r="T3234" s="58"/>
      <c r="U3234" s="58"/>
    </row>
    <row r="3235" spans="20:21">
      <c r="T3235" s="58"/>
      <c r="U3235" s="58"/>
    </row>
    <row r="3236" spans="20:21">
      <c r="T3236" s="58"/>
      <c r="U3236" s="58"/>
    </row>
    <row r="3237" spans="20:21">
      <c r="T3237" s="58"/>
      <c r="U3237" s="58"/>
    </row>
    <row r="3238" spans="20:21">
      <c r="T3238" s="58"/>
      <c r="U3238" s="58"/>
    </row>
    <row r="3239" spans="20:21">
      <c r="T3239" s="58"/>
      <c r="U3239" s="58"/>
    </row>
    <row r="3240" spans="20:21">
      <c r="T3240" s="58"/>
      <c r="U3240" s="58"/>
    </row>
    <row r="3241" spans="20:21">
      <c r="T3241" s="58"/>
      <c r="U3241" s="58"/>
    </row>
    <row r="3242" spans="20:21">
      <c r="T3242" s="58"/>
      <c r="U3242" s="58"/>
    </row>
    <row r="3243" spans="20:21">
      <c r="T3243" s="58"/>
      <c r="U3243" s="58"/>
    </row>
    <row r="3244" spans="20:21">
      <c r="T3244" s="58"/>
      <c r="U3244" s="58"/>
    </row>
    <row r="3245" spans="20:21">
      <c r="T3245" s="58"/>
      <c r="U3245" s="58"/>
    </row>
    <row r="3246" spans="20:21">
      <c r="T3246" s="58"/>
      <c r="U3246" s="58"/>
    </row>
    <row r="3247" spans="20:21">
      <c r="T3247" s="58"/>
      <c r="U3247" s="58"/>
    </row>
    <row r="3248" spans="20:21">
      <c r="T3248" s="58"/>
      <c r="U3248" s="58"/>
    </row>
    <row r="3249" spans="20:21">
      <c r="T3249" s="58"/>
      <c r="U3249" s="58"/>
    </row>
    <row r="3250" spans="20:21">
      <c r="T3250" s="58"/>
      <c r="U3250" s="58"/>
    </row>
    <row r="3251" spans="20:21">
      <c r="T3251" s="58"/>
      <c r="U3251" s="58"/>
    </row>
    <row r="3252" spans="20:21">
      <c r="T3252" s="58"/>
      <c r="U3252" s="58"/>
    </row>
    <row r="3253" spans="20:21">
      <c r="T3253" s="58"/>
      <c r="U3253" s="58"/>
    </row>
    <row r="3254" spans="20:21">
      <c r="T3254" s="58"/>
      <c r="U3254" s="58"/>
    </row>
    <row r="3255" spans="20:21">
      <c r="T3255" s="58"/>
      <c r="U3255" s="58"/>
    </row>
    <row r="3256" spans="20:21">
      <c r="T3256" s="58"/>
      <c r="U3256" s="58"/>
    </row>
    <row r="3257" spans="20:21">
      <c r="T3257" s="58"/>
      <c r="U3257" s="58"/>
    </row>
    <row r="3258" spans="20:21">
      <c r="T3258" s="58"/>
      <c r="U3258" s="58"/>
    </row>
    <row r="3259" spans="20:21">
      <c r="T3259" s="58"/>
      <c r="U3259" s="58"/>
    </row>
    <row r="3260" spans="20:21">
      <c r="T3260" s="58"/>
      <c r="U3260" s="58"/>
    </row>
    <row r="3261" spans="20:21">
      <c r="T3261" s="58"/>
      <c r="U3261" s="58"/>
    </row>
    <row r="3262" spans="20:21">
      <c r="T3262" s="58"/>
      <c r="U3262" s="58"/>
    </row>
    <row r="3263" spans="20:21">
      <c r="T3263" s="58"/>
      <c r="U3263" s="58"/>
    </row>
    <row r="3264" spans="20:21">
      <c r="T3264" s="58"/>
      <c r="U3264" s="58"/>
    </row>
    <row r="3265" spans="20:21">
      <c r="T3265" s="58"/>
      <c r="U3265" s="58"/>
    </row>
    <row r="3266" spans="20:21">
      <c r="T3266" s="58"/>
      <c r="U3266" s="58"/>
    </row>
    <row r="3267" spans="20:21">
      <c r="T3267" s="58"/>
      <c r="U3267" s="58"/>
    </row>
    <row r="3268" spans="20:21">
      <c r="T3268" s="58"/>
      <c r="U3268" s="58"/>
    </row>
    <row r="3269" spans="20:21">
      <c r="T3269" s="58"/>
      <c r="U3269" s="58"/>
    </row>
    <row r="3270" spans="20:21">
      <c r="T3270" s="58"/>
      <c r="U3270" s="58"/>
    </row>
    <row r="3271" spans="20:21">
      <c r="T3271" s="58"/>
      <c r="U3271" s="58"/>
    </row>
    <row r="3272" spans="20:21">
      <c r="T3272" s="58"/>
      <c r="U3272" s="58"/>
    </row>
    <row r="3273" spans="20:21">
      <c r="T3273" s="58"/>
      <c r="U3273" s="58"/>
    </row>
    <row r="3274" spans="20:21">
      <c r="T3274" s="58"/>
      <c r="U3274" s="58"/>
    </row>
    <row r="3275" spans="20:21">
      <c r="T3275" s="58"/>
      <c r="U3275" s="58"/>
    </row>
    <row r="3276" spans="20:21">
      <c r="T3276" s="58"/>
      <c r="U3276" s="58"/>
    </row>
    <row r="3277" spans="20:21">
      <c r="T3277" s="58"/>
      <c r="U3277" s="58"/>
    </row>
    <row r="3278" spans="20:21">
      <c r="T3278" s="58"/>
      <c r="U3278" s="58"/>
    </row>
    <row r="3279" spans="20:21">
      <c r="T3279" s="58"/>
      <c r="U3279" s="58"/>
    </row>
    <row r="3280" spans="20:21">
      <c r="T3280" s="58"/>
      <c r="U3280" s="58"/>
    </row>
    <row r="3281" spans="20:21">
      <c r="T3281" s="58"/>
      <c r="U3281" s="58"/>
    </row>
    <row r="3282" spans="20:21">
      <c r="T3282" s="58"/>
      <c r="U3282" s="58"/>
    </row>
    <row r="3283" spans="20:21">
      <c r="T3283" s="58"/>
      <c r="U3283" s="58"/>
    </row>
    <row r="3284" spans="20:21">
      <c r="T3284" s="58"/>
      <c r="U3284" s="58"/>
    </row>
    <row r="3285" spans="20:21">
      <c r="T3285" s="58"/>
      <c r="U3285" s="58"/>
    </row>
    <row r="3286" spans="20:21">
      <c r="T3286" s="58"/>
      <c r="U3286" s="58"/>
    </row>
    <row r="3287" spans="20:21">
      <c r="T3287" s="58"/>
      <c r="U3287" s="58"/>
    </row>
    <row r="3288" spans="20:21">
      <c r="T3288" s="58"/>
      <c r="U3288" s="58"/>
    </row>
    <row r="3289" spans="20:21">
      <c r="T3289" s="58"/>
      <c r="U3289" s="58"/>
    </row>
    <row r="3290" spans="20:21">
      <c r="T3290" s="58"/>
      <c r="U3290" s="58"/>
    </row>
    <row r="3291" spans="20:21">
      <c r="T3291" s="58"/>
      <c r="U3291" s="58"/>
    </row>
    <row r="3292" spans="20:21">
      <c r="T3292" s="58"/>
      <c r="U3292" s="58"/>
    </row>
    <row r="3293" spans="20:21">
      <c r="T3293" s="58"/>
      <c r="U3293" s="58"/>
    </row>
    <row r="3294" spans="20:21">
      <c r="T3294" s="58"/>
      <c r="U3294" s="58"/>
    </row>
    <row r="3295" spans="20:21">
      <c r="T3295" s="58"/>
      <c r="U3295" s="58"/>
    </row>
    <row r="3296" spans="20:21">
      <c r="T3296" s="58"/>
      <c r="U3296" s="58"/>
    </row>
    <row r="3297" spans="20:21">
      <c r="T3297" s="58"/>
      <c r="U3297" s="58"/>
    </row>
    <row r="3298" spans="20:21">
      <c r="T3298" s="58"/>
      <c r="U3298" s="58"/>
    </row>
    <row r="3299" spans="20:21">
      <c r="T3299" s="58"/>
      <c r="U3299" s="58"/>
    </row>
    <row r="3300" spans="20:21">
      <c r="T3300" s="58"/>
      <c r="U3300" s="58"/>
    </row>
    <row r="3301" spans="20:21">
      <c r="T3301" s="58"/>
      <c r="U3301" s="58"/>
    </row>
    <row r="3302" spans="20:21">
      <c r="T3302" s="58"/>
      <c r="U3302" s="58"/>
    </row>
    <row r="3303" spans="20:21">
      <c r="T3303" s="58"/>
      <c r="U3303" s="58"/>
    </row>
    <row r="3304" spans="20:21">
      <c r="T3304" s="58"/>
      <c r="U3304" s="58"/>
    </row>
    <row r="3305" spans="20:21">
      <c r="T3305" s="58"/>
      <c r="U3305" s="58"/>
    </row>
    <row r="3306" spans="20:21">
      <c r="T3306" s="58"/>
      <c r="U3306" s="58"/>
    </row>
    <row r="3307" spans="20:21">
      <c r="T3307" s="58"/>
      <c r="U3307" s="58"/>
    </row>
    <row r="3308" spans="20:21">
      <c r="T3308" s="58"/>
      <c r="U3308" s="58"/>
    </row>
    <row r="3309" spans="20:21">
      <c r="T3309" s="58"/>
      <c r="U3309" s="58"/>
    </row>
    <row r="3310" spans="20:21">
      <c r="T3310" s="58"/>
      <c r="U3310" s="58"/>
    </row>
    <row r="3311" spans="20:21">
      <c r="T3311" s="58"/>
      <c r="U3311" s="58"/>
    </row>
    <row r="3312" spans="20:21">
      <c r="T3312" s="58"/>
      <c r="U3312" s="58"/>
    </row>
    <row r="3313" spans="20:21">
      <c r="T3313" s="58"/>
      <c r="U3313" s="58"/>
    </row>
    <row r="3314" spans="20:21">
      <c r="T3314" s="58"/>
      <c r="U3314" s="58"/>
    </row>
    <row r="3315" spans="20:21">
      <c r="T3315" s="58"/>
      <c r="U3315" s="58"/>
    </row>
    <row r="3316" spans="20:21">
      <c r="T3316" s="58"/>
      <c r="U3316" s="58"/>
    </row>
    <row r="3317" spans="20:21">
      <c r="T3317" s="58"/>
      <c r="U3317" s="58"/>
    </row>
    <row r="3318" spans="20:21">
      <c r="T3318" s="58"/>
      <c r="U3318" s="58"/>
    </row>
    <row r="3319" spans="20:21">
      <c r="T3319" s="58"/>
      <c r="U3319" s="58"/>
    </row>
    <row r="3320" spans="20:21">
      <c r="T3320" s="58"/>
      <c r="U3320" s="58"/>
    </row>
    <row r="3321" spans="20:21">
      <c r="T3321" s="58"/>
      <c r="U3321" s="58"/>
    </row>
    <row r="3322" spans="20:21">
      <c r="T3322" s="58"/>
      <c r="U3322" s="58"/>
    </row>
    <row r="3323" spans="20:21">
      <c r="T3323" s="58"/>
      <c r="U3323" s="58"/>
    </row>
    <row r="3324" spans="20:21">
      <c r="T3324" s="58"/>
      <c r="U3324" s="58"/>
    </row>
    <row r="3325" spans="20:21">
      <c r="T3325" s="58"/>
      <c r="U3325" s="58"/>
    </row>
    <row r="3326" spans="20:21">
      <c r="T3326" s="58"/>
      <c r="U3326" s="58"/>
    </row>
    <row r="3327" spans="20:21">
      <c r="T3327" s="58"/>
      <c r="U3327" s="58"/>
    </row>
    <row r="3328" spans="20:21">
      <c r="T3328" s="58"/>
      <c r="U3328" s="58"/>
    </row>
    <row r="3329" spans="20:21">
      <c r="T3329" s="58"/>
      <c r="U3329" s="58"/>
    </row>
    <row r="3330" spans="20:21">
      <c r="T3330" s="58"/>
      <c r="U3330" s="58"/>
    </row>
    <row r="3331" spans="20:21">
      <c r="T3331" s="58"/>
      <c r="U3331" s="58"/>
    </row>
    <row r="3332" spans="20:21">
      <c r="T3332" s="58"/>
      <c r="U3332" s="58"/>
    </row>
    <row r="3333" spans="20:21">
      <c r="T3333" s="58"/>
      <c r="U3333" s="58"/>
    </row>
    <row r="3334" spans="20:21">
      <c r="T3334" s="58"/>
      <c r="U3334" s="58"/>
    </row>
    <row r="3335" spans="20:21">
      <c r="T3335" s="58"/>
      <c r="U3335" s="58"/>
    </row>
    <row r="3336" spans="20:21">
      <c r="T3336" s="58"/>
      <c r="U3336" s="58"/>
    </row>
    <row r="3337" spans="20:21">
      <c r="T3337" s="58"/>
      <c r="U3337" s="58"/>
    </row>
    <row r="3338" spans="20:21">
      <c r="T3338" s="58"/>
      <c r="U3338" s="58"/>
    </row>
    <row r="3339" spans="20:21">
      <c r="T3339" s="58"/>
      <c r="U3339" s="58"/>
    </row>
    <row r="3340" spans="20:21">
      <c r="T3340" s="58"/>
      <c r="U3340" s="58"/>
    </row>
    <row r="3341" spans="20:21">
      <c r="T3341" s="58"/>
      <c r="U3341" s="58"/>
    </row>
    <row r="3342" spans="20:21">
      <c r="T3342" s="58"/>
      <c r="U3342" s="58"/>
    </row>
    <row r="3343" spans="20:21">
      <c r="T3343" s="58"/>
      <c r="U3343" s="58"/>
    </row>
    <row r="3344" spans="20:21">
      <c r="T3344" s="58"/>
      <c r="U3344" s="58"/>
    </row>
    <row r="3345" spans="20:21">
      <c r="T3345" s="58"/>
      <c r="U3345" s="58"/>
    </row>
    <row r="3346" spans="20:21">
      <c r="T3346" s="58"/>
      <c r="U3346" s="58"/>
    </row>
    <row r="3347" spans="20:21">
      <c r="T3347" s="58"/>
      <c r="U3347" s="58"/>
    </row>
    <row r="3348" spans="20:21">
      <c r="T3348" s="58"/>
      <c r="U3348" s="58"/>
    </row>
    <row r="3349" spans="20:21">
      <c r="T3349" s="58"/>
      <c r="U3349" s="58"/>
    </row>
    <row r="3350" spans="20:21">
      <c r="T3350" s="58"/>
      <c r="U3350" s="58"/>
    </row>
    <row r="3351" spans="20:21">
      <c r="T3351" s="58"/>
      <c r="U3351" s="58"/>
    </row>
    <row r="3352" spans="20:21">
      <c r="T3352" s="58"/>
      <c r="U3352" s="58"/>
    </row>
    <row r="3353" spans="20:21">
      <c r="T3353" s="58"/>
      <c r="U3353" s="58"/>
    </row>
    <row r="3354" spans="20:21">
      <c r="T3354" s="58"/>
      <c r="U3354" s="58"/>
    </row>
    <row r="3355" spans="20:21">
      <c r="T3355" s="58"/>
      <c r="U3355" s="58"/>
    </row>
    <row r="3356" spans="20:21">
      <c r="T3356" s="58"/>
      <c r="U3356" s="58"/>
    </row>
    <row r="3357" spans="20:21">
      <c r="T3357" s="58"/>
      <c r="U3357" s="58"/>
    </row>
    <row r="3358" spans="20:21">
      <c r="T3358" s="58"/>
      <c r="U3358" s="58"/>
    </row>
    <row r="3359" spans="20:21">
      <c r="T3359" s="58"/>
      <c r="U3359" s="58"/>
    </row>
  </sheetData>
  <printOptions gridLines="1"/>
  <pageMargins left="0.70866141732283472" right="0.70866141732283472" top="0.74803149606299213" bottom="0.74803149606299213" header="0.31496062992125984" footer="0.31496062992125984"/>
  <pageSetup paperSize="9" scale="22"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BY122"/>
  <sheetViews>
    <sheetView zoomScale="70" zoomScaleNormal="70" workbookViewId="0">
      <pane xSplit="1" ySplit="7" topLeftCell="B8" activePane="bottomRight" state="frozen"/>
      <selection pane="topRight" activeCell="B1" sqref="B1"/>
      <selection pane="bottomLeft" activeCell="A3" sqref="A3"/>
      <selection pane="bottomRight" activeCell="D10" sqref="D10"/>
    </sheetView>
  </sheetViews>
  <sheetFormatPr defaultRowHeight="15"/>
  <cols>
    <col min="1" max="1" width="15.140625" style="58" customWidth="1"/>
    <col min="2" max="2" width="9.7109375" style="69" customWidth="1"/>
    <col min="3" max="7" width="9.7109375" style="58" customWidth="1"/>
    <col min="8" max="8" width="9.7109375" customWidth="1"/>
    <col min="9" max="16" width="9.7109375" style="48" customWidth="1"/>
    <col min="17" max="20" width="9.7109375" style="58" customWidth="1"/>
    <col min="21" max="21" width="10.5703125" style="58" customWidth="1"/>
    <col min="22" max="22" width="9.7109375" style="58" customWidth="1"/>
    <col min="23" max="23" width="9.7109375" style="98" customWidth="1"/>
    <col min="24" max="76" width="9.7109375" style="58" customWidth="1"/>
    <col min="77" max="16384" width="9.140625" style="58"/>
  </cols>
  <sheetData>
    <row r="1" spans="1:76" ht="21">
      <c r="A1" s="57" t="s">
        <v>117</v>
      </c>
      <c r="B1" s="73"/>
      <c r="Q1" s="48"/>
      <c r="R1" s="48"/>
      <c r="S1" s="48"/>
      <c r="T1" s="70"/>
      <c r="U1" s="70"/>
      <c r="AJ1" s="70"/>
    </row>
    <row r="2" spans="1:76" s="59" customFormat="1" ht="54" customHeight="1">
      <c r="A2" s="60"/>
      <c r="B2" s="90" t="s">
        <v>140</v>
      </c>
      <c r="D2" s="76"/>
      <c r="E2" s="76"/>
      <c r="F2" s="60"/>
      <c r="G2" s="76"/>
      <c r="I2" s="90" t="s">
        <v>18</v>
      </c>
      <c r="J2" s="75"/>
      <c r="K2" s="75"/>
      <c r="L2" s="60" t="s">
        <v>271</v>
      </c>
      <c r="M2" s="60"/>
      <c r="N2" s="60"/>
      <c r="O2" s="131"/>
      <c r="P2" s="131"/>
      <c r="R2" s="90" t="s">
        <v>89</v>
      </c>
      <c r="S2" s="76"/>
      <c r="V2" s="137"/>
      <c r="W2" s="74"/>
      <c r="X2" s="61"/>
      <c r="Y2" s="96" t="s">
        <v>102</v>
      </c>
      <c r="Z2" s="96"/>
      <c r="AA2" s="96"/>
      <c r="AB2" s="96"/>
      <c r="AC2" s="96"/>
      <c r="AD2" s="96"/>
      <c r="AE2" s="96"/>
      <c r="AF2" s="96"/>
      <c r="AG2" s="96"/>
      <c r="AI2" s="52" t="s">
        <v>288</v>
      </c>
    </row>
    <row r="3" spans="1:76" s="48" customFormat="1" ht="63" customHeight="1">
      <c r="B3" s="24" t="s">
        <v>169</v>
      </c>
      <c r="C3" s="3" t="s">
        <v>155</v>
      </c>
      <c r="D3" s="3" t="s">
        <v>152</v>
      </c>
      <c r="E3" s="3" t="s">
        <v>153</v>
      </c>
      <c r="F3" s="3"/>
      <c r="G3" s="3" t="s">
        <v>154</v>
      </c>
      <c r="H3" s="161"/>
      <c r="I3" s="3"/>
      <c r="J3" s="3"/>
      <c r="K3" s="3"/>
      <c r="L3" s="3" t="s">
        <v>287</v>
      </c>
      <c r="M3" s="3" t="s">
        <v>141</v>
      </c>
      <c r="N3" s="3" t="s">
        <v>142</v>
      </c>
      <c r="O3" s="3" t="s">
        <v>247</v>
      </c>
      <c r="P3" s="31" t="s">
        <v>136</v>
      </c>
      <c r="R3" s="3" t="s">
        <v>291</v>
      </c>
      <c r="S3" s="3" t="s">
        <v>104</v>
      </c>
      <c r="T3" s="3" t="s">
        <v>289</v>
      </c>
      <c r="U3" s="3" t="s">
        <v>290</v>
      </c>
      <c r="V3" s="31" t="s">
        <v>292</v>
      </c>
      <c r="W3" s="24" t="s">
        <v>14</v>
      </c>
      <c r="X3" s="160"/>
      <c r="Y3" s="97"/>
      <c r="Z3" s="97"/>
      <c r="AA3" s="97"/>
      <c r="AB3" s="97"/>
      <c r="AC3" s="97"/>
      <c r="AD3" s="97"/>
      <c r="AE3" s="97"/>
      <c r="AF3" s="97"/>
      <c r="AG3" s="97"/>
    </row>
    <row r="4" spans="1:76" ht="24.75">
      <c r="A4" s="58" t="s">
        <v>91</v>
      </c>
      <c r="B4" s="24">
        <v>25</v>
      </c>
      <c r="C4" s="3">
        <v>0</v>
      </c>
      <c r="D4" s="3">
        <v>25</v>
      </c>
      <c r="E4" s="86">
        <v>3.1</v>
      </c>
      <c r="F4" s="3"/>
      <c r="G4" s="3">
        <v>0</v>
      </c>
      <c r="I4" s="86">
        <v>11.783846978634667</v>
      </c>
      <c r="J4" s="3" t="s">
        <v>90</v>
      </c>
      <c r="K4" s="3"/>
      <c r="O4" s="3"/>
      <c r="P4" s="3"/>
      <c r="Q4" s="48"/>
      <c r="R4" s="3"/>
      <c r="S4" s="86"/>
      <c r="T4" s="3"/>
      <c r="U4" s="3"/>
      <c r="V4" s="31"/>
      <c r="W4" s="24" t="s">
        <v>28</v>
      </c>
      <c r="X4" s="6"/>
      <c r="Y4" s="97" t="s">
        <v>108</v>
      </c>
      <c r="Z4" s="97" t="s">
        <v>109</v>
      </c>
      <c r="AA4" s="97" t="s">
        <v>110</v>
      </c>
      <c r="AB4" s="97" t="s">
        <v>111</v>
      </c>
      <c r="AC4" s="97" t="s">
        <v>112</v>
      </c>
      <c r="AD4" s="97" t="s">
        <v>113</v>
      </c>
      <c r="AE4" s="97" t="s">
        <v>114</v>
      </c>
      <c r="AF4" s="97" t="s">
        <v>116</v>
      </c>
      <c r="AG4" s="97" t="s">
        <v>115</v>
      </c>
      <c r="AI4" s="58" t="s">
        <v>34</v>
      </c>
    </row>
    <row r="5" spans="1:76">
      <c r="A5" s="58" t="s">
        <v>2</v>
      </c>
      <c r="B5" s="3" t="s">
        <v>3</v>
      </c>
      <c r="C5" s="3" t="s">
        <v>3</v>
      </c>
      <c r="D5" s="3" t="s">
        <v>3</v>
      </c>
      <c r="E5" s="3" t="s">
        <v>3</v>
      </c>
      <c r="F5" s="3"/>
      <c r="G5" s="3" t="s">
        <v>3</v>
      </c>
      <c r="I5" s="3" t="s">
        <v>3</v>
      </c>
      <c r="J5" s="3" t="s">
        <v>3</v>
      </c>
      <c r="K5" s="3"/>
      <c r="L5" s="3" t="s">
        <v>3</v>
      </c>
      <c r="M5" s="3" t="s">
        <v>3</v>
      </c>
      <c r="N5" s="3" t="s">
        <v>3</v>
      </c>
      <c r="O5" s="31" t="s">
        <v>3</v>
      </c>
      <c r="P5" s="3" t="s">
        <v>3</v>
      </c>
      <c r="Q5" s="48"/>
      <c r="R5" s="3" t="s">
        <v>3</v>
      </c>
      <c r="S5" s="3" t="s">
        <v>3</v>
      </c>
      <c r="T5" s="3" t="s">
        <v>3</v>
      </c>
      <c r="U5" s="3" t="s">
        <v>3</v>
      </c>
      <c r="V5" s="31" t="s">
        <v>3</v>
      </c>
      <c r="W5" s="24" t="s">
        <v>3</v>
      </c>
      <c r="Y5" s="97" t="s">
        <v>3</v>
      </c>
      <c r="Z5" s="97" t="s">
        <v>3</v>
      </c>
      <c r="AA5" s="97" t="s">
        <v>3</v>
      </c>
      <c r="AB5" s="97" t="s">
        <v>3</v>
      </c>
      <c r="AC5" s="97" t="s">
        <v>3</v>
      </c>
      <c r="AD5" s="97" t="s">
        <v>3</v>
      </c>
      <c r="AE5" s="97" t="s">
        <v>3</v>
      </c>
      <c r="AF5" s="97" t="s">
        <v>3</v>
      </c>
      <c r="AG5" s="97" t="s">
        <v>3</v>
      </c>
      <c r="AH5" s="77"/>
      <c r="AI5" s="23" t="s">
        <v>35</v>
      </c>
      <c r="AJ5" s="77">
        <v>2013</v>
      </c>
      <c r="AK5" s="77">
        <v>2014</v>
      </c>
      <c r="AL5" s="77">
        <v>2015</v>
      </c>
      <c r="AM5" s="77">
        <v>2016</v>
      </c>
      <c r="AN5" s="77">
        <v>2017</v>
      </c>
      <c r="AO5" s="77">
        <v>2018</v>
      </c>
      <c r="AP5" s="77">
        <v>2019</v>
      </c>
      <c r="AQ5" s="77">
        <v>2020</v>
      </c>
      <c r="AR5" s="77">
        <v>2021</v>
      </c>
      <c r="AS5" s="77">
        <v>2022</v>
      </c>
      <c r="AT5" s="77">
        <v>2023</v>
      </c>
      <c r="AU5" s="77">
        <v>2024</v>
      </c>
      <c r="AV5" s="77">
        <v>2025</v>
      </c>
      <c r="AW5" s="77">
        <v>2026</v>
      </c>
      <c r="AX5" s="77">
        <v>2027</v>
      </c>
      <c r="AY5" s="77">
        <v>2028</v>
      </c>
      <c r="AZ5" s="77">
        <v>2029</v>
      </c>
      <c r="BA5" s="77">
        <v>2030</v>
      </c>
      <c r="BB5" s="77">
        <v>2031</v>
      </c>
      <c r="BC5" s="77">
        <v>2032</v>
      </c>
      <c r="BD5" s="77">
        <v>2033</v>
      </c>
      <c r="BE5" s="77">
        <v>2034</v>
      </c>
      <c r="BF5" s="77">
        <v>2035</v>
      </c>
      <c r="BG5" s="77">
        <v>2036</v>
      </c>
      <c r="BH5" s="77">
        <v>2037</v>
      </c>
      <c r="BI5" s="77">
        <v>2038</v>
      </c>
      <c r="BJ5" s="77">
        <v>2039</v>
      </c>
      <c r="BK5" s="77">
        <v>2040</v>
      </c>
      <c r="BL5" s="77">
        <v>2041</v>
      </c>
      <c r="BM5" s="77">
        <v>2042</v>
      </c>
      <c r="BN5" s="77">
        <v>2043</v>
      </c>
      <c r="BO5" s="77">
        <v>2044</v>
      </c>
      <c r="BP5" s="77">
        <v>2045</v>
      </c>
      <c r="BQ5" s="77">
        <v>2046</v>
      </c>
      <c r="BR5" s="77">
        <v>2047</v>
      </c>
      <c r="BS5" s="77">
        <v>2048</v>
      </c>
      <c r="BT5" s="77">
        <v>2049</v>
      </c>
      <c r="BU5" s="77">
        <v>2050</v>
      </c>
      <c r="BV5" s="77">
        <v>2051</v>
      </c>
      <c r="BW5" s="77">
        <v>2052</v>
      </c>
      <c r="BX5" s="77">
        <v>2053</v>
      </c>
    </row>
    <row r="6" spans="1:76">
      <c r="A6" s="58" t="s">
        <v>94</v>
      </c>
      <c r="B6" s="58" t="s">
        <v>93</v>
      </c>
      <c r="C6" s="58" t="s">
        <v>20</v>
      </c>
      <c r="D6" s="58" t="s">
        <v>93</v>
      </c>
      <c r="E6" s="58" t="s">
        <v>93</v>
      </c>
      <c r="G6" s="58" t="s">
        <v>93</v>
      </c>
      <c r="I6" s="48" t="s">
        <v>93</v>
      </c>
      <c r="L6" s="3" t="s">
        <v>93</v>
      </c>
      <c r="M6" s="3" t="s">
        <v>93</v>
      </c>
      <c r="N6" s="3" t="s">
        <v>93</v>
      </c>
      <c r="O6" s="31" t="s">
        <v>93</v>
      </c>
      <c r="P6" s="3" t="s">
        <v>20</v>
      </c>
      <c r="Q6" s="48"/>
      <c r="R6" s="3" t="s">
        <v>20</v>
      </c>
      <c r="S6" s="3" t="s">
        <v>20</v>
      </c>
      <c r="T6" s="3" t="s">
        <v>20</v>
      </c>
      <c r="U6" s="3" t="s">
        <v>20</v>
      </c>
      <c r="V6" s="31" t="s">
        <v>21</v>
      </c>
      <c r="W6" s="100" t="s">
        <v>20</v>
      </c>
      <c r="Y6" s="97"/>
      <c r="Z6" s="97"/>
      <c r="AA6" s="97"/>
      <c r="AB6" s="97"/>
      <c r="AC6" s="97"/>
      <c r="AD6" s="97"/>
      <c r="AE6" s="97"/>
      <c r="AF6" s="97"/>
      <c r="AG6" s="97"/>
      <c r="AH6" s="77"/>
      <c r="AI6" s="3" t="s">
        <v>3</v>
      </c>
      <c r="AJ6" s="3" t="s">
        <v>3</v>
      </c>
      <c r="AK6" s="3" t="s">
        <v>3</v>
      </c>
      <c r="AL6" s="3" t="s">
        <v>3</v>
      </c>
      <c r="AM6" s="3" t="s">
        <v>3</v>
      </c>
      <c r="AN6" s="3" t="s">
        <v>3</v>
      </c>
      <c r="AO6" s="3" t="s">
        <v>3</v>
      </c>
      <c r="AP6" s="3" t="s">
        <v>3</v>
      </c>
      <c r="AQ6" s="3" t="s">
        <v>3</v>
      </c>
      <c r="AR6" s="3" t="s">
        <v>3</v>
      </c>
      <c r="AS6" s="3" t="s">
        <v>3</v>
      </c>
      <c r="AT6" s="3" t="s">
        <v>3</v>
      </c>
      <c r="AU6" s="3" t="s">
        <v>3</v>
      </c>
      <c r="AV6" s="3" t="s">
        <v>3</v>
      </c>
      <c r="AW6" s="3" t="s">
        <v>3</v>
      </c>
      <c r="AX6" s="3" t="s">
        <v>3</v>
      </c>
      <c r="AY6" s="3" t="s">
        <v>3</v>
      </c>
      <c r="AZ6" s="3" t="s">
        <v>3</v>
      </c>
      <c r="BA6" s="3" t="s">
        <v>3</v>
      </c>
      <c r="BB6" s="3" t="s">
        <v>3</v>
      </c>
      <c r="BC6" s="3" t="s">
        <v>3</v>
      </c>
      <c r="BD6" s="3" t="s">
        <v>3</v>
      </c>
      <c r="BE6" s="3" t="s">
        <v>3</v>
      </c>
      <c r="BF6" s="3" t="s">
        <v>3</v>
      </c>
      <c r="BG6" s="3" t="s">
        <v>3</v>
      </c>
      <c r="BH6" s="3" t="s">
        <v>3</v>
      </c>
      <c r="BI6" s="3" t="s">
        <v>3</v>
      </c>
      <c r="BJ6" s="3" t="s">
        <v>3</v>
      </c>
      <c r="BK6" s="3" t="s">
        <v>3</v>
      </c>
      <c r="BL6" s="3" t="s">
        <v>3</v>
      </c>
      <c r="BM6" s="3" t="s">
        <v>3</v>
      </c>
      <c r="BN6" s="3" t="s">
        <v>3</v>
      </c>
      <c r="BO6" s="3" t="s">
        <v>3</v>
      </c>
      <c r="BP6" s="3" t="s">
        <v>3</v>
      </c>
      <c r="BQ6" s="3" t="s">
        <v>3</v>
      </c>
      <c r="BR6" s="3" t="s">
        <v>3</v>
      </c>
      <c r="BS6" s="3" t="s">
        <v>3</v>
      </c>
      <c r="BT6" s="3" t="s">
        <v>3</v>
      </c>
      <c r="BU6" s="3" t="s">
        <v>3</v>
      </c>
      <c r="BV6" s="3" t="s">
        <v>3</v>
      </c>
      <c r="BW6" s="3" t="s">
        <v>3</v>
      </c>
      <c r="BX6" s="3" t="s">
        <v>3</v>
      </c>
    </row>
    <row r="7" spans="1:76" ht="24.75">
      <c r="A7" s="58" t="s">
        <v>52</v>
      </c>
      <c r="B7" s="58" t="s">
        <v>50</v>
      </c>
      <c r="C7" s="58" t="s">
        <v>50</v>
      </c>
      <c r="D7" s="58" t="s">
        <v>50</v>
      </c>
      <c r="E7" s="58" t="s">
        <v>50</v>
      </c>
      <c r="G7" s="58" t="s">
        <v>50</v>
      </c>
      <c r="I7" s="58" t="s">
        <v>50</v>
      </c>
      <c r="L7" s="31" t="s">
        <v>273</v>
      </c>
      <c r="M7" s="31" t="s">
        <v>273</v>
      </c>
      <c r="N7" s="31" t="s">
        <v>50</v>
      </c>
      <c r="O7" s="31" t="s">
        <v>76</v>
      </c>
      <c r="P7" s="3"/>
      <c r="Q7" s="48"/>
      <c r="R7" s="3"/>
      <c r="S7" s="3"/>
      <c r="T7" s="3"/>
      <c r="U7" s="3"/>
      <c r="V7" s="31"/>
      <c r="W7" s="100"/>
      <c r="Y7" s="97" t="s">
        <v>15</v>
      </c>
      <c r="Z7" s="97" t="s">
        <v>15</v>
      </c>
      <c r="AA7" s="97" t="s">
        <v>15</v>
      </c>
      <c r="AB7" s="97" t="s">
        <v>15</v>
      </c>
      <c r="AC7" s="97" t="s">
        <v>15</v>
      </c>
      <c r="AD7" s="97" t="s">
        <v>15</v>
      </c>
      <c r="AE7" s="97" t="s">
        <v>15</v>
      </c>
      <c r="AF7" s="97" t="s">
        <v>15</v>
      </c>
      <c r="AG7" s="97" t="s">
        <v>15</v>
      </c>
      <c r="AH7" s="77"/>
      <c r="AI7" s="97" t="s">
        <v>15</v>
      </c>
      <c r="AJ7" s="97" t="s">
        <v>15</v>
      </c>
      <c r="AK7" s="97" t="s">
        <v>15</v>
      </c>
      <c r="AL7" s="97" t="s">
        <v>15</v>
      </c>
      <c r="AM7" s="97" t="s">
        <v>15</v>
      </c>
      <c r="AN7" s="97" t="s">
        <v>15</v>
      </c>
      <c r="AO7" s="97" t="s">
        <v>15</v>
      </c>
      <c r="AP7" s="97" t="s">
        <v>15</v>
      </c>
      <c r="AQ7" s="97" t="s">
        <v>15</v>
      </c>
      <c r="AR7" s="97" t="s">
        <v>15</v>
      </c>
      <c r="AS7" s="97" t="s">
        <v>15</v>
      </c>
      <c r="AT7" s="97" t="s">
        <v>15</v>
      </c>
      <c r="AU7" s="97" t="s">
        <v>15</v>
      </c>
      <c r="AV7" s="97" t="s">
        <v>15</v>
      </c>
      <c r="AW7" s="97" t="s">
        <v>15</v>
      </c>
      <c r="AX7" s="97" t="s">
        <v>15</v>
      </c>
      <c r="AY7" s="97" t="s">
        <v>15</v>
      </c>
      <c r="AZ7" s="97" t="s">
        <v>15</v>
      </c>
      <c r="BA7" s="97" t="s">
        <v>15</v>
      </c>
      <c r="BB7" s="97" t="s">
        <v>15</v>
      </c>
      <c r="BC7" s="97" t="s">
        <v>15</v>
      </c>
      <c r="BD7" s="97" t="s">
        <v>15</v>
      </c>
      <c r="BE7" s="97" t="s">
        <v>15</v>
      </c>
      <c r="BF7" s="97" t="s">
        <v>15</v>
      </c>
      <c r="BG7" s="97" t="s">
        <v>15</v>
      </c>
      <c r="BH7" s="97" t="s">
        <v>15</v>
      </c>
      <c r="BI7" s="97" t="s">
        <v>15</v>
      </c>
      <c r="BJ7" s="97" t="s">
        <v>15</v>
      </c>
      <c r="BK7" s="97" t="s">
        <v>15</v>
      </c>
      <c r="BL7" s="97" t="s">
        <v>15</v>
      </c>
      <c r="BM7" s="97" t="s">
        <v>15</v>
      </c>
      <c r="BN7" s="97" t="s">
        <v>15</v>
      </c>
      <c r="BO7" s="97" t="s">
        <v>15</v>
      </c>
      <c r="BP7" s="97" t="s">
        <v>15</v>
      </c>
      <c r="BQ7" s="97" t="s">
        <v>15</v>
      </c>
      <c r="BR7" s="97" t="s">
        <v>15</v>
      </c>
      <c r="BS7" s="97" t="s">
        <v>15</v>
      </c>
      <c r="BT7" s="97" t="s">
        <v>15</v>
      </c>
      <c r="BU7" s="97" t="s">
        <v>15</v>
      </c>
      <c r="BV7" s="97" t="s">
        <v>15</v>
      </c>
      <c r="BW7" s="97" t="s">
        <v>15</v>
      </c>
      <c r="BX7" s="97" t="s">
        <v>15</v>
      </c>
    </row>
    <row r="8" spans="1:76">
      <c r="A8" s="58">
        <v>2012</v>
      </c>
      <c r="B8" s="101">
        <v>25</v>
      </c>
      <c r="D8" s="65"/>
      <c r="E8" s="65"/>
      <c r="F8" s="65"/>
      <c r="G8" s="65"/>
      <c r="I8" s="78">
        <f>Pre_Feb!K8</f>
        <v>11.783846978634667</v>
      </c>
      <c r="J8" s="78"/>
      <c r="K8" s="78"/>
      <c r="O8" s="78"/>
      <c r="P8" s="78"/>
      <c r="T8" s="65"/>
      <c r="U8" s="65"/>
      <c r="V8" s="50"/>
      <c r="W8" s="101"/>
      <c r="X8" s="79"/>
      <c r="Y8" s="98"/>
      <c r="Z8" s="98"/>
      <c r="AA8" s="98"/>
      <c r="AB8" s="98"/>
      <c r="AC8" s="98"/>
      <c r="AD8" s="98"/>
      <c r="AE8" s="98"/>
      <c r="AF8" s="98"/>
      <c r="AG8" s="98"/>
    </row>
    <row r="9" spans="1:76">
      <c r="A9" s="58">
        <v>2013</v>
      </c>
      <c r="B9" s="101">
        <f t="shared" ref="B9:B49" si="0">D9+G9</f>
        <v>25</v>
      </c>
      <c r="C9" s="49">
        <f>B9*Interest_rates!F7/100 + (B8-B9)</f>
        <v>0.73818543956043958</v>
      </c>
      <c r="D9" s="65">
        <f>D4</f>
        <v>25</v>
      </c>
      <c r="E9" s="65">
        <f t="shared" ref="E9:E20" si="1">D9+E$4</f>
        <v>28.1</v>
      </c>
      <c r="F9" s="65"/>
      <c r="G9" s="65">
        <v>0</v>
      </c>
      <c r="I9" s="78">
        <f t="shared" ref="I9:I16" si="2">I$8-J9</f>
        <v>8.9557237037623469</v>
      </c>
      <c r="J9" s="78">
        <f>I$4*Asset_rundown!B6/100</f>
        <v>2.8281232748723197</v>
      </c>
      <c r="K9" s="78"/>
      <c r="L9" s="78">
        <f t="shared" ref="L9:L28" si="3">AI9*(D9/(D9+G9))</f>
        <v>24.736790206344981</v>
      </c>
      <c r="M9" s="78">
        <f>Pre_Feb!AV9</f>
        <v>3.549153369738911</v>
      </c>
      <c r="N9" s="78">
        <f t="shared" ref="N9:N16" si="4">I9</f>
        <v>8.9557237037623469</v>
      </c>
      <c r="O9" s="78">
        <f t="shared" ref="O9:O49" si="5">SUM(L9:N9)</f>
        <v>37.24166727984624</v>
      </c>
      <c r="P9" s="119">
        <f>(O9*Interest_rates!B7/100)-(I8*Interest_rates!B6/100)</f>
        <v>8.7247246707994885E-2</v>
      </c>
      <c r="R9" s="66">
        <v>0</v>
      </c>
      <c r="S9" s="66"/>
      <c r="T9" s="66">
        <f>G9*(Interest_rates!M7/100)</f>
        <v>0</v>
      </c>
      <c r="U9" s="66">
        <f t="shared" ref="U9:U28" si="6">P9</f>
        <v>8.7247246707994885E-2</v>
      </c>
      <c r="V9" s="49">
        <f t="shared" ref="V9:V28" si="7">(AI9-B9)*((G9-G8)/B9)</f>
        <v>0</v>
      </c>
      <c r="W9" s="80">
        <f t="shared" ref="W9:W49" si="8">R9+S9+T9+U9-V9</f>
        <v>8.7247246707994885E-2</v>
      </c>
      <c r="X9" s="79"/>
      <c r="Y9" s="84">
        <f>$W9*Discount_factors!X9</f>
        <v>8.7247246707994885E-2</v>
      </c>
      <c r="Z9" s="84">
        <f>$W9*Discount_factors!Y9</f>
        <v>8.7247246707994885E-2</v>
      </c>
      <c r="AA9" s="84">
        <f>$W9*Discount_factors!Z9</f>
        <v>8.7247246707994885E-2</v>
      </c>
      <c r="AB9" s="84">
        <f>$W9*Discount_factors!AA9</f>
        <v>8.7247246707994885E-2</v>
      </c>
      <c r="AC9" s="84">
        <f>$W9*Discount_factors!AB9</f>
        <v>8.7247246707994885E-2</v>
      </c>
      <c r="AD9" s="84">
        <f>$W9*Discount_factors!AC9</f>
        <v>8.7247246707994885E-2</v>
      </c>
      <c r="AE9" s="84">
        <f>$W9*Discount_factors!AD9</f>
        <v>8.7247246707994885E-2</v>
      </c>
      <c r="AF9" s="84">
        <f>$W9*Discount_factors!AE9</f>
        <v>8.7247246707994885E-2</v>
      </c>
      <c r="AG9" s="84">
        <f>$W9*Discount_factors!AF9</f>
        <v>8.7247246707994885E-2</v>
      </c>
      <c r="AI9" s="49">
        <f>SUM($AJ$10:$AJ$49)</f>
        <v>24.736790206344981</v>
      </c>
      <c r="AJ9" s="49">
        <f>$C9*Discount_factors!AI9</f>
        <v>0.73818543956043958</v>
      </c>
      <c r="AK9" s="49">
        <f>$C9*Discount_factors!AJ9</f>
        <v>0</v>
      </c>
      <c r="AL9" s="49">
        <f>$C9*Discount_factors!AK9</f>
        <v>0</v>
      </c>
      <c r="AM9" s="49">
        <f>$C9*Discount_factors!AL9</f>
        <v>0</v>
      </c>
      <c r="AN9" s="49">
        <f>$C9*Discount_factors!AM9</f>
        <v>0</v>
      </c>
      <c r="AO9" s="49">
        <f>$C9*Discount_factors!AN9</f>
        <v>0</v>
      </c>
      <c r="AP9" s="49">
        <f>$C9*Discount_factors!AO9</f>
        <v>0</v>
      </c>
      <c r="AQ9" s="49">
        <f>$C9*Discount_factors!AP9</f>
        <v>0</v>
      </c>
      <c r="AR9" s="49">
        <f>$C9*Discount_factors!AQ9</f>
        <v>0</v>
      </c>
      <c r="AS9" s="49">
        <f>$C9*Discount_factors!AR9</f>
        <v>0</v>
      </c>
      <c r="AT9" s="49">
        <f>$C9*Discount_factors!AS9</f>
        <v>0</v>
      </c>
      <c r="AU9" s="49">
        <f>$C9*Discount_factors!AT9</f>
        <v>0</v>
      </c>
      <c r="AV9" s="49">
        <f>$C9*Discount_factors!AU9</f>
        <v>0</v>
      </c>
      <c r="AW9" s="49">
        <f>$C9*Discount_factors!AV9</f>
        <v>0</v>
      </c>
      <c r="AX9" s="49">
        <f>$C9*Discount_factors!AW9</f>
        <v>0</v>
      </c>
      <c r="AY9" s="49">
        <f>$C9*Discount_factors!AX9</f>
        <v>0</v>
      </c>
      <c r="AZ9" s="49">
        <f>$C9*Discount_factors!AY9</f>
        <v>0</v>
      </c>
      <c r="BA9" s="49">
        <f>$C9*Discount_factors!AZ9</f>
        <v>0</v>
      </c>
      <c r="BB9" s="49">
        <f>$C9*Discount_factors!BA9</f>
        <v>0</v>
      </c>
      <c r="BC9" s="49">
        <f>$C9*Discount_factors!BB9</f>
        <v>0</v>
      </c>
      <c r="BD9" s="49">
        <f>$C9*Discount_factors!BC9</f>
        <v>0</v>
      </c>
      <c r="BE9" s="49">
        <f>$C9*Discount_factors!BD9</f>
        <v>0</v>
      </c>
      <c r="BF9" s="49">
        <f>$C9*Discount_factors!BE9</f>
        <v>0</v>
      </c>
      <c r="BG9" s="49">
        <f>$C9*Discount_factors!BF9</f>
        <v>0</v>
      </c>
      <c r="BH9" s="49">
        <f>$C9*Discount_factors!BG9</f>
        <v>0</v>
      </c>
      <c r="BI9" s="49">
        <f>$C9*Discount_factors!BH9</f>
        <v>0</v>
      </c>
      <c r="BJ9" s="49">
        <f>$C9*Discount_factors!BI9</f>
        <v>0</v>
      </c>
      <c r="BK9" s="49">
        <f>$C9*Discount_factors!BJ9</f>
        <v>0</v>
      </c>
      <c r="BL9" s="49">
        <f>$C9*Discount_factors!BK9</f>
        <v>0</v>
      </c>
      <c r="BM9" s="49">
        <f>$C9*Discount_factors!BL9</f>
        <v>0</v>
      </c>
      <c r="BN9" s="49">
        <f>$C9*Discount_factors!BM9</f>
        <v>0</v>
      </c>
      <c r="BO9" s="49">
        <f>$C9*Discount_factors!BN9</f>
        <v>0</v>
      </c>
      <c r="BP9" s="49">
        <f>$C9*Discount_factors!BO9</f>
        <v>0</v>
      </c>
      <c r="BQ9" s="49">
        <f>$C9*Discount_factors!BP9</f>
        <v>0</v>
      </c>
      <c r="BR9" s="49">
        <f>$C9*Discount_factors!BQ9</f>
        <v>0</v>
      </c>
      <c r="BS9" s="49">
        <f>$C9*Discount_factors!BR9</f>
        <v>0</v>
      </c>
      <c r="BT9" s="49">
        <f>$C9*Discount_factors!BS9</f>
        <v>0</v>
      </c>
      <c r="BU9" s="49">
        <f>$C9*Discount_factors!BT9</f>
        <v>0</v>
      </c>
      <c r="BV9" s="49">
        <f>$C9*Discount_factors!BU9</f>
        <v>0</v>
      </c>
      <c r="BW9" s="49">
        <f>$C9*Discount_factors!BV9</f>
        <v>0</v>
      </c>
      <c r="BX9" s="49">
        <f>$C9*Discount_factors!BW9</f>
        <v>0</v>
      </c>
    </row>
    <row r="10" spans="1:76">
      <c r="A10" s="58">
        <v>2014</v>
      </c>
      <c r="B10" s="101">
        <f t="shared" si="0"/>
        <v>25</v>
      </c>
      <c r="C10" s="49">
        <f>B10*Interest_rates!F8/100 + (B9-B10)</f>
        <v>0.76075000000000004</v>
      </c>
      <c r="D10" s="65">
        <f>D9-'Bond Sales'!C7</f>
        <v>24.5</v>
      </c>
      <c r="E10" s="65">
        <f t="shared" si="1"/>
        <v>27.6</v>
      </c>
      <c r="F10" s="65"/>
      <c r="G10" s="65">
        <f>G9-(D10-D9)</f>
        <v>0.5</v>
      </c>
      <c r="I10" s="78">
        <f t="shared" si="2"/>
        <v>8.0130159454715741</v>
      </c>
      <c r="J10" s="78">
        <f>I$4*Asset_rundown!B7/100</f>
        <v>3.7708310331630934</v>
      </c>
      <c r="K10" s="78"/>
      <c r="L10" s="78">
        <f t="shared" si="3"/>
        <v>24.234205117677579</v>
      </c>
      <c r="M10" s="78">
        <f>Pre_Feb!AV10</f>
        <v>3.4846601247800661</v>
      </c>
      <c r="N10" s="78">
        <f t="shared" si="4"/>
        <v>8.0130159454715741</v>
      </c>
      <c r="O10" s="78">
        <f t="shared" si="5"/>
        <v>35.731881187929218</v>
      </c>
      <c r="P10" s="119">
        <f>(O10*Interest_rates!B8/100)-(I9*Interest_rates!B7/100)</f>
        <v>0.12134642490976782</v>
      </c>
      <c r="R10" s="66">
        <v>0</v>
      </c>
      <c r="S10" s="66"/>
      <c r="T10" s="66">
        <f>G10*(Interest_rates!M8/100)</f>
        <v>1.5215000000000001E-2</v>
      </c>
      <c r="U10" s="66">
        <f t="shared" si="6"/>
        <v>0.12134642490976782</v>
      </c>
      <c r="V10" s="49">
        <f t="shared" si="7"/>
        <v>-5.4243853535187727E-3</v>
      </c>
      <c r="W10" s="80">
        <f t="shared" si="8"/>
        <v>0.1419858102632866</v>
      </c>
      <c r="X10" s="79"/>
      <c r="Y10" s="84">
        <f>$W10*Discount_factors!X10</f>
        <v>0.14138774012256813</v>
      </c>
      <c r="Z10" s="84">
        <f>$W10*Discount_factors!Y10</f>
        <v>0.14068726679080745</v>
      </c>
      <c r="AA10" s="84">
        <f>$W10*Discount_factors!Z10</f>
        <v>0.13999369991351726</v>
      </c>
      <c r="AB10" s="84">
        <f>$W10*Discount_factors!AA10</f>
        <v>0.13930693784846071</v>
      </c>
      <c r="AC10" s="84">
        <f>$W10*Discount_factors!AB10</f>
        <v>0.13862688093815512</v>
      </c>
      <c r="AD10" s="84">
        <f>$W10*Discount_factors!AC10</f>
        <v>0.13795343146166222</v>
      </c>
      <c r="AE10" s="84">
        <f>$W10*Discount_factors!AD10</f>
        <v>0.137286493587777</v>
      </c>
      <c r="AF10" s="84">
        <f>$W10*Discount_factors!AE10</f>
        <v>0.13662597332956766</v>
      </c>
      <c r="AG10" s="84">
        <f>$W10*Discount_factors!AF10</f>
        <v>0.1359717785002218</v>
      </c>
      <c r="AI10" s="49">
        <f>SUM($AK$11:$AK$49)</f>
        <v>24.728780732324061</v>
      </c>
      <c r="AJ10" s="49">
        <f>$C10*Discount_factors!AI10</f>
        <v>0.73828401735197935</v>
      </c>
      <c r="AK10" s="49">
        <f>$C10*Discount_factors!AJ10</f>
        <v>0.76075000000000004</v>
      </c>
      <c r="AL10" s="49">
        <f>$C10*Discount_factors!AK10</f>
        <v>0</v>
      </c>
      <c r="AM10" s="49">
        <f>$C10*Discount_factors!AL10</f>
        <v>0</v>
      </c>
      <c r="AN10" s="49">
        <f>$C10*Discount_factors!AM10</f>
        <v>0</v>
      </c>
      <c r="AO10" s="49">
        <f>$C10*Discount_factors!AN10</f>
        <v>0</v>
      </c>
      <c r="AP10" s="49">
        <f>$C10*Discount_factors!AO10</f>
        <v>0</v>
      </c>
      <c r="AQ10" s="49">
        <f>$C10*Discount_factors!AP10</f>
        <v>0</v>
      </c>
      <c r="AR10" s="49">
        <f>$C10*Discount_factors!AQ10</f>
        <v>0</v>
      </c>
      <c r="AS10" s="49">
        <f>$C10*Discount_factors!AR10</f>
        <v>0</v>
      </c>
      <c r="AT10" s="49">
        <f>$C10*Discount_factors!AS10</f>
        <v>0</v>
      </c>
      <c r="AU10" s="49">
        <f>$C10*Discount_factors!AT10</f>
        <v>0</v>
      </c>
      <c r="AV10" s="49">
        <f>$C10*Discount_factors!AU10</f>
        <v>0</v>
      </c>
      <c r="AW10" s="49">
        <f>$C10*Discount_factors!AV10</f>
        <v>0</v>
      </c>
      <c r="AX10" s="49">
        <f>$C10*Discount_factors!AW10</f>
        <v>0</v>
      </c>
      <c r="AY10" s="49">
        <f>$C10*Discount_factors!AX10</f>
        <v>0</v>
      </c>
      <c r="AZ10" s="49">
        <f>$C10*Discount_factors!AY10</f>
        <v>0</v>
      </c>
      <c r="BA10" s="49">
        <f>$C10*Discount_factors!AZ10</f>
        <v>0</v>
      </c>
      <c r="BB10" s="49">
        <f>$C10*Discount_factors!BA10</f>
        <v>0</v>
      </c>
      <c r="BC10" s="49">
        <f>$C10*Discount_factors!BB10</f>
        <v>0</v>
      </c>
      <c r="BD10" s="49">
        <f>$C10*Discount_factors!BC10</f>
        <v>0</v>
      </c>
      <c r="BE10" s="49">
        <f>$C10*Discount_factors!BD10</f>
        <v>0</v>
      </c>
      <c r="BF10" s="49">
        <f>$C10*Discount_factors!BE10</f>
        <v>0</v>
      </c>
      <c r="BG10" s="49">
        <f>$C10*Discount_factors!BF10</f>
        <v>0</v>
      </c>
      <c r="BH10" s="49">
        <f>$C10*Discount_factors!BG10</f>
        <v>0</v>
      </c>
      <c r="BI10" s="49">
        <f>$C10*Discount_factors!BH10</f>
        <v>0</v>
      </c>
      <c r="BJ10" s="49">
        <f>$C10*Discount_factors!BI10</f>
        <v>0</v>
      </c>
      <c r="BK10" s="49">
        <f>$C10*Discount_factors!BJ10</f>
        <v>0</v>
      </c>
      <c r="BL10" s="49">
        <f>$C10*Discount_factors!BK10</f>
        <v>0</v>
      </c>
      <c r="BM10" s="49">
        <f>$C10*Discount_factors!BL10</f>
        <v>0</v>
      </c>
      <c r="BN10" s="49">
        <f>$C10*Discount_factors!BM10</f>
        <v>0</v>
      </c>
      <c r="BO10" s="49">
        <f>$C10*Discount_factors!BN10</f>
        <v>0</v>
      </c>
      <c r="BP10" s="49">
        <f>$C10*Discount_factors!BO10</f>
        <v>0</v>
      </c>
      <c r="BQ10" s="49">
        <f>$C10*Discount_factors!BP10</f>
        <v>0</v>
      </c>
      <c r="BR10" s="49">
        <f>$C10*Discount_factors!BQ10</f>
        <v>0</v>
      </c>
      <c r="BS10" s="49">
        <f>$C10*Discount_factors!BR10</f>
        <v>0</v>
      </c>
      <c r="BT10" s="49">
        <f>$C10*Discount_factors!BS10</f>
        <v>0</v>
      </c>
      <c r="BU10" s="49">
        <f>$C10*Discount_factors!BT10</f>
        <v>0</v>
      </c>
      <c r="BV10" s="49">
        <f>$C10*Discount_factors!BU10</f>
        <v>0</v>
      </c>
      <c r="BW10" s="49">
        <f>$C10*Discount_factors!BV10</f>
        <v>0</v>
      </c>
      <c r="BX10" s="49">
        <f>$C10*Discount_factors!BW10</f>
        <v>0</v>
      </c>
    </row>
    <row r="11" spans="1:76">
      <c r="A11" s="58">
        <v>2015</v>
      </c>
      <c r="B11" s="101">
        <f t="shared" si="0"/>
        <v>25</v>
      </c>
      <c r="C11" s="49">
        <f>B11*Interest_rates!F9/100 + (B10-B11)</f>
        <v>0.80800000000000016</v>
      </c>
      <c r="D11" s="65">
        <f>D10-'Bond Sales'!C8</f>
        <v>24</v>
      </c>
      <c r="E11" s="65">
        <f t="shared" si="1"/>
        <v>27.1</v>
      </c>
      <c r="F11" s="65"/>
      <c r="G11" s="65">
        <f t="shared" ref="G11:G28" si="9">G10-(D11-D10)</f>
        <v>1</v>
      </c>
      <c r="I11" s="78">
        <f t="shared" si="2"/>
        <v>7.0703081871807996</v>
      </c>
      <c r="J11" s="78">
        <f>I$4*Asset_rundown!B8/100</f>
        <v>4.7135387914538676</v>
      </c>
      <c r="K11" s="78"/>
      <c r="L11" s="78">
        <f t="shared" si="3"/>
        <v>23.731214328569063</v>
      </c>
      <c r="M11" s="78">
        <f>Pre_Feb!AV11</f>
        <v>3.4244739720129571</v>
      </c>
      <c r="N11" s="78">
        <f t="shared" si="4"/>
        <v>7.0703081871807996</v>
      </c>
      <c r="O11" s="78">
        <f t="shared" si="5"/>
        <v>34.225996487762821</v>
      </c>
      <c r="P11" s="119">
        <f>(O11*Interest_rates!B9/100)-(I10*Interest_rates!B8/100)</f>
        <v>0.17556804105576371</v>
      </c>
      <c r="R11" s="66">
        <v>0</v>
      </c>
      <c r="S11" s="66"/>
      <c r="T11" s="66">
        <f>G11*(Interest_rates!M9/100)</f>
        <v>3.2320000000000002E-2</v>
      </c>
      <c r="U11" s="66">
        <f t="shared" si="6"/>
        <v>0.17556804105576371</v>
      </c>
      <c r="V11" s="49">
        <f t="shared" si="7"/>
        <v>-5.5997014881445043E-3</v>
      </c>
      <c r="W11" s="80">
        <f t="shared" si="8"/>
        <v>0.2134877425439082</v>
      </c>
      <c r="X11" s="79"/>
      <c r="Y11" s="84">
        <f>$W11*Discount_factors!X11</f>
        <v>0.21129536558024664</v>
      </c>
      <c r="Z11" s="84">
        <f>$W11*Discount_factors!Y11</f>
        <v>0.20920886935625888</v>
      </c>
      <c r="AA11" s="84">
        <f>$W11*Discount_factors!Z11</f>
        <v>0.20715312678732664</v>
      </c>
      <c r="AB11" s="84">
        <f>$W11*Discount_factors!AA11</f>
        <v>0.20512753644308482</v>
      </c>
      <c r="AC11" s="84">
        <f>$W11*Discount_factors!AB11</f>
        <v>0.20313151152386874</v>
      </c>
      <c r="AD11" s="84">
        <f>$W11*Discount_factors!AC11</f>
        <v>0.20116447943568544</v>
      </c>
      <c r="AE11" s="84">
        <f>$W11*Discount_factors!AD11</f>
        <v>0.19922588137952216</v>
      </c>
      <c r="AF11" s="84">
        <f>$W11*Discount_factors!AE11</f>
        <v>0.19731517195443884</v>
      </c>
      <c r="AG11" s="84">
        <f>$W11*Discount_factors!AF11</f>
        <v>0.19543181877392199</v>
      </c>
      <c r="AI11" s="49">
        <f>SUM($AL$12:$AL$49)</f>
        <v>24.720014925592775</v>
      </c>
      <c r="AJ11" s="49">
        <f>$C11*Discount_factors!AI11</f>
        <v>0.75958875209158427</v>
      </c>
      <c r="AK11" s="49">
        <f>$C11*Discount_factors!AJ11</f>
        <v>0.78270303781773121</v>
      </c>
      <c r="AL11" s="49">
        <f>$C11*Discount_factors!AK11</f>
        <v>0.80800000000000016</v>
      </c>
      <c r="AM11" s="49">
        <f>$C11*Discount_factors!AL11</f>
        <v>0</v>
      </c>
      <c r="AN11" s="49">
        <f>$C11*Discount_factors!AM11</f>
        <v>0</v>
      </c>
      <c r="AO11" s="49">
        <f>$C11*Discount_factors!AN11</f>
        <v>0</v>
      </c>
      <c r="AP11" s="49">
        <f>$C11*Discount_factors!AO11</f>
        <v>0</v>
      </c>
      <c r="AQ11" s="49">
        <f>$C11*Discount_factors!AP11</f>
        <v>0</v>
      </c>
      <c r="AR11" s="49">
        <f>$C11*Discount_factors!AQ11</f>
        <v>0</v>
      </c>
      <c r="AS11" s="49">
        <f>$C11*Discount_factors!AR11</f>
        <v>0</v>
      </c>
      <c r="AT11" s="49">
        <f>$C11*Discount_factors!AS11</f>
        <v>0</v>
      </c>
      <c r="AU11" s="49">
        <f>$C11*Discount_factors!AT11</f>
        <v>0</v>
      </c>
      <c r="AV11" s="49">
        <f>$C11*Discount_factors!AU11</f>
        <v>0</v>
      </c>
      <c r="AW11" s="49">
        <f>$C11*Discount_factors!AV11</f>
        <v>0</v>
      </c>
      <c r="AX11" s="49">
        <f>$C11*Discount_factors!AW11</f>
        <v>0</v>
      </c>
      <c r="AY11" s="49">
        <f>$C11*Discount_factors!AX11</f>
        <v>0</v>
      </c>
      <c r="AZ11" s="49">
        <f>$C11*Discount_factors!AY11</f>
        <v>0</v>
      </c>
      <c r="BA11" s="49">
        <f>$C11*Discount_factors!AZ11</f>
        <v>0</v>
      </c>
      <c r="BB11" s="49">
        <f>$C11*Discount_factors!BA11</f>
        <v>0</v>
      </c>
      <c r="BC11" s="49">
        <f>$C11*Discount_factors!BB11</f>
        <v>0</v>
      </c>
      <c r="BD11" s="49">
        <f>$C11*Discount_factors!BC11</f>
        <v>0</v>
      </c>
      <c r="BE11" s="49">
        <f>$C11*Discount_factors!BD11</f>
        <v>0</v>
      </c>
      <c r="BF11" s="49">
        <f>$C11*Discount_factors!BE11</f>
        <v>0</v>
      </c>
      <c r="BG11" s="49">
        <f>$C11*Discount_factors!BF11</f>
        <v>0</v>
      </c>
      <c r="BH11" s="49">
        <f>$C11*Discount_factors!BG11</f>
        <v>0</v>
      </c>
      <c r="BI11" s="49">
        <f>$C11*Discount_factors!BH11</f>
        <v>0</v>
      </c>
      <c r="BJ11" s="49">
        <f>$C11*Discount_factors!BI11</f>
        <v>0</v>
      </c>
      <c r="BK11" s="49">
        <f>$C11*Discount_factors!BJ11</f>
        <v>0</v>
      </c>
      <c r="BL11" s="49">
        <f>$C11*Discount_factors!BK11</f>
        <v>0</v>
      </c>
      <c r="BM11" s="49">
        <f>$C11*Discount_factors!BL11</f>
        <v>0</v>
      </c>
      <c r="BN11" s="49">
        <f>$C11*Discount_factors!BM11</f>
        <v>0</v>
      </c>
      <c r="BO11" s="49">
        <f>$C11*Discount_factors!BN11</f>
        <v>0</v>
      </c>
      <c r="BP11" s="49">
        <f>$C11*Discount_factors!BO11</f>
        <v>0</v>
      </c>
      <c r="BQ11" s="49">
        <f>$C11*Discount_factors!BP11</f>
        <v>0</v>
      </c>
      <c r="BR11" s="49">
        <f>$C11*Discount_factors!BQ11</f>
        <v>0</v>
      </c>
      <c r="BS11" s="49">
        <f>$C11*Discount_factors!BR11</f>
        <v>0</v>
      </c>
      <c r="BT11" s="49">
        <f>$C11*Discount_factors!BS11</f>
        <v>0</v>
      </c>
      <c r="BU11" s="49">
        <f>$C11*Discount_factors!BT11</f>
        <v>0</v>
      </c>
      <c r="BV11" s="49">
        <f>$C11*Discount_factors!BU11</f>
        <v>0</v>
      </c>
      <c r="BW11" s="49">
        <f>$C11*Discount_factors!BV11</f>
        <v>0</v>
      </c>
      <c r="BX11" s="49">
        <f>$C11*Discount_factors!BW11</f>
        <v>0</v>
      </c>
    </row>
    <row r="12" spans="1:76">
      <c r="A12" s="58">
        <v>2016</v>
      </c>
      <c r="B12" s="101">
        <f t="shared" si="0"/>
        <v>25</v>
      </c>
      <c r="C12" s="49">
        <f>B12*Interest_rates!F10/100 + (B11-B12)</f>
        <v>0.86925000000000008</v>
      </c>
      <c r="D12" s="65">
        <f>D11-'Bond Sales'!C9</f>
        <v>23.5</v>
      </c>
      <c r="E12" s="65">
        <f t="shared" si="1"/>
        <v>26.6</v>
      </c>
      <c r="F12" s="65"/>
      <c r="G12" s="65">
        <f t="shared" si="9"/>
        <v>1.5</v>
      </c>
      <c r="I12" s="78">
        <f t="shared" si="2"/>
        <v>5.774085019530987</v>
      </c>
      <c r="J12" s="78">
        <f>I$4*Asset_rundown!B9/100</f>
        <v>6.0097619591036802</v>
      </c>
      <c r="K12" s="78"/>
      <c r="L12" s="78">
        <f t="shared" si="3"/>
        <v>23.227663053882289</v>
      </c>
      <c r="M12" s="78">
        <f>Pre_Feb!AV12</f>
        <v>3.3703224340198474</v>
      </c>
      <c r="N12" s="78">
        <f t="shared" si="4"/>
        <v>5.774085019530987</v>
      </c>
      <c r="O12" s="78">
        <f t="shared" si="5"/>
        <v>32.372070507433122</v>
      </c>
      <c r="P12" s="119">
        <f>(O12*Interest_rates!B10/100)-(I11*Interest_rates!B9/100)</f>
        <v>0.23415835814315536</v>
      </c>
      <c r="R12" s="66">
        <v>0</v>
      </c>
      <c r="S12" s="66"/>
      <c r="T12" s="66">
        <f>G12*(Interest_rates!M10/100)</f>
        <v>5.2155000000000007E-2</v>
      </c>
      <c r="U12" s="66">
        <f t="shared" si="6"/>
        <v>0.23415835814315536</v>
      </c>
      <c r="V12" s="49">
        <f t="shared" si="7"/>
        <v>-5.7944031088874226E-3</v>
      </c>
      <c r="W12" s="80">
        <f t="shared" si="8"/>
        <v>0.2921077612520428</v>
      </c>
      <c r="X12" s="79"/>
      <c r="Y12" s="84">
        <f>$W12*Discount_factors!X12</f>
        <v>0.28665140649228366</v>
      </c>
      <c r="Z12" s="84">
        <f>$W12*Discount_factors!Y12</f>
        <v>0.28242068108552265</v>
      </c>
      <c r="AA12" s="84">
        <f>$W12*Discount_factors!Z12</f>
        <v>0.2782728035904895</v>
      </c>
      <c r="AB12" s="84">
        <f>$W12*Discount_factors!AA12</f>
        <v>0.27420575593839724</v>
      </c>
      <c r="AC12" s="84">
        <f>$W12*Discount_factors!AB12</f>
        <v>0.27021757876336494</v>
      </c>
      <c r="AD12" s="84">
        <f>$W12*Discount_factors!AC12</f>
        <v>0.26630636941984792</v>
      </c>
      <c r="AE12" s="84">
        <f>$W12*Discount_factors!AD12</f>
        <v>0.26247028007622525</v>
      </c>
      <c r="AF12" s="84">
        <f>$W12*Discount_factors!AE12</f>
        <v>0.25870751588126389</v>
      </c>
      <c r="AG12" s="84">
        <f>$W12*Discount_factors!AF12</f>
        <v>0.25501633320034617</v>
      </c>
      <c r="AI12" s="49">
        <f>SUM($AM$13:$AM$49)</f>
        <v>24.710279844555629</v>
      </c>
      <c r="AJ12" s="49">
        <f>$C12*Discount_factors!AI12</f>
        <v>0.7897107220024232</v>
      </c>
      <c r="AK12" s="49">
        <f>$C12*Discount_factors!AJ12</f>
        <v>0.81374161927295696</v>
      </c>
      <c r="AL12" s="49">
        <f>$C12*Discount_factors!AK12</f>
        <v>0.84004174840785883</v>
      </c>
      <c r="AM12" s="49">
        <f>$C12*Discount_factors!AL12</f>
        <v>0.86925000000000008</v>
      </c>
      <c r="AN12" s="49">
        <f>$C12*Discount_factors!AM12</f>
        <v>0</v>
      </c>
      <c r="AO12" s="49">
        <f>$C12*Discount_factors!AN12</f>
        <v>0</v>
      </c>
      <c r="AP12" s="49">
        <f>$C12*Discount_factors!AO12</f>
        <v>0</v>
      </c>
      <c r="AQ12" s="49">
        <f>$C12*Discount_factors!AP12</f>
        <v>0</v>
      </c>
      <c r="AR12" s="49">
        <f>$C12*Discount_factors!AQ12</f>
        <v>0</v>
      </c>
      <c r="AS12" s="49">
        <f>$C12*Discount_factors!AR12</f>
        <v>0</v>
      </c>
      <c r="AT12" s="49">
        <f>$C12*Discount_factors!AS12</f>
        <v>0</v>
      </c>
      <c r="AU12" s="49">
        <f>$C12*Discount_factors!AT12</f>
        <v>0</v>
      </c>
      <c r="AV12" s="49">
        <f>$C12*Discount_factors!AU12</f>
        <v>0</v>
      </c>
      <c r="AW12" s="49">
        <f>$C12*Discount_factors!AV12</f>
        <v>0</v>
      </c>
      <c r="AX12" s="49">
        <f>$C12*Discount_factors!AW12</f>
        <v>0</v>
      </c>
      <c r="AY12" s="49">
        <f>$C12*Discount_factors!AX12</f>
        <v>0</v>
      </c>
      <c r="AZ12" s="49">
        <f>$C12*Discount_factors!AY12</f>
        <v>0</v>
      </c>
      <c r="BA12" s="49">
        <f>$C12*Discount_factors!AZ12</f>
        <v>0</v>
      </c>
      <c r="BB12" s="49">
        <f>$C12*Discount_factors!BA12</f>
        <v>0</v>
      </c>
      <c r="BC12" s="49">
        <f>$C12*Discount_factors!BB12</f>
        <v>0</v>
      </c>
      <c r="BD12" s="49">
        <f>$C12*Discount_factors!BC12</f>
        <v>0</v>
      </c>
      <c r="BE12" s="49">
        <f>$C12*Discount_factors!BD12</f>
        <v>0</v>
      </c>
      <c r="BF12" s="49">
        <f>$C12*Discount_factors!BE12</f>
        <v>0</v>
      </c>
      <c r="BG12" s="49">
        <f>$C12*Discount_factors!BF12</f>
        <v>0</v>
      </c>
      <c r="BH12" s="49">
        <f>$C12*Discount_factors!BG12</f>
        <v>0</v>
      </c>
      <c r="BI12" s="49">
        <f>$C12*Discount_factors!BH12</f>
        <v>0</v>
      </c>
      <c r="BJ12" s="49">
        <f>$C12*Discount_factors!BI12</f>
        <v>0</v>
      </c>
      <c r="BK12" s="49">
        <f>$C12*Discount_factors!BJ12</f>
        <v>0</v>
      </c>
      <c r="BL12" s="49">
        <f>$C12*Discount_factors!BK12</f>
        <v>0</v>
      </c>
      <c r="BM12" s="49">
        <f>$C12*Discount_factors!BL12</f>
        <v>0</v>
      </c>
      <c r="BN12" s="49">
        <f>$C12*Discount_factors!BM12</f>
        <v>0</v>
      </c>
      <c r="BO12" s="49">
        <f>$C12*Discount_factors!BN12</f>
        <v>0</v>
      </c>
      <c r="BP12" s="49">
        <f>$C12*Discount_factors!BO12</f>
        <v>0</v>
      </c>
      <c r="BQ12" s="49">
        <f>$C12*Discount_factors!BP12</f>
        <v>0</v>
      </c>
      <c r="BR12" s="49">
        <f>$C12*Discount_factors!BQ12</f>
        <v>0</v>
      </c>
      <c r="BS12" s="49">
        <f>$C12*Discount_factors!BR12</f>
        <v>0</v>
      </c>
      <c r="BT12" s="49">
        <f>$C12*Discount_factors!BS12</f>
        <v>0</v>
      </c>
      <c r="BU12" s="49">
        <f>$C12*Discount_factors!BT12</f>
        <v>0</v>
      </c>
      <c r="BV12" s="49">
        <f>$C12*Discount_factors!BU12</f>
        <v>0</v>
      </c>
      <c r="BW12" s="49">
        <f>$C12*Discount_factors!BV12</f>
        <v>0</v>
      </c>
      <c r="BX12" s="49">
        <f>$C12*Discount_factors!BW12</f>
        <v>0</v>
      </c>
    </row>
    <row r="13" spans="1:76">
      <c r="A13" s="58">
        <v>2017</v>
      </c>
      <c r="B13" s="101">
        <f t="shared" si="0"/>
        <v>25</v>
      </c>
      <c r="C13" s="49">
        <f>B13*Interest_rates!F11/100 + (B12-B13)</f>
        <v>0.93674999999999997</v>
      </c>
      <c r="D13" s="65">
        <f>D12-'Bond Sales'!C10</f>
        <v>23</v>
      </c>
      <c r="E13" s="65">
        <f t="shared" si="1"/>
        <v>26.1</v>
      </c>
      <c r="F13" s="65"/>
      <c r="G13" s="65">
        <f t="shared" si="9"/>
        <v>2</v>
      </c>
      <c r="I13" s="78">
        <f t="shared" si="2"/>
        <v>4.4778618518811726</v>
      </c>
      <c r="J13" s="78">
        <f>I$4*Asset_rundown!B10/100</f>
        <v>7.3059851267534945</v>
      </c>
      <c r="K13" s="78"/>
      <c r="L13" s="78">
        <f t="shared" si="3"/>
        <v>22.723470107904642</v>
      </c>
      <c r="M13" s="78">
        <f>Pre_Feb!AV13</f>
        <v>3.3229359376225713</v>
      </c>
      <c r="N13" s="78">
        <f t="shared" si="4"/>
        <v>4.4778618518811726</v>
      </c>
      <c r="O13" s="78">
        <f t="shared" si="5"/>
        <v>30.524267897408386</v>
      </c>
      <c r="P13" s="119">
        <f>(O13*Interest_rates!B11/100)-(I12*Interest_rates!B10/100)</f>
        <v>0.29452459058641195</v>
      </c>
      <c r="R13" s="66">
        <v>0</v>
      </c>
      <c r="S13" s="66"/>
      <c r="T13" s="66">
        <f>G13*(Interest_rates!M11/100)</f>
        <v>7.4939999999999993E-2</v>
      </c>
      <c r="U13" s="66">
        <f t="shared" si="6"/>
        <v>0.29452459058641195</v>
      </c>
      <c r="V13" s="49">
        <f t="shared" si="7"/>
        <v>-6.0115193933773271E-3</v>
      </c>
      <c r="W13" s="80">
        <f t="shared" si="8"/>
        <v>0.37547610997978931</v>
      </c>
      <c r="X13" s="79"/>
      <c r="Y13" s="84">
        <f>$W13*Discount_factors!X13</f>
        <v>0.3643562023460592</v>
      </c>
      <c r="Z13" s="84">
        <f>$W13*Discount_factors!Y13</f>
        <v>0.35721246402395845</v>
      </c>
      <c r="AA13" s="84">
        <f>$W13*Discount_factors!Z13</f>
        <v>0.35024295025957175</v>
      </c>
      <c r="AB13" s="84">
        <f>$W13*Discount_factors!AA13</f>
        <v>0.34344258695011148</v>
      </c>
      <c r="AC13" s="84">
        <f>$W13*Discount_factors!AB13</f>
        <v>0.33680647156660776</v>
      </c>
      <c r="AD13" s="84">
        <f>$W13*Discount_factors!AC13</f>
        <v>0.33032986655548663</v>
      </c>
      <c r="AE13" s="84">
        <f>$W13*Discount_factors!AD13</f>
        <v>0.32400819302426881</v>
      </c>
      <c r="AF13" s="84">
        <f>$W13*Discount_factors!AE13</f>
        <v>0.31783702469785313</v>
      </c>
      <c r="AG13" s="84">
        <f>$W13*Discount_factors!AF13</f>
        <v>0.31181208213256933</v>
      </c>
      <c r="AI13" s="49">
        <f>SUM($AN$14:$AN$49)</f>
        <v>24.699424030331134</v>
      </c>
      <c r="AJ13" s="49">
        <f>$C13*Discount_factors!AI13</f>
        <v>0.82029769205424641</v>
      </c>
      <c r="AK13" s="49">
        <f>$C13*Discount_factors!AJ13</f>
        <v>0.84525935082345716</v>
      </c>
      <c r="AL13" s="49">
        <f>$C13*Discount_factors!AK13</f>
        <v>0.87257813304207121</v>
      </c>
      <c r="AM13" s="49">
        <f>$C13*Discount_factors!AL13</f>
        <v>0.90291767472794404</v>
      </c>
      <c r="AN13" s="49">
        <f>$C13*Discount_factors!AM13</f>
        <v>0.93674999999999997</v>
      </c>
      <c r="AO13" s="49">
        <f>$C13*Discount_factors!AN13</f>
        <v>0</v>
      </c>
      <c r="AP13" s="49">
        <f>$C13*Discount_factors!AO13</f>
        <v>0</v>
      </c>
      <c r="AQ13" s="49">
        <f>$C13*Discount_factors!AP13</f>
        <v>0</v>
      </c>
      <c r="AR13" s="49">
        <f>$C13*Discount_factors!AQ13</f>
        <v>0</v>
      </c>
      <c r="AS13" s="49">
        <f>$C13*Discount_factors!AR13</f>
        <v>0</v>
      </c>
      <c r="AT13" s="49">
        <f>$C13*Discount_factors!AS13</f>
        <v>0</v>
      </c>
      <c r="AU13" s="49">
        <f>$C13*Discount_factors!AT13</f>
        <v>0</v>
      </c>
      <c r="AV13" s="49">
        <f>$C13*Discount_factors!AU13</f>
        <v>0</v>
      </c>
      <c r="AW13" s="49">
        <f>$C13*Discount_factors!AV13</f>
        <v>0</v>
      </c>
      <c r="AX13" s="49">
        <f>$C13*Discount_factors!AW13</f>
        <v>0</v>
      </c>
      <c r="AY13" s="49">
        <f>$C13*Discount_factors!AX13</f>
        <v>0</v>
      </c>
      <c r="AZ13" s="49">
        <f>$C13*Discount_factors!AY13</f>
        <v>0</v>
      </c>
      <c r="BA13" s="49">
        <f>$C13*Discount_factors!AZ13</f>
        <v>0</v>
      </c>
      <c r="BB13" s="49">
        <f>$C13*Discount_factors!BA13</f>
        <v>0</v>
      </c>
      <c r="BC13" s="49">
        <f>$C13*Discount_factors!BB13</f>
        <v>0</v>
      </c>
      <c r="BD13" s="49">
        <f>$C13*Discount_factors!BC13</f>
        <v>0</v>
      </c>
      <c r="BE13" s="49">
        <f>$C13*Discount_factors!BD13</f>
        <v>0</v>
      </c>
      <c r="BF13" s="49">
        <f>$C13*Discount_factors!BE13</f>
        <v>0</v>
      </c>
      <c r="BG13" s="49">
        <f>$C13*Discount_factors!BF13</f>
        <v>0</v>
      </c>
      <c r="BH13" s="49">
        <f>$C13*Discount_factors!BG13</f>
        <v>0</v>
      </c>
      <c r="BI13" s="49">
        <f>$C13*Discount_factors!BH13</f>
        <v>0</v>
      </c>
      <c r="BJ13" s="49">
        <f>$C13*Discount_factors!BI13</f>
        <v>0</v>
      </c>
      <c r="BK13" s="49">
        <f>$C13*Discount_factors!BJ13</f>
        <v>0</v>
      </c>
      <c r="BL13" s="49">
        <f>$C13*Discount_factors!BK13</f>
        <v>0</v>
      </c>
      <c r="BM13" s="49">
        <f>$C13*Discount_factors!BL13</f>
        <v>0</v>
      </c>
      <c r="BN13" s="49">
        <f>$C13*Discount_factors!BM13</f>
        <v>0</v>
      </c>
      <c r="BO13" s="49">
        <f>$C13*Discount_factors!BN13</f>
        <v>0</v>
      </c>
      <c r="BP13" s="49">
        <f>$C13*Discount_factors!BO13</f>
        <v>0</v>
      </c>
      <c r="BQ13" s="49">
        <f>$C13*Discount_factors!BP13</f>
        <v>0</v>
      </c>
      <c r="BR13" s="49">
        <f>$C13*Discount_factors!BQ13</f>
        <v>0</v>
      </c>
      <c r="BS13" s="49">
        <f>$C13*Discount_factors!BR13</f>
        <v>0</v>
      </c>
      <c r="BT13" s="49">
        <f>$C13*Discount_factors!BS13</f>
        <v>0</v>
      </c>
      <c r="BU13" s="49">
        <f>$C13*Discount_factors!BT13</f>
        <v>0</v>
      </c>
      <c r="BV13" s="49">
        <f>$C13*Discount_factors!BU13</f>
        <v>0</v>
      </c>
      <c r="BW13" s="49">
        <f>$C13*Discount_factors!BV13</f>
        <v>0</v>
      </c>
      <c r="BX13" s="49">
        <f>$C13*Discount_factors!BW13</f>
        <v>0</v>
      </c>
    </row>
    <row r="14" spans="1:76">
      <c r="A14" s="58">
        <v>2018</v>
      </c>
      <c r="B14" s="101">
        <f t="shared" si="0"/>
        <v>25</v>
      </c>
      <c r="C14" s="49">
        <f>B14*Interest_rates!F12/100 + (B13-B14)</f>
        <v>0.99924999999999997</v>
      </c>
      <c r="D14" s="65">
        <f>D13-'Bond Sales'!C11</f>
        <v>22.5</v>
      </c>
      <c r="E14" s="65">
        <f t="shared" si="1"/>
        <v>25.6</v>
      </c>
      <c r="F14" s="65"/>
      <c r="G14" s="65">
        <f t="shared" si="9"/>
        <v>2.5</v>
      </c>
      <c r="I14" s="78">
        <f>I$8-J14</f>
        <v>3.0048809795518405</v>
      </c>
      <c r="J14" s="78">
        <f>I$4*Asset_rundown!B11/100</f>
        <v>8.7789659990828266</v>
      </c>
      <c r="K14" s="78"/>
      <c r="L14" s="78">
        <f t="shared" si="3"/>
        <v>22.218669007941109</v>
      </c>
      <c r="M14" s="78">
        <f>Pre_Feb!AV14</f>
        <v>3.2816627090493453</v>
      </c>
      <c r="N14" s="78">
        <f t="shared" si="4"/>
        <v>3.0048809795518405</v>
      </c>
      <c r="O14" s="78">
        <f t="shared" si="5"/>
        <v>28.505212696542294</v>
      </c>
      <c r="P14" s="119">
        <f>(O14*Interest_rates!B12/100)-(I13*Interest_rates!B11/100)</f>
        <v>0.34205127576068661</v>
      </c>
      <c r="R14" s="66">
        <v>0</v>
      </c>
      <c r="S14" s="66"/>
      <c r="T14" s="66">
        <f>G14*(Interest_rates!M12/100)</f>
        <v>9.9925E-2</v>
      </c>
      <c r="U14" s="66">
        <f t="shared" si="6"/>
        <v>0.34205127576068661</v>
      </c>
      <c r="V14" s="49">
        <f t="shared" si="7"/>
        <v>-6.2517998235308882E-3</v>
      </c>
      <c r="W14" s="80">
        <f t="shared" si="8"/>
        <v>0.44822807558421751</v>
      </c>
      <c r="X14" s="79"/>
      <c r="Y14" s="84">
        <f>$W14*Discount_factors!X14</f>
        <v>0.42904562484741926</v>
      </c>
      <c r="Z14" s="84">
        <f>$W14*Discount_factors!Y14</f>
        <v>0.41856913677609853</v>
      </c>
      <c r="AA14" s="84">
        <f>$W14*Discount_factors!Z14</f>
        <v>0.40839813436686129</v>
      </c>
      <c r="AB14" s="84">
        <f>$W14*Discount_factors!AA14</f>
        <v>0.39852227561710529</v>
      </c>
      <c r="AC14" s="84">
        <f>$W14*Discount_factors!AB14</f>
        <v>0.38893161673454762</v>
      </c>
      <c r="AD14" s="84">
        <f>$W14*Discount_factors!AC14</f>
        <v>0.37961659497059108</v>
      </c>
      <c r="AE14" s="84">
        <f>$W14*Discount_factors!AD14</f>
        <v>0.37056801227204017</v>
      </c>
      <c r="AF14" s="84">
        <f>$W14*Discount_factors!AE14</f>
        <v>0.36177701970845172</v>
      </c>
      <c r="AG14" s="84">
        <f>$W14*Discount_factors!AF14</f>
        <v>0.35323510263484009</v>
      </c>
      <c r="AI14" s="49">
        <f>SUM($AO$15:$AO$49)</f>
        <v>24.687410008823456</v>
      </c>
      <c r="AJ14" s="49">
        <f>$C14*Discount_factors!AI14</f>
        <v>0.84139733751502055</v>
      </c>
      <c r="AK14" s="49">
        <f>$C14*Discount_factors!AJ14</f>
        <v>0.86700105849560261</v>
      </c>
      <c r="AL14" s="49">
        <f>$C14*Discount_factors!AK14</f>
        <v>0.89502253270618037</v>
      </c>
      <c r="AM14" s="49">
        <f>$C14*Discount_factors!AL14</f>
        <v>0.92614246616837426</v>
      </c>
      <c r="AN14" s="49">
        <f>$C14*Discount_factors!AM14</f>
        <v>0.96084502437570307</v>
      </c>
      <c r="AO14" s="49">
        <f>$C14*Discount_factors!AN14</f>
        <v>0.99924999999999997</v>
      </c>
      <c r="AP14" s="49">
        <f>$C14*Discount_factors!AO14</f>
        <v>0</v>
      </c>
      <c r="AQ14" s="49">
        <f>$C14*Discount_factors!AP14</f>
        <v>0</v>
      </c>
      <c r="AR14" s="49">
        <f>$C14*Discount_factors!AQ14</f>
        <v>0</v>
      </c>
      <c r="AS14" s="49">
        <f>$C14*Discount_factors!AR14</f>
        <v>0</v>
      </c>
      <c r="AT14" s="49">
        <f>$C14*Discount_factors!AS14</f>
        <v>0</v>
      </c>
      <c r="AU14" s="49">
        <f>$C14*Discount_factors!AT14</f>
        <v>0</v>
      </c>
      <c r="AV14" s="49">
        <f>$C14*Discount_factors!AU14</f>
        <v>0</v>
      </c>
      <c r="AW14" s="49">
        <f>$C14*Discount_factors!AV14</f>
        <v>0</v>
      </c>
      <c r="AX14" s="49">
        <f>$C14*Discount_factors!AW14</f>
        <v>0</v>
      </c>
      <c r="AY14" s="49">
        <f>$C14*Discount_factors!AX14</f>
        <v>0</v>
      </c>
      <c r="AZ14" s="49">
        <f>$C14*Discount_factors!AY14</f>
        <v>0</v>
      </c>
      <c r="BA14" s="49">
        <f>$C14*Discount_factors!AZ14</f>
        <v>0</v>
      </c>
      <c r="BB14" s="49">
        <f>$C14*Discount_factors!BA14</f>
        <v>0</v>
      </c>
      <c r="BC14" s="49">
        <f>$C14*Discount_factors!BB14</f>
        <v>0</v>
      </c>
      <c r="BD14" s="49">
        <f>$C14*Discount_factors!BC14</f>
        <v>0</v>
      </c>
      <c r="BE14" s="49">
        <f>$C14*Discount_factors!BD14</f>
        <v>0</v>
      </c>
      <c r="BF14" s="49">
        <f>$C14*Discount_factors!BE14</f>
        <v>0</v>
      </c>
      <c r="BG14" s="49">
        <f>$C14*Discount_factors!BF14</f>
        <v>0</v>
      </c>
      <c r="BH14" s="49">
        <f>$C14*Discount_factors!BG14</f>
        <v>0</v>
      </c>
      <c r="BI14" s="49">
        <f>$C14*Discount_factors!BH14</f>
        <v>0</v>
      </c>
      <c r="BJ14" s="49">
        <f>$C14*Discount_factors!BI14</f>
        <v>0</v>
      </c>
      <c r="BK14" s="49">
        <f>$C14*Discount_factors!BJ14</f>
        <v>0</v>
      </c>
      <c r="BL14" s="49">
        <f>$C14*Discount_factors!BK14</f>
        <v>0</v>
      </c>
      <c r="BM14" s="49">
        <f>$C14*Discount_factors!BL14</f>
        <v>0</v>
      </c>
      <c r="BN14" s="49">
        <f>$C14*Discount_factors!BM14</f>
        <v>0</v>
      </c>
      <c r="BO14" s="49">
        <f>$C14*Discount_factors!BN14</f>
        <v>0</v>
      </c>
      <c r="BP14" s="49">
        <f>$C14*Discount_factors!BO14</f>
        <v>0</v>
      </c>
      <c r="BQ14" s="49">
        <f>$C14*Discount_factors!BP14</f>
        <v>0</v>
      </c>
      <c r="BR14" s="49">
        <f>$C14*Discount_factors!BQ14</f>
        <v>0</v>
      </c>
      <c r="BS14" s="49">
        <f>$C14*Discount_factors!BR14</f>
        <v>0</v>
      </c>
      <c r="BT14" s="49">
        <f>$C14*Discount_factors!BS14</f>
        <v>0</v>
      </c>
      <c r="BU14" s="49">
        <f>$C14*Discount_factors!BT14</f>
        <v>0</v>
      </c>
      <c r="BV14" s="49">
        <f>$C14*Discount_factors!BU14</f>
        <v>0</v>
      </c>
      <c r="BW14" s="49">
        <f>$C14*Discount_factors!BV14</f>
        <v>0</v>
      </c>
      <c r="BX14" s="49">
        <f>$C14*Discount_factors!BW14</f>
        <v>0</v>
      </c>
    </row>
    <row r="15" spans="1:76">
      <c r="A15" s="58">
        <v>2019</v>
      </c>
      <c r="B15" s="101">
        <f t="shared" si="0"/>
        <v>25</v>
      </c>
      <c r="C15" s="49">
        <f>B15*Interest_rates!F13/100 + (B14-B15)</f>
        <v>1.05375</v>
      </c>
      <c r="D15" s="65">
        <f>D14-'Bond Sales'!C12</f>
        <v>21.5</v>
      </c>
      <c r="E15" s="65">
        <f t="shared" si="1"/>
        <v>24.6</v>
      </c>
      <c r="F15" s="65"/>
      <c r="G15" s="65">
        <f t="shared" si="9"/>
        <v>3.5</v>
      </c>
      <c r="I15" s="78">
        <f t="shared" si="2"/>
        <v>1.5319001072225067</v>
      </c>
      <c r="J15" s="78">
        <f>I$4*Asset_rundown!B12/100</f>
        <v>10.25194687141216</v>
      </c>
      <c r="K15" s="78"/>
      <c r="L15" s="78">
        <f t="shared" si="3"/>
        <v>21.219841532998032</v>
      </c>
      <c r="M15" s="78">
        <f>Pre_Feb!AV15</f>
        <v>3.2455288822357753</v>
      </c>
      <c r="N15" s="78">
        <f t="shared" si="4"/>
        <v>1.5319001072225067</v>
      </c>
      <c r="O15" s="78">
        <f t="shared" si="5"/>
        <v>25.997270522456311</v>
      </c>
      <c r="P15" s="119">
        <f>(O15*Interest_rates!B13/100)-(I14*Interest_rates!B12/100)</f>
        <v>0.37327925374474935</v>
      </c>
      <c r="R15" s="66">
        <v>0</v>
      </c>
      <c r="S15" s="66"/>
      <c r="T15" s="66">
        <f>G15*(Interest_rates!M13/100)</f>
        <v>0.14752499999999999</v>
      </c>
      <c r="U15" s="66">
        <f t="shared" si="6"/>
        <v>0.37327925374474935</v>
      </c>
      <c r="V15" s="49">
        <f t="shared" si="7"/>
        <v>-1.3030626372184599E-2</v>
      </c>
      <c r="W15" s="80">
        <f t="shared" si="8"/>
        <v>0.53383488011693392</v>
      </c>
      <c r="X15" s="79"/>
      <c r="Y15" s="84">
        <f>$W15*Discount_factors!X15</f>
        <v>0.502966469717537</v>
      </c>
      <c r="Z15" s="84">
        <f>$W15*Discount_factors!Y15</f>
        <v>0.48828189316189941</v>
      </c>
      <c r="AA15" s="84">
        <f>$W15*Discount_factors!Z15</f>
        <v>0.47409507570406673</v>
      </c>
      <c r="AB15" s="84">
        <f>$W15*Discount_factors!AA15</f>
        <v>0.46038682766288358</v>
      </c>
      <c r="AC15" s="84">
        <f>$W15*Discount_factors!AB15</f>
        <v>0.44713878763837323</v>
      </c>
      <c r="AD15" s="84">
        <f>$W15*Discount_factors!AC15</f>
        <v>0.43433338297832219</v>
      </c>
      <c r="AE15" s="84">
        <f>$W15*Discount_factors!AD15</f>
        <v>0.42195379231059382</v>
      </c>
      <c r="AF15" s="84">
        <f>$W15*Discount_factors!AE15</f>
        <v>0.40998391002396795</v>
      </c>
      <c r="AG15" s="84">
        <f>$W15*Discount_factors!AF15</f>
        <v>0.39840831258748943</v>
      </c>
      <c r="AI15" s="49">
        <f>SUM($AP$16:$AP$49)</f>
        <v>24.674234340695385</v>
      </c>
      <c r="AJ15" s="49">
        <f>$C15*Discount_factors!AI15</f>
        <v>0.85140134370216125</v>
      </c>
      <c r="AK15" s="49">
        <f>$C15*Discount_factors!AJ15</f>
        <v>0.87730948659101804</v>
      </c>
      <c r="AL15" s="49">
        <f>$C15*Discount_factors!AK15</f>
        <v>0.90566412919763961</v>
      </c>
      <c r="AM15" s="49">
        <f>$C15*Discount_factors!AL15</f>
        <v>0.93715407096984149</v>
      </c>
      <c r="AN15" s="49">
        <f>$C15*Discount_factors!AM15</f>
        <v>0.97226923400908138</v>
      </c>
      <c r="AO15" s="49">
        <f>$C15*Discount_factors!AN15</f>
        <v>1.0111308352924244</v>
      </c>
      <c r="AP15" s="49">
        <f>$C15*Discount_factors!AO15</f>
        <v>1.05375</v>
      </c>
      <c r="AQ15" s="49">
        <f>$C15*Discount_factors!AP15</f>
        <v>0</v>
      </c>
      <c r="AR15" s="49">
        <f>$C15*Discount_factors!AQ15</f>
        <v>0</v>
      </c>
      <c r="AS15" s="49">
        <f>$C15*Discount_factors!AR15</f>
        <v>0</v>
      </c>
      <c r="AT15" s="49">
        <f>$C15*Discount_factors!AS15</f>
        <v>0</v>
      </c>
      <c r="AU15" s="49">
        <f>$C15*Discount_factors!AT15</f>
        <v>0</v>
      </c>
      <c r="AV15" s="49">
        <f>$C15*Discount_factors!AU15</f>
        <v>0</v>
      </c>
      <c r="AW15" s="49">
        <f>$C15*Discount_factors!AV15</f>
        <v>0</v>
      </c>
      <c r="AX15" s="49">
        <f>$C15*Discount_factors!AW15</f>
        <v>0</v>
      </c>
      <c r="AY15" s="49">
        <f>$C15*Discount_factors!AX15</f>
        <v>0</v>
      </c>
      <c r="AZ15" s="49">
        <f>$C15*Discount_factors!AY15</f>
        <v>0</v>
      </c>
      <c r="BA15" s="49">
        <f>$C15*Discount_factors!AZ15</f>
        <v>0</v>
      </c>
      <c r="BB15" s="49">
        <f>$C15*Discount_factors!BA15</f>
        <v>0</v>
      </c>
      <c r="BC15" s="49">
        <f>$C15*Discount_factors!BB15</f>
        <v>0</v>
      </c>
      <c r="BD15" s="49">
        <f>$C15*Discount_factors!BC15</f>
        <v>0</v>
      </c>
      <c r="BE15" s="49">
        <f>$C15*Discount_factors!BD15</f>
        <v>0</v>
      </c>
      <c r="BF15" s="49">
        <f>$C15*Discount_factors!BE15</f>
        <v>0</v>
      </c>
      <c r="BG15" s="49">
        <f>$C15*Discount_factors!BF15</f>
        <v>0</v>
      </c>
      <c r="BH15" s="49">
        <f>$C15*Discount_factors!BG15</f>
        <v>0</v>
      </c>
      <c r="BI15" s="49">
        <f>$C15*Discount_factors!BH15</f>
        <v>0</v>
      </c>
      <c r="BJ15" s="49">
        <f>$C15*Discount_factors!BI15</f>
        <v>0</v>
      </c>
      <c r="BK15" s="49">
        <f>$C15*Discount_factors!BJ15</f>
        <v>0</v>
      </c>
      <c r="BL15" s="49">
        <f>$C15*Discount_factors!BK15</f>
        <v>0</v>
      </c>
      <c r="BM15" s="49">
        <f>$C15*Discount_factors!BL15</f>
        <v>0</v>
      </c>
      <c r="BN15" s="49">
        <f>$C15*Discount_factors!BM15</f>
        <v>0</v>
      </c>
      <c r="BO15" s="49">
        <f>$C15*Discount_factors!BN15</f>
        <v>0</v>
      </c>
      <c r="BP15" s="49">
        <f>$C15*Discount_factors!BO15</f>
        <v>0</v>
      </c>
      <c r="BQ15" s="49">
        <f>$C15*Discount_factors!BP15</f>
        <v>0</v>
      </c>
      <c r="BR15" s="49">
        <f>$C15*Discount_factors!BQ15</f>
        <v>0</v>
      </c>
      <c r="BS15" s="49">
        <f>$C15*Discount_factors!BR15</f>
        <v>0</v>
      </c>
      <c r="BT15" s="49">
        <f>$C15*Discount_factors!BS15</f>
        <v>0</v>
      </c>
      <c r="BU15" s="49">
        <f>$C15*Discount_factors!BT15</f>
        <v>0</v>
      </c>
      <c r="BV15" s="49">
        <f>$C15*Discount_factors!BU15</f>
        <v>0</v>
      </c>
      <c r="BW15" s="49">
        <f>$C15*Discount_factors!BV15</f>
        <v>0</v>
      </c>
      <c r="BX15" s="49">
        <f>$C15*Discount_factors!BW15</f>
        <v>0</v>
      </c>
    </row>
    <row r="16" spans="1:76">
      <c r="A16" s="58">
        <v>2020</v>
      </c>
      <c r="B16" s="101">
        <f t="shared" si="0"/>
        <v>25</v>
      </c>
      <c r="C16" s="49">
        <f>B16*Interest_rates!F14/100 + (B15-B16)</f>
        <v>1.1020000000000001</v>
      </c>
      <c r="D16" s="65">
        <f>D15-'Bond Sales'!C13</f>
        <v>20.5</v>
      </c>
      <c r="E16" s="65">
        <f t="shared" si="1"/>
        <v>23.6</v>
      </c>
      <c r="F16" s="65"/>
      <c r="G16" s="65">
        <f t="shared" si="9"/>
        <v>4.5</v>
      </c>
      <c r="I16" s="78">
        <f t="shared" si="2"/>
        <v>0</v>
      </c>
      <c r="J16" s="78">
        <f>I$4*Asset_rundown!B13/100</f>
        <v>11.783846978634667</v>
      </c>
      <c r="K16" s="78"/>
      <c r="L16" s="78">
        <f t="shared" si="3"/>
        <v>20.221097164155243</v>
      </c>
      <c r="M16" s="78">
        <f>Pre_Feb!AV16</f>
        <v>3.2138128033647275</v>
      </c>
      <c r="N16" s="78">
        <f t="shared" si="4"/>
        <v>0</v>
      </c>
      <c r="O16" s="78">
        <f t="shared" si="5"/>
        <v>23.434909967519971</v>
      </c>
      <c r="P16" s="119">
        <f>(O16*Interest_rates!B14/100)-(I15*Interest_rates!B13/100)</f>
        <v>0.39458238350905817</v>
      </c>
      <c r="Q16" s="65"/>
      <c r="R16" s="66">
        <v>0</v>
      </c>
      <c r="S16" s="66"/>
      <c r="T16" s="66">
        <f>G16*(Interest_rates!M14/100)</f>
        <v>0.19836000000000001</v>
      </c>
      <c r="U16" s="66">
        <f t="shared" si="6"/>
        <v>0.39458238350905817</v>
      </c>
      <c r="V16" s="136">
        <f t="shared" si="7"/>
        <v>-1.3605016382671095E-2</v>
      </c>
      <c r="W16" s="80">
        <f t="shared" si="8"/>
        <v>0.60654739989172923</v>
      </c>
      <c r="X16" s="162"/>
      <c r="Y16" s="84">
        <f>$W16*Discount_factors!X16</f>
        <v>0.56143599305342995</v>
      </c>
      <c r="Z16" s="84">
        <f>$W16*Discount_factors!Y16</f>
        <v>0.54238008069755683</v>
      </c>
      <c r="AA16" s="84">
        <f>$W16*Discount_factors!Z16</f>
        <v>0.52405977652079294</v>
      </c>
      <c r="AB16" s="84">
        <f>$W16*Discount_factors!AA16</f>
        <v>0.50644328826293383</v>
      </c>
      <c r="AC16" s="84">
        <f>$W16*Discount_factors!AB16</f>
        <v>0.48950034305408141</v>
      </c>
      <c r="AD16" s="84">
        <f>$W16*Discount_factors!AC16</f>
        <v>0.47320210792041822</v>
      </c>
      <c r="AE16" s="84">
        <f>$W16*Discount_factors!AD16</f>
        <v>0.45752111480569752</v>
      </c>
      <c r="AF16" s="84">
        <f>$W16*Discount_factors!AE16</f>
        <v>0.44243118983185153</v>
      </c>
      <c r="AG16" s="84">
        <f>$W16*Discount_factors!AF16</f>
        <v>0.42790738654030908</v>
      </c>
      <c r="AI16" s="49">
        <f>SUM($AQ$17:$AQ$49)</f>
        <v>24.659874590433223</v>
      </c>
      <c r="AJ16" s="49">
        <f>$C16*Discount_factors!AI16</f>
        <v>0.85279483522647381</v>
      </c>
      <c r="AK16" s="49">
        <f>$C16*Discount_factors!AJ16</f>
        <v>0.87874538206241548</v>
      </c>
      <c r="AL16" s="49">
        <f>$C16*Discount_factors!AK16</f>
        <v>0.90714643281067264</v>
      </c>
      <c r="AM16" s="49">
        <f>$C16*Discount_factors!AL16</f>
        <v>0.9386879142794996</v>
      </c>
      <c r="AN16" s="49">
        <f>$C16*Discount_factors!AM16</f>
        <v>0.97386055042755248</v>
      </c>
      <c r="AO16" s="49">
        <f>$C16*Discount_factors!AN16</f>
        <v>1.0127857566281417</v>
      </c>
      <c r="AP16" s="49">
        <f>$C16*Discount_factors!AO16</f>
        <v>1.0554746762700178</v>
      </c>
      <c r="AQ16" s="49">
        <f>$C16*Discount_factors!AP16</f>
        <v>1.1020000000000001</v>
      </c>
      <c r="AR16" s="49">
        <f>$C16*Discount_factors!AQ16</f>
        <v>0</v>
      </c>
      <c r="AS16" s="49">
        <f>$C16*Discount_factors!AR16</f>
        <v>0</v>
      </c>
      <c r="AT16" s="49">
        <f>$C16*Discount_factors!AS16</f>
        <v>0</v>
      </c>
      <c r="AU16" s="49">
        <f>$C16*Discount_factors!AT16</f>
        <v>0</v>
      </c>
      <c r="AV16" s="49">
        <f>$C16*Discount_factors!AU16</f>
        <v>0</v>
      </c>
      <c r="AW16" s="49">
        <f>$C16*Discount_factors!AV16</f>
        <v>0</v>
      </c>
      <c r="AX16" s="49">
        <f>$C16*Discount_factors!AW16</f>
        <v>0</v>
      </c>
      <c r="AY16" s="49">
        <f>$C16*Discount_factors!AX16</f>
        <v>0</v>
      </c>
      <c r="AZ16" s="49">
        <f>$C16*Discount_factors!AY16</f>
        <v>0</v>
      </c>
      <c r="BA16" s="49">
        <f>$C16*Discount_factors!AZ16</f>
        <v>0</v>
      </c>
      <c r="BB16" s="49">
        <f>$C16*Discount_factors!BA16</f>
        <v>0</v>
      </c>
      <c r="BC16" s="49">
        <f>$C16*Discount_factors!BB16</f>
        <v>0</v>
      </c>
      <c r="BD16" s="49">
        <f>$C16*Discount_factors!BC16</f>
        <v>0</v>
      </c>
      <c r="BE16" s="49">
        <f>$C16*Discount_factors!BD16</f>
        <v>0</v>
      </c>
      <c r="BF16" s="49">
        <f>$C16*Discount_factors!BE16</f>
        <v>0</v>
      </c>
      <c r="BG16" s="49">
        <f>$C16*Discount_factors!BF16</f>
        <v>0</v>
      </c>
      <c r="BH16" s="49">
        <f>$C16*Discount_factors!BG16</f>
        <v>0</v>
      </c>
      <c r="BI16" s="49">
        <f>$C16*Discount_factors!BH16</f>
        <v>0</v>
      </c>
      <c r="BJ16" s="49">
        <f>$C16*Discount_factors!BI16</f>
        <v>0</v>
      </c>
      <c r="BK16" s="49">
        <f>$C16*Discount_factors!BJ16</f>
        <v>0</v>
      </c>
      <c r="BL16" s="49">
        <f>$C16*Discount_factors!BK16</f>
        <v>0</v>
      </c>
      <c r="BM16" s="49">
        <f>$C16*Discount_factors!BL16</f>
        <v>0</v>
      </c>
      <c r="BN16" s="49">
        <f>$C16*Discount_factors!BM16</f>
        <v>0</v>
      </c>
      <c r="BO16" s="49">
        <f>$C16*Discount_factors!BN16</f>
        <v>0</v>
      </c>
      <c r="BP16" s="49">
        <f>$C16*Discount_factors!BO16</f>
        <v>0</v>
      </c>
      <c r="BQ16" s="49">
        <f>$C16*Discount_factors!BP16</f>
        <v>0</v>
      </c>
      <c r="BR16" s="49">
        <f>$C16*Discount_factors!BQ16</f>
        <v>0</v>
      </c>
      <c r="BS16" s="49">
        <f>$C16*Discount_factors!BR16</f>
        <v>0</v>
      </c>
      <c r="BT16" s="49">
        <f>$C16*Discount_factors!BS16</f>
        <v>0</v>
      </c>
      <c r="BU16" s="49">
        <f>$C16*Discount_factors!BT16</f>
        <v>0</v>
      </c>
      <c r="BV16" s="49">
        <f>$C16*Discount_factors!BU16</f>
        <v>0</v>
      </c>
      <c r="BW16" s="49">
        <f>$C16*Discount_factors!BV16</f>
        <v>0</v>
      </c>
      <c r="BX16" s="49">
        <f>$C16*Discount_factors!BW16</f>
        <v>0</v>
      </c>
    </row>
    <row r="17" spans="1:76">
      <c r="A17" s="58">
        <v>2021</v>
      </c>
      <c r="B17" s="101">
        <f t="shared" si="0"/>
        <v>25</v>
      </c>
      <c r="C17" s="49">
        <f>B17*Interest_rates!F15/100 + (B16-B17)</f>
        <v>1.1432500000000001</v>
      </c>
      <c r="D17" s="65">
        <f>D16-'Bond Sales'!C14</f>
        <v>19.5</v>
      </c>
      <c r="E17" s="65">
        <f t="shared" si="1"/>
        <v>22.6</v>
      </c>
      <c r="F17" s="65"/>
      <c r="G17" s="65">
        <f>G16-(D17-D16)</f>
        <v>5.5</v>
      </c>
      <c r="I17" s="78"/>
      <c r="J17" s="78"/>
      <c r="K17" s="78"/>
      <c r="L17" s="78">
        <f t="shared" si="3"/>
        <v>19.222570111253908</v>
      </c>
      <c r="M17" s="78">
        <f>Pre_Feb!AV17</f>
        <v>3.1857252608625966</v>
      </c>
      <c r="N17" s="78"/>
      <c r="O17" s="78">
        <f t="shared" si="5"/>
        <v>22.408295372116505</v>
      </c>
      <c r="P17" s="119">
        <f>(O17*Interest_rates!B15/100)-(I16*Interest_rates!B14/100)</f>
        <v>0.43763400861743534</v>
      </c>
      <c r="Q17" s="65"/>
      <c r="R17" s="66">
        <v>0</v>
      </c>
      <c r="S17" s="66"/>
      <c r="T17" s="66">
        <f>G17*(Interest_rates!M15/100)</f>
        <v>0.25151500000000004</v>
      </c>
      <c r="U17" s="66">
        <f t="shared" si="6"/>
        <v>0.43763400861743534</v>
      </c>
      <c r="V17" s="49">
        <f t="shared" si="7"/>
        <v>-1.4227173781850837E-2</v>
      </c>
      <c r="W17" s="80">
        <f t="shared" si="8"/>
        <v>0.70337618239928623</v>
      </c>
      <c r="X17" s="79"/>
      <c r="Y17" s="84">
        <f>$W17*Discount_factors!X17</f>
        <v>0.6385915310250736</v>
      </c>
      <c r="Z17" s="84">
        <f>$W17*Discount_factors!Y17</f>
        <v>0.6139061222059905</v>
      </c>
      <c r="AA17" s="84">
        <f>$W17*Discount_factors!Z17</f>
        <v>0.59028905934869569</v>
      </c>
      <c r="AB17" s="84">
        <f>$W17*Discount_factors!AA17</f>
        <v>0.56768921513667303</v>
      </c>
      <c r="AC17" s="84">
        <f>$W17*Discount_factors!AB17</f>
        <v>0.54605814085911286</v>
      </c>
      <c r="AD17" s="84">
        <f>$W17*Discount_factors!AC17</f>
        <v>0.52534991404595832</v>
      </c>
      <c r="AE17" s="84">
        <f>$W17*Discount_factors!AD17</f>
        <v>0.50552099544765317</v>
      </c>
      <c r="AF17" s="84">
        <f>$W17*Discount_factors!AE17</f>
        <v>0.48653009474528031</v>
      </c>
      <c r="AG17" s="84">
        <f>$W17*Discount_factors!AF17</f>
        <v>0.46833804441986565</v>
      </c>
      <c r="AI17" s="49">
        <f>SUM($AR$18:$AR$49)</f>
        <v>24.644320655453729</v>
      </c>
      <c r="AJ17" s="49">
        <f>$C17*Discount_factors!AI17</f>
        <v>0.8460277528344472</v>
      </c>
      <c r="AK17" s="49">
        <f>$C17*Discount_factors!AJ17</f>
        <v>0.87177237735319946</v>
      </c>
      <c r="AL17" s="49">
        <f>$C17*Discount_factors!AK17</f>
        <v>0.89994806058925469</v>
      </c>
      <c r="AM17" s="49">
        <f>$C17*Discount_factors!AL17</f>
        <v>0.93123925465594304</v>
      </c>
      <c r="AN17" s="49">
        <f>$C17*Discount_factors!AM17</f>
        <v>0.96613278952790116</v>
      </c>
      <c r="AO17" s="49">
        <f>$C17*Discount_factors!AN17</f>
        <v>1.0047491171253313</v>
      </c>
      <c r="AP17" s="49">
        <f>$C17*Discount_factors!AO17</f>
        <v>1.047099292412164</v>
      </c>
      <c r="AQ17" s="49">
        <f>$C17*Discount_factors!AP17</f>
        <v>1.0932554292216921</v>
      </c>
      <c r="AR17" s="49">
        <f>$C17*Discount_factors!AQ17</f>
        <v>1.1432500000000001</v>
      </c>
      <c r="AS17" s="49">
        <f>$C17*Discount_factors!AR17</f>
        <v>0</v>
      </c>
      <c r="AT17" s="49">
        <f>$C17*Discount_factors!AS17</f>
        <v>0</v>
      </c>
      <c r="AU17" s="49">
        <f>$C17*Discount_factors!AT17</f>
        <v>0</v>
      </c>
      <c r="AV17" s="49">
        <f>$C17*Discount_factors!AU17</f>
        <v>0</v>
      </c>
      <c r="AW17" s="49">
        <f>$C17*Discount_factors!AV17</f>
        <v>0</v>
      </c>
      <c r="AX17" s="49">
        <f>$C17*Discount_factors!AW17</f>
        <v>0</v>
      </c>
      <c r="AY17" s="49">
        <f>$C17*Discount_factors!AX17</f>
        <v>0</v>
      </c>
      <c r="AZ17" s="49">
        <f>$C17*Discount_factors!AY17</f>
        <v>0</v>
      </c>
      <c r="BA17" s="49">
        <f>$C17*Discount_factors!AZ17</f>
        <v>0</v>
      </c>
      <c r="BB17" s="49">
        <f>$C17*Discount_factors!BA17</f>
        <v>0</v>
      </c>
      <c r="BC17" s="49">
        <f>$C17*Discount_factors!BB17</f>
        <v>0</v>
      </c>
      <c r="BD17" s="49">
        <f>$C17*Discount_factors!BC17</f>
        <v>0</v>
      </c>
      <c r="BE17" s="49">
        <f>$C17*Discount_factors!BD17</f>
        <v>0</v>
      </c>
      <c r="BF17" s="49">
        <f>$C17*Discount_factors!BE17</f>
        <v>0</v>
      </c>
      <c r="BG17" s="49">
        <f>$C17*Discount_factors!BF17</f>
        <v>0</v>
      </c>
      <c r="BH17" s="49">
        <f>$C17*Discount_factors!BG17</f>
        <v>0</v>
      </c>
      <c r="BI17" s="49">
        <f>$C17*Discount_factors!BH17</f>
        <v>0</v>
      </c>
      <c r="BJ17" s="49">
        <f>$C17*Discount_factors!BI17</f>
        <v>0</v>
      </c>
      <c r="BK17" s="49">
        <f>$C17*Discount_factors!BJ17</f>
        <v>0</v>
      </c>
      <c r="BL17" s="49">
        <f>$C17*Discount_factors!BK17</f>
        <v>0</v>
      </c>
      <c r="BM17" s="49">
        <f>$C17*Discount_factors!BL17</f>
        <v>0</v>
      </c>
      <c r="BN17" s="49">
        <f>$C17*Discount_factors!BM17</f>
        <v>0</v>
      </c>
      <c r="BO17" s="49">
        <f>$C17*Discount_factors!BN17</f>
        <v>0</v>
      </c>
      <c r="BP17" s="49">
        <f>$C17*Discount_factors!BO17</f>
        <v>0</v>
      </c>
      <c r="BQ17" s="49">
        <f>$C17*Discount_factors!BP17</f>
        <v>0</v>
      </c>
      <c r="BR17" s="49">
        <f>$C17*Discount_factors!BQ17</f>
        <v>0</v>
      </c>
      <c r="BS17" s="49">
        <f>$C17*Discount_factors!BR17</f>
        <v>0</v>
      </c>
      <c r="BT17" s="49">
        <f>$C17*Discount_factors!BS17</f>
        <v>0</v>
      </c>
      <c r="BU17" s="49">
        <f>$C17*Discount_factors!BT17</f>
        <v>0</v>
      </c>
      <c r="BV17" s="49">
        <f>$C17*Discount_factors!BU17</f>
        <v>0</v>
      </c>
      <c r="BW17" s="49">
        <f>$C17*Discount_factors!BV17</f>
        <v>0</v>
      </c>
      <c r="BX17" s="49">
        <f>$C17*Discount_factors!BW17</f>
        <v>0</v>
      </c>
    </row>
    <row r="18" spans="1:76">
      <c r="A18" s="58">
        <v>2022</v>
      </c>
      <c r="B18" s="101">
        <f t="shared" si="0"/>
        <v>25</v>
      </c>
      <c r="C18" s="49">
        <f>B18*Interest_rates!F16/100 + (B17-B18)</f>
        <v>1.1795</v>
      </c>
      <c r="D18" s="65">
        <f>D17-'Bond Sales'!C15</f>
        <v>18.5</v>
      </c>
      <c r="E18" s="65">
        <f>D18+E$4</f>
        <v>21.6</v>
      </c>
      <c r="F18" s="65"/>
      <c r="G18" s="65">
        <f t="shared" si="9"/>
        <v>6.5</v>
      </c>
      <c r="I18" s="78"/>
      <c r="J18" s="78"/>
      <c r="K18" s="78"/>
      <c r="L18" s="78">
        <f t="shared" si="3"/>
        <v>18.224379380943748</v>
      </c>
      <c r="M18" s="78">
        <f>Pre_Feb!AV18</f>
        <v>3.1607298466700939</v>
      </c>
      <c r="N18" s="78"/>
      <c r="O18" s="78">
        <f t="shared" si="5"/>
        <v>21.385109227613842</v>
      </c>
      <c r="P18" s="119">
        <f>(O18*Interest_rates!B16/100)-(I17*Interest_rates!B15/100)</f>
        <v>0.44865959159533836</v>
      </c>
      <c r="Q18" s="65"/>
      <c r="R18" s="66">
        <v>0</v>
      </c>
      <c r="S18" s="66"/>
      <c r="T18" s="66">
        <f>G18*(Interest_rates!M16/100)</f>
        <v>0.30667</v>
      </c>
      <c r="U18" s="66">
        <f t="shared" si="6"/>
        <v>0.44865959159533836</v>
      </c>
      <c r="V18" s="49">
        <f t="shared" si="7"/>
        <v>-1.4898411840878509E-2</v>
      </c>
      <c r="W18" s="80">
        <f t="shared" si="8"/>
        <v>0.77022800343621689</v>
      </c>
      <c r="X18" s="79"/>
      <c r="Y18" s="84">
        <f>$W18*Discount_factors!X18</f>
        <v>0.68491640111277852</v>
      </c>
      <c r="Z18" s="84">
        <f>$W18*Discount_factors!Y18</f>
        <v>0.65523142132383239</v>
      </c>
      <c r="AA18" s="84">
        <f>$W18*Discount_factors!Z18</f>
        <v>0.62696910331160116</v>
      </c>
      <c r="AB18" s="84">
        <f>$W18*Discount_factors!AA18</f>
        <v>0.60005480606210559</v>
      </c>
      <c r="AC18" s="84">
        <f>$W18*Discount_factors!AB18</f>
        <v>0.57441814033556171</v>
      </c>
      <c r="AD18" s="84">
        <f>$W18*Discount_factors!AC18</f>
        <v>0.54999270753259899</v>
      </c>
      <c r="AE18" s="84">
        <f>$W18*Discount_factors!AD18</f>
        <v>0.52671585575098234</v>
      </c>
      <c r="AF18" s="84">
        <f>$W18*Discount_factors!AE18</f>
        <v>0.50452845182602823</v>
      </c>
      <c r="AG18" s="84">
        <f>$W18*Discount_factors!AF18</f>
        <v>0.48337466823787395</v>
      </c>
      <c r="AI18" s="49">
        <f>SUM($AS$19:$AS$49)</f>
        <v>24.627539703978037</v>
      </c>
      <c r="AJ18" s="49">
        <f>$C18*Discount_factors!AI18</f>
        <v>0.83352764021268411</v>
      </c>
      <c r="AK18" s="49">
        <f>$C18*Discount_factors!AJ18</f>
        <v>0.8588918863043562</v>
      </c>
      <c r="AL18" s="49">
        <f>$C18*Discount_factors!AK18</f>
        <v>0.88665127206971273</v>
      </c>
      <c r="AM18" s="49">
        <f>$C18*Discount_factors!AL18</f>
        <v>0.91748013679957663</v>
      </c>
      <c r="AN18" s="49">
        <f>$C18*Discount_factors!AM18</f>
        <v>0.95185811752545679</v>
      </c>
      <c r="AO18" s="49">
        <f>$C18*Discount_factors!AN18</f>
        <v>0.98990388648294925</v>
      </c>
      <c r="AP18" s="49">
        <f>$C18*Discount_factors!AO18</f>
        <v>1.0316283352982054</v>
      </c>
      <c r="AQ18" s="49">
        <f>$C18*Discount_factors!AP18</f>
        <v>1.0771025123181501</v>
      </c>
      <c r="AR18" s="49">
        <f>$C18*Discount_factors!AQ18</f>
        <v>1.1263584102064592</v>
      </c>
      <c r="AS18" s="49">
        <f>$C18*Discount_factors!AR18</f>
        <v>1.1795</v>
      </c>
      <c r="AT18" s="49">
        <f>$C18*Discount_factors!AS18</f>
        <v>0</v>
      </c>
      <c r="AU18" s="49">
        <f>$C18*Discount_factors!AT18</f>
        <v>0</v>
      </c>
      <c r="AV18" s="49">
        <f>$C18*Discount_factors!AU18</f>
        <v>0</v>
      </c>
      <c r="AW18" s="49">
        <f>$C18*Discount_factors!AV18</f>
        <v>0</v>
      </c>
      <c r="AX18" s="49">
        <f>$C18*Discount_factors!AW18</f>
        <v>0</v>
      </c>
      <c r="AY18" s="49">
        <f>$C18*Discount_factors!AX18</f>
        <v>0</v>
      </c>
      <c r="AZ18" s="49">
        <f>$C18*Discount_factors!AY18</f>
        <v>0</v>
      </c>
      <c r="BA18" s="49">
        <f>$C18*Discount_factors!AZ18</f>
        <v>0</v>
      </c>
      <c r="BB18" s="49">
        <f>$C18*Discount_factors!BA18</f>
        <v>0</v>
      </c>
      <c r="BC18" s="49">
        <f>$C18*Discount_factors!BB18</f>
        <v>0</v>
      </c>
      <c r="BD18" s="49">
        <f>$C18*Discount_factors!BC18</f>
        <v>0</v>
      </c>
      <c r="BE18" s="49">
        <f>$C18*Discount_factors!BD18</f>
        <v>0</v>
      </c>
      <c r="BF18" s="49">
        <f>$C18*Discount_factors!BE18</f>
        <v>0</v>
      </c>
      <c r="BG18" s="49">
        <f>$C18*Discount_factors!BF18</f>
        <v>0</v>
      </c>
      <c r="BH18" s="49">
        <f>$C18*Discount_factors!BG18</f>
        <v>0</v>
      </c>
      <c r="BI18" s="49">
        <f>$C18*Discount_factors!BH18</f>
        <v>0</v>
      </c>
      <c r="BJ18" s="49">
        <f>$C18*Discount_factors!BI18</f>
        <v>0</v>
      </c>
      <c r="BK18" s="49">
        <f>$C18*Discount_factors!BJ18</f>
        <v>0</v>
      </c>
      <c r="BL18" s="49">
        <f>$C18*Discount_factors!BK18</f>
        <v>0</v>
      </c>
      <c r="BM18" s="49">
        <f>$C18*Discount_factors!BL18</f>
        <v>0</v>
      </c>
      <c r="BN18" s="49">
        <f>$C18*Discount_factors!BM18</f>
        <v>0</v>
      </c>
      <c r="BO18" s="49">
        <f>$C18*Discount_factors!BN18</f>
        <v>0</v>
      </c>
      <c r="BP18" s="49">
        <f>$C18*Discount_factors!BO18</f>
        <v>0</v>
      </c>
      <c r="BQ18" s="49">
        <f>$C18*Discount_factors!BP18</f>
        <v>0</v>
      </c>
      <c r="BR18" s="49">
        <f>$C18*Discount_factors!BQ18</f>
        <v>0</v>
      </c>
      <c r="BS18" s="49">
        <f>$C18*Discount_factors!BR18</f>
        <v>0</v>
      </c>
      <c r="BT18" s="49">
        <f>$C18*Discount_factors!BS18</f>
        <v>0</v>
      </c>
      <c r="BU18" s="49">
        <f>$C18*Discount_factors!BT18</f>
        <v>0</v>
      </c>
      <c r="BV18" s="49">
        <f>$C18*Discount_factors!BU18</f>
        <v>0</v>
      </c>
      <c r="BW18" s="49">
        <f>$C18*Discount_factors!BV18</f>
        <v>0</v>
      </c>
      <c r="BX18" s="49">
        <f>$C18*Discount_factors!BW18</f>
        <v>0</v>
      </c>
    </row>
    <row r="19" spans="1:76">
      <c r="A19" s="58">
        <v>2023</v>
      </c>
      <c r="B19" s="101">
        <f t="shared" si="0"/>
        <v>25</v>
      </c>
      <c r="C19" s="49">
        <f>B19*Interest_rates!F17/100 + (B18-B19)</f>
        <v>1.2117499999999999</v>
      </c>
      <c r="D19" s="65">
        <f>D18-'Bond Sales'!C16</f>
        <v>17.5</v>
      </c>
      <c r="E19" s="65">
        <f t="shared" si="1"/>
        <v>20.6</v>
      </c>
      <c r="F19" s="65"/>
      <c r="G19" s="65">
        <f t="shared" si="9"/>
        <v>7.5</v>
      </c>
      <c r="I19" s="78"/>
      <c r="J19" s="78"/>
      <c r="K19" s="78"/>
      <c r="L19" s="78">
        <f t="shared" si="3"/>
        <v>17.226640587400905</v>
      </c>
      <c r="M19" s="78">
        <f>Pre_Feb!AV19</f>
        <v>3.1384165443381935</v>
      </c>
      <c r="N19" s="78"/>
      <c r="O19" s="78">
        <f t="shared" si="5"/>
        <v>20.3650571317391</v>
      </c>
      <c r="P19" s="119">
        <f>(O19*Interest_rates!B17/100)-(I18*Interest_rates!B16/100)</f>
        <v>0.45352982232382971</v>
      </c>
      <c r="Q19" s="65"/>
      <c r="R19" s="66">
        <v>0</v>
      </c>
      <c r="S19" s="66"/>
      <c r="T19" s="66">
        <f>G19*(Interest_rates!M17/100)</f>
        <v>0.36352499999999993</v>
      </c>
      <c r="U19" s="66">
        <f t="shared" si="6"/>
        <v>0.45352982232382971</v>
      </c>
      <c r="V19" s="49">
        <f t="shared" si="7"/>
        <v>-1.5620537862805435E-2</v>
      </c>
      <c r="W19" s="80">
        <f t="shared" si="8"/>
        <v>0.83267536018663513</v>
      </c>
      <c r="X19" s="79"/>
      <c r="Y19" s="84">
        <f>$W19*Discount_factors!X19</f>
        <v>0.72431646776292768</v>
      </c>
      <c r="Z19" s="84">
        <f>$W19*Discount_factors!Y19</f>
        <v>0.68955120149175142</v>
      </c>
      <c r="AA19" s="84">
        <f>$W19*Discount_factors!Z19</f>
        <v>0.65661264607550773</v>
      </c>
      <c r="AB19" s="84">
        <f>$W19*Discount_factors!AA19</f>
        <v>0.62539659209362053</v>
      </c>
      <c r="AC19" s="84">
        <f>$W19*Discount_factors!AB19</f>
        <v>0.5958052398671253</v>
      </c>
      <c r="AD19" s="84">
        <f>$W19*Discount_factors!AC19</f>
        <v>0.56774677688462116</v>
      </c>
      <c r="AE19" s="84">
        <f>$W19*Discount_factors!AD19</f>
        <v>0.54113498493682399</v>
      </c>
      <c r="AF19" s="84">
        <f>$W19*Discount_factors!AE19</f>
        <v>0.51588887474226131</v>
      </c>
      <c r="AG19" s="84">
        <f>$W19*Discount_factors!AF19</f>
        <v>0.49193234602170738</v>
      </c>
      <c r="AI19" s="49">
        <f>SUM($AT$20:$AT$49)</f>
        <v>24.609486553429864</v>
      </c>
      <c r="AJ19" s="49">
        <f>$C19*Discount_factors!AI19</f>
        <v>0.81673107613257956</v>
      </c>
      <c r="AK19" s="49">
        <f>$C19*Discount_factors!AJ19</f>
        <v>0.84158420277929391</v>
      </c>
      <c r="AL19" s="49">
        <f>$C19*Discount_factors!AK19</f>
        <v>0.86878420421312041</v>
      </c>
      <c r="AM19" s="49">
        <f>$C19*Discount_factors!AL19</f>
        <v>0.89899183099361069</v>
      </c>
      <c r="AN19" s="49">
        <f>$C19*Discount_factors!AM19</f>
        <v>0.93267705490094133</v>
      </c>
      <c r="AO19" s="49">
        <f>$C19*Discount_factors!AN19</f>
        <v>0.96995615678533187</v>
      </c>
      <c r="AP19" s="49">
        <f>$C19*Discount_factors!AO19</f>
        <v>1.0108398087938335</v>
      </c>
      <c r="AQ19" s="49">
        <f>$C19*Discount_factors!AP19</f>
        <v>1.0553976275654655</v>
      </c>
      <c r="AR19" s="49">
        <f>$C19*Discount_factors!AQ19</f>
        <v>1.1036609610740342</v>
      </c>
      <c r="AS19" s="49">
        <f>$C19*Discount_factors!AR19</f>
        <v>1.1557316852175072</v>
      </c>
      <c r="AT19" s="49">
        <f>$C19*Discount_factors!AS19</f>
        <v>1.2117499999999999</v>
      </c>
      <c r="AU19" s="49">
        <f>$C19*Discount_factors!AT19</f>
        <v>0</v>
      </c>
      <c r="AV19" s="49">
        <f>$C19*Discount_factors!AU19</f>
        <v>0</v>
      </c>
      <c r="AW19" s="49">
        <f>$C19*Discount_factors!AV19</f>
        <v>0</v>
      </c>
      <c r="AX19" s="49">
        <f>$C19*Discount_factors!AW19</f>
        <v>0</v>
      </c>
      <c r="AY19" s="49">
        <f>$C19*Discount_factors!AX19</f>
        <v>0</v>
      </c>
      <c r="AZ19" s="49">
        <f>$C19*Discount_factors!AY19</f>
        <v>0</v>
      </c>
      <c r="BA19" s="49">
        <f>$C19*Discount_factors!AZ19</f>
        <v>0</v>
      </c>
      <c r="BB19" s="49">
        <f>$C19*Discount_factors!BA19</f>
        <v>0</v>
      </c>
      <c r="BC19" s="49">
        <f>$C19*Discount_factors!BB19</f>
        <v>0</v>
      </c>
      <c r="BD19" s="49">
        <f>$C19*Discount_factors!BC19</f>
        <v>0</v>
      </c>
      <c r="BE19" s="49">
        <f>$C19*Discount_factors!BD19</f>
        <v>0</v>
      </c>
      <c r="BF19" s="49">
        <f>$C19*Discount_factors!BE19</f>
        <v>0</v>
      </c>
      <c r="BG19" s="49">
        <f>$C19*Discount_factors!BF19</f>
        <v>0</v>
      </c>
      <c r="BH19" s="49">
        <f>$C19*Discount_factors!BG19</f>
        <v>0</v>
      </c>
      <c r="BI19" s="49">
        <f>$C19*Discount_factors!BH19</f>
        <v>0</v>
      </c>
      <c r="BJ19" s="49">
        <f>$C19*Discount_factors!BI19</f>
        <v>0</v>
      </c>
      <c r="BK19" s="49">
        <f>$C19*Discount_factors!BJ19</f>
        <v>0</v>
      </c>
      <c r="BL19" s="49">
        <f>$C19*Discount_factors!BK19</f>
        <v>0</v>
      </c>
      <c r="BM19" s="49">
        <f>$C19*Discount_factors!BL19</f>
        <v>0</v>
      </c>
      <c r="BN19" s="49">
        <f>$C19*Discount_factors!BM19</f>
        <v>0</v>
      </c>
      <c r="BO19" s="49">
        <f>$C19*Discount_factors!BN19</f>
        <v>0</v>
      </c>
      <c r="BP19" s="49">
        <f>$C19*Discount_factors!BO19</f>
        <v>0</v>
      </c>
      <c r="BQ19" s="49">
        <f>$C19*Discount_factors!BP19</f>
        <v>0</v>
      </c>
      <c r="BR19" s="49">
        <f>$C19*Discount_factors!BQ19</f>
        <v>0</v>
      </c>
      <c r="BS19" s="49">
        <f>$C19*Discount_factors!BR19</f>
        <v>0</v>
      </c>
      <c r="BT19" s="49">
        <f>$C19*Discount_factors!BS19</f>
        <v>0</v>
      </c>
      <c r="BU19" s="49">
        <f>$C19*Discount_factors!BT19</f>
        <v>0</v>
      </c>
      <c r="BV19" s="49">
        <f>$C19*Discount_factors!BU19</f>
        <v>0</v>
      </c>
      <c r="BW19" s="49">
        <f>$C19*Discount_factors!BV19</f>
        <v>0</v>
      </c>
      <c r="BX19" s="49">
        <f>$C19*Discount_factors!BW19</f>
        <v>0</v>
      </c>
    </row>
    <row r="20" spans="1:76">
      <c r="A20" s="58">
        <v>2024</v>
      </c>
      <c r="B20" s="101">
        <f t="shared" si="0"/>
        <v>25</v>
      </c>
      <c r="C20" s="49">
        <f>B20*Interest_rates!F18/100 + (B19-B20)</f>
        <v>1.2395</v>
      </c>
      <c r="D20" s="65">
        <f>D19-'Bond Sales'!C17</f>
        <v>15.5</v>
      </c>
      <c r="E20" s="65">
        <f t="shared" si="1"/>
        <v>18.600000000000001</v>
      </c>
      <c r="F20" s="65"/>
      <c r="G20" s="65">
        <f t="shared" si="9"/>
        <v>9.5</v>
      </c>
      <c r="I20" s="78"/>
      <c r="J20" s="78"/>
      <c r="K20" s="78"/>
      <c r="L20" s="78">
        <f t="shared" si="3"/>
        <v>15.24587743598433</v>
      </c>
      <c r="M20" s="78">
        <f>Pre_Feb!AV20</f>
        <v>3.1183195446064813</v>
      </c>
      <c r="N20" s="78"/>
      <c r="O20" s="78">
        <f t="shared" si="5"/>
        <v>18.364196980590812</v>
      </c>
      <c r="P20" s="119">
        <f>(O20*Interest_rates!B18/100)-(I19*Interest_rates!B17/100)</f>
        <v>0.42935492540621317</v>
      </c>
      <c r="Q20" s="65"/>
      <c r="R20" s="66">
        <v>0</v>
      </c>
      <c r="S20" s="66"/>
      <c r="T20" s="66">
        <f>G20*(Interest_rates!M18/100)</f>
        <v>0.47100999999999998</v>
      </c>
      <c r="U20" s="66">
        <f t="shared" si="6"/>
        <v>0.42935492540621317</v>
      </c>
      <c r="V20" s="49">
        <f t="shared" si="7"/>
        <v>-3.2790008260086552E-2</v>
      </c>
      <c r="W20" s="80">
        <f t="shared" si="8"/>
        <v>0.93315493366629976</v>
      </c>
      <c r="X20" s="79"/>
      <c r="Y20" s="84">
        <f>$W20*Discount_factors!X20</f>
        <v>0.79317583957001314</v>
      </c>
      <c r="Z20" s="84">
        <f>$W20*Discount_factors!Y20</f>
        <v>0.75143417133695067</v>
      </c>
      <c r="AA20" s="84">
        <f>$W20*Discount_factors!Z20</f>
        <v>0.71207745165645309</v>
      </c>
      <c r="AB20" s="84">
        <f>$W20*Discount_factors!AA20</f>
        <v>0.67495876063458715</v>
      </c>
      <c r="AC20" s="84">
        <f>$W20*Discount_factors!AB20</f>
        <v>0.63994087916516795</v>
      </c>
      <c r="AD20" s="84">
        <f>$W20*Discount_factors!AC20</f>
        <v>0.60689560588918423</v>
      </c>
      <c r="AE20" s="84">
        <f>$W20*Discount_factors!AD20</f>
        <v>0.57570312521346356</v>
      </c>
      <c r="AF20" s="84">
        <f>$W20*Discount_factors!AE20</f>
        <v>0.54625142235210322</v>
      </c>
      <c r="AG20" s="84">
        <f>$W20*Discount_factors!AF20</f>
        <v>0.51843574169053241</v>
      </c>
      <c r="AI20" s="49">
        <f>SUM($AU$21:$AU$49)</f>
        <v>24.590124896748918</v>
      </c>
      <c r="AJ20" s="49">
        <f>$C20*Discount_factors!AI20</f>
        <v>0.79597061799467639</v>
      </c>
      <c r="AK20" s="49">
        <f>$C20*Discount_factors!AJ20</f>
        <v>0.82019200390025448</v>
      </c>
      <c r="AL20" s="49">
        <f>$C20*Discount_factors!AK20</f>
        <v>0.84670060946631032</v>
      </c>
      <c r="AM20" s="49">
        <f>$C20*Discount_factors!AL20</f>
        <v>0.876140389657454</v>
      </c>
      <c r="AN20" s="49">
        <f>$C20*Discount_factors!AM20</f>
        <v>0.90896937005791889</v>
      </c>
      <c r="AO20" s="49">
        <f>$C20*Discount_factors!AN20</f>
        <v>0.9453008757791338</v>
      </c>
      <c r="AP20" s="49">
        <f>$C20*Discount_factors!AO20</f>
        <v>0.98514530769322428</v>
      </c>
      <c r="AQ20" s="49">
        <f>$C20*Discount_factors!AP20</f>
        <v>1.0285705128563414</v>
      </c>
      <c r="AR20" s="49">
        <f>$C20*Discount_factors!AQ20</f>
        <v>1.0756070424092621</v>
      </c>
      <c r="AS20" s="49">
        <f>$C20*Discount_factors!AR20</f>
        <v>1.1263541826701311</v>
      </c>
      <c r="AT20" s="49">
        <f>$C20*Discount_factors!AS20</f>
        <v>1.1809485699041522</v>
      </c>
      <c r="AU20" s="49">
        <f>$C20*Discount_factors!AT20</f>
        <v>1.2395</v>
      </c>
      <c r="AV20" s="49">
        <f>$C20*Discount_factors!AU20</f>
        <v>0</v>
      </c>
      <c r="AW20" s="49">
        <f>$C20*Discount_factors!AV20</f>
        <v>0</v>
      </c>
      <c r="AX20" s="49">
        <f>$C20*Discount_factors!AW20</f>
        <v>0</v>
      </c>
      <c r="AY20" s="49">
        <f>$C20*Discount_factors!AX20</f>
        <v>0</v>
      </c>
      <c r="AZ20" s="49">
        <f>$C20*Discount_factors!AY20</f>
        <v>0</v>
      </c>
      <c r="BA20" s="49">
        <f>$C20*Discount_factors!AZ20</f>
        <v>0</v>
      </c>
      <c r="BB20" s="49">
        <f>$C20*Discount_factors!BA20</f>
        <v>0</v>
      </c>
      <c r="BC20" s="49">
        <f>$C20*Discount_factors!BB20</f>
        <v>0</v>
      </c>
      <c r="BD20" s="49">
        <f>$C20*Discount_factors!BC20</f>
        <v>0</v>
      </c>
      <c r="BE20" s="49">
        <f>$C20*Discount_factors!BD20</f>
        <v>0</v>
      </c>
      <c r="BF20" s="49">
        <f>$C20*Discount_factors!BE20</f>
        <v>0</v>
      </c>
      <c r="BG20" s="49">
        <f>$C20*Discount_factors!BF20</f>
        <v>0</v>
      </c>
      <c r="BH20" s="49">
        <f>$C20*Discount_factors!BG20</f>
        <v>0</v>
      </c>
      <c r="BI20" s="49">
        <f>$C20*Discount_factors!BH20</f>
        <v>0</v>
      </c>
      <c r="BJ20" s="49">
        <f>$C20*Discount_factors!BI20</f>
        <v>0</v>
      </c>
      <c r="BK20" s="49">
        <f>$C20*Discount_factors!BJ20</f>
        <v>0</v>
      </c>
      <c r="BL20" s="49">
        <f>$C20*Discount_factors!BK20</f>
        <v>0</v>
      </c>
      <c r="BM20" s="49">
        <f>$C20*Discount_factors!BL20</f>
        <v>0</v>
      </c>
      <c r="BN20" s="49">
        <f>$C20*Discount_factors!BM20</f>
        <v>0</v>
      </c>
      <c r="BO20" s="49">
        <f>$C20*Discount_factors!BN20</f>
        <v>0</v>
      </c>
      <c r="BP20" s="49">
        <f>$C20*Discount_factors!BO20</f>
        <v>0</v>
      </c>
      <c r="BQ20" s="49">
        <f>$C20*Discount_factors!BP20</f>
        <v>0</v>
      </c>
      <c r="BR20" s="49">
        <f>$C20*Discount_factors!BQ20</f>
        <v>0</v>
      </c>
      <c r="BS20" s="49">
        <f>$C20*Discount_factors!BR20</f>
        <v>0</v>
      </c>
      <c r="BT20" s="49">
        <f>$C20*Discount_factors!BS20</f>
        <v>0</v>
      </c>
      <c r="BU20" s="49">
        <f>$C20*Discount_factors!BT20</f>
        <v>0</v>
      </c>
      <c r="BV20" s="49">
        <f>$C20*Discount_factors!BU20</f>
        <v>0</v>
      </c>
      <c r="BW20" s="49">
        <f>$C20*Discount_factors!BV20</f>
        <v>0</v>
      </c>
      <c r="BX20" s="49">
        <f>$C20*Discount_factors!BW20</f>
        <v>0</v>
      </c>
    </row>
    <row r="21" spans="1:76">
      <c r="A21" s="58">
        <v>2025</v>
      </c>
      <c r="B21" s="101">
        <f t="shared" si="0"/>
        <v>25</v>
      </c>
      <c r="C21" s="49">
        <f>B21*Interest_rates!F19/100 + (B20-B21)</f>
        <v>1.2629999999999999</v>
      </c>
      <c r="D21" s="65">
        <f>D20-'Bond Sales'!C18</f>
        <v>13.5</v>
      </c>
      <c r="E21" s="65">
        <f t="shared" ref="E21:E28" si="10">D21+E$4-$S$21</f>
        <v>13.500000000000002</v>
      </c>
      <c r="F21" s="65"/>
      <c r="G21" s="65">
        <f t="shared" si="9"/>
        <v>11.5</v>
      </c>
      <c r="I21" s="78"/>
      <c r="J21" s="78"/>
      <c r="K21" s="78"/>
      <c r="L21" s="78">
        <f t="shared" si="3"/>
        <v>13.26748572352764</v>
      </c>
      <c r="M21" s="78">
        <f>Pre_Feb!AV21</f>
        <v>0</v>
      </c>
      <c r="N21" s="78"/>
      <c r="O21" s="78">
        <f t="shared" si="5"/>
        <v>13.26748572352764</v>
      </c>
      <c r="P21" s="119">
        <f>(O21*Interest_rates!B19/100)-(I20*Interest_rates!B18/100)</f>
        <v>0.32266525279619224</v>
      </c>
      <c r="Q21" s="65"/>
      <c r="R21" s="66">
        <v>0</v>
      </c>
      <c r="S21" s="65">
        <v>3.1</v>
      </c>
      <c r="T21" s="66">
        <f>G21*(Interest_rates!M19/100)</f>
        <v>0.58097999999999994</v>
      </c>
      <c r="U21" s="66">
        <f t="shared" si="6"/>
        <v>0.32266525279619224</v>
      </c>
      <c r="V21" s="49">
        <f t="shared" si="7"/>
        <v>-3.4446559477386812E-2</v>
      </c>
      <c r="W21" s="80">
        <f t="shared" si="8"/>
        <v>4.0380918122735796</v>
      </c>
      <c r="X21" s="79"/>
      <c r="Y21" s="84">
        <f>$W21*Discount_factors!X21</f>
        <v>3.3508597976230128</v>
      </c>
      <c r="Z21" s="84">
        <f>$W21*Discount_factors!Y21</f>
        <v>3.1590970052477165</v>
      </c>
      <c r="AA21" s="84">
        <f>$W21*Discount_factors!Z21</f>
        <v>2.9791662810722448</v>
      </c>
      <c r="AB21" s="84">
        <f>$W21*Discount_factors!AA21</f>
        <v>2.8102851370987887</v>
      </c>
      <c r="AC21" s="84">
        <f>$W21*Discount_factors!AB21</f>
        <v>2.6517262681311951</v>
      </c>
      <c r="AD21" s="84">
        <f>$W21*Discount_factors!AC21</f>
        <v>2.5028134202150447</v>
      </c>
      <c r="AE21" s="84">
        <f>$W21*Discount_factors!AD21</f>
        <v>2.3629175862063083</v>
      </c>
      <c r="AF21" s="84">
        <f>$W21*Discount_factors!AE21</f>
        <v>2.2314535011711181</v>
      </c>
      <c r="AG21" s="84">
        <f>$W21*Discount_factors!AF21</f>
        <v>2.1078764127126077</v>
      </c>
      <c r="AI21" s="49">
        <f>SUM($AV$22:$AV$49)</f>
        <v>24.569418006532665</v>
      </c>
      <c r="AJ21" s="49">
        <f>$C21*Discount_factors!AI21</f>
        <v>0.77205729554390712</v>
      </c>
      <c r="AK21" s="49">
        <f>$C21*Discount_factors!AJ21</f>
        <v>0.7955509990473083</v>
      </c>
      <c r="AL21" s="49">
        <f>$C21*Discount_factors!AK21</f>
        <v>0.82126320733651681</v>
      </c>
      <c r="AM21" s="49">
        <f>$C21*Discount_factors!AL21</f>
        <v>0.84981852905560751</v>
      </c>
      <c r="AN21" s="49">
        <f>$C21*Discount_factors!AM21</f>
        <v>0.88166122933932123</v>
      </c>
      <c r="AO21" s="49">
        <f>$C21*Discount_factors!AN21</f>
        <v>0.91690122867601387</v>
      </c>
      <c r="AP21" s="49">
        <f>$C21*Discount_factors!AO21</f>
        <v>0.95554861546470793</v>
      </c>
      <c r="AQ21" s="49">
        <f>$C21*Discount_factors!AP21</f>
        <v>0.99766919843439195</v>
      </c>
      <c r="AR21" s="49">
        <f>$C21*Discount_factors!AQ21</f>
        <v>1.0432926108787968</v>
      </c>
      <c r="AS21" s="49">
        <f>$C21*Discount_factors!AR21</f>
        <v>1.0925151562600584</v>
      </c>
      <c r="AT21" s="49">
        <f>$C21*Discount_factors!AS21</f>
        <v>1.1454693658839836</v>
      </c>
      <c r="AU21" s="49">
        <f>$C21*Discount_factors!AT21</f>
        <v>1.2022617370445114</v>
      </c>
      <c r="AV21" s="49">
        <f>$C21*Discount_factors!AU21</f>
        <v>1.2629999999999999</v>
      </c>
      <c r="AW21" s="49">
        <f>$C21*Discount_factors!AV21</f>
        <v>0</v>
      </c>
      <c r="AX21" s="49">
        <f>$C21*Discount_factors!AW21</f>
        <v>0</v>
      </c>
      <c r="AY21" s="49">
        <f>$C21*Discount_factors!AX21</f>
        <v>0</v>
      </c>
      <c r="AZ21" s="49">
        <f>$C21*Discount_factors!AY21</f>
        <v>0</v>
      </c>
      <c r="BA21" s="49">
        <f>$C21*Discount_factors!AZ21</f>
        <v>0</v>
      </c>
      <c r="BB21" s="49">
        <f>$C21*Discount_factors!BA21</f>
        <v>0</v>
      </c>
      <c r="BC21" s="49">
        <f>$C21*Discount_factors!BB21</f>
        <v>0</v>
      </c>
      <c r="BD21" s="49">
        <f>$C21*Discount_factors!BC21</f>
        <v>0</v>
      </c>
      <c r="BE21" s="49">
        <f>$C21*Discount_factors!BD21</f>
        <v>0</v>
      </c>
      <c r="BF21" s="49">
        <f>$C21*Discount_factors!BE21</f>
        <v>0</v>
      </c>
      <c r="BG21" s="49">
        <f>$C21*Discount_factors!BF21</f>
        <v>0</v>
      </c>
      <c r="BH21" s="49">
        <f>$C21*Discount_factors!BG21</f>
        <v>0</v>
      </c>
      <c r="BI21" s="49">
        <f>$C21*Discount_factors!BH21</f>
        <v>0</v>
      </c>
      <c r="BJ21" s="49">
        <f>$C21*Discount_factors!BI21</f>
        <v>0</v>
      </c>
      <c r="BK21" s="49">
        <f>$C21*Discount_factors!BJ21</f>
        <v>0</v>
      </c>
      <c r="BL21" s="49">
        <f>$C21*Discount_factors!BK21</f>
        <v>0</v>
      </c>
      <c r="BM21" s="49">
        <f>$C21*Discount_factors!BL21</f>
        <v>0</v>
      </c>
      <c r="BN21" s="49">
        <f>$C21*Discount_factors!BM21</f>
        <v>0</v>
      </c>
      <c r="BO21" s="49">
        <f>$C21*Discount_factors!BN21</f>
        <v>0</v>
      </c>
      <c r="BP21" s="49">
        <f>$C21*Discount_factors!BO21</f>
        <v>0</v>
      </c>
      <c r="BQ21" s="49">
        <f>$C21*Discount_factors!BP21</f>
        <v>0</v>
      </c>
      <c r="BR21" s="49">
        <f>$C21*Discount_factors!BQ21</f>
        <v>0</v>
      </c>
      <c r="BS21" s="49">
        <f>$C21*Discount_factors!BR21</f>
        <v>0</v>
      </c>
      <c r="BT21" s="49">
        <f>$C21*Discount_factors!BS21</f>
        <v>0</v>
      </c>
      <c r="BU21" s="49">
        <f>$C21*Discount_factors!BT21</f>
        <v>0</v>
      </c>
      <c r="BV21" s="49">
        <f>$C21*Discount_factors!BU21</f>
        <v>0</v>
      </c>
      <c r="BW21" s="49">
        <f>$C21*Discount_factors!BV21</f>
        <v>0</v>
      </c>
      <c r="BX21" s="49">
        <f>$C21*Discount_factors!BW21</f>
        <v>0</v>
      </c>
    </row>
    <row r="22" spans="1:76">
      <c r="A22" s="58">
        <v>2026</v>
      </c>
      <c r="B22" s="101">
        <f t="shared" si="0"/>
        <v>25</v>
      </c>
      <c r="C22" s="49">
        <f>B22*Interest_rates!F20/100 + (B21-B22)</f>
        <v>1.2829999999999999</v>
      </c>
      <c r="D22" s="65">
        <f>D21-'Bond Sales'!C19</f>
        <v>11.5</v>
      </c>
      <c r="E22" s="65">
        <f t="shared" si="10"/>
        <v>11.5</v>
      </c>
      <c r="F22" s="65"/>
      <c r="G22" s="65">
        <f t="shared" si="9"/>
        <v>13.5</v>
      </c>
      <c r="L22" s="78">
        <f t="shared" si="3"/>
        <v>11.291767447768848</v>
      </c>
      <c r="M22" s="78"/>
      <c r="N22" s="78"/>
      <c r="O22" s="78">
        <f t="shared" si="5"/>
        <v>11.291767447768848</v>
      </c>
      <c r="P22" s="119">
        <f>(O22*Interest_rates!B20/100)-(I21*Interest_rates!B19/100)</f>
        <v>0.28364919828795349</v>
      </c>
      <c r="R22" s="66">
        <v>0</v>
      </c>
      <c r="S22" s="66"/>
      <c r="T22" s="66">
        <f>G22*(Interest_rates!M20/100)</f>
        <v>0.69281999999999999</v>
      </c>
      <c r="U22" s="66">
        <f t="shared" si="6"/>
        <v>0.28364919828795349</v>
      </c>
      <c r="V22" s="49">
        <f t="shared" si="7"/>
        <v>-3.6214356909765683E-2</v>
      </c>
      <c r="W22" s="80">
        <f t="shared" si="8"/>
        <v>1.0126835551977191</v>
      </c>
      <c r="X22" s="79"/>
      <c r="Y22" s="84">
        <f>$W22*Discount_factors!X22</f>
        <v>0.81974564649600501</v>
      </c>
      <c r="Z22" s="84">
        <f>$W22*Discount_factors!Y22</f>
        <v>0.7690821136277356</v>
      </c>
      <c r="AA22" s="84">
        <f>$W22*Discount_factors!Z22</f>
        <v>0.72177462962557282</v>
      </c>
      <c r="AB22" s="84">
        <f>$W22*Discount_factors!AA22</f>
        <v>0.67758613032056481</v>
      </c>
      <c r="AC22" s="84">
        <f>$W22*Discount_factors!AB22</f>
        <v>0.63629732957422858</v>
      </c>
      <c r="AD22" s="84">
        <f>$W22*Discount_factors!AC22</f>
        <v>0.59770530936872857</v>
      </c>
      <c r="AE22" s="84">
        <f>$W22*Discount_factors!AD22</f>
        <v>0.56162222773718784</v>
      </c>
      <c r="AF22" s="84">
        <f>$W22*Discount_factors!AE22</f>
        <v>0.52787413418612261</v>
      </c>
      <c r="AG22" s="84">
        <f>$W22*Discount_factors!AF22</f>
        <v>0.49629988321412311</v>
      </c>
      <c r="AI22" s="49">
        <f>SUM($AW$23:$AW$49)</f>
        <v>24.547320538627929</v>
      </c>
      <c r="AJ22" s="49">
        <f>$C22*Discount_factors!AI22</f>
        <v>0.745998425101565</v>
      </c>
      <c r="AK22" s="49">
        <f>$C22*Discount_factors!AJ22</f>
        <v>0.76869915717740578</v>
      </c>
      <c r="AL22" s="49">
        <f>$C22*Discount_factors!AK22</f>
        <v>0.79354351393737899</v>
      </c>
      <c r="AM22" s="49">
        <f>$C22*Discount_factors!AL22</f>
        <v>0.82113502191698173</v>
      </c>
      <c r="AN22" s="49">
        <f>$C22*Discount_factors!AM22</f>
        <v>0.85190295118821113</v>
      </c>
      <c r="AO22" s="49">
        <f>$C22*Discount_factors!AN22</f>
        <v>0.88595351214720386</v>
      </c>
      <c r="AP22" s="49">
        <f>$C22*Discount_factors!AO22</f>
        <v>0.92329645268420868</v>
      </c>
      <c r="AQ22" s="49">
        <f>$C22*Discount_factors!AP22</f>
        <v>0.96399536031852828</v>
      </c>
      <c r="AR22" s="49">
        <f>$C22*Discount_factors!AQ22</f>
        <v>1.0080788681458945</v>
      </c>
      <c r="AS22" s="49">
        <f>$C22*Discount_factors!AR22</f>
        <v>1.0556400291450179</v>
      </c>
      <c r="AT22" s="49">
        <f>$C22*Discount_factors!AS22</f>
        <v>1.1068069013576771</v>
      </c>
      <c r="AU22" s="49">
        <f>$C22*Discount_factors!AT22</f>
        <v>1.1616823875269906</v>
      </c>
      <c r="AV22" s="49">
        <f>$C22*Discount_factors!AU22</f>
        <v>1.220370581744854</v>
      </c>
      <c r="AW22" s="49">
        <f>$C22*Discount_factors!AV22</f>
        <v>1.2829999999999999</v>
      </c>
      <c r="AX22" s="49">
        <f>$C22*Discount_factors!AW22</f>
        <v>0</v>
      </c>
      <c r="AY22" s="49">
        <f>$C22*Discount_factors!AX22</f>
        <v>0</v>
      </c>
      <c r="AZ22" s="49">
        <f>$C22*Discount_factors!AY22</f>
        <v>0</v>
      </c>
      <c r="BA22" s="49">
        <f>$C22*Discount_factors!AZ22</f>
        <v>0</v>
      </c>
      <c r="BB22" s="49">
        <f>$C22*Discount_factors!BA22</f>
        <v>0</v>
      </c>
      <c r="BC22" s="49">
        <f>$C22*Discount_factors!BB22</f>
        <v>0</v>
      </c>
      <c r="BD22" s="49">
        <f>$C22*Discount_factors!BC22</f>
        <v>0</v>
      </c>
      <c r="BE22" s="49">
        <f>$C22*Discount_factors!BD22</f>
        <v>0</v>
      </c>
      <c r="BF22" s="49">
        <f>$C22*Discount_factors!BE22</f>
        <v>0</v>
      </c>
      <c r="BG22" s="49">
        <f>$C22*Discount_factors!BF22</f>
        <v>0</v>
      </c>
      <c r="BH22" s="49">
        <f>$C22*Discount_factors!BG22</f>
        <v>0</v>
      </c>
      <c r="BI22" s="49">
        <f>$C22*Discount_factors!BH22</f>
        <v>0</v>
      </c>
      <c r="BJ22" s="49">
        <f>$C22*Discount_factors!BI22</f>
        <v>0</v>
      </c>
      <c r="BK22" s="49">
        <f>$C22*Discount_factors!BJ22</f>
        <v>0</v>
      </c>
      <c r="BL22" s="49">
        <f>$C22*Discount_factors!BK22</f>
        <v>0</v>
      </c>
      <c r="BM22" s="49">
        <f>$C22*Discount_factors!BL22</f>
        <v>0</v>
      </c>
      <c r="BN22" s="49">
        <f>$C22*Discount_factors!BM22</f>
        <v>0</v>
      </c>
      <c r="BO22" s="49">
        <f>$C22*Discount_factors!BN22</f>
        <v>0</v>
      </c>
      <c r="BP22" s="49">
        <f>$C22*Discount_factors!BO22</f>
        <v>0</v>
      </c>
      <c r="BQ22" s="49">
        <f>$C22*Discount_factors!BP22</f>
        <v>0</v>
      </c>
      <c r="BR22" s="49">
        <f>$C22*Discount_factors!BQ22</f>
        <v>0</v>
      </c>
      <c r="BS22" s="49">
        <f>$C22*Discount_factors!BR22</f>
        <v>0</v>
      </c>
      <c r="BT22" s="49">
        <f>$C22*Discount_factors!BS22</f>
        <v>0</v>
      </c>
      <c r="BU22" s="49">
        <f>$C22*Discount_factors!BT22</f>
        <v>0</v>
      </c>
      <c r="BV22" s="49">
        <f>$C22*Discount_factors!BU22</f>
        <v>0</v>
      </c>
      <c r="BW22" s="49">
        <f>$C22*Discount_factors!BV22</f>
        <v>0</v>
      </c>
      <c r="BX22" s="49">
        <f>$C22*Discount_factors!BW22</f>
        <v>0</v>
      </c>
    </row>
    <row r="23" spans="1:76">
      <c r="A23" s="58">
        <v>2027</v>
      </c>
      <c r="B23" s="101">
        <f t="shared" si="0"/>
        <v>25</v>
      </c>
      <c r="C23" s="49">
        <f>B23*Interest_rates!F21/100 + (B22-B23)</f>
        <v>1.2990000000000002</v>
      </c>
      <c r="D23" s="65">
        <f>D22-'Bond Sales'!C20</f>
        <v>9.5</v>
      </c>
      <c r="E23" s="65">
        <f t="shared" si="10"/>
        <v>9.5</v>
      </c>
      <c r="F23" s="65"/>
      <c r="G23" s="65">
        <f t="shared" si="9"/>
        <v>15.5</v>
      </c>
      <c r="L23" s="78">
        <f t="shared" si="3"/>
        <v>9.3190437392497127</v>
      </c>
      <c r="M23" s="78"/>
      <c r="N23" s="78"/>
      <c r="O23" s="78">
        <f t="shared" si="5"/>
        <v>9.3190437392497127</v>
      </c>
      <c r="P23" s="119">
        <f>(O23*Interest_rates!B21/100)-(I22*Interest_rates!B20/100)</f>
        <v>0.2400585667230726</v>
      </c>
      <c r="R23" s="66">
        <v>0</v>
      </c>
      <c r="S23" s="66"/>
      <c r="T23" s="66">
        <f>G23*(Interest_rates!M21/100)</f>
        <v>0.80537999999999998</v>
      </c>
      <c r="U23" s="66">
        <f t="shared" si="6"/>
        <v>0.2400585667230726</v>
      </c>
      <c r="V23" s="49">
        <f t="shared" si="7"/>
        <v>-3.8096054894797365E-2</v>
      </c>
      <c r="W23" s="80">
        <f t="shared" si="8"/>
        <v>1.0835346216178698</v>
      </c>
      <c r="X23" s="79"/>
      <c r="Y23" s="84">
        <f>$W23*Discount_factors!X23</f>
        <v>0.85507142718611528</v>
      </c>
      <c r="Z23" s="84">
        <f>$W23*Discount_factors!Y23</f>
        <v>0.79833319799933555</v>
      </c>
      <c r="AA23" s="84">
        <f>$W23*Discount_factors!Z23</f>
        <v>0.74560963696059945</v>
      </c>
      <c r="AB23" s="84">
        <f>$W23*Discount_factors!AA23</f>
        <v>0.69659916630710705</v>
      </c>
      <c r="AC23" s="84">
        <f>$W23*Discount_factors!AB23</f>
        <v>0.65102416540018537</v>
      </c>
      <c r="AD23" s="84">
        <f>$W23*Discount_factors!AC23</f>
        <v>0.60862896505282316</v>
      </c>
      <c r="AE23" s="84">
        <f>$W23*Discount_factors!AD23</f>
        <v>0.56917801827498293</v>
      </c>
      <c r="AF23" s="84">
        <f>$W23*Discount_factors!AE23</f>
        <v>0.53245423117795931</v>
      </c>
      <c r="AG23" s="84">
        <f>$W23*Discount_factors!AF23</f>
        <v>0.49825743934515415</v>
      </c>
      <c r="AI23" s="49">
        <f>SUM($AX$24:$AX$49)</f>
        <v>24.523799313815033</v>
      </c>
      <c r="AJ23" s="49">
        <f>$C23*Discount_factors!AI23</f>
        <v>0.71799460159758588</v>
      </c>
      <c r="AK23" s="49">
        <f>$C23*Discount_factors!AJ23</f>
        <v>0.73984317732420046</v>
      </c>
      <c r="AL23" s="49">
        <f>$C23*Discount_factors!AK23</f>
        <v>0.76375490881531816</v>
      </c>
      <c r="AM23" s="49">
        <f>$C23*Discount_factors!AL23</f>
        <v>0.79031066699482688</v>
      </c>
      <c r="AN23" s="49">
        <f>$C23*Discount_factors!AM23</f>
        <v>0.81992360768712302</v>
      </c>
      <c r="AO23" s="49">
        <f>$C23*Discount_factors!AN23</f>
        <v>0.85269595428637723</v>
      </c>
      <c r="AP23" s="49">
        <f>$C23*Discount_factors!AO23</f>
        <v>0.88863708875954828</v>
      </c>
      <c r="AQ23" s="49">
        <f>$C23*Discount_factors!AP23</f>
        <v>0.92780821163206872</v>
      </c>
      <c r="AR23" s="49">
        <f>$C23*Discount_factors!AQ23</f>
        <v>0.97023688115000339</v>
      </c>
      <c r="AS23" s="49">
        <f>$C23*Discount_factors!AR23</f>
        <v>1.0160126572026604</v>
      </c>
      <c r="AT23" s="49">
        <f>$C23*Discount_factors!AS23</f>
        <v>1.0652587906972737</v>
      </c>
      <c r="AU23" s="49">
        <f>$C23*Discount_factors!AT23</f>
        <v>1.1180743215400444</v>
      </c>
      <c r="AV23" s="49">
        <f>$C23*Discount_factors!AU23</f>
        <v>1.1745594362642473</v>
      </c>
      <c r="AW23" s="49">
        <f>$C23*Discount_factors!AV23</f>
        <v>1.2348378265333284</v>
      </c>
      <c r="AX23" s="49">
        <f>$C23*Discount_factors!AW23</f>
        <v>1.2990000000000002</v>
      </c>
      <c r="AY23" s="49">
        <f>$C23*Discount_factors!AX23</f>
        <v>0</v>
      </c>
      <c r="AZ23" s="49">
        <f>$C23*Discount_factors!AY23</f>
        <v>0</v>
      </c>
      <c r="BA23" s="49">
        <f>$C23*Discount_factors!AZ23</f>
        <v>0</v>
      </c>
      <c r="BB23" s="49">
        <f>$C23*Discount_factors!BA23</f>
        <v>0</v>
      </c>
      <c r="BC23" s="49">
        <f>$C23*Discount_factors!BB23</f>
        <v>0</v>
      </c>
      <c r="BD23" s="49">
        <f>$C23*Discount_factors!BC23</f>
        <v>0</v>
      </c>
      <c r="BE23" s="49">
        <f>$C23*Discount_factors!BD23</f>
        <v>0</v>
      </c>
      <c r="BF23" s="49">
        <f>$C23*Discount_factors!BE23</f>
        <v>0</v>
      </c>
      <c r="BG23" s="49">
        <f>$C23*Discount_factors!BF23</f>
        <v>0</v>
      </c>
      <c r="BH23" s="49">
        <f>$C23*Discount_factors!BG23</f>
        <v>0</v>
      </c>
      <c r="BI23" s="49">
        <f>$C23*Discount_factors!BH23</f>
        <v>0</v>
      </c>
      <c r="BJ23" s="49">
        <f>$C23*Discount_factors!BI23</f>
        <v>0</v>
      </c>
      <c r="BK23" s="49">
        <f>$C23*Discount_factors!BJ23</f>
        <v>0</v>
      </c>
      <c r="BL23" s="49">
        <f>$C23*Discount_factors!BK23</f>
        <v>0</v>
      </c>
      <c r="BM23" s="49">
        <f>$C23*Discount_factors!BL23</f>
        <v>0</v>
      </c>
      <c r="BN23" s="49">
        <f>$C23*Discount_factors!BM23</f>
        <v>0</v>
      </c>
      <c r="BO23" s="49">
        <f>$C23*Discount_factors!BN23</f>
        <v>0</v>
      </c>
      <c r="BP23" s="49">
        <f>$C23*Discount_factors!BO23</f>
        <v>0</v>
      </c>
      <c r="BQ23" s="49">
        <f>$C23*Discount_factors!BP23</f>
        <v>0</v>
      </c>
      <c r="BR23" s="49">
        <f>$C23*Discount_factors!BQ23</f>
        <v>0</v>
      </c>
      <c r="BS23" s="49">
        <f>$C23*Discount_factors!BR23</f>
        <v>0</v>
      </c>
      <c r="BT23" s="49">
        <f>$C23*Discount_factors!BS23</f>
        <v>0</v>
      </c>
      <c r="BU23" s="49">
        <f>$C23*Discount_factors!BT23</f>
        <v>0</v>
      </c>
      <c r="BV23" s="49">
        <f>$C23*Discount_factors!BU23</f>
        <v>0</v>
      </c>
      <c r="BW23" s="49">
        <f>$C23*Discount_factors!BV23</f>
        <v>0</v>
      </c>
      <c r="BX23" s="49">
        <f>$C23*Discount_factors!BW23</f>
        <v>0</v>
      </c>
    </row>
    <row r="24" spans="1:76">
      <c r="A24" s="58">
        <v>2028</v>
      </c>
      <c r="B24" s="101">
        <f t="shared" si="0"/>
        <v>25</v>
      </c>
      <c r="C24" s="49">
        <f>B24*Interest_rates!F22/100 + (B23-B24)</f>
        <v>1.3120000000000003</v>
      </c>
      <c r="D24" s="65">
        <f>D23-'Bond Sales'!C21</f>
        <v>7.5</v>
      </c>
      <c r="E24" s="65">
        <f t="shared" si="10"/>
        <v>7.5</v>
      </c>
      <c r="F24" s="65"/>
      <c r="G24" s="65">
        <f t="shared" si="9"/>
        <v>17.5</v>
      </c>
      <c r="L24" s="78">
        <f t="shared" si="3"/>
        <v>7.3496424905412141</v>
      </c>
      <c r="M24" s="78"/>
      <c r="N24" s="78"/>
      <c r="O24" s="78">
        <f t="shared" si="5"/>
        <v>7.3496424905412141</v>
      </c>
      <c r="P24" s="119">
        <f>(O24*Interest_rates!B22/100)-(I23*Interest_rates!B21/100)</f>
        <v>0.19314860465142311</v>
      </c>
      <c r="R24" s="66">
        <v>0</v>
      </c>
      <c r="S24" s="66"/>
      <c r="T24" s="66">
        <f>G24*(Interest_rates!M22/100)</f>
        <v>0.91839999999999999</v>
      </c>
      <c r="U24" s="66">
        <f t="shared" si="6"/>
        <v>0.19314860465142311</v>
      </c>
      <c r="V24" s="49">
        <f t="shared" si="7"/>
        <v>-4.0095335855676241E-2</v>
      </c>
      <c r="W24" s="80">
        <f t="shared" si="8"/>
        <v>1.1516439405070993</v>
      </c>
      <c r="X24" s="79"/>
      <c r="Y24" s="84">
        <f>$W24*Discount_factors!X24</f>
        <v>0.88554770749692391</v>
      </c>
      <c r="Z24" s="84">
        <f>$W24*Discount_factors!Y24</f>
        <v>0.82277867726475307</v>
      </c>
      <c r="AA24" s="84">
        <f>$W24*Discount_factors!Z24</f>
        <v>0.76473299816555185</v>
      </c>
      <c r="AB24" s="84">
        <f>$W24*Discount_factors!AA24</f>
        <v>0.71103480132267538</v>
      </c>
      <c r="AC24" s="84">
        <f>$W24*Discount_factors!AB24</f>
        <v>0.661339739449889</v>
      </c>
      <c r="AD24" s="84">
        <f>$W24*Discount_factors!AC24</f>
        <v>0.61533220948881229</v>
      </c>
      <c r="AE24" s="84">
        <f>$W24*Discount_factors!AD24</f>
        <v>0.57272283164428683</v>
      </c>
      <c r="AF24" s="84">
        <f>$W24*Discount_factors!AE24</f>
        <v>0.53324616007900616</v>
      </c>
      <c r="AG24" s="84">
        <f>$W24*Discount_factors!AF24</f>
        <v>0.49665860301784004</v>
      </c>
      <c r="AI24" s="49">
        <f>SUM($AY$25:$AY$49)</f>
        <v>24.498808301804047</v>
      </c>
      <c r="AJ24" s="49">
        <f>$C24*Discount_factors!AI24</f>
        <v>0.68902029007745313</v>
      </c>
      <c r="AK24" s="49">
        <f>$C24*Discount_factors!AJ24</f>
        <v>0.70998717750451013</v>
      </c>
      <c r="AL24" s="49">
        <f>$C24*Discount_factors!AK24</f>
        <v>0.73293396308145564</v>
      </c>
      <c r="AM24" s="49">
        <f>$C24*Discount_factors!AL24</f>
        <v>0.75841807697779784</v>
      </c>
      <c r="AN24" s="49">
        <f>$C24*Discount_factors!AM24</f>
        <v>0.78683600232215578</v>
      </c>
      <c r="AO24" s="49">
        <f>$C24*Discount_factors!AN24</f>
        <v>0.8182858373349724</v>
      </c>
      <c r="AP24" s="49">
        <f>$C24*Discount_factors!AO24</f>
        <v>0.85277658537864176</v>
      </c>
      <c r="AQ24" s="49">
        <f>$C24*Discount_factors!AP24</f>
        <v>0.89036697726213188</v>
      </c>
      <c r="AR24" s="49">
        <f>$C24*Discount_factors!AQ24</f>
        <v>0.93108345913232915</v>
      </c>
      <c r="AS24" s="49">
        <f>$C24*Discount_factors!AR24</f>
        <v>0.97501197673419249</v>
      </c>
      <c r="AT24" s="49">
        <f>$C24*Discount_factors!AS24</f>
        <v>1.022270807246499</v>
      </c>
      <c r="AU24" s="49">
        <f>$C24*Discount_factors!AT24</f>
        <v>1.0729549938697802</v>
      </c>
      <c r="AV24" s="49">
        <f>$C24*Discount_factors!AU24</f>
        <v>1.1271606801600815</v>
      </c>
      <c r="AW24" s="49">
        <f>$C24*Discount_factors!AV24</f>
        <v>1.1850065662658968</v>
      </c>
      <c r="AX24" s="49">
        <f>$C24*Discount_factors!AW24</f>
        <v>1.2465795074490729</v>
      </c>
      <c r="AY24" s="49">
        <f>$C24*Discount_factors!AX24</f>
        <v>1.3120000000000003</v>
      </c>
      <c r="AZ24" s="49">
        <f>$C24*Discount_factors!AY24</f>
        <v>0</v>
      </c>
      <c r="BA24" s="49">
        <f>$C24*Discount_factors!AZ24</f>
        <v>0</v>
      </c>
      <c r="BB24" s="49">
        <f>$C24*Discount_factors!BA24</f>
        <v>0</v>
      </c>
      <c r="BC24" s="49">
        <f>$C24*Discount_factors!BB24</f>
        <v>0</v>
      </c>
      <c r="BD24" s="49">
        <f>$C24*Discount_factors!BC24</f>
        <v>0</v>
      </c>
      <c r="BE24" s="49">
        <f>$C24*Discount_factors!BD24</f>
        <v>0</v>
      </c>
      <c r="BF24" s="49">
        <f>$C24*Discount_factors!BE24</f>
        <v>0</v>
      </c>
      <c r="BG24" s="49">
        <f>$C24*Discount_factors!BF24</f>
        <v>0</v>
      </c>
      <c r="BH24" s="49">
        <f>$C24*Discount_factors!BG24</f>
        <v>0</v>
      </c>
      <c r="BI24" s="49">
        <f>$C24*Discount_factors!BH24</f>
        <v>0</v>
      </c>
      <c r="BJ24" s="49">
        <f>$C24*Discount_factors!BI24</f>
        <v>0</v>
      </c>
      <c r="BK24" s="49">
        <f>$C24*Discount_factors!BJ24</f>
        <v>0</v>
      </c>
      <c r="BL24" s="49">
        <f>$C24*Discount_factors!BK24</f>
        <v>0</v>
      </c>
      <c r="BM24" s="49">
        <f>$C24*Discount_factors!BL24</f>
        <v>0</v>
      </c>
      <c r="BN24" s="49">
        <f>$C24*Discount_factors!BM24</f>
        <v>0</v>
      </c>
      <c r="BO24" s="49">
        <f>$C24*Discount_factors!BN24</f>
        <v>0</v>
      </c>
      <c r="BP24" s="49">
        <f>$C24*Discount_factors!BO24</f>
        <v>0</v>
      </c>
      <c r="BQ24" s="49">
        <f>$C24*Discount_factors!BP24</f>
        <v>0</v>
      </c>
      <c r="BR24" s="49">
        <f>$C24*Discount_factors!BQ24</f>
        <v>0</v>
      </c>
      <c r="BS24" s="49">
        <f>$C24*Discount_factors!BR24</f>
        <v>0</v>
      </c>
      <c r="BT24" s="49">
        <f>$C24*Discount_factors!BS24</f>
        <v>0</v>
      </c>
      <c r="BU24" s="49">
        <f>$C24*Discount_factors!BT24</f>
        <v>0</v>
      </c>
      <c r="BV24" s="49">
        <f>$C24*Discount_factors!BU24</f>
        <v>0</v>
      </c>
      <c r="BW24" s="49">
        <f>$C24*Discount_factors!BV24</f>
        <v>0</v>
      </c>
      <c r="BX24" s="49">
        <f>$C24*Discount_factors!BW24</f>
        <v>0</v>
      </c>
    </row>
    <row r="25" spans="1:76">
      <c r="A25" s="58">
        <v>2029</v>
      </c>
      <c r="B25" s="101">
        <f t="shared" si="0"/>
        <v>25</v>
      </c>
      <c r="C25" s="49">
        <f>B25*Interest_rates!F23/100 + (B24-B25)</f>
        <v>1.3217500000000002</v>
      </c>
      <c r="D25" s="65">
        <f>D24-'Bond Sales'!C22</f>
        <v>5.5</v>
      </c>
      <c r="E25" s="65">
        <f t="shared" si="10"/>
        <v>5.5</v>
      </c>
      <c r="F25" s="65"/>
      <c r="G25" s="65">
        <f t="shared" si="9"/>
        <v>19.5</v>
      </c>
      <c r="L25" s="78">
        <f t="shared" si="3"/>
        <v>5.3839082652784933</v>
      </c>
      <c r="M25" s="78"/>
      <c r="N25" s="78"/>
      <c r="O25" s="78">
        <f t="shared" si="5"/>
        <v>5.3839082652784933</v>
      </c>
      <c r="P25" s="119">
        <f>(O25*Interest_rates!B23/100)-(I24*Interest_rates!B22/100)</f>
        <v>0.14358883343497741</v>
      </c>
      <c r="R25" s="66">
        <v>0</v>
      </c>
      <c r="S25" s="66"/>
      <c r="T25" s="66">
        <f>G25*(Interest_rates!M23/100)</f>
        <v>1.0309649999999999</v>
      </c>
      <c r="U25" s="66">
        <f t="shared" si="6"/>
        <v>0.14358883343497741</v>
      </c>
      <c r="V25" s="49">
        <f t="shared" si="7"/>
        <v>-4.2215176262366184E-2</v>
      </c>
      <c r="W25" s="80">
        <f t="shared" si="8"/>
        <v>1.2167690096973436</v>
      </c>
      <c r="X25" s="79"/>
      <c r="Y25" s="84">
        <f>$W25*Discount_factors!X25</f>
        <v>0.91132021596752399</v>
      </c>
      <c r="Z25" s="84">
        <f>$W25*Discount_factors!Y25</f>
        <v>0.84262073027206108</v>
      </c>
      <c r="AA25" s="84">
        <f>$W25*Discount_factors!Z25</f>
        <v>0.77939786671652167</v>
      </c>
      <c r="AB25" s="84">
        <f>$W25*Discount_factors!AA25</f>
        <v>0.72119152424722299</v>
      </c>
      <c r="AC25" s="84">
        <f>$W25*Discount_factors!AB25</f>
        <v>0.66758221264923179</v>
      </c>
      <c r="AD25" s="84">
        <f>$W25*Discount_factors!AC25</f>
        <v>0.61818729690778373</v>
      </c>
      <c r="AE25" s="84">
        <f>$W25*Discount_factors!AD25</f>
        <v>0.57265760456505754</v>
      </c>
      <c r="AF25" s="84">
        <f>$W25*Discount_factors!AE25</f>
        <v>0.53067435948610153</v>
      </c>
      <c r="AG25" s="84">
        <f>$W25*Discount_factors!AF25</f>
        <v>0.49194640928518746</v>
      </c>
      <c r="AI25" s="49">
        <f>SUM($AZ$26:$AZ$49)</f>
        <v>24.472310296720423</v>
      </c>
      <c r="AJ25" s="49">
        <f>$C25*Discount_factors!AI25</f>
        <v>0.65928431538715326</v>
      </c>
      <c r="AK25" s="49">
        <f>$C25*Discount_factors!AJ25</f>
        <v>0.67934633710438441</v>
      </c>
      <c r="AL25" s="49">
        <f>$C25*Discount_factors!AK25</f>
        <v>0.70130281071959777</v>
      </c>
      <c r="AM25" s="49">
        <f>$C25*Discount_factors!AL25</f>
        <v>0.72568710944831827</v>
      </c>
      <c r="AN25" s="49">
        <f>$C25*Discount_factors!AM25</f>
        <v>0.75287860543934659</v>
      </c>
      <c r="AO25" s="49">
        <f>$C25*Discount_factors!AN25</f>
        <v>0.78297116329875727</v>
      </c>
      <c r="AP25" s="49">
        <f>$C25*Discount_factors!AO25</f>
        <v>0.81597339783180023</v>
      </c>
      <c r="AQ25" s="49">
        <f>$C25*Discount_factors!AP25</f>
        <v>0.85194150520822542</v>
      </c>
      <c r="AR25" s="49">
        <f>$C25*Discount_factors!AQ25</f>
        <v>0.89090079024139768</v>
      </c>
      <c r="AS25" s="49">
        <f>$C25*Discount_factors!AR25</f>
        <v>0.93293348952498678</v>
      </c>
      <c r="AT25" s="49">
        <f>$C25*Discount_factors!AS25</f>
        <v>0.97815277576226323</v>
      </c>
      <c r="AU25" s="49">
        <f>$C25*Discount_factors!AT25</f>
        <v>1.0266495903845561</v>
      </c>
      <c r="AV25" s="49">
        <f>$C25*Discount_factors!AU25</f>
        <v>1.0785159276907839</v>
      </c>
      <c r="AW25" s="49">
        <f>$C25*Discount_factors!AV25</f>
        <v>1.1338653650998749</v>
      </c>
      <c r="AX25" s="49">
        <f>$C25*Discount_factors!AW25</f>
        <v>1.1927810094704641</v>
      </c>
      <c r="AY25" s="49">
        <f>$C25*Discount_factors!AX25</f>
        <v>1.2553781568474742</v>
      </c>
      <c r="AZ25" s="49">
        <f>$C25*Discount_factors!AY25</f>
        <v>1.3217500000000002</v>
      </c>
      <c r="BA25" s="49">
        <f>$C25*Discount_factors!AZ25</f>
        <v>0</v>
      </c>
      <c r="BB25" s="49">
        <f>$C25*Discount_factors!BA25</f>
        <v>0</v>
      </c>
      <c r="BC25" s="49">
        <f>$C25*Discount_factors!BB25</f>
        <v>0</v>
      </c>
      <c r="BD25" s="49">
        <f>$C25*Discount_factors!BC25</f>
        <v>0</v>
      </c>
      <c r="BE25" s="49">
        <f>$C25*Discount_factors!BD25</f>
        <v>0</v>
      </c>
      <c r="BF25" s="49">
        <f>$C25*Discount_factors!BE25</f>
        <v>0</v>
      </c>
      <c r="BG25" s="49">
        <f>$C25*Discount_factors!BF25</f>
        <v>0</v>
      </c>
      <c r="BH25" s="49">
        <f>$C25*Discount_factors!BG25</f>
        <v>0</v>
      </c>
      <c r="BI25" s="49">
        <f>$C25*Discount_factors!BH25</f>
        <v>0</v>
      </c>
      <c r="BJ25" s="49">
        <f>$C25*Discount_factors!BI25</f>
        <v>0</v>
      </c>
      <c r="BK25" s="49">
        <f>$C25*Discount_factors!BJ25</f>
        <v>0</v>
      </c>
      <c r="BL25" s="49">
        <f>$C25*Discount_factors!BK25</f>
        <v>0</v>
      </c>
      <c r="BM25" s="49">
        <f>$C25*Discount_factors!BL25</f>
        <v>0</v>
      </c>
      <c r="BN25" s="49">
        <f>$C25*Discount_factors!BM25</f>
        <v>0</v>
      </c>
      <c r="BO25" s="49">
        <f>$C25*Discount_factors!BN25</f>
        <v>0</v>
      </c>
      <c r="BP25" s="49">
        <f>$C25*Discount_factors!BO25</f>
        <v>0</v>
      </c>
      <c r="BQ25" s="49">
        <f>$C25*Discount_factors!BP25</f>
        <v>0</v>
      </c>
      <c r="BR25" s="49">
        <f>$C25*Discount_factors!BQ25</f>
        <v>0</v>
      </c>
      <c r="BS25" s="49">
        <f>$C25*Discount_factors!BR25</f>
        <v>0</v>
      </c>
      <c r="BT25" s="49">
        <f>$C25*Discount_factors!BS25</f>
        <v>0</v>
      </c>
      <c r="BU25" s="49">
        <f>$C25*Discount_factors!BT25</f>
        <v>0</v>
      </c>
      <c r="BV25" s="49">
        <f>$C25*Discount_factors!BU25</f>
        <v>0</v>
      </c>
      <c r="BW25" s="49">
        <f>$C25*Discount_factors!BV25</f>
        <v>0</v>
      </c>
      <c r="BX25" s="49">
        <f>$C25*Discount_factors!BW25</f>
        <v>0</v>
      </c>
    </row>
    <row r="26" spans="1:76">
      <c r="A26" s="58">
        <v>2030</v>
      </c>
      <c r="B26" s="101">
        <f t="shared" si="0"/>
        <v>25</v>
      </c>
      <c r="C26" s="49">
        <f>B26*Interest_rates!F24/100 + (B25-B26)</f>
        <v>1.329</v>
      </c>
      <c r="D26" s="65">
        <f>D25-'Bond Sales'!C23</f>
        <v>3.5</v>
      </c>
      <c r="E26" s="65">
        <f t="shared" si="10"/>
        <v>3.4999999999999996</v>
      </c>
      <c r="F26" s="65"/>
      <c r="G26" s="65">
        <f t="shared" si="9"/>
        <v>21.5</v>
      </c>
      <c r="L26" s="78">
        <f t="shared" si="3"/>
        <v>3.4221961636931728</v>
      </c>
      <c r="M26" s="78"/>
      <c r="N26" s="78"/>
      <c r="O26" s="78">
        <f t="shared" si="5"/>
        <v>3.4221961636931728</v>
      </c>
      <c r="P26" s="119">
        <f>(O26*Interest_rates!B24/100)-(I25*Interest_rates!B23/100)</f>
        <v>9.2262408573167948E-2</v>
      </c>
      <c r="R26" s="66">
        <v>0</v>
      </c>
      <c r="S26" s="66"/>
      <c r="T26" s="66">
        <f>G26*(Interest_rates!M24/100)</f>
        <v>1.1429400000000001</v>
      </c>
      <c r="U26" s="66">
        <f t="shared" si="6"/>
        <v>9.2262408573167948E-2</v>
      </c>
      <c r="V26" s="49">
        <f t="shared" si="7"/>
        <v>-4.4459335032472895E-2</v>
      </c>
      <c r="W26" s="80">
        <f t="shared" si="8"/>
        <v>1.279661743605641</v>
      </c>
      <c r="X26" s="79"/>
      <c r="Y26" s="84">
        <f>$W26*Discount_factors!X26</f>
        <v>0.93326401992490471</v>
      </c>
      <c r="Z26" s="84">
        <f>$W26*Discount_factors!Y26</f>
        <v>0.85872938087274064</v>
      </c>
      <c r="AA26" s="84">
        <f>$W26*Discount_factors!Z26</f>
        <v>0.79046793063594178</v>
      </c>
      <c r="AB26" s="84">
        <f>$W26*Discount_factors!AA26</f>
        <v>0.72792496391693606</v>
      </c>
      <c r="AC26" s="84">
        <f>$W26*Discount_factors!AB26</f>
        <v>0.67059716615927489</v>
      </c>
      <c r="AD26" s="84">
        <f>$W26*Discount_factors!AC26</f>
        <v>0.61802763756972734</v>
      </c>
      <c r="AE26" s="84">
        <f>$W26*Discount_factors!AD26</f>
        <v>0.56980141955986496</v>
      </c>
      <c r="AF26" s="84">
        <f>$W26*Discount_factors!AE26</f>
        <v>0.52554147081610991</v>
      </c>
      <c r="AG26" s="84">
        <f>$W26*Discount_factors!AF26</f>
        <v>0.48490504596888617</v>
      </c>
      <c r="AI26" s="49">
        <f>SUM($BA$27:$BA$49)</f>
        <v>24.444258312094089</v>
      </c>
      <c r="AJ26" s="49">
        <f>$C26*Discount_factors!AI26</f>
        <v>0.62943958205766792</v>
      </c>
      <c r="AK26" s="49">
        <f>$C26*Discount_factors!AJ26</f>
        <v>0.64859342853968283</v>
      </c>
      <c r="AL26" s="49">
        <f>$C26*Discount_factors!AK26</f>
        <v>0.669555968150085</v>
      </c>
      <c r="AM26" s="49">
        <f>$C26*Discount_factors!AL26</f>
        <v>0.69283642916266353</v>
      </c>
      <c r="AN26" s="49">
        <f>$C26*Discount_factors!AM26</f>
        <v>0.71879701016338848</v>
      </c>
      <c r="AO26" s="49">
        <f>$C26*Discount_factors!AN26</f>
        <v>0.74752732665961918</v>
      </c>
      <c r="AP26" s="49">
        <f>$C26*Discount_factors!AO26</f>
        <v>0.77903560347832235</v>
      </c>
      <c r="AQ26" s="49">
        <f>$C26*Discount_factors!AP26</f>
        <v>0.81337549287964628</v>
      </c>
      <c r="AR26" s="49">
        <f>$C26*Discount_factors!AQ26</f>
        <v>0.85057115416903273</v>
      </c>
      <c r="AS26" s="49">
        <f>$C26*Discount_factors!AR26</f>
        <v>0.8907011012227275</v>
      </c>
      <c r="AT26" s="49">
        <f>$C26*Discount_factors!AS26</f>
        <v>0.93387338359899341</v>
      </c>
      <c r="AU26" s="49">
        <f>$C26*Discount_factors!AT26</f>
        <v>0.98017482595783145</v>
      </c>
      <c r="AV26" s="49">
        <f>$C26*Discount_factors!AU26</f>
        <v>1.0296932581652209</v>
      </c>
      <c r="AW26" s="49">
        <f>$C26*Discount_factors!AV26</f>
        <v>1.0825371161742601</v>
      </c>
      <c r="AX26" s="49">
        <f>$C26*Discount_factors!AW26</f>
        <v>1.1387857447306744</v>
      </c>
      <c r="AY26" s="49">
        <f>$C26*Discount_factors!AX26</f>
        <v>1.1985492206141406</v>
      </c>
      <c r="AZ26" s="49">
        <f>$C26*Discount_factors!AY26</f>
        <v>1.2619165179080101</v>
      </c>
      <c r="BA26" s="49">
        <f>$C26*Discount_factors!AZ26</f>
        <v>1.329</v>
      </c>
      <c r="BB26" s="49">
        <f>$C26*Discount_factors!BA26</f>
        <v>0</v>
      </c>
      <c r="BC26" s="49">
        <f>$C26*Discount_factors!BB26</f>
        <v>0</v>
      </c>
      <c r="BD26" s="49">
        <f>$C26*Discount_factors!BC26</f>
        <v>0</v>
      </c>
      <c r="BE26" s="49">
        <f>$C26*Discount_factors!BD26</f>
        <v>0</v>
      </c>
      <c r="BF26" s="49">
        <f>$C26*Discount_factors!BE26</f>
        <v>0</v>
      </c>
      <c r="BG26" s="49">
        <f>$C26*Discount_factors!BF26</f>
        <v>0</v>
      </c>
      <c r="BH26" s="49">
        <f>$C26*Discount_factors!BG26</f>
        <v>0</v>
      </c>
      <c r="BI26" s="49">
        <f>$C26*Discount_factors!BH26</f>
        <v>0</v>
      </c>
      <c r="BJ26" s="49">
        <f>$C26*Discount_factors!BI26</f>
        <v>0</v>
      </c>
      <c r="BK26" s="49">
        <f>$C26*Discount_factors!BJ26</f>
        <v>0</v>
      </c>
      <c r="BL26" s="49">
        <f>$C26*Discount_factors!BK26</f>
        <v>0</v>
      </c>
      <c r="BM26" s="49">
        <f>$C26*Discount_factors!BL26</f>
        <v>0</v>
      </c>
      <c r="BN26" s="49">
        <f>$C26*Discount_factors!BM26</f>
        <v>0</v>
      </c>
      <c r="BO26" s="49">
        <f>$C26*Discount_factors!BN26</f>
        <v>0</v>
      </c>
      <c r="BP26" s="49">
        <f>$C26*Discount_factors!BO26</f>
        <v>0</v>
      </c>
      <c r="BQ26" s="49">
        <f>$C26*Discount_factors!BP26</f>
        <v>0</v>
      </c>
      <c r="BR26" s="49">
        <f>$C26*Discount_factors!BQ26</f>
        <v>0</v>
      </c>
      <c r="BS26" s="49">
        <f>$C26*Discount_factors!BR26</f>
        <v>0</v>
      </c>
      <c r="BT26" s="49">
        <f>$C26*Discount_factors!BS26</f>
        <v>0</v>
      </c>
      <c r="BU26" s="49">
        <f>$C26*Discount_factors!BT26</f>
        <v>0</v>
      </c>
      <c r="BV26" s="49">
        <f>$C26*Discount_factors!BU26</f>
        <v>0</v>
      </c>
      <c r="BW26" s="49">
        <f>$C26*Discount_factors!BV26</f>
        <v>0</v>
      </c>
      <c r="BX26" s="49">
        <f>$C26*Discount_factors!BW26</f>
        <v>0</v>
      </c>
    </row>
    <row r="27" spans="1:76">
      <c r="A27" s="58">
        <v>2031</v>
      </c>
      <c r="B27" s="101">
        <f t="shared" si="0"/>
        <v>25</v>
      </c>
      <c r="C27" s="49">
        <f>B27*Interest_rates!F25/100 + (B26-B27)</f>
        <v>1.3340000000000001</v>
      </c>
      <c r="D27" s="65">
        <f>D26-'Bond Sales'!C24</f>
        <v>1.5</v>
      </c>
      <c r="E27" s="65">
        <f t="shared" si="10"/>
        <v>1.4999999999999996</v>
      </c>
      <c r="F27" s="65"/>
      <c r="G27" s="65">
        <f t="shared" si="9"/>
        <v>23.5</v>
      </c>
      <c r="L27" s="78">
        <f t="shared" si="3"/>
        <v>1.4648762361376455</v>
      </c>
      <c r="M27" s="78"/>
      <c r="N27" s="78"/>
      <c r="O27" s="78">
        <f t="shared" si="5"/>
        <v>1.4648762361376455</v>
      </c>
      <c r="P27" s="119">
        <f>(O27*Interest_rates!B25/100)-(I26*Interest_rates!B24/100)</f>
        <v>3.9786038573498453E-2</v>
      </c>
      <c r="R27" s="66">
        <v>0</v>
      </c>
      <c r="S27" s="66"/>
      <c r="T27" s="66">
        <f>G27*(Interest_rates!M25/100)</f>
        <v>1.2539600000000002</v>
      </c>
      <c r="U27" s="66">
        <f t="shared" si="6"/>
        <v>3.9786038573498453E-2</v>
      </c>
      <c r="V27" s="49">
        <f t="shared" si="7"/>
        <v>-4.6831685149805936E-2</v>
      </c>
      <c r="W27" s="80">
        <f t="shared" si="8"/>
        <v>1.3405777237233045</v>
      </c>
      <c r="X27" s="79"/>
      <c r="Y27" s="84">
        <f>$W27*Discount_factors!X27</f>
        <v>0.95183843184803818</v>
      </c>
      <c r="Z27" s="84">
        <f>$W27*Discount_factors!Y27</f>
        <v>0.87157769927014062</v>
      </c>
      <c r="AA27" s="84">
        <f>$W27*Discount_factors!Z27</f>
        <v>0.7984271714198945</v>
      </c>
      <c r="AB27" s="84">
        <f>$W27*Discount_factors!AA27</f>
        <v>0.73172690730001699</v>
      </c>
      <c r="AC27" s="84">
        <f>$W27*Discount_factors!AB27</f>
        <v>0.67088098280103914</v>
      </c>
      <c r="AD27" s="84">
        <f>$W27*Discount_factors!AC27</f>
        <v>0.61535101519138413</v>
      </c>
      <c r="AE27" s="84">
        <f>$W27*Discount_factors!AD27</f>
        <v>0.56465036924651479</v>
      </c>
      <c r="AF27" s="84">
        <f>$W27*Discount_factors!AE27</f>
        <v>0.51833897048844002</v>
      </c>
      <c r="AG27" s="84">
        <f>$W27*Discount_factors!AF27</f>
        <v>0.47601865945647914</v>
      </c>
      <c r="AI27" s="49">
        <f>SUM($BB$28:$BB$49)</f>
        <v>24.414603935627426</v>
      </c>
      <c r="AJ27" s="49">
        <f>$C27*Discount_factors!AI27</f>
        <v>0.59980222981534448</v>
      </c>
      <c r="AK27" s="49">
        <f>$C27*Discount_factors!AJ27</f>
        <v>0.6180542116686254</v>
      </c>
      <c r="AL27" s="49">
        <f>$C27*Discount_factors!AK27</f>
        <v>0.63802972378975509</v>
      </c>
      <c r="AM27" s="49">
        <f>$C27*Discount_factors!AL27</f>
        <v>0.66021401728592488</v>
      </c>
      <c r="AN27" s="49">
        <f>$C27*Discount_factors!AM27</f>
        <v>0.68495223651362835</v>
      </c>
      <c r="AO27" s="49">
        <f>$C27*Discount_factors!AN27</f>
        <v>0.71232977740707826</v>
      </c>
      <c r="AP27" s="49">
        <f>$C27*Discount_factors!AO27</f>
        <v>0.74235447752478689</v>
      </c>
      <c r="AQ27" s="49">
        <f>$C27*Discount_factors!AP27</f>
        <v>0.77507746289407886</v>
      </c>
      <c r="AR27" s="49">
        <f>$C27*Discount_factors!AQ27</f>
        <v>0.81052175527222536</v>
      </c>
      <c r="AS27" s="49">
        <f>$C27*Discount_factors!AR27</f>
        <v>0.84876217168596868</v>
      </c>
      <c r="AT27" s="49">
        <f>$C27*Discount_factors!AS27</f>
        <v>0.88990167414758792</v>
      </c>
      <c r="AU27" s="49">
        <f>$C27*Discount_factors!AT27</f>
        <v>0.93402299915182529</v>
      </c>
      <c r="AV27" s="49">
        <f>$C27*Discount_factors!AU27</f>
        <v>0.98120984106897535</v>
      </c>
      <c r="AW27" s="49">
        <f>$C27*Discount_factors!AV27</f>
        <v>1.0315655301126354</v>
      </c>
      <c r="AX27" s="49">
        <f>$C27*Discount_factors!AW27</f>
        <v>1.0851656750572876</v>
      </c>
      <c r="AY27" s="49">
        <f>$C27*Discount_factors!AX27</f>
        <v>1.1421151696842942</v>
      </c>
      <c r="AZ27" s="49">
        <f>$C27*Discount_factors!AY27</f>
        <v>1.2024987987055029</v>
      </c>
      <c r="BA27" s="49">
        <f>$C27*Discount_factors!AZ27</f>
        <v>1.2664236348446876</v>
      </c>
      <c r="BB27" s="49">
        <f>$C27*Discount_factors!BA27</f>
        <v>1.3340000000000001</v>
      </c>
      <c r="BC27" s="49">
        <f>$C27*Discount_factors!BB27</f>
        <v>0</v>
      </c>
      <c r="BD27" s="49">
        <f>$C27*Discount_factors!BC27</f>
        <v>0</v>
      </c>
      <c r="BE27" s="49">
        <f>$C27*Discount_factors!BD27</f>
        <v>0</v>
      </c>
      <c r="BF27" s="49">
        <f>$C27*Discount_factors!BE27</f>
        <v>0</v>
      </c>
      <c r="BG27" s="49">
        <f>$C27*Discount_factors!BF27</f>
        <v>0</v>
      </c>
      <c r="BH27" s="49">
        <f>$C27*Discount_factors!BG27</f>
        <v>0</v>
      </c>
      <c r="BI27" s="49">
        <f>$C27*Discount_factors!BH27</f>
        <v>0</v>
      </c>
      <c r="BJ27" s="49">
        <f>$C27*Discount_factors!BI27</f>
        <v>0</v>
      </c>
      <c r="BK27" s="49">
        <f>$C27*Discount_factors!BJ27</f>
        <v>0</v>
      </c>
      <c r="BL27" s="49">
        <f>$C27*Discount_factors!BK27</f>
        <v>0</v>
      </c>
      <c r="BM27" s="49">
        <f>$C27*Discount_factors!BL27</f>
        <v>0</v>
      </c>
      <c r="BN27" s="49">
        <f>$C27*Discount_factors!BM27</f>
        <v>0</v>
      </c>
      <c r="BO27" s="49">
        <f>$C27*Discount_factors!BN27</f>
        <v>0</v>
      </c>
      <c r="BP27" s="49">
        <f>$C27*Discount_factors!BO27</f>
        <v>0</v>
      </c>
      <c r="BQ27" s="49">
        <f>$C27*Discount_factors!BP27</f>
        <v>0</v>
      </c>
      <c r="BR27" s="49">
        <f>$C27*Discount_factors!BQ27</f>
        <v>0</v>
      </c>
      <c r="BS27" s="49">
        <f>$C27*Discount_factors!BR27</f>
        <v>0</v>
      </c>
      <c r="BT27" s="49">
        <f>$C27*Discount_factors!BS27</f>
        <v>0</v>
      </c>
      <c r="BU27" s="49">
        <f>$C27*Discount_factors!BT27</f>
        <v>0</v>
      </c>
      <c r="BV27" s="49">
        <f>$C27*Discount_factors!BU27</f>
        <v>0</v>
      </c>
      <c r="BW27" s="49">
        <f>$C27*Discount_factors!BV27</f>
        <v>0</v>
      </c>
      <c r="BX27" s="49">
        <f>$C27*Discount_factors!BW27</f>
        <v>0</v>
      </c>
    </row>
    <row r="28" spans="1:76" s="51" customFormat="1" ht="12">
      <c r="A28" s="51">
        <v>2032</v>
      </c>
      <c r="B28" s="101">
        <f t="shared" si="0"/>
        <v>25</v>
      </c>
      <c r="C28" s="49">
        <f>B28*Interest_rates!F26/100 + (B27-B28)</f>
        <v>1.33725</v>
      </c>
      <c r="D28" s="50">
        <f>D27-'Bond Sales'!C25</f>
        <v>0</v>
      </c>
      <c r="E28" s="50">
        <f t="shared" si="10"/>
        <v>0</v>
      </c>
      <c r="F28" s="50"/>
      <c r="G28" s="50">
        <f t="shared" si="9"/>
        <v>25</v>
      </c>
      <c r="I28" s="87"/>
      <c r="J28" s="87"/>
      <c r="K28" s="87"/>
      <c r="L28" s="78">
        <f t="shared" si="3"/>
        <v>0</v>
      </c>
      <c r="M28" s="78"/>
      <c r="N28" s="78"/>
      <c r="O28" s="78">
        <f t="shared" si="5"/>
        <v>0</v>
      </c>
      <c r="P28" s="119">
        <f>(O28*Interest_rates!B26/100)-(I27*Interest_rates!B25/100)</f>
        <v>0</v>
      </c>
      <c r="R28" s="49">
        <v>0</v>
      </c>
      <c r="S28" s="49"/>
      <c r="T28" s="66">
        <f>G28*(Interest_rates!M26/100)</f>
        <v>1.33725</v>
      </c>
      <c r="U28" s="66">
        <f t="shared" si="6"/>
        <v>0</v>
      </c>
      <c r="V28" s="49">
        <f t="shared" si="7"/>
        <v>-3.7002533991351713E-2</v>
      </c>
      <c r="W28" s="80">
        <f t="shared" si="8"/>
        <v>1.3742525339913518</v>
      </c>
      <c r="X28" s="88"/>
      <c r="Y28" s="84">
        <f>$W28*Discount_factors!X28</f>
        <v>0.94982746519253924</v>
      </c>
      <c r="Z28" s="84">
        <f>$W28*Discount_factors!Y28</f>
        <v>0.86552364606975873</v>
      </c>
      <c r="AA28" s="84">
        <f>$W28*Discount_factors!Z28</f>
        <v>0.7890593400998156</v>
      </c>
      <c r="AB28" s="84">
        <f>$W28*Discount_factors!AA28</f>
        <v>0.71967265647954815</v>
      </c>
      <c r="AC28" s="84">
        <f>$W28*Discount_factors!AB28</f>
        <v>0.65667891586023375</v>
      </c>
      <c r="AD28" s="84">
        <f>$W28*Discount_factors!AC28</f>
        <v>0.59946250766955755</v>
      </c>
      <c r="AE28" s="84">
        <f>$W28*Discount_factors!AD28</f>
        <v>0.54746963937611925</v>
      </c>
      <c r="AF28" s="84">
        <f>$W28*Discount_factors!AE28</f>
        <v>0.50020187638814617</v>
      </c>
      <c r="AG28" s="84">
        <f>$W28*Discount_factors!AF28</f>
        <v>0.45721038319066765</v>
      </c>
      <c r="AI28" s="49">
        <f>SUM($BC$29:$BC$49)</f>
        <v>24.383291100144138</v>
      </c>
      <c r="AJ28" s="49">
        <f>$C28*Discount_factors!AI28</f>
        <v>0.57073490693492446</v>
      </c>
      <c r="AK28" s="49">
        <f>$C28*Discount_factors!AJ28</f>
        <v>0.58810237015295419</v>
      </c>
      <c r="AL28" s="49">
        <f>$C28*Discount_factors!AK28</f>
        <v>0.60710983875629743</v>
      </c>
      <c r="AM28" s="49">
        <f>$C28*Discount_factors!AL28</f>
        <v>0.62821904784985394</v>
      </c>
      <c r="AN28" s="49">
        <f>$C28*Discount_factors!AM28</f>
        <v>0.6517584155727878</v>
      </c>
      <c r="AO28" s="49">
        <f>$C28*Discount_factors!AN28</f>
        <v>0.67780919944323237</v>
      </c>
      <c r="AP28" s="49">
        <f>$C28*Discount_factors!AO28</f>
        <v>0.70637885719976479</v>
      </c>
      <c r="AQ28" s="49">
        <f>$C28*Discount_factors!AP28</f>
        <v>0.73751603722512982</v>
      </c>
      <c r="AR28" s="49">
        <f>$C28*Discount_factors!AQ28</f>
        <v>0.77124264560743527</v>
      </c>
      <c r="AS28" s="49">
        <f>$C28*Discount_factors!AR28</f>
        <v>0.80762987362719385</v>
      </c>
      <c r="AT28" s="49">
        <f>$C28*Discount_factors!AS28</f>
        <v>0.84677569360190419</v>
      </c>
      <c r="AU28" s="49">
        <f>$C28*Discount_factors!AT28</f>
        <v>0.88875883249068666</v>
      </c>
      <c r="AV28" s="49">
        <f>$C28*Discount_factors!AU28</f>
        <v>0.93365892870811584</v>
      </c>
      <c r="AW28" s="49">
        <f>$C28*Discount_factors!AV28</f>
        <v>0.98157430492941666</v>
      </c>
      <c r="AX28" s="49">
        <f>$C28*Discount_factors!AW28</f>
        <v>1.0325769058135488</v>
      </c>
      <c r="AY28" s="49">
        <f>$C28*Discount_factors!AX28</f>
        <v>1.086766541830644</v>
      </c>
      <c r="AZ28" s="49">
        <f>$C28*Discount_factors!AY28</f>
        <v>1.1442238888972303</v>
      </c>
      <c r="BA28" s="49">
        <f>$C28*Discount_factors!AZ28</f>
        <v>1.2050508308310071</v>
      </c>
      <c r="BB28" s="49">
        <f>$C28*Discount_factors!BA28</f>
        <v>1.2693523431641496</v>
      </c>
      <c r="BC28" s="49">
        <f>$C28*Discount_factors!BB28</f>
        <v>1.33725</v>
      </c>
      <c r="BD28" s="49">
        <f>$C28*Discount_factors!BC28</f>
        <v>0</v>
      </c>
      <c r="BE28" s="49">
        <f>$C28*Discount_factors!BD28</f>
        <v>0</v>
      </c>
      <c r="BF28" s="49">
        <f>$C28*Discount_factors!BE28</f>
        <v>0</v>
      </c>
      <c r="BG28" s="49">
        <f>$C28*Discount_factors!BF28</f>
        <v>0</v>
      </c>
      <c r="BH28" s="49">
        <f>$C28*Discount_factors!BG28</f>
        <v>0</v>
      </c>
      <c r="BI28" s="49">
        <f>$C28*Discount_factors!BH28</f>
        <v>0</v>
      </c>
      <c r="BJ28" s="49">
        <f>$C28*Discount_factors!BI28</f>
        <v>0</v>
      </c>
      <c r="BK28" s="49">
        <f>$C28*Discount_factors!BJ28</f>
        <v>0</v>
      </c>
      <c r="BL28" s="49">
        <f>$C28*Discount_factors!BK28</f>
        <v>0</v>
      </c>
      <c r="BM28" s="49">
        <f>$C28*Discount_factors!BL28</f>
        <v>0</v>
      </c>
      <c r="BN28" s="49">
        <f>$C28*Discount_factors!BM28</f>
        <v>0</v>
      </c>
      <c r="BO28" s="49">
        <f>$C28*Discount_factors!BN28</f>
        <v>0</v>
      </c>
      <c r="BP28" s="49">
        <f>$C28*Discount_factors!BO28</f>
        <v>0</v>
      </c>
      <c r="BQ28" s="49">
        <f>$C28*Discount_factors!BP28</f>
        <v>0</v>
      </c>
      <c r="BR28" s="49">
        <f>$C28*Discount_factors!BQ28</f>
        <v>0</v>
      </c>
      <c r="BS28" s="49">
        <f>$C28*Discount_factors!BR28</f>
        <v>0</v>
      </c>
      <c r="BT28" s="49">
        <f>$C28*Discount_factors!BS28</f>
        <v>0</v>
      </c>
      <c r="BU28" s="49">
        <f>$C28*Discount_factors!BT28</f>
        <v>0</v>
      </c>
      <c r="BV28" s="49">
        <f>$C28*Discount_factors!BU28</f>
        <v>0</v>
      </c>
      <c r="BW28" s="49">
        <f>$C28*Discount_factors!BV28</f>
        <v>0</v>
      </c>
      <c r="BX28" s="49">
        <f>$C28*Discount_factors!BW28</f>
        <v>0</v>
      </c>
    </row>
    <row r="29" spans="1:76">
      <c r="A29" s="58">
        <v>2033</v>
      </c>
      <c r="B29" s="101">
        <f t="shared" si="0"/>
        <v>25</v>
      </c>
      <c r="C29" s="49">
        <f>B29*Interest_rates!F27/100 + (B28-B29)</f>
        <v>1.3395000000000001</v>
      </c>
      <c r="D29" s="65"/>
      <c r="E29" s="65"/>
      <c r="F29" s="65"/>
      <c r="G29" s="65">
        <f t="shared" ref="G29:G49" si="11">G28-R29</f>
        <v>25</v>
      </c>
      <c r="O29" s="78">
        <f t="shared" si="5"/>
        <v>0</v>
      </c>
      <c r="P29" s="119">
        <f>(O29*Interest_rates!B27/100)-(I28*Interest_rates!B26/100)</f>
        <v>0</v>
      </c>
      <c r="R29" s="66">
        <v>0</v>
      </c>
      <c r="S29" s="66"/>
      <c r="T29" s="66">
        <f>G29*(Interest_rates!M27/100)</f>
        <v>1.3395000000000001</v>
      </c>
      <c r="U29" s="66"/>
      <c r="V29" s="49">
        <f t="shared" ref="V29" si="12">(AI29-B29)*((G29-G28)/B29)</f>
        <v>0</v>
      </c>
      <c r="W29" s="80">
        <f t="shared" si="8"/>
        <v>1.3395000000000001</v>
      </c>
      <c r="X29" s="79"/>
      <c r="Y29" s="84">
        <f>$W29*Discount_factors!X29</f>
        <v>0.90113485464799392</v>
      </c>
      <c r="Z29" s="84">
        <f>$W29*Discount_factors!Y29</f>
        <v>0.81717585536774739</v>
      </c>
      <c r="AA29" s="84">
        <f>$W29*Discount_factors!Z29</f>
        <v>0.74139211978098174</v>
      </c>
      <c r="AB29" s="84">
        <f>$W29*Discount_factors!AA29</f>
        <v>0.67295357361318908</v>
      </c>
      <c r="AC29" s="84">
        <f>$W29*Discount_factors!AB29</f>
        <v>0.61111784752233744</v>
      </c>
      <c r="AD29" s="84">
        <f>$W29*Discount_factors!AC29</f>
        <v>0.55522065188106318</v>
      </c>
      <c r="AE29" s="84">
        <f>$W29*Discount_factors!AD29</f>
        <v>0.50466724685416287</v>
      </c>
      <c r="AF29" s="84">
        <f>$W29*Discount_factors!AE29</f>
        <v>0.4589248787386972</v>
      </c>
      <c r="AG29" s="84">
        <f>$W29*Discount_factors!AF29</f>
        <v>0.417516069247862</v>
      </c>
      <c r="AH29" s="81"/>
      <c r="AI29" s="49">
        <f>SUM($BD$30:$BD$49)</f>
        <v>24.350247837289853</v>
      </c>
      <c r="AJ29" s="49">
        <f>$C29*Discount_factors!AI29</f>
        <v>0.54262153915782141</v>
      </c>
      <c r="AK29" s="49">
        <f>$C29*Discount_factors!AJ29</f>
        <v>0.55913351259439392</v>
      </c>
      <c r="AL29" s="49">
        <f>$C29*Discount_factors!AK29</f>
        <v>0.57720470772144439</v>
      </c>
      <c r="AM29" s="49">
        <f>$C29*Discount_factors!AL29</f>
        <v>0.59727411540891906</v>
      </c>
      <c r="AN29" s="49">
        <f>$C29*Discount_factors!AM29</f>
        <v>0.61965397651329124</v>
      </c>
      <c r="AO29" s="49">
        <f>$C29*Discount_factors!AN29</f>
        <v>0.64442154595452761</v>
      </c>
      <c r="AP29" s="49">
        <f>$C29*Discount_factors!AO29</f>
        <v>0.67158391411651108</v>
      </c>
      <c r="AQ29" s="49">
        <f>$C29*Discount_factors!AP29</f>
        <v>0.70118733305076653</v>
      </c>
      <c r="AR29" s="49">
        <f>$C29*Discount_factors!AQ29</f>
        <v>0.73325262979117811</v>
      </c>
      <c r="AS29" s="49">
        <f>$C29*Discount_factors!AR29</f>
        <v>0.76784748886472576</v>
      </c>
      <c r="AT29" s="49">
        <f>$C29*Discount_factors!AS29</f>
        <v>0.80506505664999928</v>
      </c>
      <c r="AU29" s="49">
        <f>$C29*Discount_factors!AT29</f>
        <v>0.84498018215870629</v>
      </c>
      <c r="AV29" s="49">
        <f>$C29*Discount_factors!AU29</f>
        <v>0.88766858096136392</v>
      </c>
      <c r="AW29" s="49">
        <f>$C29*Discount_factors!AV29</f>
        <v>0.93322373253630131</v>
      </c>
      <c r="AX29" s="49">
        <f>$C29*Discount_factors!AW29</f>
        <v>0.98171403767888732</v>
      </c>
      <c r="AY29" s="49">
        <f>$C29*Discount_factors!AX29</f>
        <v>1.0332343903762755</v>
      </c>
      <c r="AZ29" s="49">
        <f>$C29*Discount_factors!AY29</f>
        <v>1.087861492595469</v>
      </c>
      <c r="BA29" s="49">
        <f>$C29*Discount_factors!AZ29</f>
        <v>1.1456922095418443</v>
      </c>
      <c r="BB29" s="49">
        <f>$C29*Discount_factors!BA29</f>
        <v>1.2068263458429971</v>
      </c>
      <c r="BC29" s="49">
        <f>$C29*Discount_factors!BB29</f>
        <v>1.2713794870821391</v>
      </c>
      <c r="BD29" s="49">
        <f>$C29*Discount_factors!BC29</f>
        <v>1.3395000000000001</v>
      </c>
      <c r="BE29" s="49">
        <f>$C29*Discount_factors!BD29</f>
        <v>0</v>
      </c>
      <c r="BF29" s="49">
        <f>$C29*Discount_factors!BE29</f>
        <v>0</v>
      </c>
      <c r="BG29" s="49">
        <f>$C29*Discount_factors!BF29</f>
        <v>0</v>
      </c>
      <c r="BH29" s="49">
        <f>$C29*Discount_factors!BG29</f>
        <v>0</v>
      </c>
      <c r="BI29" s="49">
        <f>$C29*Discount_factors!BH29</f>
        <v>0</v>
      </c>
      <c r="BJ29" s="49">
        <f>$C29*Discount_factors!BI29</f>
        <v>0</v>
      </c>
      <c r="BK29" s="49">
        <f>$C29*Discount_factors!BJ29</f>
        <v>0</v>
      </c>
      <c r="BL29" s="49">
        <f>$C29*Discount_factors!BK29</f>
        <v>0</v>
      </c>
      <c r="BM29" s="49">
        <f>$C29*Discount_factors!BL29</f>
        <v>0</v>
      </c>
      <c r="BN29" s="49">
        <f>$C29*Discount_factors!BM29</f>
        <v>0</v>
      </c>
      <c r="BO29" s="49">
        <f>$C29*Discount_factors!BN29</f>
        <v>0</v>
      </c>
      <c r="BP29" s="49">
        <f>$C29*Discount_factors!BO29</f>
        <v>0</v>
      </c>
      <c r="BQ29" s="49">
        <f>$C29*Discount_factors!BP29</f>
        <v>0</v>
      </c>
      <c r="BR29" s="49">
        <f>$C29*Discount_factors!BQ29</f>
        <v>0</v>
      </c>
      <c r="BS29" s="49">
        <f>$C29*Discount_factors!BR29</f>
        <v>0</v>
      </c>
      <c r="BT29" s="49">
        <f>$C29*Discount_factors!BS29</f>
        <v>0</v>
      </c>
      <c r="BU29" s="49">
        <f>$C29*Discount_factors!BT29</f>
        <v>0</v>
      </c>
      <c r="BV29" s="49">
        <f>$C29*Discount_factors!BU29</f>
        <v>0</v>
      </c>
      <c r="BW29" s="49">
        <f>$C29*Discount_factors!BV29</f>
        <v>0</v>
      </c>
      <c r="BX29" s="49">
        <f>$C29*Discount_factors!BW29</f>
        <v>0</v>
      </c>
    </row>
    <row r="30" spans="1:76">
      <c r="A30" s="58">
        <v>2034</v>
      </c>
      <c r="B30" s="101">
        <f t="shared" si="0"/>
        <v>25</v>
      </c>
      <c r="C30" s="49">
        <f>B30*Interest_rates!F28/100 + (B29-B30)</f>
        <v>1.3410000000000002</v>
      </c>
      <c r="D30" s="65"/>
      <c r="E30" s="65"/>
      <c r="F30" s="65"/>
      <c r="G30" s="65">
        <f t="shared" si="11"/>
        <v>25</v>
      </c>
      <c r="O30" s="78">
        <f t="shared" si="5"/>
        <v>0</v>
      </c>
      <c r="P30" s="119">
        <f>(O30*Interest_rates!B28/100)-(I29*Interest_rates!B27/100)</f>
        <v>0</v>
      </c>
      <c r="R30" s="66">
        <v>0</v>
      </c>
      <c r="S30" s="66"/>
      <c r="T30" s="66">
        <f>G30*(Interest_rates!M28/100)</f>
        <v>1.3410000000000002</v>
      </c>
      <c r="U30" s="66"/>
      <c r="V30" s="49"/>
      <c r="W30" s="80">
        <f t="shared" si="8"/>
        <v>1.3410000000000002</v>
      </c>
      <c r="X30" s="79"/>
      <c r="Y30" s="84">
        <f>$W30*Discount_factors!X30</f>
        <v>0.87805026495724048</v>
      </c>
      <c r="Z30" s="84">
        <f>$W30*Discount_factors!Y30</f>
        <v>0.79238594582859267</v>
      </c>
      <c r="AA30" s="84">
        <f>$W30*Discount_factors!Z30</f>
        <v>0.7154364070393685</v>
      </c>
      <c r="AB30" s="84">
        <f>$W30*Discount_factors!AA30</f>
        <v>0.64627907701320675</v>
      </c>
      <c r="AC30" s="84">
        <f>$W30*Discount_factors!AB30</f>
        <v>0.58409282633541149</v>
      </c>
      <c r="AD30" s="84">
        <f>$W30*Discount_factors!AC30</f>
        <v>0.52814640220016906</v>
      </c>
      <c r="AE30" s="84">
        <f>$W30*Discount_factors!AD30</f>
        <v>0.47778822793608755</v>
      </c>
      <c r="AF30" s="84">
        <f>$W30*Discount_factors!AE30</f>
        <v>0.43243740105483841</v>
      </c>
      <c r="AG30" s="84">
        <f>$W30*Discount_factors!AF30</f>
        <v>0.39157574424652358</v>
      </c>
      <c r="AH30" s="81"/>
      <c r="AI30" s="49">
        <f>SUM($BE$31:$BE$49)</f>
        <v>24.315395131282084</v>
      </c>
      <c r="AJ30" s="49">
        <f>$C30*Discount_factors!AI30</f>
        <v>0.51557379945660187</v>
      </c>
      <c r="AK30" s="49">
        <f>$C30*Discount_factors!AJ30</f>
        <v>0.53126271017406623</v>
      </c>
      <c r="AL30" s="49">
        <f>$C30*Discount_factors!AK30</f>
        <v>0.54843312096689179</v>
      </c>
      <c r="AM30" s="49">
        <f>$C30*Discount_factors!AL30</f>
        <v>0.56750214058291071</v>
      </c>
      <c r="AN30" s="49">
        <f>$C30*Discount_factors!AM30</f>
        <v>0.58876644579055226</v>
      </c>
      <c r="AO30" s="49">
        <f>$C30*Discount_factors!AN30</f>
        <v>0.61229944062880082</v>
      </c>
      <c r="AP30" s="49">
        <f>$C30*Discount_factors!AO30</f>
        <v>0.63810786205130487</v>
      </c>
      <c r="AQ30" s="49">
        <f>$C30*Discount_factors!AP30</f>
        <v>0.66623565661052597</v>
      </c>
      <c r="AR30" s="49">
        <f>$C30*Discount_factors!AQ30</f>
        <v>0.69670261318732529</v>
      </c>
      <c r="AS30" s="49">
        <f>$C30*Discount_factors!AR30</f>
        <v>0.72957304247750321</v>
      </c>
      <c r="AT30" s="49">
        <f>$C30*Discount_factors!AS30</f>
        <v>0.76493544784638812</v>
      </c>
      <c r="AU30" s="49">
        <f>$C30*Discount_factors!AT30</f>
        <v>0.80286094735061198</v>
      </c>
      <c r="AV30" s="49">
        <f>$C30*Discount_factors!AU30</f>
        <v>0.84342148241076476</v>
      </c>
      <c r="AW30" s="49">
        <f>$C30*Discount_factors!AV30</f>
        <v>0.88670587288808544</v>
      </c>
      <c r="AX30" s="49">
        <f>$C30*Discount_factors!AW30</f>
        <v>0.93277911004335012</v>
      </c>
      <c r="AY30" s="49">
        <f>$C30*Discount_factors!AX30</f>
        <v>0.98173135773842524</v>
      </c>
      <c r="AZ30" s="49">
        <f>$C30*Discount_factors!AY30</f>
        <v>1.0336354946220558</v>
      </c>
      <c r="BA30" s="49">
        <f>$C30*Discount_factors!AZ30</f>
        <v>1.0885835575161644</v>
      </c>
      <c r="BB30" s="49">
        <f>$C30*Discount_factors!BA30</f>
        <v>1.1466703761452268</v>
      </c>
      <c r="BC30" s="49">
        <f>$C30*Discount_factors!BB30</f>
        <v>1.2080057745652353</v>
      </c>
      <c r="BD30" s="49">
        <f>$C30*Discount_factors!BC30</f>
        <v>1.2727307239664403</v>
      </c>
      <c r="BE30" s="49">
        <f>$C30*Discount_factors!BD30</f>
        <v>1.3410000000000002</v>
      </c>
      <c r="BF30" s="49">
        <f>$C30*Discount_factors!BE30</f>
        <v>0</v>
      </c>
      <c r="BG30" s="49">
        <f>$C30*Discount_factors!BF30</f>
        <v>0</v>
      </c>
      <c r="BH30" s="49">
        <f>$C30*Discount_factors!BG30</f>
        <v>0</v>
      </c>
      <c r="BI30" s="49">
        <f>$C30*Discount_factors!BH30</f>
        <v>0</v>
      </c>
      <c r="BJ30" s="49">
        <f>$C30*Discount_factors!BI30</f>
        <v>0</v>
      </c>
      <c r="BK30" s="49">
        <f>$C30*Discount_factors!BJ30</f>
        <v>0</v>
      </c>
      <c r="BL30" s="49">
        <f>$C30*Discount_factors!BK30</f>
        <v>0</v>
      </c>
      <c r="BM30" s="49">
        <f>$C30*Discount_factors!BL30</f>
        <v>0</v>
      </c>
      <c r="BN30" s="49">
        <f>$C30*Discount_factors!BM30</f>
        <v>0</v>
      </c>
      <c r="BO30" s="49">
        <f>$C30*Discount_factors!BN30</f>
        <v>0</v>
      </c>
      <c r="BP30" s="49">
        <f>$C30*Discount_factors!BO30</f>
        <v>0</v>
      </c>
      <c r="BQ30" s="49">
        <f>$C30*Discount_factors!BP30</f>
        <v>0</v>
      </c>
      <c r="BR30" s="49">
        <f>$C30*Discount_factors!BQ30</f>
        <v>0</v>
      </c>
      <c r="BS30" s="49">
        <f>$C30*Discount_factors!BR30</f>
        <v>0</v>
      </c>
      <c r="BT30" s="49">
        <f>$C30*Discount_factors!BS30</f>
        <v>0</v>
      </c>
      <c r="BU30" s="49">
        <f>$C30*Discount_factors!BT30</f>
        <v>0</v>
      </c>
      <c r="BV30" s="49">
        <f>$C30*Discount_factors!BU30</f>
        <v>0</v>
      </c>
      <c r="BW30" s="49">
        <f>$C30*Discount_factors!BV30</f>
        <v>0</v>
      </c>
      <c r="BX30" s="49">
        <f>$C30*Discount_factors!BW30</f>
        <v>0</v>
      </c>
    </row>
    <row r="31" spans="1:76">
      <c r="A31" s="58">
        <v>2035</v>
      </c>
      <c r="B31" s="101">
        <f t="shared" si="0"/>
        <v>25</v>
      </c>
      <c r="C31" s="49">
        <f>B31*Interest_rates!F29/100 + (B30-B31)</f>
        <v>1.3420000000000001</v>
      </c>
      <c r="D31" s="65"/>
      <c r="E31" s="65"/>
      <c r="F31" s="65"/>
      <c r="G31" s="65">
        <f t="shared" si="11"/>
        <v>25</v>
      </c>
      <c r="O31" s="78">
        <f t="shared" si="5"/>
        <v>0</v>
      </c>
      <c r="P31" s="119">
        <f>(O31*Interest_rates!B29/100)-(I30*Interest_rates!B28/100)</f>
        <v>0</v>
      </c>
      <c r="R31" s="66">
        <v>0</v>
      </c>
      <c r="S31" s="66"/>
      <c r="T31" s="66">
        <f>G31*(Interest_rates!M29/100)</f>
        <v>1.3420000000000001</v>
      </c>
      <c r="U31" s="66"/>
      <c r="V31" s="49"/>
      <c r="W31" s="80">
        <f t="shared" si="8"/>
        <v>1.3420000000000001</v>
      </c>
      <c r="X31" s="79"/>
      <c r="Y31" s="84">
        <f>$W31*Discount_factors!X31</f>
        <v>0.85520403094231989</v>
      </c>
      <c r="Z31" s="84">
        <f>$W31*Discount_factors!Y31</f>
        <v>0.76803118477833365</v>
      </c>
      <c r="AA31" s="84">
        <f>$W31*Discount_factors!Z31</f>
        <v>0.69010478916634976</v>
      </c>
      <c r="AB31" s="84">
        <f>$W31*Discount_factors!AA31</f>
        <v>0.62040616143861504</v>
      </c>
      <c r="AC31" s="84">
        <f>$W31*Discount_factors!AB31</f>
        <v>0.55803298531305734</v>
      </c>
      <c r="AD31" s="84">
        <f>$W31*Discount_factors!AC31</f>
        <v>0.50218554974153062</v>
      </c>
      <c r="AE31" s="84">
        <f>$W31*Discount_factors!AD31</f>
        <v>0.45215466999397341</v>
      </c>
      <c r="AF31" s="84">
        <f>$W31*Discount_factors!AE31</f>
        <v>0.40731107868489597</v>
      </c>
      <c r="AG31" s="84">
        <f>$W31*Discount_factors!AF31</f>
        <v>0.36709610207090881</v>
      </c>
      <c r="AH31" s="81"/>
      <c r="AI31" s="49">
        <f>SUM($BF$32:$BF$49)</f>
        <v>24.278645541929308</v>
      </c>
      <c r="AJ31" s="49">
        <f>$C31*Discount_factors!AI31</f>
        <v>0.48967264169929381</v>
      </c>
      <c r="AK31" s="49">
        <f>$C31*Discount_factors!AJ31</f>
        <v>0.50457338018620324</v>
      </c>
      <c r="AL31" s="49">
        <f>$C31*Discount_factors!AK31</f>
        <v>0.52088119183382109</v>
      </c>
      <c r="AM31" s="49">
        <f>$C31*Discount_factors!AL31</f>
        <v>0.53899223087388315</v>
      </c>
      <c r="AN31" s="49">
        <f>$C31*Discount_factors!AM31</f>
        <v>0.55918826976472757</v>
      </c>
      <c r="AO31" s="49">
        <f>$C31*Discount_factors!AN31</f>
        <v>0.58153902490722376</v>
      </c>
      <c r="AP31" s="49">
        <f>$C31*Discount_factors!AO31</f>
        <v>0.60605089480706331</v>
      </c>
      <c r="AQ31" s="49">
        <f>$C31*Discount_factors!AP31</f>
        <v>0.63276561825015831</v>
      </c>
      <c r="AR31" s="49">
        <f>$C31*Discount_factors!AQ31</f>
        <v>0.6617019899727381</v>
      </c>
      <c r="AS31" s="49">
        <f>$C31*Discount_factors!AR31</f>
        <v>0.69292108985965173</v>
      </c>
      <c r="AT31" s="49">
        <f>$C31*Discount_factors!AS31</f>
        <v>0.72650697508514939</v>
      </c>
      <c r="AU31" s="49">
        <f>$C31*Discount_factors!AT31</f>
        <v>0.76252719090987109</v>
      </c>
      <c r="AV31" s="49">
        <f>$C31*Discount_factors!AU31</f>
        <v>0.80105006459463768</v>
      </c>
      <c r="AW31" s="49">
        <f>$C31*Discount_factors!AV31</f>
        <v>0.84215995390963472</v>
      </c>
      <c r="AX31" s="49">
        <f>$C31*Discount_factors!AW31</f>
        <v>0.88591858511477894</v>
      </c>
      <c r="AY31" s="49">
        <f>$C31*Discount_factors!AX31</f>
        <v>0.93241159246160266</v>
      </c>
      <c r="AZ31" s="49">
        <f>$C31*Discount_factors!AY31</f>
        <v>0.98170819335504766</v>
      </c>
      <c r="BA31" s="49">
        <f>$C31*Discount_factors!AZ31</f>
        <v>1.0338958009138022</v>
      </c>
      <c r="BB31" s="49">
        <f>$C31*Discount_factors!BA31</f>
        <v>1.0890644808505625</v>
      </c>
      <c r="BC31" s="49">
        <f>$C31*Discount_factors!BB31</f>
        <v>1.1473185399312593</v>
      </c>
      <c r="BD31" s="49">
        <f>$C31*Discount_factors!BC31</f>
        <v>1.208791867300776</v>
      </c>
      <c r="BE31" s="49">
        <f>$C31*Discount_factors!BD31</f>
        <v>1.2736314630627896</v>
      </c>
      <c r="BF31" s="49">
        <f>$C31*Discount_factors!BE31</f>
        <v>1.3420000000000001</v>
      </c>
      <c r="BG31" s="49">
        <f>$C31*Discount_factors!BF31</f>
        <v>0</v>
      </c>
      <c r="BH31" s="49">
        <f>$C31*Discount_factors!BG31</f>
        <v>0</v>
      </c>
      <c r="BI31" s="49">
        <f>$C31*Discount_factors!BH31</f>
        <v>0</v>
      </c>
      <c r="BJ31" s="49">
        <f>$C31*Discount_factors!BI31</f>
        <v>0</v>
      </c>
      <c r="BK31" s="49">
        <f>$C31*Discount_factors!BJ31</f>
        <v>0</v>
      </c>
      <c r="BL31" s="49">
        <f>$C31*Discount_factors!BK31</f>
        <v>0</v>
      </c>
      <c r="BM31" s="49">
        <f>$C31*Discount_factors!BL31</f>
        <v>0</v>
      </c>
      <c r="BN31" s="49">
        <f>$C31*Discount_factors!BM31</f>
        <v>0</v>
      </c>
      <c r="BO31" s="49">
        <f>$C31*Discount_factors!BN31</f>
        <v>0</v>
      </c>
      <c r="BP31" s="49">
        <f>$C31*Discount_factors!BO31</f>
        <v>0</v>
      </c>
      <c r="BQ31" s="49">
        <f>$C31*Discount_factors!BP31</f>
        <v>0</v>
      </c>
      <c r="BR31" s="49">
        <f>$C31*Discount_factors!BQ31</f>
        <v>0</v>
      </c>
      <c r="BS31" s="49">
        <f>$C31*Discount_factors!BR31</f>
        <v>0</v>
      </c>
      <c r="BT31" s="49">
        <f>$C31*Discount_factors!BS31</f>
        <v>0</v>
      </c>
      <c r="BU31" s="49">
        <f>$C31*Discount_factors!BT31</f>
        <v>0</v>
      </c>
      <c r="BV31" s="49">
        <f>$C31*Discount_factors!BU31</f>
        <v>0</v>
      </c>
      <c r="BW31" s="49">
        <f>$C31*Discount_factors!BV31</f>
        <v>0</v>
      </c>
      <c r="BX31" s="49">
        <f>$C31*Discount_factors!BW31</f>
        <v>0</v>
      </c>
    </row>
    <row r="32" spans="1:76">
      <c r="A32" s="58">
        <v>2036</v>
      </c>
      <c r="B32" s="101">
        <f t="shared" si="0"/>
        <v>25</v>
      </c>
      <c r="C32" s="49">
        <f>B32*Interest_rates!F30/100 + (B31-B32)</f>
        <v>1.3425</v>
      </c>
      <c r="D32" s="65"/>
      <c r="E32" s="65"/>
      <c r="F32" s="65"/>
      <c r="G32" s="65">
        <f t="shared" si="11"/>
        <v>25</v>
      </c>
      <c r="O32" s="78">
        <f t="shared" si="5"/>
        <v>0</v>
      </c>
      <c r="P32" s="119">
        <f>(O32*Interest_rates!B30/100)-(I31*Interest_rates!B29/100)</f>
        <v>0</v>
      </c>
      <c r="R32" s="66">
        <v>0</v>
      </c>
      <c r="S32" s="66"/>
      <c r="T32" s="66">
        <f>G32*(Interest_rates!M30/100)</f>
        <v>1.3425</v>
      </c>
      <c r="U32" s="66"/>
      <c r="V32" s="49"/>
      <c r="W32" s="80">
        <f t="shared" si="8"/>
        <v>1.3425</v>
      </c>
      <c r="X32" s="79"/>
      <c r="Y32" s="84">
        <f>$W32*Discount_factors!X32</f>
        <v>0.83262546117394909</v>
      </c>
      <c r="Z32" s="84">
        <f>$W32*Discount_factors!Y32</f>
        <v>0.74413301354626848</v>
      </c>
      <c r="AA32" s="84">
        <f>$W32*Discount_factors!Z32</f>
        <v>0.66540906717600024</v>
      </c>
      <c r="AB32" s="84">
        <f>$W32*Discount_factors!AA32</f>
        <v>0.59533555038390085</v>
      </c>
      <c r="AC32" s="84">
        <f>$W32*Discount_factors!AB32</f>
        <v>0.53292686993927019</v>
      </c>
      <c r="AD32" s="84">
        <f>$W32*Discount_factors!AC32</f>
        <v>0.47731368470358693</v>
      </c>
      <c r="AE32" s="84">
        <f>$W32*Discount_factors!AD32</f>
        <v>0.42772873095581504</v>
      </c>
      <c r="AF32" s="84">
        <f>$W32*Discount_factors!AE32</f>
        <v>0.38349443193440713</v>
      </c>
      <c r="AG32" s="84">
        <f>$W32*Discount_factors!AF32</f>
        <v>0.34401206003845852</v>
      </c>
      <c r="AH32" s="81"/>
      <c r="AI32" s="49">
        <f>SUM($BG$33:$BG$49)</f>
        <v>24.239908807530906</v>
      </c>
      <c r="AJ32" s="49">
        <f>$C32*Discount_factors!AI32</f>
        <v>0.46489046509539228</v>
      </c>
      <c r="AK32" s="49">
        <f>$C32*Discount_factors!AJ32</f>
        <v>0.47903708194824496</v>
      </c>
      <c r="AL32" s="49">
        <f>$C32*Discount_factors!AK32</f>
        <v>0.49451956043681206</v>
      </c>
      <c r="AM32" s="49">
        <f>$C32*Discount_factors!AL32</f>
        <v>0.51171400555320001</v>
      </c>
      <c r="AN32" s="49">
        <f>$C32*Discount_factors!AM32</f>
        <v>0.53088792934127838</v>
      </c>
      <c r="AO32" s="49">
        <f>$C32*Discount_factors!AN32</f>
        <v>0.55210751987704942</v>
      </c>
      <c r="AP32" s="49">
        <f>$C32*Discount_factors!AO32</f>
        <v>0.57537885183986714</v>
      </c>
      <c r="AQ32" s="49">
        <f>$C32*Discount_factors!AP32</f>
        <v>0.60074155162896814</v>
      </c>
      <c r="AR32" s="49">
        <f>$C32*Discount_factors!AQ32</f>
        <v>0.62821346278496093</v>
      </c>
      <c r="AS32" s="49">
        <f>$C32*Discount_factors!AR32</f>
        <v>0.6578525739591552</v>
      </c>
      <c r="AT32" s="49">
        <f>$C32*Discount_factors!AS32</f>
        <v>0.68973868821895579</v>
      </c>
      <c r="AU32" s="49">
        <f>$C32*Discount_factors!AT32</f>
        <v>0.72393593238085152</v>
      </c>
      <c r="AV32" s="49">
        <f>$C32*Discount_factors!AU32</f>
        <v>0.76050917568473209</v>
      </c>
      <c r="AW32" s="49">
        <f>$C32*Discount_factors!AV32</f>
        <v>0.79953850658087278</v>
      </c>
      <c r="AX32" s="49">
        <f>$C32*Discount_factors!AW32</f>
        <v>0.84108252738281453</v>
      </c>
      <c r="AY32" s="49">
        <f>$C32*Discount_factors!AX32</f>
        <v>0.88522253841986476</v>
      </c>
      <c r="AZ32" s="49">
        <f>$C32*Discount_factors!AY32</f>
        <v>0.93202425402612321</v>
      </c>
      <c r="BA32" s="49">
        <f>$C32*Discount_factors!AZ32</f>
        <v>0.98157066337015186</v>
      </c>
      <c r="BB32" s="49">
        <f>$C32*Discount_factors!BA32</f>
        <v>1.0339472739675832</v>
      </c>
      <c r="BC32" s="49">
        <f>$C32*Discount_factors!BB32</f>
        <v>1.0892531136521093</v>
      </c>
      <c r="BD32" s="49">
        <f>$C32*Discount_factors!BC32</f>
        <v>1.1476152954815892</v>
      </c>
      <c r="BE32" s="49">
        <f>$C32*Discount_factors!BD32</f>
        <v>1.2091733799312216</v>
      </c>
      <c r="BF32" s="49">
        <f>$C32*Discount_factors!BE32</f>
        <v>1.2740818069659294</v>
      </c>
      <c r="BG32" s="49">
        <f>$C32*Discount_factors!BF32</f>
        <v>1.3425</v>
      </c>
      <c r="BH32" s="49">
        <f>$C32*Discount_factors!BG32</f>
        <v>0</v>
      </c>
      <c r="BI32" s="49">
        <f>$C32*Discount_factors!BH32</f>
        <v>0</v>
      </c>
      <c r="BJ32" s="49">
        <f>$C32*Discount_factors!BI32</f>
        <v>0</v>
      </c>
      <c r="BK32" s="49">
        <f>$C32*Discount_factors!BJ32</f>
        <v>0</v>
      </c>
      <c r="BL32" s="49">
        <f>$C32*Discount_factors!BK32</f>
        <v>0</v>
      </c>
      <c r="BM32" s="49">
        <f>$C32*Discount_factors!BL32</f>
        <v>0</v>
      </c>
      <c r="BN32" s="49">
        <f>$C32*Discount_factors!BM32</f>
        <v>0</v>
      </c>
      <c r="BO32" s="49">
        <f>$C32*Discount_factors!BN32</f>
        <v>0</v>
      </c>
      <c r="BP32" s="49">
        <f>$C32*Discount_factors!BO32</f>
        <v>0</v>
      </c>
      <c r="BQ32" s="49">
        <f>$C32*Discount_factors!BP32</f>
        <v>0</v>
      </c>
      <c r="BR32" s="49">
        <f>$C32*Discount_factors!BQ32</f>
        <v>0</v>
      </c>
      <c r="BS32" s="49">
        <f>$C32*Discount_factors!BR32</f>
        <v>0</v>
      </c>
      <c r="BT32" s="49">
        <f>$C32*Discount_factors!BS32</f>
        <v>0</v>
      </c>
      <c r="BU32" s="49">
        <f>$C32*Discount_factors!BT32</f>
        <v>0</v>
      </c>
      <c r="BV32" s="49">
        <f>$C32*Discount_factors!BU32</f>
        <v>0</v>
      </c>
      <c r="BW32" s="49">
        <f>$C32*Discount_factors!BV32</f>
        <v>0</v>
      </c>
      <c r="BX32" s="49">
        <f>$C32*Discount_factors!BW32</f>
        <v>0</v>
      </c>
    </row>
    <row r="33" spans="1:76">
      <c r="A33" s="58">
        <v>2037</v>
      </c>
      <c r="B33" s="101">
        <f t="shared" si="0"/>
        <v>25</v>
      </c>
      <c r="C33" s="49">
        <f>B33*Interest_rates!F31/100 + (B32-B33)</f>
        <v>1.3425</v>
      </c>
      <c r="D33" s="65"/>
      <c r="E33" s="65"/>
      <c r="F33" s="65"/>
      <c r="G33" s="65">
        <f t="shared" si="11"/>
        <v>25</v>
      </c>
      <c r="O33" s="78">
        <f t="shared" si="5"/>
        <v>0</v>
      </c>
      <c r="P33" s="119">
        <f>(O33*Interest_rates!B31/100)-(I32*Interest_rates!B30/100)</f>
        <v>0</v>
      </c>
      <c r="R33" s="66">
        <v>0</v>
      </c>
      <c r="S33" s="66"/>
      <c r="T33" s="66">
        <f>G33*(Interest_rates!M31/100)</f>
        <v>1.3425</v>
      </c>
      <c r="U33" s="66"/>
      <c r="V33" s="49"/>
      <c r="W33" s="80">
        <f t="shared" si="8"/>
        <v>1.3425</v>
      </c>
      <c r="X33" s="79"/>
      <c r="Y33" s="84">
        <f>$W33*Discount_factors!X33</f>
        <v>0.81034108143450023</v>
      </c>
      <c r="Z33" s="84">
        <f>$W33*Discount_factors!Y33</f>
        <v>0.7207099404806474</v>
      </c>
      <c r="AA33" s="84">
        <f>$W33*Discount_factors!Z33</f>
        <v>0.64135813703710853</v>
      </c>
      <c r="AB33" s="84">
        <f>$W33*Discount_factors!AA33</f>
        <v>0.5710652761476267</v>
      </c>
      <c r="AC33" s="84">
        <f>$W33*Discount_factors!AB33</f>
        <v>0.50876073502555619</v>
      </c>
      <c r="AD33" s="84">
        <f>$W33*Discount_factors!AC33</f>
        <v>0.4535046885544769</v>
      </c>
      <c r="AE33" s="84">
        <f>$W33*Discount_factors!AD33</f>
        <v>0.40447161319698816</v>
      </c>
      <c r="AF33" s="84">
        <f>$W33*Discount_factors!AE33</f>
        <v>0.36093593593826556</v>
      </c>
      <c r="AG33" s="84">
        <f>$W33*Discount_factors!AF33</f>
        <v>0.32225954101963328</v>
      </c>
      <c r="AH33" s="81"/>
      <c r="AI33" s="49">
        <f>SUM($BH$34:$BH$49)</f>
        <v>24.199091910495326</v>
      </c>
      <c r="AJ33" s="49">
        <f>$C33*Discount_factors!AI33</f>
        <v>0.44119812574299344</v>
      </c>
      <c r="AK33" s="49">
        <f>$C33*Discount_factors!AJ33</f>
        <v>0.45462378470935272</v>
      </c>
      <c r="AL33" s="49">
        <f>$C33*Discount_factors!AK33</f>
        <v>0.46931722543115878</v>
      </c>
      <c r="AM33" s="49">
        <f>$C33*Discount_factors!AL33</f>
        <v>0.48563538535940021</v>
      </c>
      <c r="AN33" s="49">
        <f>$C33*Discount_factors!AM33</f>
        <v>0.50383214324881687</v>
      </c>
      <c r="AO33" s="49">
        <f>$C33*Discount_factors!AN33</f>
        <v>0.52397031401447225</v>
      </c>
      <c r="AP33" s="49">
        <f>$C33*Discount_factors!AO33</f>
        <v>0.54605566275018225</v>
      </c>
      <c r="AQ33" s="49">
        <f>$C33*Discount_factors!AP33</f>
        <v>0.57012579636421001</v>
      </c>
      <c r="AR33" s="49">
        <f>$C33*Discount_factors!AQ33</f>
        <v>0.59619764903194539</v>
      </c>
      <c r="AS33" s="49">
        <f>$C33*Discount_factors!AR33</f>
        <v>0.62432625411327247</v>
      </c>
      <c r="AT33" s="49">
        <f>$C33*Discount_factors!AS33</f>
        <v>0.65458734765014304</v>
      </c>
      <c r="AU33" s="49">
        <f>$C33*Discount_factors!AT33</f>
        <v>0.68704178834663709</v>
      </c>
      <c r="AV33" s="49">
        <f>$C33*Discount_factors!AU33</f>
        <v>0.72175113949390912</v>
      </c>
      <c r="AW33" s="49">
        <f>$C33*Discount_factors!AV33</f>
        <v>0.7587914079727367</v>
      </c>
      <c r="AX33" s="49">
        <f>$C33*Discount_factors!AW33</f>
        <v>0.79821820953099976</v>
      </c>
      <c r="AY33" s="49">
        <f>$C33*Discount_factors!AX33</f>
        <v>0.84010870116718672</v>
      </c>
      <c r="AZ33" s="49">
        <f>$C33*Discount_factors!AY33</f>
        <v>0.88452524819789602</v>
      </c>
      <c r="BA33" s="49">
        <f>$C33*Discount_factors!AZ33</f>
        <v>0.93154661039209619</v>
      </c>
      <c r="BB33" s="49">
        <f>$C33*Discount_factors!BA33</f>
        <v>0.98125393752261847</v>
      </c>
      <c r="BC33" s="49">
        <f>$C33*Discount_factors!BB33</f>
        <v>1.0337412106407036</v>
      </c>
      <c r="BD33" s="49">
        <f>$C33*Discount_factors!BC33</f>
        <v>1.0891290647068324</v>
      </c>
      <c r="BE33" s="49">
        <f>$C33*Discount_factors!BD33</f>
        <v>1.1475499477377067</v>
      </c>
      <c r="BF33" s="49">
        <f>$C33*Discount_factors!BE33</f>
        <v>1.2091504289322668</v>
      </c>
      <c r="BG33" s="49">
        <f>$C33*Discount_factors!BF33</f>
        <v>1.2740818069659294</v>
      </c>
      <c r="BH33" s="49">
        <f>$C33*Discount_factors!BG33</f>
        <v>1.3425</v>
      </c>
      <c r="BI33" s="49">
        <f>$C33*Discount_factors!BH33</f>
        <v>0</v>
      </c>
      <c r="BJ33" s="49">
        <f>$C33*Discount_factors!BI33</f>
        <v>0</v>
      </c>
      <c r="BK33" s="49">
        <f>$C33*Discount_factors!BJ33</f>
        <v>0</v>
      </c>
      <c r="BL33" s="49">
        <f>$C33*Discount_factors!BK33</f>
        <v>0</v>
      </c>
      <c r="BM33" s="49">
        <f>$C33*Discount_factors!BL33</f>
        <v>0</v>
      </c>
      <c r="BN33" s="49">
        <f>$C33*Discount_factors!BM33</f>
        <v>0</v>
      </c>
      <c r="BO33" s="49">
        <f>$C33*Discount_factors!BN33</f>
        <v>0</v>
      </c>
      <c r="BP33" s="49">
        <f>$C33*Discount_factors!BO33</f>
        <v>0</v>
      </c>
      <c r="BQ33" s="49">
        <f>$C33*Discount_factors!BP33</f>
        <v>0</v>
      </c>
      <c r="BR33" s="49">
        <f>$C33*Discount_factors!BQ33</f>
        <v>0</v>
      </c>
      <c r="BS33" s="49">
        <f>$C33*Discount_factors!BR33</f>
        <v>0</v>
      </c>
      <c r="BT33" s="49">
        <f>$C33*Discount_factors!BS33</f>
        <v>0</v>
      </c>
      <c r="BU33" s="49">
        <f>$C33*Discount_factors!BT33</f>
        <v>0</v>
      </c>
      <c r="BV33" s="49">
        <f>$C33*Discount_factors!BU33</f>
        <v>0</v>
      </c>
      <c r="BW33" s="49">
        <f>$C33*Discount_factors!BV33</f>
        <v>0</v>
      </c>
      <c r="BX33" s="49">
        <f>$C33*Discount_factors!BW33</f>
        <v>0</v>
      </c>
    </row>
    <row r="34" spans="1:76">
      <c r="A34" s="58">
        <v>2038</v>
      </c>
      <c r="B34" s="101">
        <f t="shared" si="0"/>
        <v>23</v>
      </c>
      <c r="C34" s="49">
        <f>B34*Interest_rates!F32/100 + (B33-B34)</f>
        <v>3.2348699999999999</v>
      </c>
      <c r="D34" s="65"/>
      <c r="E34" s="65"/>
      <c r="F34" s="65"/>
      <c r="G34" s="65">
        <f t="shared" si="11"/>
        <v>23</v>
      </c>
      <c r="O34" s="78">
        <f t="shared" si="5"/>
        <v>0</v>
      </c>
      <c r="P34" s="119">
        <f>(O34*Interest_rates!B32/100)-(I33*Interest_rates!B31/100)</f>
        <v>0</v>
      </c>
      <c r="R34" s="66">
        <v>2</v>
      </c>
      <c r="S34" s="66"/>
      <c r="T34" s="66">
        <f>G34*(Interest_rates!M32/100)</f>
        <v>1.2348699999999999</v>
      </c>
      <c r="U34" s="66"/>
      <c r="V34" s="49"/>
      <c r="W34" s="80">
        <f t="shared" si="8"/>
        <v>3.2348699999999999</v>
      </c>
      <c r="X34" s="79"/>
      <c r="Y34" s="84">
        <f>$W34*Discount_factors!X34</f>
        <v>1.9003464801761745</v>
      </c>
      <c r="Z34" s="84">
        <f>$W34*Discount_factors!Y34</f>
        <v>1.6819659361660919</v>
      </c>
      <c r="AA34" s="84">
        <f>$W34*Discount_factors!Z34</f>
        <v>1.4895642057170397</v>
      </c>
      <c r="AB34" s="84">
        <f>$W34*Discount_factors!AA34</f>
        <v>1.3199466974879266</v>
      </c>
      <c r="AC34" s="84">
        <f>$W34*Discount_factors!AB34</f>
        <v>1.1703243427093304</v>
      </c>
      <c r="AD34" s="84">
        <f>$W34*Discount_factors!AC34</f>
        <v>1.0382605222197616</v>
      </c>
      <c r="AE34" s="84">
        <f>$W34*Discount_factors!AD34</f>
        <v>0.92162514640930937</v>
      </c>
      <c r="AF34" s="84">
        <f>$W34*Discount_factors!AE34</f>
        <v>0.8185548963965219</v>
      </c>
      <c r="AG34" s="84">
        <f>$W34*Discount_factors!AF34</f>
        <v>0.72741877604716942</v>
      </c>
      <c r="AH34" s="81"/>
      <c r="AI34" s="49">
        <f>SUM($BI$35:$BI$49)</f>
        <v>22.263471155169817</v>
      </c>
      <c r="AJ34" s="49">
        <f>$C34*Discount_factors!AI34</f>
        <v>1.0089353493766862</v>
      </c>
      <c r="AK34" s="49">
        <f>$C34*Discount_factors!AJ34</f>
        <v>1.0396372520582187</v>
      </c>
      <c r="AL34" s="49">
        <f>$C34*Discount_factors!AK34</f>
        <v>1.0732383280447397</v>
      </c>
      <c r="AM34" s="49">
        <f>$C34*Discount_factors!AL34</f>
        <v>1.1105548247108554</v>
      </c>
      <c r="AN34" s="49">
        <f>$C34*Discount_factors!AM34</f>
        <v>1.1521673139927711</v>
      </c>
      <c r="AO34" s="49">
        <f>$C34*Discount_factors!AN34</f>
        <v>1.1982194415330625</v>
      </c>
      <c r="AP34" s="49">
        <f>$C34*Discount_factors!AO34</f>
        <v>1.2487243909936812</v>
      </c>
      <c r="AQ34" s="49">
        <f>$C34*Discount_factors!AP34</f>
        <v>1.3037681621486819</v>
      </c>
      <c r="AR34" s="49">
        <f>$C34*Discount_factors!AQ34</f>
        <v>1.3633894802037412</v>
      </c>
      <c r="AS34" s="49">
        <f>$C34*Discount_factors!AR34</f>
        <v>1.4277141958797535</v>
      </c>
      <c r="AT34" s="49">
        <f>$C34*Discount_factors!AS34</f>
        <v>1.4969155029540457</v>
      </c>
      <c r="AU34" s="49">
        <f>$C34*Discount_factors!AT34</f>
        <v>1.5711325735905071</v>
      </c>
      <c r="AV34" s="49">
        <f>$C34*Discount_factors!AU34</f>
        <v>1.6505061912082997</v>
      </c>
      <c r="AW34" s="49">
        <f>$C34*Discount_factors!AV34</f>
        <v>1.7352101689411097</v>
      </c>
      <c r="AX34" s="49">
        <f>$C34*Discount_factors!AW34</f>
        <v>1.8253716893192891</v>
      </c>
      <c r="AY34" s="49">
        <f>$C34*Discount_factors!AX34</f>
        <v>1.9211671955747658</v>
      </c>
      <c r="AZ34" s="49">
        <f>$C34*Discount_factors!AY34</f>
        <v>2.0227393052048037</v>
      </c>
      <c r="BA34" s="49">
        <f>$C34*Discount_factors!AZ34</f>
        <v>2.1302681266694914</v>
      </c>
      <c r="BB34" s="49">
        <f>$C34*Discount_factors!BA34</f>
        <v>2.2439392339085753</v>
      </c>
      <c r="BC34" s="49">
        <f>$C34*Discount_factors!BB34</f>
        <v>2.3639675435303453</v>
      </c>
      <c r="BD34" s="49">
        <f>$C34*Discount_factors!BC34</f>
        <v>2.4906289245127011</v>
      </c>
      <c r="BE34" s="49">
        <f>$C34*Discount_factors!BD34</f>
        <v>2.6242262600235624</v>
      </c>
      <c r="BF34" s="49">
        <f>$C34*Discount_factors!BE34</f>
        <v>2.7650947256616267</v>
      </c>
      <c r="BG34" s="49">
        <f>$C34*Discount_factors!BF34</f>
        <v>2.9135803124296564</v>
      </c>
      <c r="BH34" s="49">
        <f>$C34*Discount_factors!BG34</f>
        <v>3.070039575207129</v>
      </c>
      <c r="BI34" s="49">
        <f>$C34*Discount_factors!BH34</f>
        <v>3.2348699999999999</v>
      </c>
      <c r="BJ34" s="49">
        <f>$C34*Discount_factors!BI34</f>
        <v>0</v>
      </c>
      <c r="BK34" s="49">
        <f>$C34*Discount_factors!BJ34</f>
        <v>0</v>
      </c>
      <c r="BL34" s="49">
        <f>$C34*Discount_factors!BK34</f>
        <v>0</v>
      </c>
      <c r="BM34" s="49">
        <f>$C34*Discount_factors!BL34</f>
        <v>0</v>
      </c>
      <c r="BN34" s="49">
        <f>$C34*Discount_factors!BM34</f>
        <v>0</v>
      </c>
      <c r="BO34" s="49">
        <f>$C34*Discount_factors!BN34</f>
        <v>0</v>
      </c>
      <c r="BP34" s="49">
        <f>$C34*Discount_factors!BO34</f>
        <v>0</v>
      </c>
      <c r="BQ34" s="49">
        <f>$C34*Discount_factors!BP34</f>
        <v>0</v>
      </c>
      <c r="BR34" s="49">
        <f>$C34*Discount_factors!BQ34</f>
        <v>0</v>
      </c>
      <c r="BS34" s="49">
        <f>$C34*Discount_factors!BR34</f>
        <v>0</v>
      </c>
      <c r="BT34" s="49">
        <f>$C34*Discount_factors!BS34</f>
        <v>0</v>
      </c>
      <c r="BU34" s="49">
        <f>$C34*Discount_factors!BT34</f>
        <v>0</v>
      </c>
      <c r="BV34" s="49">
        <f>$C34*Discount_factors!BU34</f>
        <v>0</v>
      </c>
      <c r="BW34" s="49">
        <f>$C34*Discount_factors!BV34</f>
        <v>0</v>
      </c>
      <c r="BX34" s="49">
        <f>$C34*Discount_factors!BW34</f>
        <v>0</v>
      </c>
    </row>
    <row r="35" spans="1:76">
      <c r="A35" s="58">
        <v>2039</v>
      </c>
      <c r="B35" s="101">
        <f t="shared" si="0"/>
        <v>23</v>
      </c>
      <c r="C35" s="49">
        <f>B35*Interest_rates!F33/100 + (B34-B35)</f>
        <v>1.2341799999999998</v>
      </c>
      <c r="D35" s="65"/>
      <c r="E35" s="65"/>
      <c r="F35" s="65"/>
      <c r="G35" s="65">
        <f t="shared" si="11"/>
        <v>23</v>
      </c>
      <c r="O35" s="78">
        <f t="shared" si="5"/>
        <v>0</v>
      </c>
      <c r="P35" s="119">
        <f>(O35*Interest_rates!B33/100)-(I34*Interest_rates!B32/100)</f>
        <v>0</v>
      </c>
      <c r="R35" s="66">
        <v>0</v>
      </c>
      <c r="S35" s="66"/>
      <c r="T35" s="66">
        <f>G35*(Interest_rates!M33/100)</f>
        <v>1.2341800000000001</v>
      </c>
      <c r="U35" s="66"/>
      <c r="V35" s="49"/>
      <c r="W35" s="80">
        <f t="shared" si="8"/>
        <v>1.2341800000000001</v>
      </c>
      <c r="X35" s="79"/>
      <c r="Y35" s="84">
        <f>$W35*Discount_factors!X35</f>
        <v>0.70565031453450933</v>
      </c>
      <c r="Z35" s="84">
        <f>$W35*Discount_factors!Y35</f>
        <v>0.62153506196861552</v>
      </c>
      <c r="AA35" s="84">
        <f>$W35*Discount_factors!Z35</f>
        <v>0.54778424662338632</v>
      </c>
      <c r="AB35" s="84">
        <f>$W35*Discount_factors!AA35</f>
        <v>0.48307956440082722</v>
      </c>
      <c r="AC35" s="84">
        <f>$W35*Discount_factors!AB35</f>
        <v>0.42627558902898255</v>
      </c>
      <c r="AD35" s="84">
        <f>$W35*Discount_factors!AC35</f>
        <v>0.37637642623769951</v>
      </c>
      <c r="AE35" s="84">
        <f>$W35*Discount_factors!AD35</f>
        <v>0.3325156109689858</v>
      </c>
      <c r="AF35" s="84">
        <f>$W35*Discount_factors!AE35</f>
        <v>0.29393878468356766</v>
      </c>
      <c r="AG35" s="84">
        <f>$W35*Discount_factors!AF35</f>
        <v>0.25998875766880597</v>
      </c>
      <c r="AH35" s="81"/>
      <c r="AI35" s="49">
        <f>SUM($BJ$36:$BJ$49)</f>
        <v>22.223949017356222</v>
      </c>
      <c r="AJ35" s="49">
        <f>$C35*Discount_factors!AI35</f>
        <v>0.36532931042904743</v>
      </c>
      <c r="AK35" s="49">
        <f>$C35*Discount_factors!AJ35</f>
        <v>0.37644628134540337</v>
      </c>
      <c r="AL35" s="49">
        <f>$C35*Discount_factors!AK35</f>
        <v>0.38861302515848656</v>
      </c>
      <c r="AM35" s="49">
        <f>$C35*Discount_factors!AL35</f>
        <v>0.4021251000432472</v>
      </c>
      <c r="AN35" s="49">
        <f>$C35*Discount_factors!AM35</f>
        <v>0.41719272754186759</v>
      </c>
      <c r="AO35" s="49">
        <f>$C35*Discount_factors!AN35</f>
        <v>0.43386792086171616</v>
      </c>
      <c r="AP35" s="49">
        <f>$C35*Discount_factors!AO35</f>
        <v>0.45215545372603749</v>
      </c>
      <c r="AQ35" s="49">
        <f>$C35*Discount_factors!AP35</f>
        <v>0.47208646612628097</v>
      </c>
      <c r="AR35" s="49">
        <f>$C35*Discount_factors!AQ35</f>
        <v>0.49367498022223583</v>
      </c>
      <c r="AS35" s="49">
        <f>$C35*Discount_factors!AR35</f>
        <v>0.51696656578912092</v>
      </c>
      <c r="AT35" s="49">
        <f>$C35*Discount_factors!AS35</f>
        <v>0.5420239352329197</v>
      </c>
      <c r="AU35" s="49">
        <f>$C35*Discount_factors!AT35</f>
        <v>0.56889748194176792</v>
      </c>
      <c r="AV35" s="49">
        <f>$C35*Discount_factors!AU35</f>
        <v>0.59763818272946601</v>
      </c>
      <c r="AW35" s="49">
        <f>$C35*Discount_factors!AV35</f>
        <v>0.62830897426714227</v>
      </c>
      <c r="AX35" s="49">
        <f>$C35*Discount_factors!AW35</f>
        <v>0.6609559085700627</v>
      </c>
      <c r="AY35" s="49">
        <f>$C35*Discount_factors!AX35</f>
        <v>0.69564287465181984</v>
      </c>
      <c r="AZ35" s="49">
        <f>$C35*Discount_factors!AY35</f>
        <v>0.73242151343466144</v>
      </c>
      <c r="BA35" s="49">
        <f>$C35*Discount_factors!AZ35</f>
        <v>0.77135704108884817</v>
      </c>
      <c r="BB35" s="49">
        <f>$C35*Discount_factors!BA35</f>
        <v>0.81251665280134922</v>
      </c>
      <c r="BC35" s="49">
        <f>$C35*Discount_factors!BB35</f>
        <v>0.85597816855969333</v>
      </c>
      <c r="BD35" s="49">
        <f>$C35*Discount_factors!BC35</f>
        <v>0.90184147883112165</v>
      </c>
      <c r="BE35" s="49">
        <f>$C35*Discount_factors!BD35</f>
        <v>0.95021625575562307</v>
      </c>
      <c r="BF35" s="49">
        <f>$C35*Discount_factors!BE35</f>
        <v>1.0012238643645848</v>
      </c>
      <c r="BG35" s="49">
        <f>$C35*Discount_factors!BF35</f>
        <v>1.054989585880963</v>
      </c>
      <c r="BH35" s="49">
        <f>$C35*Discount_factors!BG35</f>
        <v>1.111642526642771</v>
      </c>
      <c r="BI35" s="49">
        <f>$C35*Discount_factors!BH35</f>
        <v>1.1713266138982212</v>
      </c>
      <c r="BJ35" s="49">
        <f>$C35*Discount_factors!BI35</f>
        <v>1.2341799999999998</v>
      </c>
      <c r="BK35" s="49">
        <f>$C35*Discount_factors!BJ35</f>
        <v>0</v>
      </c>
      <c r="BL35" s="49">
        <f>$C35*Discount_factors!BK35</f>
        <v>0</v>
      </c>
      <c r="BM35" s="49">
        <f>$C35*Discount_factors!BL35</f>
        <v>0</v>
      </c>
      <c r="BN35" s="49">
        <f>$C35*Discount_factors!BM35</f>
        <v>0</v>
      </c>
      <c r="BO35" s="49">
        <f>$C35*Discount_factors!BN35</f>
        <v>0</v>
      </c>
      <c r="BP35" s="49">
        <f>$C35*Discount_factors!BO35</f>
        <v>0</v>
      </c>
      <c r="BQ35" s="49">
        <f>$C35*Discount_factors!BP35</f>
        <v>0</v>
      </c>
      <c r="BR35" s="49">
        <f>$C35*Discount_factors!BQ35</f>
        <v>0</v>
      </c>
      <c r="BS35" s="49">
        <f>$C35*Discount_factors!BR35</f>
        <v>0</v>
      </c>
      <c r="BT35" s="49">
        <f>$C35*Discount_factors!BS35</f>
        <v>0</v>
      </c>
      <c r="BU35" s="49">
        <f>$C35*Discount_factors!BT35</f>
        <v>0</v>
      </c>
      <c r="BV35" s="49">
        <f>$C35*Discount_factors!BU35</f>
        <v>0</v>
      </c>
      <c r="BW35" s="49">
        <f>$C35*Discount_factors!BV35</f>
        <v>0</v>
      </c>
      <c r="BX35" s="49">
        <f>$C35*Discount_factors!BW35</f>
        <v>0</v>
      </c>
    </row>
    <row r="36" spans="1:76">
      <c r="A36" s="58">
        <v>2040</v>
      </c>
      <c r="B36" s="101">
        <f t="shared" si="0"/>
        <v>23</v>
      </c>
      <c r="C36" s="49">
        <f>B36*Interest_rates!F34/100 + (B35-B36)</f>
        <v>1.2339500000000001</v>
      </c>
      <c r="D36" s="65"/>
      <c r="E36" s="65"/>
      <c r="F36" s="65"/>
      <c r="G36" s="65">
        <f t="shared" si="11"/>
        <v>23</v>
      </c>
      <c r="O36" s="78">
        <f t="shared" si="5"/>
        <v>0</v>
      </c>
      <c r="P36" s="119">
        <f>(O36*Interest_rates!B34/100)-(I35*Interest_rates!B33/100)</f>
        <v>0</v>
      </c>
      <c r="R36" s="66">
        <v>0</v>
      </c>
      <c r="S36" s="66"/>
      <c r="T36" s="66">
        <f>G36*(Interest_rates!M34/100)</f>
        <v>1.2339500000000001</v>
      </c>
      <c r="U36" s="66"/>
      <c r="V36" s="49"/>
      <c r="W36" s="80">
        <f t="shared" si="8"/>
        <v>1.2339500000000001</v>
      </c>
      <c r="X36" s="79"/>
      <c r="Y36" s="84">
        <f>$W36*Discount_factors!X36</f>
        <v>0.68666972656807013</v>
      </c>
      <c r="Z36" s="84">
        <f>$W36*Discount_factors!Y36</f>
        <v>0.60188796899926889</v>
      </c>
      <c r="AA36" s="84">
        <f>$W36*Discount_factors!Z36</f>
        <v>0.52791186307133808</v>
      </c>
      <c r="AB36" s="84">
        <f>$W36*Discount_factors!AA36</f>
        <v>0.46332153905876283</v>
      </c>
      <c r="AC36" s="84">
        <f>$W36*Discount_factors!AB36</f>
        <v>0.40688925383232261</v>
      </c>
      <c r="AD36" s="84">
        <f>$W36*Discount_factors!AC36</f>
        <v>0.35755264883956461</v>
      </c>
      <c r="AE36" s="84">
        <f>$W36*Discount_factors!AD36</f>
        <v>0.31439183303285317</v>
      </c>
      <c r="AF36" s="84">
        <f>$W36*Discount_factors!AE36</f>
        <v>0.27660972909476345</v>
      </c>
      <c r="AG36" s="84">
        <f>$W36*Discount_factors!AF36</f>
        <v>0.24351520590182921</v>
      </c>
      <c r="AH36" s="81"/>
      <c r="AI36" s="49">
        <f>SUM($BK$37:$BK$49)</f>
        <v>22.182313882137382</v>
      </c>
      <c r="AJ36" s="49">
        <f>$C36*Discount_factors!AI36</f>
        <v>0.34666277054721606</v>
      </c>
      <c r="AK36" s="49">
        <f>$C36*Discount_factors!AJ36</f>
        <v>0.35721171865496781</v>
      </c>
      <c r="AL36" s="49">
        <f>$C36*Discount_factors!AK36</f>
        <v>0.36875680140189615</v>
      </c>
      <c r="AM36" s="49">
        <f>$C36*Discount_factors!AL36</f>
        <v>0.38157847538664019</v>
      </c>
      <c r="AN36" s="49">
        <f>$C36*Discount_factors!AM36</f>
        <v>0.39587622085937746</v>
      </c>
      <c r="AO36" s="49">
        <f>$C36*Discount_factors!AN36</f>
        <v>0.41169939340712686</v>
      </c>
      <c r="AP36" s="49">
        <f>$C36*Discount_factors!AO36</f>
        <v>0.42905252283923734</v>
      </c>
      <c r="AQ36" s="49">
        <f>$C36*Discount_factors!AP36</f>
        <v>0.44796515804599069</v>
      </c>
      <c r="AR36" s="49">
        <f>$C36*Discount_factors!AQ36</f>
        <v>0.46845060472343381</v>
      </c>
      <c r="AS36" s="49">
        <f>$C36*Discount_factors!AR36</f>
        <v>0.49055210425428541</v>
      </c>
      <c r="AT36" s="49">
        <f>$C36*Discount_factors!AS36</f>
        <v>0.5143291647474908</v>
      </c>
      <c r="AU36" s="49">
        <f>$C36*Discount_factors!AT36</f>
        <v>0.53982960473567143</v>
      </c>
      <c r="AV36" s="49">
        <f>$C36*Discount_factors!AU36</f>
        <v>0.56710179636691749</v>
      </c>
      <c r="AW36" s="49">
        <f>$C36*Discount_factors!AV36</f>
        <v>0.59620546055646773</v>
      </c>
      <c r="AX36" s="49">
        <f>$C36*Discount_factors!AW36</f>
        <v>0.62718429628698158</v>
      </c>
      <c r="AY36" s="49">
        <f>$C36*Discount_factors!AX36</f>
        <v>0.66009892815612259</v>
      </c>
      <c r="AZ36" s="49">
        <f>$C36*Discount_factors!AY36</f>
        <v>0.69499835848773672</v>
      </c>
      <c r="BA36" s="49">
        <f>$C36*Discount_factors!AZ36</f>
        <v>0.73194447122494488</v>
      </c>
      <c r="BB36" s="49">
        <f>$C36*Discount_factors!BA36</f>
        <v>0.771001028209508</v>
      </c>
      <c r="BC36" s="49">
        <f>$C36*Discount_factors!BB36</f>
        <v>0.81224187320843466</v>
      </c>
      <c r="BD36" s="49">
        <f>$C36*Discount_factors!BC36</f>
        <v>0.85576179277494235</v>
      </c>
      <c r="BE36" s="49">
        <f>$C36*Discount_factors!BD36</f>
        <v>0.90166485533939045</v>
      </c>
      <c r="BF36" s="49">
        <f>$C36*Discount_factors!BE36</f>
        <v>0.95006622477400871</v>
      </c>
      <c r="BG36" s="49">
        <f>$C36*Discount_factors!BF36</f>
        <v>1.001084781044373</v>
      </c>
      <c r="BH36" s="49">
        <f>$C36*Discount_factors!BG36</f>
        <v>1.0548430337864561</v>
      </c>
      <c r="BI36" s="49">
        <f>$C36*Discount_factors!BH36</f>
        <v>1.1114775562704509</v>
      </c>
      <c r="BJ36" s="49">
        <f>$C36*Discount_factors!BI36</f>
        <v>1.1711194419399231</v>
      </c>
      <c r="BK36" s="49">
        <f>$C36*Discount_factors!BJ36</f>
        <v>1.2339500000000001</v>
      </c>
      <c r="BL36" s="49">
        <f>$C36*Discount_factors!BK36</f>
        <v>0</v>
      </c>
      <c r="BM36" s="49">
        <f>$C36*Discount_factors!BL36</f>
        <v>0</v>
      </c>
      <c r="BN36" s="49">
        <f>$C36*Discount_factors!BM36</f>
        <v>0</v>
      </c>
      <c r="BO36" s="49">
        <f>$C36*Discount_factors!BN36</f>
        <v>0</v>
      </c>
      <c r="BP36" s="49">
        <f>$C36*Discount_factors!BO36</f>
        <v>0</v>
      </c>
      <c r="BQ36" s="49">
        <f>$C36*Discount_factors!BP36</f>
        <v>0</v>
      </c>
      <c r="BR36" s="49">
        <f>$C36*Discount_factors!BQ36</f>
        <v>0</v>
      </c>
      <c r="BS36" s="49">
        <f>$C36*Discount_factors!BR36</f>
        <v>0</v>
      </c>
      <c r="BT36" s="49">
        <f>$C36*Discount_factors!BS36</f>
        <v>0</v>
      </c>
      <c r="BU36" s="49">
        <f>$C36*Discount_factors!BT36</f>
        <v>0</v>
      </c>
      <c r="BV36" s="49">
        <f>$C36*Discount_factors!BU36</f>
        <v>0</v>
      </c>
      <c r="BW36" s="49">
        <f>$C36*Discount_factors!BV36</f>
        <v>0</v>
      </c>
      <c r="BX36" s="49">
        <f>$C36*Discount_factors!BW36</f>
        <v>0</v>
      </c>
    </row>
    <row r="37" spans="1:76">
      <c r="A37" s="58">
        <v>2041</v>
      </c>
      <c r="B37" s="101">
        <f t="shared" si="0"/>
        <v>21</v>
      </c>
      <c r="C37" s="49">
        <f>B37*Interest_rates!F35/100 + (B36-B37)</f>
        <v>3.12602</v>
      </c>
      <c r="D37" s="65"/>
      <c r="E37" s="65"/>
      <c r="F37" s="65"/>
      <c r="G37" s="65">
        <f t="shared" si="11"/>
        <v>21</v>
      </c>
      <c r="O37" s="78">
        <f t="shared" si="5"/>
        <v>0</v>
      </c>
      <c r="P37" s="119">
        <f>(O37*Interest_rates!B35/100)-(I36*Interest_rates!B34/100)</f>
        <v>0</v>
      </c>
      <c r="R37" s="66">
        <v>2</v>
      </c>
      <c r="S37" s="66"/>
      <c r="T37" s="66">
        <f>G37*(Interest_rates!M35/100)</f>
        <v>1.12602</v>
      </c>
      <c r="U37" s="66"/>
      <c r="V37" s="49"/>
      <c r="W37" s="80">
        <f t="shared" si="8"/>
        <v>3.12602</v>
      </c>
      <c r="X37" s="79"/>
      <c r="Y37" s="84">
        <f>$W37*Discount_factors!X37</f>
        <v>1.6931446993949968</v>
      </c>
      <c r="Z37" s="84">
        <f>$W37*Discount_factors!Y37</f>
        <v>1.4769080010492701</v>
      </c>
      <c r="AA37" s="84">
        <f>$W37*Discount_factors!Z37</f>
        <v>1.2891427040965548</v>
      </c>
      <c r="AB37" s="84">
        <f>$W37*Discount_factors!AA37</f>
        <v>1.1259884742495156</v>
      </c>
      <c r="AC37" s="84">
        <f>$W37*Discount_factors!AB37</f>
        <v>0.98412337583108267</v>
      </c>
      <c r="AD37" s="84">
        <f>$W37*Discount_factors!AC37</f>
        <v>0.86068670989641716</v>
      </c>
      <c r="AE37" s="84">
        <f>$W37*Discount_factors!AD37</f>
        <v>0.75321320523723401</v>
      </c>
      <c r="AF37" s="84">
        <f>$W37*Discount_factors!AE37</f>
        <v>0.6595768490061148</v>
      </c>
      <c r="AG37" s="84">
        <f>$W37*Discount_factors!AF37</f>
        <v>0.57794290866370679</v>
      </c>
      <c r="AH37" s="81"/>
      <c r="AI37" s="49">
        <f>SUM($BL$38:$BL$49)</f>
        <v>20.245709552497591</v>
      </c>
      <c r="AJ37" s="49">
        <f>$C37*Discount_factors!AI37</f>
        <v>0.83352261525565041</v>
      </c>
      <c r="AK37" s="49">
        <f>$C37*Discount_factors!AJ37</f>
        <v>0.85888670843787973</v>
      </c>
      <c r="AL37" s="49">
        <f>$C37*Discount_factors!AK37</f>
        <v>0.88664592685459154</v>
      </c>
      <c r="AM37" s="49">
        <f>$C37*Discount_factors!AL37</f>
        <v>0.917474605731326</v>
      </c>
      <c r="AN37" s="49">
        <f>$C37*Discount_factors!AM37</f>
        <v>0.95185237920807841</v>
      </c>
      <c r="AO37" s="49">
        <f>$C37*Discount_factors!AN37</f>
        <v>0.98989791880502565</v>
      </c>
      <c r="AP37" s="49">
        <f>$C37*Discount_factors!AO37</f>
        <v>1.0316221160826575</v>
      </c>
      <c r="AQ37" s="49">
        <f>$C37*Discount_factors!AP37</f>
        <v>1.0770960189595806</v>
      </c>
      <c r="AR37" s="49">
        <f>$C37*Discount_factors!AQ37</f>
        <v>1.1263516199066022</v>
      </c>
      <c r="AS37" s="49">
        <f>$C37*Discount_factors!AR37</f>
        <v>1.1794928893337957</v>
      </c>
      <c r="AT37" s="49">
        <f>$C37*Discount_factors!AS37</f>
        <v>1.236662909679805</v>
      </c>
      <c r="AU37" s="49">
        <f>$C37*Discount_factors!AT37</f>
        <v>1.2979766567417299</v>
      </c>
      <c r="AV37" s="49">
        <f>$C37*Discount_factors!AU37</f>
        <v>1.3635504374403218</v>
      </c>
      <c r="AW37" s="49">
        <f>$C37*Discount_factors!AV37</f>
        <v>1.4335278458897596</v>
      </c>
      <c r="AX37" s="49">
        <f>$C37*Discount_factors!AW37</f>
        <v>1.508013952762191</v>
      </c>
      <c r="AY37" s="49">
        <f>$C37*Discount_factors!AX37</f>
        <v>1.5871545250031509</v>
      </c>
      <c r="AZ37" s="49">
        <f>$C37*Discount_factors!AY37</f>
        <v>1.6710673847400674</v>
      </c>
      <c r="BA37" s="49">
        <f>$C37*Discount_factors!AZ37</f>
        <v>1.7599013269128498</v>
      </c>
      <c r="BB37" s="49">
        <f>$C37*Discount_factors!BA37</f>
        <v>1.8538096617169193</v>
      </c>
      <c r="BC37" s="49">
        <f>$C37*Discount_factors!BB37</f>
        <v>1.9529699405221577</v>
      </c>
      <c r="BD37" s="49">
        <f>$C37*Discount_factors!BC37</f>
        <v>2.0576100699353344</v>
      </c>
      <c r="BE37" s="49">
        <f>$C37*Discount_factors!BD37</f>
        <v>2.1679802740866658</v>
      </c>
      <c r="BF37" s="49">
        <f>$C37*Discount_factors!BE37</f>
        <v>2.284357455199638</v>
      </c>
      <c r="BG37" s="49">
        <f>$C37*Discount_factors!BF37</f>
        <v>2.4070274505438585</v>
      </c>
      <c r="BH37" s="49">
        <f>$C37*Discount_factors!BG37</f>
        <v>2.5362848246380643</v>
      </c>
      <c r="BI37" s="49">
        <f>$C37*Discount_factors!BH37</f>
        <v>2.6724579568728819</v>
      </c>
      <c r="BJ37" s="49">
        <f>$C37*Discount_factors!BI37</f>
        <v>2.8158620508386805</v>
      </c>
      <c r="BK37" s="49">
        <f>$C37*Discount_factors!BJ37</f>
        <v>2.9669330498661757</v>
      </c>
      <c r="BL37" s="49">
        <f>$C37*Discount_factors!BK37</f>
        <v>3.12602</v>
      </c>
      <c r="BM37" s="49">
        <f>$C37*Discount_factors!BL37</f>
        <v>0</v>
      </c>
      <c r="BN37" s="49">
        <f>$C37*Discount_factors!BM37</f>
        <v>0</v>
      </c>
      <c r="BO37" s="49">
        <f>$C37*Discount_factors!BN37</f>
        <v>0</v>
      </c>
      <c r="BP37" s="49">
        <f>$C37*Discount_factors!BO37</f>
        <v>0</v>
      </c>
      <c r="BQ37" s="49">
        <f>$C37*Discount_factors!BP37</f>
        <v>0</v>
      </c>
      <c r="BR37" s="49">
        <f>$C37*Discount_factors!BQ37</f>
        <v>0</v>
      </c>
      <c r="BS37" s="49">
        <f>$C37*Discount_factors!BR37</f>
        <v>0</v>
      </c>
      <c r="BT37" s="49">
        <f>$C37*Discount_factors!BS37</f>
        <v>0</v>
      </c>
      <c r="BU37" s="49">
        <f>$C37*Discount_factors!BT37</f>
        <v>0</v>
      </c>
      <c r="BV37" s="49">
        <f>$C37*Discount_factors!BU37</f>
        <v>0</v>
      </c>
      <c r="BW37" s="49">
        <f>$C37*Discount_factors!BV37</f>
        <v>0</v>
      </c>
      <c r="BX37" s="49">
        <f>$C37*Discount_factors!BW37</f>
        <v>0</v>
      </c>
    </row>
    <row r="38" spans="1:76">
      <c r="A38" s="58">
        <v>2042</v>
      </c>
      <c r="B38" s="101">
        <f t="shared" si="0"/>
        <v>21</v>
      </c>
      <c r="C38" s="49">
        <f>B38*Interest_rates!F36/100 + (B37-B38)</f>
        <v>1.1258100000000002</v>
      </c>
      <c r="D38" s="65"/>
      <c r="E38" s="65"/>
      <c r="F38" s="65"/>
      <c r="G38" s="65">
        <f t="shared" si="11"/>
        <v>21</v>
      </c>
      <c r="O38" s="78">
        <f t="shared" si="5"/>
        <v>0</v>
      </c>
      <c r="P38" s="119">
        <f>(O38*Interest_rates!B36/100)-(I37*Interest_rates!B35/100)</f>
        <v>0</v>
      </c>
      <c r="R38" s="66">
        <v>0</v>
      </c>
      <c r="S38" s="66"/>
      <c r="T38" s="66">
        <f>G38*(Interest_rates!M36/100)</f>
        <v>1.1258100000000002</v>
      </c>
      <c r="U38" s="66"/>
      <c r="V38" s="49"/>
      <c r="W38" s="80">
        <f t="shared" si="8"/>
        <v>1.1258100000000002</v>
      </c>
      <c r="X38" s="79"/>
      <c r="Y38" s="84">
        <f>$W38*Discount_factors!X38</f>
        <v>0.59350398120697079</v>
      </c>
      <c r="Z38" s="84">
        <f>$W38*Discount_factors!Y38</f>
        <v>0.51519850064390638</v>
      </c>
      <c r="AA38" s="84">
        <f>$W38*Discount_factors!Z38</f>
        <v>0.44753181503601513</v>
      </c>
      <c r="AB38" s="84">
        <f>$W38*Discount_factors!AA38</f>
        <v>0.38901713023971124</v>
      </c>
      <c r="AC38" s="84">
        <f>$W38*Discount_factors!AB38</f>
        <v>0.33838116510689759</v>
      </c>
      <c r="AD38" s="84">
        <f>$W38*Discount_factors!AC38</f>
        <v>0.29453267417959755</v>
      </c>
      <c r="AE38" s="84">
        <f>$W38*Discount_factors!AD38</f>
        <v>0.25653573009458025</v>
      </c>
      <c r="AF38" s="84">
        <f>$W38*Discount_factors!AE38</f>
        <v>0.22358702812304398</v>
      </c>
      <c r="AG38" s="84">
        <f>$W38*Discount_factors!AF38</f>
        <v>0.19499659230888661</v>
      </c>
      <c r="AH38" s="81"/>
      <c r="AI38" s="49">
        <f>SUM($BM$39:$BM$49)</f>
        <v>20.205272041606992</v>
      </c>
      <c r="AJ38" s="49">
        <f>$C38*Discount_factors!AI38</f>
        <v>0.28491207351395476</v>
      </c>
      <c r="AK38" s="49">
        <f>$C38*Discount_factors!AJ38</f>
        <v>0.29358194791098435</v>
      </c>
      <c r="AL38" s="49">
        <f>$C38*Discount_factors!AK38</f>
        <v>0.30307051646746724</v>
      </c>
      <c r="AM38" s="49">
        <f>$C38*Discount_factors!AL38</f>
        <v>0.31360827832504118</v>
      </c>
      <c r="AN38" s="49">
        <f>$C38*Discount_factors!AM38</f>
        <v>0.32535918051388035</v>
      </c>
      <c r="AO38" s="49">
        <f>$C38*Discount_factors!AN38</f>
        <v>0.33836378695902025</v>
      </c>
      <c r="AP38" s="49">
        <f>$C38*Discount_factors!AO38</f>
        <v>0.352625820579343</v>
      </c>
      <c r="AQ38" s="49">
        <f>$C38*Discount_factors!AP38</f>
        <v>0.36816956675048029</v>
      </c>
      <c r="AR38" s="49">
        <f>$C38*Discount_factors!AQ38</f>
        <v>0.38500596103797974</v>
      </c>
      <c r="AS38" s="49">
        <f>$C38*Discount_factors!AR38</f>
        <v>0.40317054227975158</v>
      </c>
      <c r="AT38" s="49">
        <f>$C38*Discount_factors!AS38</f>
        <v>0.42271221846405127</v>
      </c>
      <c r="AU38" s="49">
        <f>$C38*Discount_factors!AT38</f>
        <v>0.44367029025549898</v>
      </c>
      <c r="AV38" s="49">
        <f>$C38*Discount_factors!AU38</f>
        <v>0.46608451331920669</v>
      </c>
      <c r="AW38" s="49">
        <f>$C38*Discount_factors!AV38</f>
        <v>0.49000397054274847</v>
      </c>
      <c r="AX38" s="49">
        <f>$C38*Discount_factors!AW38</f>
        <v>0.51546457685214953</v>
      </c>
      <c r="AY38" s="49">
        <f>$C38*Discount_factors!AX38</f>
        <v>0.54251615784535046</v>
      </c>
      <c r="AZ38" s="49">
        <f>$C38*Discount_factors!AY38</f>
        <v>0.5711989871106341</v>
      </c>
      <c r="BA38" s="49">
        <f>$C38*Discount_factors!AZ38</f>
        <v>0.60156392526543545</v>
      </c>
      <c r="BB38" s="49">
        <f>$C38*Discount_factors!BA38</f>
        <v>0.63366337631759917</v>
      </c>
      <c r="BC38" s="49">
        <f>$C38*Discount_factors!BB38</f>
        <v>0.66755803031682759</v>
      </c>
      <c r="BD38" s="49">
        <f>$C38*Discount_factors!BC38</f>
        <v>0.70332578958120306</v>
      </c>
      <c r="BE38" s="49">
        <f>$C38*Discount_factors!BD38</f>
        <v>0.74105218493433889</v>
      </c>
      <c r="BF38" s="49">
        <f>$C38*Discount_factors!BE38</f>
        <v>0.78083186622161416</v>
      </c>
      <c r="BG38" s="49">
        <f>$C38*Discount_factors!BF38</f>
        <v>0.82276253743771477</v>
      </c>
      <c r="BH38" s="49">
        <f>$C38*Discount_factors!BG38</f>
        <v>0.86694488569812034</v>
      </c>
      <c r="BI38" s="49">
        <f>$C38*Discount_factors!BH38</f>
        <v>0.91349115661125224</v>
      </c>
      <c r="BJ38" s="49">
        <f>$C38*Discount_factors!BI38</f>
        <v>0.9625090920750119</v>
      </c>
      <c r="BK38" s="49">
        <f>$C38*Discount_factors!BJ38</f>
        <v>1.0141477048648364</v>
      </c>
      <c r="BL38" s="49">
        <f>$C38*Discount_factors!BK38</f>
        <v>1.0685263047996889</v>
      </c>
      <c r="BM38" s="49">
        <f>$C38*Discount_factors!BL38</f>
        <v>1.1258100000000002</v>
      </c>
      <c r="BN38" s="49">
        <f>$C38*Discount_factors!BM38</f>
        <v>0</v>
      </c>
      <c r="BO38" s="49">
        <f>$C38*Discount_factors!BN38</f>
        <v>0</v>
      </c>
      <c r="BP38" s="49">
        <f>$C38*Discount_factors!BO38</f>
        <v>0</v>
      </c>
      <c r="BQ38" s="49">
        <f>$C38*Discount_factors!BP38</f>
        <v>0</v>
      </c>
      <c r="BR38" s="49">
        <f>$C38*Discount_factors!BQ38</f>
        <v>0</v>
      </c>
      <c r="BS38" s="49">
        <f>$C38*Discount_factors!BR38</f>
        <v>0</v>
      </c>
      <c r="BT38" s="49">
        <f>$C38*Discount_factors!BS38</f>
        <v>0</v>
      </c>
      <c r="BU38" s="49">
        <f>$C38*Discount_factors!BT38</f>
        <v>0</v>
      </c>
      <c r="BV38" s="49">
        <f>$C38*Discount_factors!BU38</f>
        <v>0</v>
      </c>
      <c r="BW38" s="49">
        <f>$C38*Discount_factors!BV38</f>
        <v>0</v>
      </c>
      <c r="BX38" s="49">
        <f>$C38*Discount_factors!BW38</f>
        <v>0</v>
      </c>
    </row>
    <row r="39" spans="1:76">
      <c r="A39" s="58">
        <v>2043</v>
      </c>
      <c r="B39" s="101">
        <f t="shared" si="0"/>
        <v>19</v>
      </c>
      <c r="C39" s="49">
        <f>B39*Interest_rates!F37/100 + (B38-B39)</f>
        <v>3.0182099999999998</v>
      </c>
      <c r="D39" s="65"/>
      <c r="E39" s="65"/>
      <c r="F39" s="65"/>
      <c r="G39" s="65">
        <f t="shared" si="11"/>
        <v>19</v>
      </c>
      <c r="O39" s="78">
        <f t="shared" si="5"/>
        <v>0</v>
      </c>
      <c r="P39" s="119">
        <f>(O39*Interest_rates!B37/100)-(I38*Interest_rates!B36/100)</f>
        <v>0</v>
      </c>
      <c r="R39" s="66">
        <v>2</v>
      </c>
      <c r="S39" s="66"/>
      <c r="T39" s="66">
        <f>G39*(Interest_rates!M37/100)</f>
        <v>1.0182100000000001</v>
      </c>
      <c r="U39" s="66"/>
      <c r="V39" s="49"/>
      <c r="W39" s="80">
        <f t="shared" si="8"/>
        <v>3.0182099999999998</v>
      </c>
      <c r="X39" s="79"/>
      <c r="Y39" s="84">
        <f>$W39*Discount_factors!X39</f>
        <v>1.5487190984895853</v>
      </c>
      <c r="Z39" s="84">
        <f>$W39*Discount_factors!Y39</f>
        <v>1.3378738125593903</v>
      </c>
      <c r="AA39" s="84">
        <f>$W39*Discount_factors!Z39</f>
        <v>1.1565547835605787</v>
      </c>
      <c r="AB39" s="84">
        <f>$W39*Discount_factors!AA39</f>
        <v>1.0005132422494392</v>
      </c>
      <c r="AC39" s="84">
        <f>$W39*Discount_factors!AB39</f>
        <v>0.86612806266694953</v>
      </c>
      <c r="AD39" s="84">
        <f>$W39*Discount_factors!AC39</f>
        <v>0.75031066496356769</v>
      </c>
      <c r="AE39" s="84">
        <f>$W39*Discount_factors!AD39</f>
        <v>0.65042468413969845</v>
      </c>
      <c r="AF39" s="84">
        <f>$W39*Discount_factors!AE39</f>
        <v>0.56421805698705496</v>
      </c>
      <c r="AG39" s="84">
        <f>$W39*Discount_factors!AF39</f>
        <v>0.48976556145685646</v>
      </c>
      <c r="AH39" s="81"/>
      <c r="AI39" s="49">
        <f>SUM($BN$40:$BN$49)</f>
        <v>18.269862570316707</v>
      </c>
      <c r="AJ39" s="49">
        <f>$C39*Discount_factors!AI39</f>
        <v>0.72497589236942939</v>
      </c>
      <c r="AK39" s="49">
        <f>$C39*Discount_factors!AJ39</f>
        <v>0.74703690877423101</v>
      </c>
      <c r="AL39" s="49">
        <f>$C39*Discount_factors!AK39</f>
        <v>0.77118114166581386</v>
      </c>
      <c r="AM39" s="49">
        <f>$C39*Discount_factors!AL39</f>
        <v>0.79799510996153444</v>
      </c>
      <c r="AN39" s="49">
        <f>$C39*Discount_factors!AM39</f>
        <v>0.82789598673179299</v>
      </c>
      <c r="AO39" s="49">
        <f>$C39*Discount_factors!AN39</f>
        <v>0.86098698932146278</v>
      </c>
      <c r="AP39" s="49">
        <f>$C39*Discount_factors!AO39</f>
        <v>0.89727759092136272</v>
      </c>
      <c r="AQ39" s="49">
        <f>$C39*Discount_factors!AP39</f>
        <v>0.93682958712917586</v>
      </c>
      <c r="AR39" s="49">
        <f>$C39*Discount_factors!AQ39</f>
        <v>0.97967080414859309</v>
      </c>
      <c r="AS39" s="49">
        <f>$C39*Discount_factors!AR39</f>
        <v>1.0258916726883236</v>
      </c>
      <c r="AT39" s="49">
        <f>$C39*Discount_factors!AS39</f>
        <v>1.0756166420635271</v>
      </c>
      <c r="AU39" s="49">
        <f>$C39*Discount_factors!AT39</f>
        <v>1.1289457151770368</v>
      </c>
      <c r="AV39" s="49">
        <f>$C39*Discount_factors!AU39</f>
        <v>1.1859800527077804</v>
      </c>
      <c r="AW39" s="49">
        <f>$C39*Discount_factors!AV39</f>
        <v>1.246844549012744</v>
      </c>
      <c r="AX39" s="49">
        <f>$C39*Discount_factors!AW39</f>
        <v>1.3116305917794457</v>
      </c>
      <c r="AY39" s="49">
        <f>$C39*Discount_factors!AX39</f>
        <v>1.3804649652360315</v>
      </c>
      <c r="AZ39" s="49">
        <f>$C39*Discount_factors!AY39</f>
        <v>1.4534501479480602</v>
      </c>
      <c r="BA39" s="49">
        <f>$C39*Discount_factors!AZ39</f>
        <v>1.5307155578129796</v>
      </c>
      <c r="BB39" s="49">
        <f>$C39*Discount_factors!BA39</f>
        <v>1.6123945399778801</v>
      </c>
      <c r="BC39" s="49">
        <f>$C39*Discount_factors!BB39</f>
        <v>1.6986415239212971</v>
      </c>
      <c r="BD39" s="49">
        <f>$C39*Discount_factors!BC39</f>
        <v>1.789654736773</v>
      </c>
      <c r="BE39" s="49">
        <f>$C39*Discount_factors!BD39</f>
        <v>1.8856518168535037</v>
      </c>
      <c r="BF39" s="49">
        <f>$C39*Discount_factors!BE39</f>
        <v>1.9868736063821997</v>
      </c>
      <c r="BG39" s="49">
        <f>$C39*Discount_factors!BF39</f>
        <v>2.0935687190449239</v>
      </c>
      <c r="BH39" s="49">
        <f>$C39*Discount_factors!BG39</f>
        <v>2.2059933592576368</v>
      </c>
      <c r="BI39" s="49">
        <f>$C39*Discount_factors!BH39</f>
        <v>2.3244331427161788</v>
      </c>
      <c r="BJ39" s="49">
        <f>$C39*Discount_factors!BI39</f>
        <v>2.4491622251543288</v>
      </c>
      <c r="BK39" s="49">
        <f>$C39*Discount_factors!BJ39</f>
        <v>2.5805597785338583</v>
      </c>
      <c r="BL39" s="49">
        <f>$C39*Discount_factors!BK39</f>
        <v>2.7189293938588444</v>
      </c>
      <c r="BM39" s="49">
        <f>$C39*Discount_factors!BL39</f>
        <v>2.8646911986636168</v>
      </c>
      <c r="BN39" s="49">
        <f>$C39*Discount_factors!BM39</f>
        <v>3.0182099999999998</v>
      </c>
      <c r="BO39" s="49">
        <f>$C39*Discount_factors!BN39</f>
        <v>0</v>
      </c>
      <c r="BP39" s="49">
        <f>$C39*Discount_factors!BO39</f>
        <v>0</v>
      </c>
      <c r="BQ39" s="49">
        <f>$C39*Discount_factors!BP39</f>
        <v>0</v>
      </c>
      <c r="BR39" s="49">
        <f>$C39*Discount_factors!BQ39</f>
        <v>0</v>
      </c>
      <c r="BS39" s="49">
        <f>$C39*Discount_factors!BR39</f>
        <v>0</v>
      </c>
      <c r="BT39" s="49">
        <f>$C39*Discount_factors!BS39</f>
        <v>0</v>
      </c>
      <c r="BU39" s="49">
        <f>$C39*Discount_factors!BT39</f>
        <v>0</v>
      </c>
      <c r="BV39" s="49">
        <f>$C39*Discount_factors!BU39</f>
        <v>0</v>
      </c>
      <c r="BW39" s="49">
        <f>$C39*Discount_factors!BV39</f>
        <v>0</v>
      </c>
      <c r="BX39" s="49">
        <f>$C39*Discount_factors!BW39</f>
        <v>0</v>
      </c>
    </row>
    <row r="40" spans="1:76">
      <c r="A40" s="58">
        <v>2044</v>
      </c>
      <c r="B40" s="101">
        <f t="shared" si="0"/>
        <v>19</v>
      </c>
      <c r="C40" s="49">
        <f>B40*Interest_rates!F38/100 + (B39-B40)</f>
        <v>1.0185520000000001</v>
      </c>
      <c r="D40" s="65"/>
      <c r="E40" s="65"/>
      <c r="F40" s="65"/>
      <c r="G40" s="65">
        <f t="shared" si="11"/>
        <v>19</v>
      </c>
      <c r="O40" s="78">
        <f t="shared" si="5"/>
        <v>0</v>
      </c>
      <c r="P40" s="119">
        <f>(O40*Interest_rates!B38/100)-(I39*Interest_rates!B37/100)</f>
        <v>0</v>
      </c>
      <c r="R40" s="66">
        <v>0</v>
      </c>
      <c r="S40" s="66"/>
      <c r="T40" s="66">
        <f>G40*(Interest_rates!M38/100)</f>
        <v>1.0185520000000001</v>
      </c>
      <c r="U40" s="66"/>
      <c r="V40" s="49"/>
      <c r="W40" s="80">
        <f t="shared" si="8"/>
        <v>1.0185520000000001</v>
      </c>
      <c r="X40" s="79"/>
      <c r="Y40" s="84">
        <f>$W40*Discount_factors!X40</f>
        <v>0.50870202113278384</v>
      </c>
      <c r="Z40" s="84">
        <f>$W40*Discount_factors!Y40</f>
        <v>0.437318192052502</v>
      </c>
      <c r="AA40" s="84">
        <f>$W40*Discount_factors!Z40</f>
        <v>0.3762273544025424</v>
      </c>
      <c r="AB40" s="84">
        <f>$W40*Discount_factors!AA40</f>
        <v>0.32390589905645911</v>
      </c>
      <c r="AC40" s="84">
        <f>$W40*Discount_factors!AB40</f>
        <v>0.27906153292663949</v>
      </c>
      <c r="AD40" s="84">
        <f>$W40*Discount_factors!AC40</f>
        <v>0.24059728984239695</v>
      </c>
      <c r="AE40" s="84">
        <f>$W40*Discount_factors!AD40</f>
        <v>0.20758127498685541</v>
      </c>
      <c r="AF40" s="84">
        <f>$W40*Discount_factors!AE40</f>
        <v>0.17922120826555665</v>
      </c>
      <c r="AG40" s="84">
        <f>$W40*Discount_factors!AF40</f>
        <v>0.1548429877572656</v>
      </c>
      <c r="AH40" s="81"/>
      <c r="AI40" s="49">
        <f>SUM($BO$41:$BO$49)</f>
        <v>18.230721362986252</v>
      </c>
      <c r="AJ40" s="49">
        <f>$C40*Discount_factors!AI40</f>
        <v>0.23220857742360598</v>
      </c>
      <c r="AK40" s="49">
        <f>$C40*Discount_factors!AJ40</f>
        <v>0.23927468443460626</v>
      </c>
      <c r="AL40" s="49">
        <f>$C40*Discount_factors!AK40</f>
        <v>0.24700804223553263</v>
      </c>
      <c r="AM40" s="49">
        <f>$C40*Discount_factors!AL40</f>
        <v>0.25559651186406218</v>
      </c>
      <c r="AN40" s="49">
        <f>$C40*Discount_factors!AM40</f>
        <v>0.26517371316360855</v>
      </c>
      <c r="AO40" s="49">
        <f>$C40*Discount_factors!AN40</f>
        <v>0.27577270647875796</v>
      </c>
      <c r="AP40" s="49">
        <f>$C40*Discount_factors!AO40</f>
        <v>0.28739652605683774</v>
      </c>
      <c r="AQ40" s="49">
        <f>$C40*Discount_factors!AP40</f>
        <v>0.30006496492542295</v>
      </c>
      <c r="AR40" s="49">
        <f>$C40*Discount_factors!AQ40</f>
        <v>0.31378693577146255</v>
      </c>
      <c r="AS40" s="49">
        <f>$C40*Discount_factors!AR40</f>
        <v>0.32859140340116011</v>
      </c>
      <c r="AT40" s="49">
        <f>$C40*Discount_factors!AS40</f>
        <v>0.3445182287240145</v>
      </c>
      <c r="AU40" s="49">
        <f>$C40*Discount_factors!AT40</f>
        <v>0.36159944250415116</v>
      </c>
      <c r="AV40" s="49">
        <f>$C40*Discount_factors!AU40</f>
        <v>0.37986744633946085</v>
      </c>
      <c r="AW40" s="49">
        <f>$C40*Discount_factors!AV40</f>
        <v>0.39936224368560197</v>
      </c>
      <c r="AX40" s="49">
        <f>$C40*Discount_factors!AW40</f>
        <v>0.42011310586750578</v>
      </c>
      <c r="AY40" s="49">
        <f>$C40*Discount_factors!AX40</f>
        <v>0.4421606416634325</v>
      </c>
      <c r="AZ40" s="49">
        <f>$C40*Discount_factors!AY40</f>
        <v>0.4655376747881782</v>
      </c>
      <c r="BA40" s="49">
        <f>$C40*Discount_factors!AZ40</f>
        <v>0.49028565757991788</v>
      </c>
      <c r="BB40" s="49">
        <f>$C40*Discount_factors!BA40</f>
        <v>0.51644730026838237</v>
      </c>
      <c r="BC40" s="49">
        <f>$C40*Discount_factors!BB40</f>
        <v>0.54407206635973804</v>
      </c>
      <c r="BD40" s="49">
        <f>$C40*Discount_factors!BC40</f>
        <v>0.57322344767529276</v>
      </c>
      <c r="BE40" s="49">
        <f>$C40*Discount_factors!BD40</f>
        <v>0.60397115340859553</v>
      </c>
      <c r="BF40" s="49">
        <f>$C40*Discount_factors!BE40</f>
        <v>0.6363923249235689</v>
      </c>
      <c r="BG40" s="49">
        <f>$C40*Discount_factors!BF40</f>
        <v>0.67056659277196451</v>
      </c>
      <c r="BH40" s="49">
        <f>$C40*Discount_factors!BG40</f>
        <v>0.70657601880381926</v>
      </c>
      <c r="BI40" s="49">
        <f>$C40*Discount_factors!BH40</f>
        <v>0.74451208525339618</v>
      </c>
      <c r="BJ40" s="49">
        <f>$C40*Discount_factors!BI40</f>
        <v>0.78446260374809329</v>
      </c>
      <c r="BK40" s="49">
        <f>$C40*Discount_factors!BJ40</f>
        <v>0.82654902243917849</v>
      </c>
      <c r="BL40" s="49">
        <f>$C40*Discount_factors!BK40</f>
        <v>0.87086858102236719</v>
      </c>
      <c r="BM40" s="49">
        <f>$C40*Discount_factors!BL40</f>
        <v>0.91755584565097625</v>
      </c>
      <c r="BN40" s="49">
        <f>$C40*Discount_factors!BM40</f>
        <v>0.96672766341941219</v>
      </c>
      <c r="BO40" s="49">
        <f>$C40*Discount_factors!BN40</f>
        <v>1.0185520000000001</v>
      </c>
      <c r="BP40" s="49">
        <f>$C40*Discount_factors!BO40</f>
        <v>0</v>
      </c>
      <c r="BQ40" s="49">
        <f>$C40*Discount_factors!BP40</f>
        <v>0</v>
      </c>
      <c r="BR40" s="49">
        <f>$C40*Discount_factors!BQ40</f>
        <v>0</v>
      </c>
      <c r="BS40" s="49">
        <f>$C40*Discount_factors!BR40</f>
        <v>0</v>
      </c>
      <c r="BT40" s="49">
        <f>$C40*Discount_factors!BS40</f>
        <v>0</v>
      </c>
      <c r="BU40" s="49">
        <f>$C40*Discount_factors!BT40</f>
        <v>0</v>
      </c>
      <c r="BV40" s="49">
        <f>$C40*Discount_factors!BU40</f>
        <v>0</v>
      </c>
      <c r="BW40" s="49">
        <f>$C40*Discount_factors!BV40</f>
        <v>0</v>
      </c>
      <c r="BX40" s="49">
        <f>$C40*Discount_factors!BW40</f>
        <v>0</v>
      </c>
    </row>
    <row r="41" spans="1:76">
      <c r="A41" s="58">
        <v>2045</v>
      </c>
      <c r="B41" s="101">
        <f t="shared" si="0"/>
        <v>16</v>
      </c>
      <c r="C41" s="49">
        <f>B41*Interest_rates!F39/100 + (B40-B41)</f>
        <v>3.8580160000000001</v>
      </c>
      <c r="D41" s="65"/>
      <c r="E41" s="65"/>
      <c r="F41" s="65"/>
      <c r="G41" s="65">
        <f t="shared" si="11"/>
        <v>16</v>
      </c>
      <c r="O41" s="78">
        <f t="shared" si="5"/>
        <v>0</v>
      </c>
      <c r="P41" s="119">
        <f>(O41*Interest_rates!B39/100)-(I40*Interest_rates!B38/100)</f>
        <v>0</v>
      </c>
      <c r="R41" s="66">
        <v>3</v>
      </c>
      <c r="S41" s="66"/>
      <c r="T41" s="66">
        <f>G41*(Interest_rates!M39/100)</f>
        <v>0.85801600000000011</v>
      </c>
      <c r="U41" s="66"/>
      <c r="V41" s="49"/>
      <c r="W41" s="80">
        <f t="shared" si="8"/>
        <v>3.8580160000000001</v>
      </c>
      <c r="X41" s="79"/>
      <c r="Y41" s="84">
        <f>$W41*Discount_factors!X41</f>
        <v>1.875399215116486</v>
      </c>
      <c r="Z41" s="84">
        <f>$W41*Discount_factors!Y41</f>
        <v>1.6044250332849541</v>
      </c>
      <c r="AA41" s="84">
        <f>$W41*Discount_factors!Z41</f>
        <v>1.3736435748580791</v>
      </c>
      <c r="AB41" s="84">
        <f>$W41*Discount_factors!AA41</f>
        <v>1.1769403196389987</v>
      </c>
      <c r="AC41" s="84">
        <f>$W41*Discount_factors!AB41</f>
        <v>1.0091539954358237</v>
      </c>
      <c r="AD41" s="84">
        <f>$W41*Discount_factors!AC41</f>
        <v>0.86592440694143324</v>
      </c>
      <c r="AE41" s="84">
        <f>$W41*Discount_factors!AD41</f>
        <v>0.74356511968256345</v>
      </c>
      <c r="AF41" s="84">
        <f>$W41*Discount_factors!AE41</f>
        <v>0.63895684810708497</v>
      </c>
      <c r="AG41" s="84">
        <f>$W41*Discount_factors!AF41</f>
        <v>0.54945810520192429</v>
      </c>
      <c r="AH41" s="81"/>
      <c r="AI41" s="49">
        <f>SUM($BP$42:$BP$49)</f>
        <v>15.350346026797746</v>
      </c>
      <c r="AJ41" s="49">
        <f>$C41*Discount_factors!AI41</f>
        <v>0.83478107996849804</v>
      </c>
      <c r="AK41" s="49">
        <f>$C41*Discount_factors!AJ41</f>
        <v>0.86018346823193925</v>
      </c>
      <c r="AL41" s="49">
        <f>$C41*Discount_factors!AK41</f>
        <v>0.88798459792519513</v>
      </c>
      <c r="AM41" s="49">
        <f>$C41*Discount_factors!AL41</f>
        <v>0.91885982239505448</v>
      </c>
      <c r="AN41" s="49">
        <f>$C41*Discount_factors!AM41</f>
        <v>0.95328949994019696</v>
      </c>
      <c r="AO41" s="49">
        <f>$C41*Discount_factors!AN41</f>
        <v>0.99139248125280666</v>
      </c>
      <c r="AP41" s="49">
        <f>$C41*Discount_factors!AO41</f>
        <v>1.0331796743376127</v>
      </c>
      <c r="AQ41" s="49">
        <f>$C41*Discount_factors!AP41</f>
        <v>1.0787222343824143</v>
      </c>
      <c r="AR41" s="49">
        <f>$C41*Discount_factors!AQ41</f>
        <v>1.128052202160722</v>
      </c>
      <c r="AS41" s="49">
        <f>$C41*Discount_factors!AR41</f>
        <v>1.1812737050586646</v>
      </c>
      <c r="AT41" s="49">
        <f>$C41*Discount_factors!AS41</f>
        <v>1.2385300415428586</v>
      </c>
      <c r="AU41" s="49">
        <f>$C41*Discount_factors!AT41</f>
        <v>1.2999363610025538</v>
      </c>
      <c r="AV41" s="49">
        <f>$C41*Discount_factors!AU41</f>
        <v>1.3656091459604025</v>
      </c>
      <c r="AW41" s="49">
        <f>$C41*Discount_factors!AV41</f>
        <v>1.4356922073310905</v>
      </c>
      <c r="AX41" s="49">
        <f>$C41*Discount_factors!AW41</f>
        <v>1.5102907744240135</v>
      </c>
      <c r="AY41" s="49">
        <f>$C41*Discount_factors!AX41</f>
        <v>1.589550834265786</v>
      </c>
      <c r="AZ41" s="49">
        <f>$C41*Discount_factors!AY41</f>
        <v>1.6735903868734181</v>
      </c>
      <c r="BA41" s="49">
        <f>$C41*Discount_factors!AZ41</f>
        <v>1.7625584518396096</v>
      </c>
      <c r="BB41" s="49">
        <f>$C41*Discount_factors!BA41</f>
        <v>1.8566085708297713</v>
      </c>
      <c r="BC41" s="49">
        <f>$C41*Discount_factors!BB41</f>
        <v>1.9559185632834555</v>
      </c>
      <c r="BD41" s="49">
        <f>$C41*Discount_factors!BC41</f>
        <v>2.0607166799041829</v>
      </c>
      <c r="BE41" s="49">
        <f>$C41*Discount_factors!BD41</f>
        <v>2.1712535226142431</v>
      </c>
      <c r="BF41" s="49">
        <f>$C41*Discount_factors!BE41</f>
        <v>2.2878064117081758</v>
      </c>
      <c r="BG41" s="49">
        <f>$C41*Discount_factors!BF41</f>
        <v>2.4106616160169052</v>
      </c>
      <c r="BH41" s="49">
        <f>$C41*Discount_factors!BG41</f>
        <v>2.5401141447970135</v>
      </c>
      <c r="BI41" s="49">
        <f>$C41*Discount_factors!BH41</f>
        <v>2.6764928732311648</v>
      </c>
      <c r="BJ41" s="49">
        <f>$C41*Discount_factors!BI41</f>
        <v>2.8201134808087485</v>
      </c>
      <c r="BK41" s="49">
        <f>$C41*Discount_factors!BJ41</f>
        <v>2.9714125690541375</v>
      </c>
      <c r="BL41" s="49">
        <f>$C41*Discount_factors!BK41</f>
        <v>3.1307397110068207</v>
      </c>
      <c r="BM41" s="49">
        <f>$C41*Discount_factors!BL41</f>
        <v>3.2985786669138961</v>
      </c>
      <c r="BN41" s="49">
        <f>$C41*Discount_factors!BM41</f>
        <v>3.475349497673812</v>
      </c>
      <c r="BO41" s="49">
        <f>$C41*Discount_factors!BN41</f>
        <v>3.66165603354511</v>
      </c>
      <c r="BP41" s="49">
        <f>$C41*Discount_factors!BO41</f>
        <v>3.8580160000000001</v>
      </c>
      <c r="BQ41" s="49">
        <f>$C41*Discount_factors!BP41</f>
        <v>0</v>
      </c>
      <c r="BR41" s="49">
        <f>$C41*Discount_factors!BQ41</f>
        <v>0</v>
      </c>
      <c r="BS41" s="49">
        <f>$C41*Discount_factors!BR41</f>
        <v>0</v>
      </c>
      <c r="BT41" s="49">
        <f>$C41*Discount_factors!BS41</f>
        <v>0</v>
      </c>
      <c r="BU41" s="49">
        <f>$C41*Discount_factors!BT41</f>
        <v>0</v>
      </c>
      <c r="BV41" s="49">
        <f>$C41*Discount_factors!BU41</f>
        <v>0</v>
      </c>
      <c r="BW41" s="49">
        <f>$C41*Discount_factors!BV41</f>
        <v>0</v>
      </c>
      <c r="BX41" s="49">
        <f>$C41*Discount_factors!BW41</f>
        <v>0</v>
      </c>
    </row>
    <row r="42" spans="1:76">
      <c r="A42" s="58">
        <v>2046</v>
      </c>
      <c r="B42" s="101">
        <f t="shared" si="0"/>
        <v>16</v>
      </c>
      <c r="C42" s="49">
        <f>B42*Interest_rates!F40/100 + (B41-B42)</f>
        <v>0.85830400000000007</v>
      </c>
      <c r="D42" s="65"/>
      <c r="E42" s="65"/>
      <c r="F42" s="65"/>
      <c r="G42" s="65">
        <f t="shared" si="11"/>
        <v>16</v>
      </c>
      <c r="O42" s="78">
        <f t="shared" si="5"/>
        <v>0</v>
      </c>
      <c r="P42" s="119">
        <f>(O42*Interest_rates!B40/100)-(I41*Interest_rates!B39/100)</f>
        <v>0</v>
      </c>
      <c r="R42" s="66">
        <v>0</v>
      </c>
      <c r="S42" s="66"/>
      <c r="T42" s="66">
        <f>G42*(Interest_rates!M40/100)</f>
        <v>0.85830400000000007</v>
      </c>
      <c r="U42" s="66"/>
      <c r="V42" s="49"/>
      <c r="W42" s="80">
        <f t="shared" si="8"/>
        <v>0.85830400000000007</v>
      </c>
      <c r="X42" s="79"/>
      <c r="Y42" s="84">
        <f>$W42*Discount_factors!X42</f>
        <v>0.40608101100342781</v>
      </c>
      <c r="Z42" s="84">
        <f>$W42*Discount_factors!Y42</f>
        <v>0.34572440418822126</v>
      </c>
      <c r="AA42" s="84">
        <f>$W42*Discount_factors!Z42</f>
        <v>0.29456863878900774</v>
      </c>
      <c r="AB42" s="84">
        <f>$W42*Discount_factors!AA42</f>
        <v>0.25117639284965804</v>
      </c>
      <c r="AC42" s="84">
        <f>$W42*Discount_factors!AB42</f>
        <v>0.21434025482957708</v>
      </c>
      <c r="AD42" s="84">
        <f>$W42*Discount_factors!AC42</f>
        <v>0.18304509527337035</v>
      </c>
      <c r="AE42" s="84">
        <f>$W42*Discount_factors!AD42</f>
        <v>0.1564367352009082</v>
      </c>
      <c r="AF42" s="84">
        <f>$W42*Discount_factors!AE42</f>
        <v>0.13379583459174052</v>
      </c>
      <c r="AG42" s="84">
        <f>$W42*Discount_factors!AF42</f>
        <v>0.11451611230817502</v>
      </c>
      <c r="AH42" s="81"/>
      <c r="AI42" s="49">
        <f>SUM($BQ$43:$BQ$49)</f>
        <v>15.315495989059286</v>
      </c>
      <c r="AJ42" s="49">
        <f>$C42*Discount_factors!AI42</f>
        <v>0.17626083007663224</v>
      </c>
      <c r="AK42" s="49">
        <f>$C42*Discount_factors!AJ42</f>
        <v>0.18162444713586412</v>
      </c>
      <c r="AL42" s="49">
        <f>$C42*Discount_factors!AK42</f>
        <v>0.18749454926729517</v>
      </c>
      <c r="AM42" s="49">
        <f>$C42*Discount_factors!AL42</f>
        <v>0.19401373474531908</v>
      </c>
      <c r="AN42" s="49">
        <f>$C42*Discount_factors!AM42</f>
        <v>0.20128342938622615</v>
      </c>
      <c r="AO42" s="49">
        <f>$C42*Discount_factors!AN42</f>
        <v>0.2093287280587936</v>
      </c>
      <c r="AP42" s="49">
        <f>$C42*Discount_factors!AO42</f>
        <v>0.21815193394647184</v>
      </c>
      <c r="AQ42" s="49">
        <f>$C42*Discount_factors!AP42</f>
        <v>0.22776807119483219</v>
      </c>
      <c r="AR42" s="49">
        <f>$C42*Discount_factors!AQ42</f>
        <v>0.23818390509057186</v>
      </c>
      <c r="AS42" s="49">
        <f>$C42*Discount_factors!AR42</f>
        <v>0.24942142173274498</v>
      </c>
      <c r="AT42" s="49">
        <f>$C42*Discount_factors!AS42</f>
        <v>0.26151087804413126</v>
      </c>
      <c r="AU42" s="49">
        <f>$C42*Discount_factors!AT42</f>
        <v>0.27447658737755931</v>
      </c>
      <c r="AV42" s="49">
        <f>$C42*Discount_factors!AU42</f>
        <v>0.28834314457187354</v>
      </c>
      <c r="AW42" s="49">
        <f>$C42*Discount_factors!AV42</f>
        <v>0.30314091475130217</v>
      </c>
      <c r="AX42" s="49">
        <f>$C42*Discount_factors!AW42</f>
        <v>0.31889211668177975</v>
      </c>
      <c r="AY42" s="49">
        <f>$C42*Discount_factors!AX42</f>
        <v>0.33562757496523959</v>
      </c>
      <c r="AZ42" s="49">
        <f>$C42*Discount_factors!AY42</f>
        <v>0.35337220485365178</v>
      </c>
      <c r="BA42" s="49">
        <f>$C42*Discount_factors!AZ42</f>
        <v>0.37215747126367205</v>
      </c>
      <c r="BB42" s="49">
        <f>$C42*Discount_factors!BA42</f>
        <v>0.39201579393030161</v>
      </c>
      <c r="BC42" s="49">
        <f>$C42*Discount_factors!BB42</f>
        <v>0.41298471874763337</v>
      </c>
      <c r="BD42" s="49">
        <f>$C42*Discount_factors!BC42</f>
        <v>0.43511243997813154</v>
      </c>
      <c r="BE42" s="49">
        <f>$C42*Discount_factors!BD42</f>
        <v>0.45845187125855852</v>
      </c>
      <c r="BF42" s="49">
        <f>$C42*Discount_factors!BE42</f>
        <v>0.48306156770771791</v>
      </c>
      <c r="BG42" s="49">
        <f>$C42*Discount_factors!BF42</f>
        <v>0.50900197389362245</v>
      </c>
      <c r="BH42" s="49">
        <f>$C42*Discount_factors!BG42</f>
        <v>0.5363353798917101</v>
      </c>
      <c r="BI42" s="49">
        <f>$C42*Discount_factors!BH42</f>
        <v>0.56513122643809588</v>
      </c>
      <c r="BJ42" s="49">
        <f>$C42*Discount_factors!BI42</f>
        <v>0.595456168048764</v>
      </c>
      <c r="BK42" s="49">
        <f>$C42*Discount_factors!BJ42</f>
        <v>0.62740239146458021</v>
      </c>
      <c r="BL42" s="49">
        <f>$C42*Discount_factors!BK42</f>
        <v>0.66104370769491094</v>
      </c>
      <c r="BM42" s="49">
        <f>$C42*Discount_factors!BL42</f>
        <v>0.6964822608644351</v>
      </c>
      <c r="BN42" s="49">
        <f>$C42*Discount_factors!BM42</f>
        <v>0.73380674522416023</v>
      </c>
      <c r="BO42" s="49">
        <f>$C42*Discount_factors!BN42</f>
        <v>0.77314465722213721</v>
      </c>
      <c r="BP42" s="49">
        <f>$C42*Discount_factors!BO42</f>
        <v>0.81460531261033142</v>
      </c>
      <c r="BQ42" s="49">
        <f>$C42*Discount_factors!BP42</f>
        <v>0.85830400000000007</v>
      </c>
      <c r="BR42" s="49">
        <f>$C42*Discount_factors!BQ42</f>
        <v>0</v>
      </c>
      <c r="BS42" s="49">
        <f>$C42*Discount_factors!BR42</f>
        <v>0</v>
      </c>
      <c r="BT42" s="49">
        <f>$C42*Discount_factors!BS42</f>
        <v>0</v>
      </c>
      <c r="BU42" s="49">
        <f>$C42*Discount_factors!BT42</f>
        <v>0</v>
      </c>
      <c r="BV42" s="49">
        <f>$C42*Discount_factors!BU42</f>
        <v>0</v>
      </c>
      <c r="BW42" s="49">
        <f>$C42*Discount_factors!BV42</f>
        <v>0</v>
      </c>
      <c r="BX42" s="49">
        <f>$C42*Discount_factors!BW42</f>
        <v>0</v>
      </c>
    </row>
    <row r="43" spans="1:76">
      <c r="A43" s="58">
        <v>2047</v>
      </c>
      <c r="B43" s="101">
        <f t="shared" si="0"/>
        <v>13</v>
      </c>
      <c r="C43" s="49">
        <f>B43*Interest_rates!F41/100 + (B42-B43)</f>
        <v>3.6976059999999999</v>
      </c>
      <c r="D43" s="65"/>
      <c r="E43" s="65"/>
      <c r="F43" s="65"/>
      <c r="G43" s="65">
        <f t="shared" si="11"/>
        <v>13</v>
      </c>
      <c r="O43" s="78">
        <f t="shared" si="5"/>
        <v>0</v>
      </c>
      <c r="P43" s="119">
        <f>(O43*Interest_rates!B41/100)-(I42*Interest_rates!B40/100)</f>
        <v>0</v>
      </c>
      <c r="R43" s="66">
        <v>3</v>
      </c>
      <c r="S43" s="66"/>
      <c r="T43" s="66">
        <f>G43*(Interest_rates!M41/100)</f>
        <v>0.69760600000000006</v>
      </c>
      <c r="U43" s="66"/>
      <c r="V43" s="49"/>
      <c r="W43" s="80">
        <f t="shared" si="8"/>
        <v>3.6976059999999999</v>
      </c>
      <c r="X43" s="79"/>
      <c r="Y43" s="84">
        <f>$W43*Discount_factors!X43</f>
        <v>1.7026540245374704</v>
      </c>
      <c r="Z43" s="84">
        <f>$W43*Discount_factors!Y43</f>
        <v>1.4425652189198239</v>
      </c>
      <c r="AA43" s="84">
        <f>$W43*Discount_factors!Z43</f>
        <v>1.2231896730211282</v>
      </c>
      <c r="AB43" s="84">
        <f>$W43*Discount_factors!AA43</f>
        <v>1.038001742658218</v>
      </c>
      <c r="AC43" s="84">
        <f>$W43*Discount_factors!AB43</f>
        <v>0.88154596626464243</v>
      </c>
      <c r="AD43" s="84">
        <f>$W43*Discount_factors!AC43</f>
        <v>0.74925762009216668</v>
      </c>
      <c r="AE43" s="84">
        <f>$W43*Discount_factors!AD43</f>
        <v>0.63731401669466536</v>
      </c>
      <c r="AF43" s="84">
        <f>$W43*Discount_factors!AE43</f>
        <v>0.54251116846865499</v>
      </c>
      <c r="AG43" s="84">
        <f>$W43*Discount_factors!AF43</f>
        <v>0.4621613981642006</v>
      </c>
      <c r="AH43" s="81"/>
      <c r="AI43" s="49">
        <f>SUM($BR$44:$BR$49)</f>
        <v>12.439750134824189</v>
      </c>
      <c r="AJ43" s="49">
        <f>$C43*Discount_factors!AI43</f>
        <v>0.72066592801537299</v>
      </c>
      <c r="AK43" s="49">
        <f>$C43*Discount_factors!AJ43</f>
        <v>0.7425957922048807</v>
      </c>
      <c r="AL43" s="49">
        <f>$C43*Discount_factors!AK43</f>
        <v>0.76659648820894211</v>
      </c>
      <c r="AM43" s="49">
        <f>$C43*Discount_factors!AL43</f>
        <v>0.79325104810396718</v>
      </c>
      <c r="AN43" s="49">
        <f>$C43*Discount_factors!AM43</f>
        <v>0.82297416487642272</v>
      </c>
      <c r="AO43" s="49">
        <f>$C43*Discount_factors!AN43</f>
        <v>0.85586844224653336</v>
      </c>
      <c r="AP43" s="49">
        <f>$C43*Discount_factors!AO43</f>
        <v>0.89194329708722497</v>
      </c>
      <c r="AQ43" s="49">
        <f>$C43*Discount_factors!AP43</f>
        <v>0.93126015762282954</v>
      </c>
      <c r="AR43" s="49">
        <f>$C43*Discount_factors!AQ43</f>
        <v>0.9738466846309215</v>
      </c>
      <c r="AS43" s="49">
        <f>$C43*Discount_factors!AR43</f>
        <v>1.019792771211808</v>
      </c>
      <c r="AT43" s="49">
        <f>$C43*Discount_factors!AS43</f>
        <v>1.0692221268324451</v>
      </c>
      <c r="AU43" s="49">
        <f>$C43*Discount_factors!AT43</f>
        <v>1.1222341598807977</v>
      </c>
      <c r="AV43" s="49">
        <f>$C43*Discount_factors!AU43</f>
        <v>1.1789294296379753</v>
      </c>
      <c r="AW43" s="49">
        <f>$C43*Discount_factors!AV43</f>
        <v>1.2394320879669964</v>
      </c>
      <c r="AX43" s="49">
        <f>$C43*Discount_factors!AW43</f>
        <v>1.3038329792577612</v>
      </c>
      <c r="AY43" s="49">
        <f>$C43*Discount_factors!AX43</f>
        <v>1.3722581340092088</v>
      </c>
      <c r="AZ43" s="49">
        <f>$C43*Discount_factors!AY43</f>
        <v>1.4448094215542755</v>
      </c>
      <c r="BA43" s="49">
        <f>$C43*Discount_factors!AZ43</f>
        <v>1.5216154904041013</v>
      </c>
      <c r="BB43" s="49">
        <f>$C43*Discount_factors!BA43</f>
        <v>1.6028088929720643</v>
      </c>
      <c r="BC43" s="49">
        <f>$C43*Discount_factors!BB43</f>
        <v>1.6885431406571396</v>
      </c>
      <c r="BD43" s="49">
        <f>$C43*Discount_factors!BC43</f>
        <v>1.7790152821335492</v>
      </c>
      <c r="BE43" s="49">
        <f>$C43*Discount_factors!BD43</f>
        <v>1.8744416618671929</v>
      </c>
      <c r="BF43" s="49">
        <f>$C43*Discount_factors!BE43</f>
        <v>1.9750616902762232</v>
      </c>
      <c r="BG43" s="49">
        <f>$C43*Discount_factors!BF43</f>
        <v>2.0811225030440568</v>
      </c>
      <c r="BH43" s="49">
        <f>$C43*Discount_factors!BG43</f>
        <v>2.1928787814575235</v>
      </c>
      <c r="BI43" s="49">
        <f>$C43*Discount_factors!BH43</f>
        <v>2.3106144432339777</v>
      </c>
      <c r="BJ43" s="49">
        <f>$C43*Discount_factors!BI43</f>
        <v>2.4346020142579121</v>
      </c>
      <c r="BK43" s="49">
        <f>$C43*Discount_factors!BJ43</f>
        <v>2.565218412322849</v>
      </c>
      <c r="BL43" s="49">
        <f>$C43*Discount_factors!BK43</f>
        <v>2.7027654235915999</v>
      </c>
      <c r="BM43" s="49">
        <f>$C43*Discount_factors!BL43</f>
        <v>2.8476606779503459</v>
      </c>
      <c r="BN43" s="49">
        <f>$C43*Discount_factors!BM43</f>
        <v>3.000266813681705</v>
      </c>
      <c r="BO43" s="49">
        <f>$C43*Discount_factors!BN43</f>
        <v>3.1611051170295545</v>
      </c>
      <c r="BP43" s="49">
        <f>$C43*Discount_factors!BO43</f>
        <v>3.3306225400353808</v>
      </c>
      <c r="BQ43" s="49">
        <f>$C43*Discount_factors!BP43</f>
        <v>3.5092904555730393</v>
      </c>
      <c r="BR43" s="49">
        <f>$C43*Discount_factors!BQ43</f>
        <v>3.6976059999999999</v>
      </c>
      <c r="BS43" s="49">
        <f>$C43*Discount_factors!BR43</f>
        <v>0</v>
      </c>
      <c r="BT43" s="49">
        <f>$C43*Discount_factors!BS43</f>
        <v>0</v>
      </c>
      <c r="BU43" s="49">
        <f>$C43*Discount_factors!BT43</f>
        <v>0</v>
      </c>
      <c r="BV43" s="49">
        <f>$C43*Discount_factors!BU43</f>
        <v>0</v>
      </c>
      <c r="BW43" s="49">
        <f>$C43*Discount_factors!BV43</f>
        <v>0</v>
      </c>
      <c r="BX43" s="49">
        <f>$C43*Discount_factors!BW43</f>
        <v>0</v>
      </c>
    </row>
    <row r="44" spans="1:76">
      <c r="A44" s="58">
        <v>2048</v>
      </c>
      <c r="B44" s="101">
        <f t="shared" si="0"/>
        <v>13</v>
      </c>
      <c r="C44" s="49">
        <f>B44*Interest_rates!F42/100 + (B43-B44)</f>
        <v>0.69784000000000002</v>
      </c>
      <c r="D44" s="65"/>
      <c r="E44" s="65"/>
      <c r="F44" s="65"/>
      <c r="G44" s="65">
        <f t="shared" si="11"/>
        <v>13</v>
      </c>
      <c r="O44" s="78">
        <f t="shared" si="5"/>
        <v>0</v>
      </c>
      <c r="P44" s="119">
        <f>(O44*Interest_rates!B42/100)-(I43*Interest_rates!B41/100)</f>
        <v>0</v>
      </c>
      <c r="R44" s="66">
        <v>0</v>
      </c>
      <c r="S44" s="66"/>
      <c r="T44" s="66">
        <f>G44*(Interest_rates!M42/100)</f>
        <v>0.69784000000000002</v>
      </c>
      <c r="U44" s="66"/>
      <c r="V44" s="49"/>
      <c r="W44" s="80">
        <f t="shared" si="8"/>
        <v>0.69784000000000002</v>
      </c>
      <c r="X44" s="79"/>
      <c r="Y44" s="84">
        <f>$W44*Discount_factors!X44</f>
        <v>0.31274347599778413</v>
      </c>
      <c r="Z44" s="84">
        <f>$W44*Discount_factors!Y44</f>
        <v>0.2636871921779857</v>
      </c>
      <c r="AA44" s="84">
        <f>$W44*Discount_factors!Z44</f>
        <v>0.22250987977206776</v>
      </c>
      <c r="AB44" s="84">
        <f>$W44*Discount_factors!AA44</f>
        <v>0.18791678665424225</v>
      </c>
      <c r="AC44" s="84">
        <f>$W44*Discount_factors!AB44</f>
        <v>0.15883069988870988</v>
      </c>
      <c r="AD44" s="84">
        <f>$W44*Discount_factors!AC44</f>
        <v>0.1343546009335152</v>
      </c>
      <c r="AE44" s="84">
        <f>$W44*Discount_factors!AD44</f>
        <v>0.11374086701760688</v>
      </c>
      <c r="AF44" s="84">
        <f>$W44*Discount_factors!AE44</f>
        <v>9.6365847718232839E-2</v>
      </c>
      <c r="AG44" s="84">
        <f>$W44*Discount_factors!AF44</f>
        <v>8.1708859393835903E-2</v>
      </c>
      <c r="AH44" s="81"/>
      <c r="AI44" s="49">
        <f>SUM($BS$45:$BS$49)</f>
        <v>12.409675922061551</v>
      </c>
      <c r="AJ44" s="49">
        <f>$C44*Discount_factors!AI44</f>
        <v>0.1290804526346008</v>
      </c>
      <c r="AK44" s="49">
        <f>$C44*Discount_factors!AJ44</f>
        <v>0.13300837080827169</v>
      </c>
      <c r="AL44" s="49">
        <f>$C44*Discount_factors!AK44</f>
        <v>0.13730720135279495</v>
      </c>
      <c r="AM44" s="49">
        <f>$C44*Discount_factors!AL44</f>
        <v>0.14208137274383167</v>
      </c>
      <c r="AN44" s="49">
        <f>$C44*Discount_factors!AM44</f>
        <v>0.14740516178054303</v>
      </c>
      <c r="AO44" s="49">
        <f>$C44*Discount_factors!AN44</f>
        <v>0.15329694609691133</v>
      </c>
      <c r="AP44" s="49">
        <f>$C44*Discount_factors!AO44</f>
        <v>0.15975841237489619</v>
      </c>
      <c r="AQ44" s="49">
        <f>$C44*Discount_factors!AP44</f>
        <v>0.16680056319238154</v>
      </c>
      <c r="AR44" s="49">
        <f>$C44*Discount_factors!AQ44</f>
        <v>0.17442835294716916</v>
      </c>
      <c r="AS44" s="49">
        <f>$C44*Discount_factors!AR44</f>
        <v>0.18265788263921653</v>
      </c>
      <c r="AT44" s="49">
        <f>$C44*Discount_factors!AS44</f>
        <v>0.19151131021073947</v>
      </c>
      <c r="AU44" s="49">
        <f>$C44*Discount_factors!AT44</f>
        <v>0.20100644097098794</v>
      </c>
      <c r="AV44" s="49">
        <f>$C44*Discount_factors!AU44</f>
        <v>0.21116128636884221</v>
      </c>
      <c r="AW44" s="49">
        <f>$C44*Discount_factors!AV44</f>
        <v>0.22199808358529122</v>
      </c>
      <c r="AX44" s="49">
        <f>$C44*Discount_factors!AW44</f>
        <v>0.23353310400838287</v>
      </c>
      <c r="AY44" s="49">
        <f>$C44*Discount_factors!AX44</f>
        <v>0.24578892130674287</v>
      </c>
      <c r="AZ44" s="49">
        <f>$C44*Discount_factors!AY44</f>
        <v>0.25878378157623033</v>
      </c>
      <c r="BA44" s="49">
        <f>$C44*Discount_factors!AZ44</f>
        <v>0.27254072740482282</v>
      </c>
      <c r="BB44" s="49">
        <f>$C44*Discount_factors!BA44</f>
        <v>0.28708350061914423</v>
      </c>
      <c r="BC44" s="49">
        <f>$C44*Discount_factors!BB44</f>
        <v>0.30243959706726214</v>
      </c>
      <c r="BD44" s="49">
        <f>$C44*Discount_factors!BC44</f>
        <v>0.3186443106781261</v>
      </c>
      <c r="BE44" s="49">
        <f>$C44*Discount_factors!BD44</f>
        <v>0.3357363915029008</v>
      </c>
      <c r="BF44" s="49">
        <f>$C44*Discount_factors!BE44</f>
        <v>0.35375872099877642</v>
      </c>
      <c r="BG44" s="49">
        <f>$C44*Discount_factors!BF44</f>
        <v>0.37275556431641077</v>
      </c>
      <c r="BH44" s="49">
        <f>$C44*Discount_factors!BG44</f>
        <v>0.39277253812020219</v>
      </c>
      <c r="BI44" s="49">
        <f>$C44*Discount_factors!BH44</f>
        <v>0.41386049569187577</v>
      </c>
      <c r="BJ44" s="49">
        <f>$C44*Discount_factors!BI44</f>
        <v>0.43606824989070164</v>
      </c>
      <c r="BK44" s="49">
        <f>$C44*Discount_factors!BJ44</f>
        <v>0.45946331149733782</v>
      </c>
      <c r="BL44" s="49">
        <f>$C44*Discount_factors!BK44</f>
        <v>0.48409973425982511</v>
      </c>
      <c r="BM44" s="49">
        <f>$C44*Discount_factors!BL44</f>
        <v>0.51005232101349429</v>
      </c>
      <c r="BN44" s="49">
        <f>$C44*Discount_factors!BM44</f>
        <v>0.53738602489660747</v>
      </c>
      <c r="BO44" s="49">
        <f>$C44*Discount_factors!BN44</f>
        <v>0.56619421491926492</v>
      </c>
      <c r="BP44" s="49">
        <f>$C44*Discount_factors!BO44</f>
        <v>0.59655694588852526</v>
      </c>
      <c r="BQ44" s="49">
        <f>$C44*Discount_factors!BP44</f>
        <v>0.62855864669376937</v>
      </c>
      <c r="BR44" s="49">
        <f>$C44*Discount_factors!BQ44</f>
        <v>0.66228836079265052</v>
      </c>
      <c r="BS44" s="49">
        <f>$C44*Discount_factors!BR44</f>
        <v>0.69784000000000002</v>
      </c>
      <c r="BT44" s="49">
        <f>$C44*Discount_factors!BS44</f>
        <v>0</v>
      </c>
      <c r="BU44" s="49">
        <f>$C44*Discount_factors!BT44</f>
        <v>0</v>
      </c>
      <c r="BV44" s="49">
        <f>$C44*Discount_factors!BU44</f>
        <v>0</v>
      </c>
      <c r="BW44" s="49">
        <f>$C44*Discount_factors!BV44</f>
        <v>0</v>
      </c>
      <c r="BX44" s="49">
        <f>$C44*Discount_factors!BW44</f>
        <v>0</v>
      </c>
    </row>
    <row r="45" spans="1:76">
      <c r="A45" s="58">
        <v>2049</v>
      </c>
      <c r="B45" s="101">
        <f t="shared" si="0"/>
        <v>10</v>
      </c>
      <c r="C45" s="49">
        <f>B45*Interest_rates!F43/100 + (B44-B45)</f>
        <v>3.5372599999999998</v>
      </c>
      <c r="D45" s="65"/>
      <c r="E45" s="65"/>
      <c r="F45" s="65"/>
      <c r="G45" s="65">
        <f t="shared" si="11"/>
        <v>10</v>
      </c>
      <c r="O45" s="78">
        <f t="shared" si="5"/>
        <v>0</v>
      </c>
      <c r="P45" s="119">
        <f>(O45*Interest_rates!B43/100)-(I44*Interest_rates!B42/100)</f>
        <v>0</v>
      </c>
      <c r="R45" s="66">
        <v>3</v>
      </c>
      <c r="S45" s="66"/>
      <c r="T45" s="66">
        <f>G45*(Interest_rates!M43/100)</f>
        <v>0.53726000000000007</v>
      </c>
      <c r="U45" s="66"/>
      <c r="V45" s="49"/>
      <c r="W45" s="80">
        <f t="shared" si="8"/>
        <v>3.5372599999999998</v>
      </c>
      <c r="X45" s="79"/>
      <c r="Y45" s="84">
        <f>$W45*Discount_factors!X45</f>
        <v>1.5427891024306266</v>
      </c>
      <c r="Z45" s="84">
        <f>$W45*Discount_factors!Y45</f>
        <v>1.2944913801938793</v>
      </c>
      <c r="AA45" s="84">
        <f>$W45*Discount_factors!Z45</f>
        <v>1.0870798201682852</v>
      </c>
      <c r="AB45" s="84">
        <f>$W45*Discount_factors!AA45</f>
        <v>0.91367092765516245</v>
      </c>
      <c r="AC45" s="84">
        <f>$W45*Discount_factors!AB45</f>
        <v>0.76856528137536051</v>
      </c>
      <c r="AD45" s="84">
        <f>$W45*Discount_factors!AC45</f>
        <v>0.64703955975702965</v>
      </c>
      <c r="AE45" s="84">
        <f>$W45*Discount_factors!AD45</f>
        <v>0.54517584376324613</v>
      </c>
      <c r="AF45" s="84">
        <f>$W45*Discount_factors!AE45</f>
        <v>0.45972138213188163</v>
      </c>
      <c r="AG45" s="84">
        <f>$W45*Discount_factors!AF45</f>
        <v>0.38797327458140035</v>
      </c>
      <c r="AH45" s="81"/>
      <c r="AI45" s="49">
        <f>SUM($BT$46:$BT$49)</f>
        <v>9.5391381706502276</v>
      </c>
      <c r="AJ45" s="49">
        <f>$C45*Discount_factors!AI45</f>
        <v>0.62093180713471252</v>
      </c>
      <c r="AK45" s="49">
        <f>$C45*Discount_factors!AJ45</f>
        <v>0.63982676202582178</v>
      </c>
      <c r="AL45" s="49">
        <f>$C45*Discount_factors!AK45</f>
        <v>0.66050596297449593</v>
      </c>
      <c r="AM45" s="49">
        <f>$C45*Discount_factors!AL45</f>
        <v>0.68347175530711934</v>
      </c>
      <c r="AN45" s="49">
        <f>$C45*Discount_factors!AM45</f>
        <v>0.709081441978477</v>
      </c>
      <c r="AO45" s="49">
        <f>$C45*Discount_factors!AN45</f>
        <v>0.73742342721435672</v>
      </c>
      <c r="AP45" s="49">
        <f>$C45*Discount_factors!AO45</f>
        <v>0.76850582467144202</v>
      </c>
      <c r="AQ45" s="49">
        <f>$C45*Discount_factors!AP45</f>
        <v>0.80238156142295902</v>
      </c>
      <c r="AR45" s="49">
        <f>$C45*Discount_factors!AQ45</f>
        <v>0.8390744702268309</v>
      </c>
      <c r="AS45" s="49">
        <f>$C45*Discount_factors!AR45</f>
        <v>0.87866200373213244</v>
      </c>
      <c r="AT45" s="49">
        <f>$C45*Discount_factors!AS45</f>
        <v>0.92125075105302945</v>
      </c>
      <c r="AU45" s="49">
        <f>$C45*Discount_factors!AT45</f>
        <v>0.96692636329023873</v>
      </c>
      <c r="AV45" s="49">
        <f>$C45*Discount_factors!AU45</f>
        <v>1.0157754831636614</v>
      </c>
      <c r="AW45" s="49">
        <f>$C45*Discount_factors!AV45</f>
        <v>1.0679050809596204</v>
      </c>
      <c r="AX45" s="49">
        <f>$C45*Discount_factors!AW45</f>
        <v>1.1233934289662821</v>
      </c>
      <c r="AY45" s="49">
        <f>$C45*Discount_factors!AX45</f>
        <v>1.182349116118433</v>
      </c>
      <c r="AZ45" s="49">
        <f>$C45*Discount_factors!AY45</f>
        <v>1.2448599138876144</v>
      </c>
      <c r="BA45" s="49">
        <f>$C45*Discount_factors!AZ45</f>
        <v>1.3110366669098803</v>
      </c>
      <c r="BB45" s="49">
        <f>$C45*Discount_factors!BA45</f>
        <v>1.3809935834561917</v>
      </c>
      <c r="BC45" s="49">
        <f>$C45*Discount_factors!BB45</f>
        <v>1.4548629302352629</v>
      </c>
      <c r="BD45" s="49">
        <f>$C45*Discount_factors!BC45</f>
        <v>1.5328144860372683</v>
      </c>
      <c r="BE45" s="49">
        <f>$C45*Discount_factors!BD45</f>
        <v>1.6150346550683077</v>
      </c>
      <c r="BF45" s="49">
        <f>$C45*Discount_factors!BE45</f>
        <v>1.7017297153523741</v>
      </c>
      <c r="BG45" s="49">
        <f>$C45*Discount_factors!BF45</f>
        <v>1.7931126010667968</v>
      </c>
      <c r="BH45" s="49">
        <f>$C45*Discount_factors!BG45</f>
        <v>1.8894027477440845</v>
      </c>
      <c r="BI45" s="49">
        <f>$C45*Discount_factors!BH45</f>
        <v>1.9908447812704639</v>
      </c>
      <c r="BJ45" s="49">
        <f>$C45*Discount_factors!BI45</f>
        <v>2.097673512233436</v>
      </c>
      <c r="BK45" s="49">
        <f>$C45*Discount_factors!BJ45</f>
        <v>2.2102136961647605</v>
      </c>
      <c r="BL45" s="49">
        <f>$C45*Discount_factors!BK45</f>
        <v>2.3287253545531148</v>
      </c>
      <c r="BM45" s="49">
        <f>$C45*Discount_factors!BL45</f>
        <v>2.4535683208107075</v>
      </c>
      <c r="BN45" s="49">
        <f>$C45*Discount_factors!BM45</f>
        <v>2.5850550471229528</v>
      </c>
      <c r="BO45" s="49">
        <f>$C45*Discount_factors!BN45</f>
        <v>2.723634678089121</v>
      </c>
      <c r="BP45" s="49">
        <f>$C45*Discount_factors!BO45</f>
        <v>2.8696923113363275</v>
      </c>
      <c r="BQ45" s="49">
        <f>$C45*Discount_factors!BP45</f>
        <v>3.0236340856856536</v>
      </c>
      <c r="BR45" s="49">
        <f>$C45*Discount_factors!BQ45</f>
        <v>3.185888337991718</v>
      </c>
      <c r="BS45" s="49">
        <f>$C45*Discount_factors!BR45</f>
        <v>3.356906823975113</v>
      </c>
      <c r="BT45" s="49">
        <f>$C45*Discount_factors!BS45</f>
        <v>3.5372599999999998</v>
      </c>
      <c r="BU45" s="49">
        <f>$C45*Discount_factors!BT45</f>
        <v>0</v>
      </c>
      <c r="BV45" s="49">
        <f>$C45*Discount_factors!BU45</f>
        <v>0</v>
      </c>
      <c r="BW45" s="49">
        <f>$C45*Discount_factors!BV45</f>
        <v>0</v>
      </c>
      <c r="BX45" s="49">
        <f>$C45*Discount_factors!BW45</f>
        <v>0</v>
      </c>
    </row>
    <row r="46" spans="1:76">
      <c r="A46" s="58">
        <v>2050</v>
      </c>
      <c r="B46" s="101">
        <f t="shared" si="0"/>
        <v>10</v>
      </c>
      <c r="C46" s="49">
        <f>B46*Interest_rates!F44/100 + (B45-B46)</f>
        <v>0.53772000000000009</v>
      </c>
      <c r="D46" s="65"/>
      <c r="E46" s="65"/>
      <c r="F46" s="65"/>
      <c r="G46" s="65">
        <f t="shared" si="11"/>
        <v>10</v>
      </c>
      <c r="O46" s="78">
        <f t="shared" si="5"/>
        <v>0</v>
      </c>
      <c r="P46" s="119">
        <f>(O46*Interest_rates!B44/100)-(I45*Interest_rates!B43/100)</f>
        <v>0</v>
      </c>
      <c r="R46" s="66">
        <v>0</v>
      </c>
      <c r="S46" s="66"/>
      <c r="T46" s="66">
        <f>G46*(Interest_rates!M44/100)</f>
        <v>0.53771999999999998</v>
      </c>
      <c r="U46" s="66"/>
      <c r="V46" s="49"/>
      <c r="W46" s="80">
        <f t="shared" si="8"/>
        <v>0.53771999999999998</v>
      </c>
      <c r="X46" s="79"/>
      <c r="Y46" s="84">
        <f>$W46*Discount_factors!X46</f>
        <v>0.22823566380893817</v>
      </c>
      <c r="Z46" s="84">
        <f>$W46*Discount_factors!Y46</f>
        <v>0.19057592026684825</v>
      </c>
      <c r="AA46" s="84">
        <f>$W46*Discount_factors!Z46</f>
        <v>0.15926941961050683</v>
      </c>
      <c r="AB46" s="84">
        <f>$W46*Discount_factors!AA46</f>
        <v>0.1332210818383848</v>
      </c>
      <c r="AC46" s="84">
        <f>$W46*Discount_factors!AB46</f>
        <v>0.11152855801287086</v>
      </c>
      <c r="AD46" s="84">
        <f>$W46*Discount_factors!AC46</f>
        <v>9.3447616379599086E-2</v>
      </c>
      <c r="AE46" s="84">
        <f>$W46*Discount_factors!AD46</f>
        <v>7.8363868523841973E-2</v>
      </c>
      <c r="AF46" s="84">
        <f>$W46*Discount_factors!AE46</f>
        <v>6.5769651872419177E-2</v>
      </c>
      <c r="AG46" s="84">
        <f>$W46*Discount_factors!AF46</f>
        <v>5.5245109995504464E-2</v>
      </c>
      <c r="AH46" s="81"/>
      <c r="AI46" s="49">
        <f>SUM($BU$47:$BU$49)</f>
        <v>9.5143567083624312</v>
      </c>
      <c r="AJ46" s="49">
        <f>$C46*Discount_factors!AI46</f>
        <v>8.9574926267375787E-2</v>
      </c>
      <c r="AK46" s="49">
        <f>$C46*Discount_factors!AJ46</f>
        <v>9.2300691273692018E-2</v>
      </c>
      <c r="AL46" s="49">
        <f>$C46*Discount_factors!AK46</f>
        <v>9.5283849615657695E-2</v>
      </c>
      <c r="AM46" s="49">
        <f>$C46*Discount_factors!AL46</f>
        <v>9.8596869066794129E-2</v>
      </c>
      <c r="AN46" s="49">
        <f>$C46*Discount_factors!AM46</f>
        <v>0.10229129375072689</v>
      </c>
      <c r="AO46" s="49">
        <f>$C46*Discount_factors!AN46</f>
        <v>0.10637987676194344</v>
      </c>
      <c r="AP46" s="49">
        <f>$C46*Discount_factors!AO46</f>
        <v>0.11086378856745939</v>
      </c>
      <c r="AQ46" s="49">
        <f>$C46*Discount_factors!AP46</f>
        <v>0.11575066436751297</v>
      </c>
      <c r="AR46" s="49">
        <f>$C46*Discount_factors!AQ46</f>
        <v>0.12104394224903933</v>
      </c>
      <c r="AS46" s="49">
        <f>$C46*Discount_factors!AR46</f>
        <v>0.12675479544434898</v>
      </c>
      <c r="AT46" s="49">
        <f>$C46*Discount_factors!AS46</f>
        <v>0.13289860037953663</v>
      </c>
      <c r="AU46" s="49">
        <f>$C46*Discount_factors!AT46</f>
        <v>0.1394877129863541</v>
      </c>
      <c r="AV46" s="49">
        <f>$C46*Discount_factors!AU46</f>
        <v>0.14653463224642466</v>
      </c>
      <c r="AW46" s="49">
        <f>$C46*Discount_factors!AV46</f>
        <v>0.15405478957331117</v>
      </c>
      <c r="AX46" s="49">
        <f>$C46*Discount_factors!AW46</f>
        <v>0.16205947643954041</v>
      </c>
      <c r="AY46" s="49">
        <f>$C46*Discount_factors!AX46</f>
        <v>0.17056435776308751</v>
      </c>
      <c r="AZ46" s="49">
        <f>$C46*Discount_factors!AY46</f>
        <v>0.17958209535802191</v>
      </c>
      <c r="BA46" s="49">
        <f>$C46*Discount_factors!AZ46</f>
        <v>0.18912867954725443</v>
      </c>
      <c r="BB46" s="49">
        <f>$C46*Discount_factors!BA46</f>
        <v>0.19922058588789596</v>
      </c>
      <c r="BC46" s="49">
        <f>$C46*Discount_factors!BB46</f>
        <v>0.20987689502703943</v>
      </c>
      <c r="BD46" s="49">
        <f>$C46*Discount_factors!BC46</f>
        <v>0.2211220990625882</v>
      </c>
      <c r="BE46" s="49">
        <f>$C46*Discount_factors!BD46</f>
        <v>0.2329830884563055</v>
      </c>
      <c r="BF46" s="49">
        <f>$C46*Discount_factors!BE46</f>
        <v>0.24548962064463989</v>
      </c>
      <c r="BG46" s="49">
        <f>$C46*Discount_factors!BF46</f>
        <v>0.25867241327325713</v>
      </c>
      <c r="BH46" s="49">
        <f>$C46*Discount_factors!BG46</f>
        <v>0.2725631218660311</v>
      </c>
      <c r="BI46" s="49">
        <f>$C46*Discount_factors!BH46</f>
        <v>0.28719703587901829</v>
      </c>
      <c r="BJ46" s="49">
        <f>$C46*Discount_factors!BI46</f>
        <v>0.30260802882428622</v>
      </c>
      <c r="BK46" s="49">
        <f>$C46*Discount_factors!BJ46</f>
        <v>0.31884294957070924</v>
      </c>
      <c r="BL46" s="49">
        <f>$C46*Discount_factors!BK46</f>
        <v>0.33593930852669068</v>
      </c>
      <c r="BM46" s="49">
        <f>$C46*Discount_factors!BL46</f>
        <v>0.35394901485680663</v>
      </c>
      <c r="BN46" s="49">
        <f>$C46*Discount_factors!BM46</f>
        <v>0.37291714256298286</v>
      </c>
      <c r="BO46" s="49">
        <f>$C46*Discount_factors!BN46</f>
        <v>0.39290848474149931</v>
      </c>
      <c r="BP46" s="49">
        <f>$C46*Discount_factors!BO46</f>
        <v>0.41397859514424684</v>
      </c>
      <c r="BQ46" s="49">
        <f>$C46*Discount_factors!BP46</f>
        <v>0.43618606290216488</v>
      </c>
      <c r="BR46" s="49">
        <f>$C46*Discount_factors!BQ46</f>
        <v>0.4595926794096209</v>
      </c>
      <c r="BS46" s="49">
        <f>$C46*Discount_factors!BR46</f>
        <v>0.48426361444032934</v>
      </c>
      <c r="BT46" s="49">
        <f>$C46*Discount_factors!BS46</f>
        <v>0.51028116138975044</v>
      </c>
      <c r="BU46" s="49">
        <f>$C46*Discount_factors!BT46</f>
        <v>0.53772000000000009</v>
      </c>
      <c r="BV46" s="49">
        <f>$C46*Discount_factors!BU46</f>
        <v>0</v>
      </c>
      <c r="BW46" s="49">
        <f>$C46*Discount_factors!BV46</f>
        <v>0</v>
      </c>
      <c r="BX46" s="49">
        <f>$C46*Discount_factors!BW46</f>
        <v>0</v>
      </c>
    </row>
    <row r="47" spans="1:76">
      <c r="A47" s="58">
        <v>2051</v>
      </c>
      <c r="B47" s="101">
        <f t="shared" si="0"/>
        <v>5</v>
      </c>
      <c r="C47" s="49">
        <f>B47*Interest_rates!F45/100 + (B46-B47)</f>
        <v>5.2690900000000003</v>
      </c>
      <c r="D47" s="65"/>
      <c r="E47" s="65"/>
      <c r="F47" s="65"/>
      <c r="G47" s="65">
        <f t="shared" si="11"/>
        <v>5</v>
      </c>
      <c r="O47" s="78">
        <f t="shared" si="5"/>
        <v>0</v>
      </c>
      <c r="P47" s="119">
        <f>(O47*Interest_rates!B45/100)-(I46*Interest_rates!B44/100)</f>
        <v>0</v>
      </c>
      <c r="R47" s="66">
        <v>5</v>
      </c>
      <c r="S47" s="66"/>
      <c r="T47" s="66">
        <f>G47*(Interest_rates!M45/100)</f>
        <v>0.26909000000000005</v>
      </c>
      <c r="U47" s="66"/>
      <c r="V47" s="49"/>
      <c r="W47" s="80">
        <f t="shared" si="8"/>
        <v>5.2690900000000003</v>
      </c>
      <c r="X47" s="79"/>
      <c r="Y47" s="84">
        <f>$W47*Discount_factors!X47</f>
        <v>2.1763624870294529</v>
      </c>
      <c r="Z47" s="84">
        <f>$W47*Discount_factors!Y47</f>
        <v>1.8084552272424237</v>
      </c>
      <c r="AA47" s="84">
        <f>$W47*Discount_factors!Z47</f>
        <v>1.5040917432022065</v>
      </c>
      <c r="AB47" s="84">
        <f>$W47*Discount_factors!AA47</f>
        <v>1.2520658328498773</v>
      </c>
      <c r="AC47" s="84">
        <f>$W47*Discount_factors!AB47</f>
        <v>1.0431879505798336</v>
      </c>
      <c r="AD47" s="84">
        <f>$W47*Discount_factors!AC47</f>
        <v>0.86991508625799863</v>
      </c>
      <c r="AE47" s="84">
        <f>$W47*Discount_factors!AD47</f>
        <v>0.7260498840971602</v>
      </c>
      <c r="AF47" s="84">
        <f>$W47*Discount_factors!AE47</f>
        <v>0.6064958053714522</v>
      </c>
      <c r="AG47" s="84">
        <f>$W47*Discount_factors!AF47</f>
        <v>0.50705769982476701</v>
      </c>
      <c r="AH47" s="81"/>
      <c r="AI47" s="49">
        <f>SUM($BV$48:$BV$49)</f>
        <v>4.75731035769308</v>
      </c>
      <c r="AJ47" s="49">
        <f>$C47*Discount_factors!AI47</f>
        <v>0.8329142143436713</v>
      </c>
      <c r="AK47" s="49">
        <f>$C47*Discount_factors!AJ47</f>
        <v>0.85825979388614915</v>
      </c>
      <c r="AL47" s="49">
        <f>$C47*Discount_factors!AK47</f>
        <v>0.88599875042454901</v>
      </c>
      <c r="AM47" s="49">
        <f>$C47*Discount_factors!AL47</f>
        <v>0.91680492697681071</v>
      </c>
      <c r="AN47" s="49">
        <f>$C47*Discount_factors!AM47</f>
        <v>0.95115760759063173</v>
      </c>
      <c r="AO47" s="49">
        <f>$C47*Discount_factors!AN47</f>
        <v>0.98917537716602921</v>
      </c>
      <c r="AP47" s="49">
        <f>$C47*Discount_factors!AO47</f>
        <v>1.0308691193135775</v>
      </c>
      <c r="AQ47" s="49">
        <f>$C47*Discount_factors!AP47</f>
        <v>1.0763098300929199</v>
      </c>
      <c r="AR47" s="49">
        <f>$C47*Discount_factors!AQ47</f>
        <v>1.125529478623069</v>
      </c>
      <c r="AS47" s="49">
        <f>$C47*Discount_factors!AR47</f>
        <v>1.1786319594245049</v>
      </c>
      <c r="AT47" s="49">
        <f>$C47*Discount_factors!AS47</f>
        <v>1.2357602504978114</v>
      </c>
      <c r="AU47" s="49">
        <f>$C47*Discount_factors!AT47</f>
        <v>1.2970292437174931</v>
      </c>
      <c r="AV47" s="49">
        <f>$C47*Discount_factors!AU47</f>
        <v>1.3625551611101006</v>
      </c>
      <c r="AW47" s="49">
        <f>$C47*Discount_factors!AV47</f>
        <v>1.4324814919782711</v>
      </c>
      <c r="AX47" s="49">
        <f>$C47*Discount_factors!AW47</f>
        <v>1.5069132303014616</v>
      </c>
      <c r="AY47" s="49">
        <f>$C47*Discount_factors!AX47</f>
        <v>1.5859960366276826</v>
      </c>
      <c r="AZ47" s="49">
        <f>$C47*Discount_factors!AY47</f>
        <v>1.6698476470841879</v>
      </c>
      <c r="BA47" s="49">
        <f>$C47*Discount_factors!AZ47</f>
        <v>1.758616748003184</v>
      </c>
      <c r="BB47" s="49">
        <f>$C47*Discount_factors!BA47</f>
        <v>1.852456537676634</v>
      </c>
      <c r="BC47" s="49">
        <f>$C47*Discount_factors!BB47</f>
        <v>1.9515444378769569</v>
      </c>
      <c r="BD47" s="49">
        <f>$C47*Discount_factors!BC47</f>
        <v>2.0561081888584041</v>
      </c>
      <c r="BE47" s="49">
        <f>$C47*Discount_factors!BD47</f>
        <v>2.1663978321087694</v>
      </c>
      <c r="BF47" s="49">
        <f>$C47*Discount_factors!BE47</f>
        <v>2.2826900677363673</v>
      </c>
      <c r="BG47" s="49">
        <f>$C47*Discount_factors!BF47</f>
        <v>2.4052705243738108</v>
      </c>
      <c r="BH47" s="49">
        <f>$C47*Discount_factors!BG47</f>
        <v>2.5344335515326852</v>
      </c>
      <c r="BI47" s="49">
        <f>$C47*Discount_factors!BH47</f>
        <v>2.6705072889144748</v>
      </c>
      <c r="BJ47" s="49">
        <f>$C47*Discount_factors!BI47</f>
        <v>2.8138067100376238</v>
      </c>
      <c r="BK47" s="49">
        <f>$C47*Discount_factors!BJ47</f>
        <v>2.9647674400311428</v>
      </c>
      <c r="BL47" s="49">
        <f>$C47*Discount_factors!BK47</f>
        <v>3.1237382701656129</v>
      </c>
      <c r="BM47" s="49">
        <f>$C47*Discount_factors!BL47</f>
        <v>3.2912018788291917</v>
      </c>
      <c r="BN47" s="49">
        <f>$C47*Discount_factors!BM47</f>
        <v>3.4675773875156479</v>
      </c>
      <c r="BO47" s="49">
        <f>$C47*Discount_factors!BN47</f>
        <v>3.6534672761055877</v>
      </c>
      <c r="BP47" s="49">
        <f>$C47*Discount_factors!BO47</f>
        <v>3.8493881122540246</v>
      </c>
      <c r="BQ47" s="49">
        <f>$C47*Discount_factors!BP47</f>
        <v>4.0558846881477804</v>
      </c>
      <c r="BR47" s="49">
        <f>$C47*Discount_factors!BQ47</f>
        <v>4.2735315722831668</v>
      </c>
      <c r="BS47" s="49">
        <f>$C47*Discount_factors!BR47</f>
        <v>4.5029347470833265</v>
      </c>
      <c r="BT47" s="49">
        <f>$C47*Discount_factors!BS47</f>
        <v>4.7448594193051257</v>
      </c>
      <c r="BU47" s="49">
        <f>$C47*Discount_factors!BT47</f>
        <v>5.0000000000000009</v>
      </c>
      <c r="BV47" s="49">
        <f>$C47*Discount_factors!BU47</f>
        <v>5.2690900000000003</v>
      </c>
      <c r="BW47" s="49">
        <f>$C47*Discount_factors!BV47</f>
        <v>0</v>
      </c>
      <c r="BX47" s="49">
        <f>$C47*Discount_factors!BW47</f>
        <v>0</v>
      </c>
    </row>
    <row r="48" spans="1:76">
      <c r="A48" s="58">
        <v>2052</v>
      </c>
      <c r="B48" s="101">
        <f t="shared" si="0"/>
        <v>5</v>
      </c>
      <c r="C48" s="49">
        <f>B48*Interest_rates!F46/100 + (B47-B48)</f>
        <v>0.26932</v>
      </c>
      <c r="D48" s="65"/>
      <c r="E48" s="65"/>
      <c r="F48" s="65"/>
      <c r="G48" s="65">
        <f t="shared" si="11"/>
        <v>5</v>
      </c>
      <c r="O48" s="78">
        <f t="shared" si="5"/>
        <v>0</v>
      </c>
      <c r="P48" s="119">
        <f>(O48*Interest_rates!B46/100)-(I47*Interest_rates!B45/100)</f>
        <v>0</v>
      </c>
      <c r="R48" s="66">
        <v>0</v>
      </c>
      <c r="S48" s="66"/>
      <c r="T48" s="66">
        <f>G48*(Interest_rates!M46/100)</f>
        <v>0.26932</v>
      </c>
      <c r="U48" s="66"/>
      <c r="V48" s="49"/>
      <c r="W48" s="80">
        <f t="shared" si="8"/>
        <v>0.26932</v>
      </c>
      <c r="X48" s="79"/>
      <c r="Y48" s="84">
        <f>$W48*Discount_factors!X48</f>
        <v>0.10824630425098131</v>
      </c>
      <c r="Z48" s="84">
        <f>$W48*Discount_factors!Y48</f>
        <v>8.9512093208443333E-2</v>
      </c>
      <c r="AA48" s="84">
        <f>$W48*Discount_factors!Z48</f>
        <v>7.4088459784504512E-2</v>
      </c>
      <c r="AB48" s="84">
        <f>$W48*Discount_factors!AA48</f>
        <v>6.1378429879246889E-2</v>
      </c>
      <c r="AC48" s="84">
        <f>$W48*Discount_factors!AB48</f>
        <v>5.0894813853336718E-2</v>
      </c>
      <c r="AD48" s="84">
        <f>$W48*Discount_factors!AC48</f>
        <v>4.2239627619939969E-2</v>
      </c>
      <c r="AE48" s="84">
        <f>$W48*Discount_factors!AD48</f>
        <v>3.5087443564294357E-2</v>
      </c>
      <c r="AF48" s="84">
        <f>$W48*Discount_factors!AE48</f>
        <v>2.9171907141077008E-2</v>
      </c>
      <c r="AG48" s="84">
        <f>$W48*Discount_factors!AF48</f>
        <v>2.4274806227409192E-2</v>
      </c>
      <c r="AH48" s="81"/>
      <c r="AI48" s="49">
        <f>SUM($BW$49:$BW$99)</f>
        <v>4.7442381227998602</v>
      </c>
      <c r="AJ48" s="49">
        <f>$C48*Discount_factors!AI48</f>
        <v>4.0396960860827988E-2</v>
      </c>
      <c r="AK48" s="49">
        <f>$C48*Discount_factors!AJ48</f>
        <v>4.162624037982298E-2</v>
      </c>
      <c r="AL48" s="49">
        <f>$C48*Discount_factors!AK48</f>
        <v>4.2971600468898835E-2</v>
      </c>
      <c r="AM48" s="49">
        <f>$C48*Discount_factors!AL48</f>
        <v>4.4465723017202446E-2</v>
      </c>
      <c r="AN48" s="49">
        <f>$C48*Discount_factors!AM48</f>
        <v>4.6131853658657025E-2</v>
      </c>
      <c r="AO48" s="49">
        <f>$C48*Discount_factors!AN48</f>
        <v>4.7975743849393543E-2</v>
      </c>
      <c r="AP48" s="49">
        <f>$C48*Discount_factors!AO48</f>
        <v>4.9997921452645491E-2</v>
      </c>
      <c r="AQ48" s="49">
        <f>$C48*Discount_factors!AP48</f>
        <v>5.2201829830278094E-2</v>
      </c>
      <c r="AR48" s="49">
        <f>$C48*Discount_factors!AQ48</f>
        <v>5.4589019508416707E-2</v>
      </c>
      <c r="AS48" s="49">
        <f>$C48*Discount_factors!AR48</f>
        <v>5.7164529448823796E-2</v>
      </c>
      <c r="AT48" s="49">
        <f>$C48*Discount_factors!AS48</f>
        <v>5.9935294191208306E-2</v>
      </c>
      <c r="AU48" s="49">
        <f>$C48*Discount_factors!AT48</f>
        <v>6.2906886077208429E-2</v>
      </c>
      <c r="AV48" s="49">
        <f>$C48*Discount_factors!AU48</f>
        <v>6.6084941961828986E-2</v>
      </c>
      <c r="AW48" s="49">
        <f>$C48*Discount_factors!AV48</f>
        <v>6.9476421183310058E-2</v>
      </c>
      <c r="AX48" s="49">
        <f>$C48*Discount_factors!AW48</f>
        <v>7.308641602799483E-2</v>
      </c>
      <c r="AY48" s="49">
        <f>$C48*Discount_factors!AX48</f>
        <v>7.6921991141144008E-2</v>
      </c>
      <c r="AZ48" s="49">
        <f>$C48*Discount_factors!AY48</f>
        <v>8.0988856812776275E-2</v>
      </c>
      <c r="BA48" s="49">
        <f>$C48*Discount_factors!AZ48</f>
        <v>8.5294224440943506E-2</v>
      </c>
      <c r="BB48" s="49">
        <f>$C48*Discount_factors!BA48</f>
        <v>8.9845524257112244E-2</v>
      </c>
      <c r="BC48" s="49">
        <f>$C48*Discount_factors!BB48</f>
        <v>9.4651361349625165E-2</v>
      </c>
      <c r="BD48" s="49">
        <f>$C48*Discount_factors!BC48</f>
        <v>9.9722781290738069E-2</v>
      </c>
      <c r="BE48" s="49">
        <f>$C48*Discount_factors!BD48</f>
        <v>0.10507191127917329</v>
      </c>
      <c r="BF48" s="49">
        <f>$C48*Discount_factors!BE48</f>
        <v>0.11071217147663928</v>
      </c>
      <c r="BG48" s="49">
        <f>$C48*Discount_factors!BF48</f>
        <v>0.11665741508493482</v>
      </c>
      <c r="BH48" s="49">
        <f>$C48*Discount_factors!BG48</f>
        <v>0.12292191827499585</v>
      </c>
      <c r="BI48" s="49">
        <f>$C48*Discount_factors!BH48</f>
        <v>0.12952159606718039</v>
      </c>
      <c r="BJ48" s="49">
        <f>$C48*Discount_factors!BI48</f>
        <v>0.13647172491214521</v>
      </c>
      <c r="BK48" s="49">
        <f>$C48*Discount_factors!BJ48</f>
        <v>0.1437934329536818</v>
      </c>
      <c r="BL48" s="49">
        <f>$C48*Discount_factors!BK48</f>
        <v>0.15150363682865825</v>
      </c>
      <c r="BM48" s="49">
        <f>$C48*Discount_factors!BL48</f>
        <v>0.15962574679904262</v>
      </c>
      <c r="BN48" s="49">
        <f>$C48*Discount_factors!BM48</f>
        <v>0.1681800905700033</v>
      </c>
      <c r="BO48" s="49">
        <f>$C48*Discount_factors!BN48</f>
        <v>0.17719588886528009</v>
      </c>
      <c r="BP48" s="49">
        <f>$C48*Discount_factors!BO48</f>
        <v>0.18669819560156956</v>
      </c>
      <c r="BQ48" s="49">
        <f>$C48*Discount_factors!BP48</f>
        <v>0.19671343360642016</v>
      </c>
      <c r="BR48" s="49">
        <f>$C48*Discount_factors!BQ48</f>
        <v>0.2072694698806079</v>
      </c>
      <c r="BS48" s="49">
        <f>$C48*Discount_factors!BR48</f>
        <v>0.21839569502379891</v>
      </c>
      <c r="BT48" s="49">
        <f>$C48*Discount_factors!BS48</f>
        <v>0.23012922213464754</v>
      </c>
      <c r="BU48" s="49">
        <f>$C48*Discount_factors!BT48</f>
        <v>0.24250373066727182</v>
      </c>
      <c r="BV48" s="49">
        <f>$C48*Discount_factors!BU48</f>
        <v>0.255554796444323</v>
      </c>
      <c r="BW48" s="49">
        <f>$C48*Discount_factors!BV48</f>
        <v>0.26932</v>
      </c>
      <c r="BX48" s="49">
        <f>$C48*Discount_factors!BW48</f>
        <v>0</v>
      </c>
    </row>
    <row r="49" spans="1:77">
      <c r="A49" s="58">
        <v>2053</v>
      </c>
      <c r="B49" s="101">
        <f t="shared" si="0"/>
        <v>0</v>
      </c>
      <c r="C49" s="49">
        <f>B49*Interest_rates!F47/100 + (B48-B49)</f>
        <v>5</v>
      </c>
      <c r="D49" s="65"/>
      <c r="E49" s="65"/>
      <c r="F49" s="65"/>
      <c r="G49" s="65">
        <f t="shared" si="11"/>
        <v>0</v>
      </c>
      <c r="O49" s="78">
        <f t="shared" si="5"/>
        <v>0</v>
      </c>
      <c r="P49" s="119">
        <f>(O49*Interest_rates!B47/100)-(I48*Interest_rates!B46/100)</f>
        <v>0</v>
      </c>
      <c r="R49" s="66">
        <v>5</v>
      </c>
      <c r="S49" s="66"/>
      <c r="T49" s="66">
        <f>G49*(Interest_rates!M47/100)</f>
        <v>0</v>
      </c>
      <c r="U49" s="66"/>
      <c r="V49" s="49"/>
      <c r="W49" s="80">
        <f t="shared" si="8"/>
        <v>5</v>
      </c>
      <c r="X49" s="79"/>
      <c r="Y49" s="84">
        <f>$W49*Discount_factors!X49</f>
        <v>1.9554372938054438</v>
      </c>
      <c r="Z49" s="84">
        <f>$W49*Discount_factors!Y49</f>
        <v>1.6091803814954433</v>
      </c>
      <c r="AA49" s="84">
        <f>$W49*Discount_factors!Z49</f>
        <v>1.3254884967030462</v>
      </c>
      <c r="AB49" s="84">
        <f>$W49*Discount_factors!AA49</f>
        <v>1.0928325814454065</v>
      </c>
      <c r="AC49" s="84">
        <f>$W49*Discount_factors!AB49</f>
        <v>0.90184902420575808</v>
      </c>
      <c r="AD49" s="84">
        <f>$W49*Discount_factors!AC49</f>
        <v>0.74492531100549608</v>
      </c>
      <c r="AE49" s="84">
        <f>$W49*Discount_factors!AD49</f>
        <v>0.61586640635588741</v>
      </c>
      <c r="AF49" s="84">
        <f>$W49*Discount_factors!AE49</f>
        <v>0.50962585577248121</v>
      </c>
      <c r="AG49" s="84">
        <f>$W49*Discount_factors!AF49</f>
        <v>0.42208883079851278</v>
      </c>
      <c r="AH49" s="81"/>
      <c r="AI49" s="49">
        <f>SUM($BX$49:$BX$50)</f>
        <v>5</v>
      </c>
      <c r="AJ49" s="49">
        <f>$C49*Discount_factors!AI49</f>
        <v>0.71161741334172723</v>
      </c>
      <c r="AK49" s="49">
        <f>$C49*Discount_factors!AJ49</f>
        <v>0.7332719312297159</v>
      </c>
      <c r="AL49" s="49">
        <f>$C49*Discount_factors!AK49</f>
        <v>0.75697128004705982</v>
      </c>
      <c r="AM49" s="49">
        <f>$C49*Discount_factors!AL49</f>
        <v>0.78329117145429628</v>
      </c>
      <c r="AN49" s="49">
        <f>$C49*Discount_factors!AM49</f>
        <v>0.81264109164868881</v>
      </c>
      <c r="AO49" s="49">
        <f>$C49*Discount_factors!AN49</f>
        <v>0.84512235608188679</v>
      </c>
      <c r="AP49" s="49">
        <f>$C49*Discount_factors!AO49</f>
        <v>0.88074426339073852</v>
      </c>
      <c r="AQ49" s="49">
        <f>$C49*Discount_factors!AP49</f>
        <v>0.91956747052100207</v>
      </c>
      <c r="AR49" s="49">
        <f>$C49*Discount_factors!AQ49</f>
        <v>0.96161929094792731</v>
      </c>
      <c r="AS49" s="49">
        <f>$C49*Discount_factors!AR49</f>
        <v>1.0069884890948504</v>
      </c>
      <c r="AT49" s="49">
        <f>$C49*Discount_factors!AS49</f>
        <v>1.0557972211612783</v>
      </c>
      <c r="AU49" s="49">
        <f>$C49*Discount_factors!AT49</f>
        <v>1.1081436473864545</v>
      </c>
      <c r="AV49" s="49">
        <f>$C49*Discount_factors!AU49</f>
        <v>1.164127064452418</v>
      </c>
      <c r="AW49" s="49">
        <f>$C49*Discount_factors!AV49</f>
        <v>1.2238700654001164</v>
      </c>
      <c r="AX49" s="49">
        <f>$C49*Discount_factors!AW49</f>
        <v>1.2874623539983059</v>
      </c>
      <c r="AY49" s="49">
        <f>$C49*Discount_factors!AX49</f>
        <v>1.3550283783361372</v>
      </c>
      <c r="AZ49" s="49">
        <f>$C49*Discount_factors!AY49</f>
        <v>1.4266687286987687</v>
      </c>
      <c r="BA49" s="49">
        <f>$C49*Discount_factors!AZ49</f>
        <v>1.5025104383163959</v>
      </c>
      <c r="BB49" s="49">
        <f>$C49*Discount_factors!BA49</f>
        <v>1.5826843953049585</v>
      </c>
      <c r="BC49" s="49">
        <f>$C49*Discount_factors!BB49</f>
        <v>1.6673421836098208</v>
      </c>
      <c r="BD49" s="49">
        <f>$C49*Discount_factors!BC49</f>
        <v>1.7566783778076347</v>
      </c>
      <c r="BE49" s="49">
        <f>$C49*Discount_factors!BD49</f>
        <v>1.8509066059932366</v>
      </c>
      <c r="BF49" s="49">
        <f>$C49*Discount_factors!BE49</f>
        <v>1.9502632726029532</v>
      </c>
      <c r="BG49" s="49">
        <f>$C49*Discount_factors!BF49</f>
        <v>2.0549924103417321</v>
      </c>
      <c r="BH49" s="49">
        <f>$C49*Discount_factors!BG49</f>
        <v>2.1653455027770834</v>
      </c>
      <c r="BI49" s="49">
        <f>$C49*Discount_factors!BH49</f>
        <v>2.2816029028211853</v>
      </c>
      <c r="BJ49" s="49">
        <f>$C49*Discount_factors!BI49</f>
        <v>2.4040337145865687</v>
      </c>
      <c r="BK49" s="49">
        <f>$C49*Discount_factors!BJ49</f>
        <v>2.533010123374138</v>
      </c>
      <c r="BL49" s="49">
        <f>$C49*Discount_factors!BK49</f>
        <v>2.6688301261894596</v>
      </c>
      <c r="BM49" s="49">
        <f>$C49*Discount_factors!BL49</f>
        <v>2.8119061092544766</v>
      </c>
      <c r="BN49" s="49">
        <f>$C49*Discount_factors!BM49</f>
        <v>2.9625961576494242</v>
      </c>
      <c r="BO49" s="49">
        <f>$C49*Discount_factors!BN49</f>
        <v>3.1214150124686952</v>
      </c>
      <c r="BP49" s="49">
        <f>$C49*Discount_factors!BO49</f>
        <v>3.2888040139273405</v>
      </c>
      <c r="BQ49" s="49">
        <f>$C49*Discount_factors!BP49</f>
        <v>3.4652286164504593</v>
      </c>
      <c r="BR49" s="49">
        <f>$C49*Discount_factors!BQ49</f>
        <v>3.6511797144664242</v>
      </c>
      <c r="BS49" s="49">
        <f>$C49*Discount_factors!BR49</f>
        <v>3.8471750415389816</v>
      </c>
      <c r="BT49" s="49">
        <f>$C49*Discount_factors!BS49</f>
        <v>4.0538683678207041</v>
      </c>
      <c r="BU49" s="49">
        <f>$C49*Discount_factors!BT49</f>
        <v>4.2718529776951595</v>
      </c>
      <c r="BV49" s="49">
        <f>$C49*Discount_factors!BU49</f>
        <v>4.501755561248757</v>
      </c>
      <c r="BW49" s="49">
        <f>$C49*Discount_factors!BV49</f>
        <v>4.7442381227998602</v>
      </c>
      <c r="BX49" s="49">
        <f>$C49*Discount_factors!BW49</f>
        <v>5</v>
      </c>
    </row>
    <row r="50" spans="1:77" s="23" customFormat="1" ht="12">
      <c r="A50" s="91" t="s">
        <v>0</v>
      </c>
      <c r="B50" s="94"/>
      <c r="C50" s="92"/>
      <c r="D50" s="92"/>
      <c r="E50" s="92"/>
      <c r="F50" s="92"/>
      <c r="G50" s="92"/>
      <c r="H50" s="91"/>
      <c r="I50" s="95"/>
      <c r="J50" s="95"/>
      <c r="K50" s="95"/>
      <c r="L50" s="95"/>
      <c r="M50" s="95"/>
      <c r="N50" s="95"/>
      <c r="O50" s="95"/>
      <c r="P50" s="95"/>
      <c r="Q50" s="92"/>
      <c r="R50" s="102">
        <f>SUM(R9:R49)</f>
        <v>25</v>
      </c>
      <c r="S50" s="102">
        <f>SUM(S9:S49)</f>
        <v>3.1</v>
      </c>
      <c r="T50" s="102">
        <f>SUM(T9:T49)</f>
        <v>29.200103000000002</v>
      </c>
      <c r="U50" s="112"/>
      <c r="V50" s="112"/>
      <c r="W50" s="102">
        <f>SUM(W9:W49)</f>
        <v>62.859812446642245</v>
      </c>
      <c r="X50" s="93"/>
      <c r="Y50" s="103">
        <f t="shared" ref="Y50:AG50" si="13">SUM(Y9:Y49)</f>
        <v>37.304901592713101</v>
      </c>
      <c r="Z50" s="103">
        <f t="shared" si="13"/>
        <v>33.387613270001516</v>
      </c>
      <c r="AA50" s="103">
        <f t="shared" si="13"/>
        <v>29.976394127555121</v>
      </c>
      <c r="AB50" s="103">
        <f t="shared" si="13"/>
        <v>26.997819397159191</v>
      </c>
      <c r="AC50" s="103">
        <f t="shared" si="13"/>
        <v>24.38996074786299</v>
      </c>
      <c r="AD50" s="103">
        <f t="shared" si="13"/>
        <v>22.100483682786617</v>
      </c>
      <c r="AE50" s="103">
        <f t="shared" si="13"/>
        <v>20.085073830830087</v>
      </c>
      <c r="AF50" s="103">
        <f t="shared" si="13"/>
        <v>18.306133179676813</v>
      </c>
      <c r="AG50" s="103">
        <f t="shared" si="13"/>
        <v>16.731698200562249</v>
      </c>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2"/>
      <c r="BR50" s="92"/>
      <c r="BS50" s="92"/>
      <c r="BT50" s="92"/>
      <c r="BU50" s="92"/>
      <c r="BV50" s="92"/>
      <c r="BW50" s="92"/>
      <c r="BX50" s="92"/>
      <c r="BY50" s="138"/>
    </row>
    <row r="51" spans="1:77">
      <c r="T51" s="23"/>
      <c r="U51" s="23"/>
    </row>
    <row r="53" spans="1:77">
      <c r="W53" s="84"/>
    </row>
    <row r="78" spans="34:36">
      <c r="AH78" s="81"/>
      <c r="AI78" s="81"/>
      <c r="AJ78" s="81"/>
    </row>
    <row r="79" spans="34:36">
      <c r="AH79" s="81"/>
      <c r="AI79" s="81"/>
      <c r="AJ79" s="81"/>
    </row>
    <row r="80" spans="34:36">
      <c r="AH80" s="81"/>
      <c r="AI80" s="81"/>
      <c r="AJ80" s="81"/>
    </row>
    <row r="81" spans="34:36">
      <c r="AH81" s="81"/>
      <c r="AI81" s="81"/>
      <c r="AJ81" s="81"/>
    </row>
    <row r="98" spans="34:34">
      <c r="AH98" s="47"/>
    </row>
    <row r="99" spans="34:34">
      <c r="AH99" s="47"/>
    </row>
    <row r="100" spans="34:34">
      <c r="AH100" s="47"/>
    </row>
    <row r="101" spans="34:34">
      <c r="AH101" s="47"/>
    </row>
    <row r="102" spans="34:34">
      <c r="AH102" s="47"/>
    </row>
    <row r="103" spans="34:34">
      <c r="AH103" s="47"/>
    </row>
    <row r="104" spans="34:34">
      <c r="AH104" s="47"/>
    </row>
    <row r="105" spans="34:34">
      <c r="AH105" s="47"/>
    </row>
    <row r="106" spans="34:34">
      <c r="AH106" s="47"/>
    </row>
    <row r="107" spans="34:34">
      <c r="AH107" s="47"/>
    </row>
    <row r="108" spans="34:34">
      <c r="AH108" s="47"/>
    </row>
    <row r="109" spans="34:34">
      <c r="AH109" s="47"/>
    </row>
    <row r="110" spans="34:34">
      <c r="AH110" s="47"/>
    </row>
    <row r="111" spans="34:34">
      <c r="AH111" s="47"/>
    </row>
    <row r="112" spans="34:34">
      <c r="AH112" s="47"/>
    </row>
    <row r="113" spans="34:34">
      <c r="AH113" s="47"/>
    </row>
    <row r="114" spans="34:34">
      <c r="AH114" s="47"/>
    </row>
    <row r="115" spans="34:34">
      <c r="AH115" s="47"/>
    </row>
    <row r="116" spans="34:34">
      <c r="AH116" s="47"/>
    </row>
    <row r="117" spans="34:34">
      <c r="AH117" s="47"/>
    </row>
    <row r="118" spans="34:34">
      <c r="AH118" s="47"/>
    </row>
    <row r="119" spans="34:34">
      <c r="AH119" s="47"/>
    </row>
    <row r="120" spans="34:34">
      <c r="AH120" s="47"/>
    </row>
    <row r="121" spans="34:34">
      <c r="AH121" s="47"/>
    </row>
    <row r="122" spans="34:34">
      <c r="AH122" s="47"/>
    </row>
  </sheetData>
  <printOptions gridLines="1"/>
  <pageMargins left="0.70866141732283472" right="0.70866141732283472" top="0.74803149606299213" bottom="0.74803149606299213" header="0.31496062992125984" footer="0.31496062992125984"/>
  <pageSetup paperSize="9" scale="24" orientation="landscape" r:id="rId1"/>
  <legacyDrawing r:id="rId2"/>
</worksheet>
</file>

<file path=xl/worksheets/sheet5.xml><?xml version="1.0" encoding="utf-8"?>
<worksheet xmlns="http://schemas.openxmlformats.org/spreadsheetml/2006/main" xmlns:r="http://schemas.openxmlformats.org/officeDocument/2006/relationships">
  <sheetPr>
    <pageSetUpPr fitToPage="1"/>
  </sheetPr>
  <dimension ref="A1:BY122"/>
  <sheetViews>
    <sheetView zoomScale="70" zoomScaleNormal="70" workbookViewId="0">
      <pane xSplit="1" ySplit="7" topLeftCell="B8" activePane="bottomRight" state="frozen"/>
      <selection pane="topRight" activeCell="B1" sqref="B1"/>
      <selection pane="bottomLeft" activeCell="A3" sqref="A3"/>
      <selection pane="bottomRight" activeCell="D19" sqref="D19"/>
    </sheetView>
  </sheetViews>
  <sheetFormatPr defaultRowHeight="15"/>
  <cols>
    <col min="1" max="1" width="15.140625" style="58" customWidth="1"/>
    <col min="2" max="2" width="9.7109375" style="69" customWidth="1"/>
    <col min="3" max="7" width="9.7109375" style="58" customWidth="1"/>
    <col min="8" max="8" width="9.7109375" customWidth="1"/>
    <col min="9" max="16" width="9.7109375" style="48" customWidth="1"/>
    <col min="17" max="20" width="9.7109375" style="58" customWidth="1"/>
    <col min="21" max="21" width="10.5703125" style="58" customWidth="1"/>
    <col min="22" max="22" width="9.7109375" style="58" customWidth="1"/>
    <col min="23" max="23" width="9.7109375" style="98" customWidth="1"/>
    <col min="24" max="76" width="9.7109375" style="58" customWidth="1"/>
    <col min="77" max="16384" width="9.140625" style="58"/>
  </cols>
  <sheetData>
    <row r="1" spans="1:76" ht="21">
      <c r="A1" s="57" t="s">
        <v>265</v>
      </c>
      <c r="B1" s="73"/>
      <c r="Q1" s="48"/>
      <c r="R1" s="48"/>
      <c r="S1" s="48"/>
      <c r="T1" s="70"/>
      <c r="U1" s="70"/>
      <c r="AJ1" s="70"/>
    </row>
    <row r="2" spans="1:76" s="59" customFormat="1" ht="54" customHeight="1">
      <c r="A2" s="60"/>
      <c r="B2" s="90" t="s">
        <v>140</v>
      </c>
      <c r="D2" s="76"/>
      <c r="E2" s="76"/>
      <c r="F2" s="60"/>
      <c r="G2" s="76"/>
      <c r="I2" s="90" t="s">
        <v>18</v>
      </c>
      <c r="J2" s="75"/>
      <c r="K2" s="75"/>
      <c r="L2" s="60" t="s">
        <v>271</v>
      </c>
      <c r="M2" s="60"/>
      <c r="N2" s="60"/>
      <c r="O2" s="131"/>
      <c r="P2" s="131"/>
      <c r="R2" s="90" t="s">
        <v>89</v>
      </c>
      <c r="S2" s="76"/>
      <c r="V2" s="137"/>
      <c r="W2" s="74"/>
      <c r="X2" s="61"/>
      <c r="Y2" s="96" t="s">
        <v>102</v>
      </c>
      <c r="Z2" s="96"/>
      <c r="AA2" s="96"/>
      <c r="AB2" s="96"/>
      <c r="AC2" s="96"/>
      <c r="AD2" s="96"/>
      <c r="AE2" s="96"/>
      <c r="AF2" s="96"/>
      <c r="AG2" s="96"/>
      <c r="AI2" s="52" t="s">
        <v>288</v>
      </c>
    </row>
    <row r="3" spans="1:76" s="48" customFormat="1" ht="63" customHeight="1">
      <c r="B3" s="24" t="s">
        <v>169</v>
      </c>
      <c r="C3" s="3" t="s">
        <v>155</v>
      </c>
      <c r="D3" s="3" t="s">
        <v>152</v>
      </c>
      <c r="E3" s="3" t="s">
        <v>153</v>
      </c>
      <c r="F3" s="3"/>
      <c r="G3" s="3" t="s">
        <v>154</v>
      </c>
      <c r="H3" s="161"/>
      <c r="I3" s="3"/>
      <c r="J3" s="3"/>
      <c r="K3" s="3"/>
      <c r="L3" s="3" t="s">
        <v>287</v>
      </c>
      <c r="M3" s="3" t="s">
        <v>141</v>
      </c>
      <c r="N3" s="3" t="s">
        <v>142</v>
      </c>
      <c r="O3" s="3" t="s">
        <v>247</v>
      </c>
      <c r="P3" s="31" t="s">
        <v>136</v>
      </c>
      <c r="R3" s="3" t="s">
        <v>291</v>
      </c>
      <c r="S3" s="3" t="s">
        <v>104</v>
      </c>
      <c r="T3" s="3" t="s">
        <v>289</v>
      </c>
      <c r="U3" s="3" t="s">
        <v>290</v>
      </c>
      <c r="V3" s="31" t="s">
        <v>292</v>
      </c>
      <c r="W3" s="24" t="s">
        <v>14</v>
      </c>
      <c r="X3" s="160"/>
      <c r="Y3" s="97"/>
      <c r="Z3" s="97"/>
      <c r="AA3" s="97"/>
      <c r="AB3" s="97"/>
      <c r="AC3" s="97"/>
      <c r="AD3" s="97"/>
      <c r="AE3" s="97"/>
      <c r="AF3" s="97"/>
      <c r="AG3" s="97"/>
    </row>
    <row r="4" spans="1:76" ht="24.75">
      <c r="A4" s="58" t="s">
        <v>91</v>
      </c>
      <c r="B4" s="24">
        <v>25</v>
      </c>
      <c r="C4" s="3">
        <v>0</v>
      </c>
      <c r="D4" s="3">
        <v>25</v>
      </c>
      <c r="E4" s="86">
        <v>3.1</v>
      </c>
      <c r="F4" s="3"/>
      <c r="G4" s="3">
        <v>0</v>
      </c>
      <c r="I4" s="86">
        <v>11.783846978634667</v>
      </c>
      <c r="J4" s="3" t="s">
        <v>90</v>
      </c>
      <c r="K4" s="3"/>
      <c r="O4" s="3"/>
      <c r="P4" s="3"/>
      <c r="Q4" s="48"/>
      <c r="R4" s="3"/>
      <c r="S4" s="86"/>
      <c r="T4" s="3"/>
      <c r="U4" s="3"/>
      <c r="V4" s="31"/>
      <c r="W4" s="24" t="s">
        <v>28</v>
      </c>
      <c r="X4" s="6"/>
      <c r="Y4" s="97" t="s">
        <v>108</v>
      </c>
      <c r="Z4" s="97" t="s">
        <v>109</v>
      </c>
      <c r="AA4" s="97" t="s">
        <v>110</v>
      </c>
      <c r="AB4" s="97" t="s">
        <v>111</v>
      </c>
      <c r="AC4" s="97" t="s">
        <v>112</v>
      </c>
      <c r="AD4" s="97" t="s">
        <v>113</v>
      </c>
      <c r="AE4" s="97" t="s">
        <v>114</v>
      </c>
      <c r="AF4" s="97" t="s">
        <v>116</v>
      </c>
      <c r="AG4" s="97" t="s">
        <v>115</v>
      </c>
      <c r="AI4" s="58" t="s">
        <v>34</v>
      </c>
    </row>
    <row r="5" spans="1:76">
      <c r="A5" s="58" t="s">
        <v>2</v>
      </c>
      <c r="B5" s="3" t="s">
        <v>3</v>
      </c>
      <c r="C5" s="3" t="s">
        <v>3</v>
      </c>
      <c r="D5" s="3" t="s">
        <v>3</v>
      </c>
      <c r="E5" s="3" t="s">
        <v>3</v>
      </c>
      <c r="F5" s="3"/>
      <c r="G5" s="3" t="s">
        <v>3</v>
      </c>
      <c r="I5" s="3" t="s">
        <v>3</v>
      </c>
      <c r="J5" s="3" t="s">
        <v>3</v>
      </c>
      <c r="K5" s="3"/>
      <c r="L5" s="3" t="s">
        <v>3</v>
      </c>
      <c r="M5" s="3" t="s">
        <v>3</v>
      </c>
      <c r="N5" s="3" t="s">
        <v>3</v>
      </c>
      <c r="O5" s="31" t="s">
        <v>3</v>
      </c>
      <c r="P5" s="3" t="s">
        <v>3</v>
      </c>
      <c r="Q5" s="48"/>
      <c r="R5" s="3" t="s">
        <v>3</v>
      </c>
      <c r="S5" s="3" t="s">
        <v>3</v>
      </c>
      <c r="T5" s="3" t="s">
        <v>3</v>
      </c>
      <c r="U5" s="3" t="s">
        <v>3</v>
      </c>
      <c r="V5" s="31" t="s">
        <v>3</v>
      </c>
      <c r="W5" s="24" t="s">
        <v>3</v>
      </c>
      <c r="Y5" s="97" t="s">
        <v>3</v>
      </c>
      <c r="Z5" s="97" t="s">
        <v>3</v>
      </c>
      <c r="AA5" s="97" t="s">
        <v>3</v>
      </c>
      <c r="AB5" s="97" t="s">
        <v>3</v>
      </c>
      <c r="AC5" s="97" t="s">
        <v>3</v>
      </c>
      <c r="AD5" s="97" t="s">
        <v>3</v>
      </c>
      <c r="AE5" s="97" t="s">
        <v>3</v>
      </c>
      <c r="AF5" s="97" t="s">
        <v>3</v>
      </c>
      <c r="AG5" s="97" t="s">
        <v>3</v>
      </c>
      <c r="AH5" s="77"/>
      <c r="AI5" s="23" t="s">
        <v>35</v>
      </c>
      <c r="AJ5" s="77">
        <v>2013</v>
      </c>
      <c r="AK5" s="77">
        <v>2014</v>
      </c>
      <c r="AL5" s="77">
        <v>2015</v>
      </c>
      <c r="AM5" s="77">
        <v>2016</v>
      </c>
      <c r="AN5" s="77">
        <v>2017</v>
      </c>
      <c r="AO5" s="77">
        <v>2018</v>
      </c>
      <c r="AP5" s="77">
        <v>2019</v>
      </c>
      <c r="AQ5" s="77">
        <v>2020</v>
      </c>
      <c r="AR5" s="77">
        <v>2021</v>
      </c>
      <c r="AS5" s="77">
        <v>2022</v>
      </c>
      <c r="AT5" s="77">
        <v>2023</v>
      </c>
      <c r="AU5" s="77">
        <v>2024</v>
      </c>
      <c r="AV5" s="77">
        <v>2025</v>
      </c>
      <c r="AW5" s="77">
        <v>2026</v>
      </c>
      <c r="AX5" s="77">
        <v>2027</v>
      </c>
      <c r="AY5" s="77">
        <v>2028</v>
      </c>
      <c r="AZ5" s="77">
        <v>2029</v>
      </c>
      <c r="BA5" s="77">
        <v>2030</v>
      </c>
      <c r="BB5" s="77">
        <v>2031</v>
      </c>
      <c r="BC5" s="77">
        <v>2032</v>
      </c>
      <c r="BD5" s="77">
        <v>2033</v>
      </c>
      <c r="BE5" s="77">
        <v>2034</v>
      </c>
      <c r="BF5" s="77">
        <v>2035</v>
      </c>
      <c r="BG5" s="77">
        <v>2036</v>
      </c>
      <c r="BH5" s="77">
        <v>2037</v>
      </c>
      <c r="BI5" s="77">
        <v>2038</v>
      </c>
      <c r="BJ5" s="77">
        <v>2039</v>
      </c>
      <c r="BK5" s="77">
        <v>2040</v>
      </c>
      <c r="BL5" s="77">
        <v>2041</v>
      </c>
      <c r="BM5" s="77">
        <v>2042</v>
      </c>
      <c r="BN5" s="77">
        <v>2043</v>
      </c>
      <c r="BO5" s="77">
        <v>2044</v>
      </c>
      <c r="BP5" s="77">
        <v>2045</v>
      </c>
      <c r="BQ5" s="77">
        <v>2046</v>
      </c>
      <c r="BR5" s="77">
        <v>2047</v>
      </c>
      <c r="BS5" s="77">
        <v>2048</v>
      </c>
      <c r="BT5" s="77">
        <v>2049</v>
      </c>
      <c r="BU5" s="77">
        <v>2050</v>
      </c>
      <c r="BV5" s="77">
        <v>2051</v>
      </c>
      <c r="BW5" s="77">
        <v>2052</v>
      </c>
      <c r="BX5" s="77">
        <v>2053</v>
      </c>
    </row>
    <row r="6" spans="1:76">
      <c r="A6" s="58" t="s">
        <v>94</v>
      </c>
      <c r="B6" s="58" t="s">
        <v>93</v>
      </c>
      <c r="C6" s="58" t="s">
        <v>20</v>
      </c>
      <c r="D6" s="58" t="s">
        <v>93</v>
      </c>
      <c r="E6" s="58" t="s">
        <v>93</v>
      </c>
      <c r="G6" s="58" t="s">
        <v>93</v>
      </c>
      <c r="I6" s="48" t="s">
        <v>93</v>
      </c>
      <c r="L6" s="3" t="s">
        <v>93</v>
      </c>
      <c r="M6" s="3" t="s">
        <v>93</v>
      </c>
      <c r="N6" s="3" t="s">
        <v>93</v>
      </c>
      <c r="O6" s="31" t="s">
        <v>93</v>
      </c>
      <c r="P6" s="3" t="s">
        <v>20</v>
      </c>
      <c r="Q6" s="48"/>
      <c r="R6" s="3" t="s">
        <v>20</v>
      </c>
      <c r="S6" s="3" t="s">
        <v>20</v>
      </c>
      <c r="T6" s="3" t="s">
        <v>20</v>
      </c>
      <c r="U6" s="3" t="s">
        <v>20</v>
      </c>
      <c r="V6" s="31" t="s">
        <v>21</v>
      </c>
      <c r="W6" s="100" t="s">
        <v>20</v>
      </c>
      <c r="Y6" s="97"/>
      <c r="Z6" s="97"/>
      <c r="AA6" s="97"/>
      <c r="AB6" s="97"/>
      <c r="AC6" s="97"/>
      <c r="AD6" s="97"/>
      <c r="AE6" s="97"/>
      <c r="AF6" s="97"/>
      <c r="AG6" s="97"/>
      <c r="AH6" s="77"/>
      <c r="AI6" s="3" t="s">
        <v>3</v>
      </c>
      <c r="AJ6" s="3" t="s">
        <v>3</v>
      </c>
      <c r="AK6" s="3" t="s">
        <v>3</v>
      </c>
      <c r="AL6" s="3" t="s">
        <v>3</v>
      </c>
      <c r="AM6" s="3" t="s">
        <v>3</v>
      </c>
      <c r="AN6" s="3" t="s">
        <v>3</v>
      </c>
      <c r="AO6" s="3" t="s">
        <v>3</v>
      </c>
      <c r="AP6" s="3" t="s">
        <v>3</v>
      </c>
      <c r="AQ6" s="3" t="s">
        <v>3</v>
      </c>
      <c r="AR6" s="3" t="s">
        <v>3</v>
      </c>
      <c r="AS6" s="3" t="s">
        <v>3</v>
      </c>
      <c r="AT6" s="3" t="s">
        <v>3</v>
      </c>
      <c r="AU6" s="3" t="s">
        <v>3</v>
      </c>
      <c r="AV6" s="3" t="s">
        <v>3</v>
      </c>
      <c r="AW6" s="3" t="s">
        <v>3</v>
      </c>
      <c r="AX6" s="3" t="s">
        <v>3</v>
      </c>
      <c r="AY6" s="3" t="s">
        <v>3</v>
      </c>
      <c r="AZ6" s="3" t="s">
        <v>3</v>
      </c>
      <c r="BA6" s="3" t="s">
        <v>3</v>
      </c>
      <c r="BB6" s="3" t="s">
        <v>3</v>
      </c>
      <c r="BC6" s="3" t="s">
        <v>3</v>
      </c>
      <c r="BD6" s="3" t="s">
        <v>3</v>
      </c>
      <c r="BE6" s="3" t="s">
        <v>3</v>
      </c>
      <c r="BF6" s="3" t="s">
        <v>3</v>
      </c>
      <c r="BG6" s="3" t="s">
        <v>3</v>
      </c>
      <c r="BH6" s="3" t="s">
        <v>3</v>
      </c>
      <c r="BI6" s="3" t="s">
        <v>3</v>
      </c>
      <c r="BJ6" s="3" t="s">
        <v>3</v>
      </c>
      <c r="BK6" s="3" t="s">
        <v>3</v>
      </c>
      <c r="BL6" s="3" t="s">
        <v>3</v>
      </c>
      <c r="BM6" s="3" t="s">
        <v>3</v>
      </c>
      <c r="BN6" s="3" t="s">
        <v>3</v>
      </c>
      <c r="BO6" s="3" t="s">
        <v>3</v>
      </c>
      <c r="BP6" s="3" t="s">
        <v>3</v>
      </c>
      <c r="BQ6" s="3" t="s">
        <v>3</v>
      </c>
      <c r="BR6" s="3" t="s">
        <v>3</v>
      </c>
      <c r="BS6" s="3" t="s">
        <v>3</v>
      </c>
      <c r="BT6" s="3" t="s">
        <v>3</v>
      </c>
      <c r="BU6" s="3" t="s">
        <v>3</v>
      </c>
      <c r="BV6" s="3" t="s">
        <v>3</v>
      </c>
      <c r="BW6" s="3" t="s">
        <v>3</v>
      </c>
      <c r="BX6" s="3" t="s">
        <v>3</v>
      </c>
    </row>
    <row r="7" spans="1:76" ht="24.75">
      <c r="A7" s="58" t="s">
        <v>52</v>
      </c>
      <c r="B7" s="58" t="s">
        <v>50</v>
      </c>
      <c r="C7" s="58" t="s">
        <v>50</v>
      </c>
      <c r="D7" s="58" t="s">
        <v>50</v>
      </c>
      <c r="E7" s="58" t="s">
        <v>50</v>
      </c>
      <c r="G7" s="58" t="s">
        <v>50</v>
      </c>
      <c r="I7" s="58" t="s">
        <v>50</v>
      </c>
      <c r="L7" s="31" t="s">
        <v>273</v>
      </c>
      <c r="M7" s="31" t="s">
        <v>273</v>
      </c>
      <c r="N7" s="31" t="s">
        <v>50</v>
      </c>
      <c r="O7" s="31" t="s">
        <v>76</v>
      </c>
      <c r="P7" s="3"/>
      <c r="Q7" s="48"/>
      <c r="R7" s="3"/>
      <c r="S7" s="3"/>
      <c r="T7" s="3"/>
      <c r="U7" s="3"/>
      <c r="V7" s="31"/>
      <c r="W7" s="100"/>
      <c r="Y7" s="97" t="s">
        <v>15</v>
      </c>
      <c r="Z7" s="97" t="s">
        <v>15</v>
      </c>
      <c r="AA7" s="97" t="s">
        <v>15</v>
      </c>
      <c r="AB7" s="97" t="s">
        <v>15</v>
      </c>
      <c r="AC7" s="97" t="s">
        <v>15</v>
      </c>
      <c r="AD7" s="97" t="s">
        <v>15</v>
      </c>
      <c r="AE7" s="97" t="s">
        <v>15</v>
      </c>
      <c r="AF7" s="97" t="s">
        <v>15</v>
      </c>
      <c r="AG7" s="97" t="s">
        <v>15</v>
      </c>
      <c r="AH7" s="77"/>
      <c r="AI7" s="97" t="s">
        <v>15</v>
      </c>
      <c r="AJ7" s="97" t="s">
        <v>15</v>
      </c>
      <c r="AK7" s="97" t="s">
        <v>15</v>
      </c>
      <c r="AL7" s="97" t="s">
        <v>15</v>
      </c>
      <c r="AM7" s="97" t="s">
        <v>15</v>
      </c>
      <c r="AN7" s="97" t="s">
        <v>15</v>
      </c>
      <c r="AO7" s="97" t="s">
        <v>15</v>
      </c>
      <c r="AP7" s="97" t="s">
        <v>15</v>
      </c>
      <c r="AQ7" s="97" t="s">
        <v>15</v>
      </c>
      <c r="AR7" s="97" t="s">
        <v>15</v>
      </c>
      <c r="AS7" s="97" t="s">
        <v>15</v>
      </c>
      <c r="AT7" s="97" t="s">
        <v>15</v>
      </c>
      <c r="AU7" s="97" t="s">
        <v>15</v>
      </c>
      <c r="AV7" s="97" t="s">
        <v>15</v>
      </c>
      <c r="AW7" s="97" t="s">
        <v>15</v>
      </c>
      <c r="AX7" s="97" t="s">
        <v>15</v>
      </c>
      <c r="AY7" s="97" t="s">
        <v>15</v>
      </c>
      <c r="AZ7" s="97" t="s">
        <v>15</v>
      </c>
      <c r="BA7" s="97" t="s">
        <v>15</v>
      </c>
      <c r="BB7" s="97" t="s">
        <v>15</v>
      </c>
      <c r="BC7" s="97" t="s">
        <v>15</v>
      </c>
      <c r="BD7" s="97" t="s">
        <v>15</v>
      </c>
      <c r="BE7" s="97" t="s">
        <v>15</v>
      </c>
      <c r="BF7" s="97" t="s">
        <v>15</v>
      </c>
      <c r="BG7" s="97" t="s">
        <v>15</v>
      </c>
      <c r="BH7" s="97" t="s">
        <v>15</v>
      </c>
      <c r="BI7" s="97" t="s">
        <v>15</v>
      </c>
      <c r="BJ7" s="97" t="s">
        <v>15</v>
      </c>
      <c r="BK7" s="97" t="s">
        <v>15</v>
      </c>
      <c r="BL7" s="97" t="s">
        <v>15</v>
      </c>
      <c r="BM7" s="97" t="s">
        <v>15</v>
      </c>
      <c r="BN7" s="97" t="s">
        <v>15</v>
      </c>
      <c r="BO7" s="97" t="s">
        <v>15</v>
      </c>
      <c r="BP7" s="97" t="s">
        <v>15</v>
      </c>
      <c r="BQ7" s="97" t="s">
        <v>15</v>
      </c>
      <c r="BR7" s="97" t="s">
        <v>15</v>
      </c>
      <c r="BS7" s="97" t="s">
        <v>15</v>
      </c>
      <c r="BT7" s="97" t="s">
        <v>15</v>
      </c>
      <c r="BU7" s="97" t="s">
        <v>15</v>
      </c>
      <c r="BV7" s="97" t="s">
        <v>15</v>
      </c>
      <c r="BW7" s="97" t="s">
        <v>15</v>
      </c>
      <c r="BX7" s="97" t="s">
        <v>15</v>
      </c>
    </row>
    <row r="8" spans="1:76">
      <c r="A8" s="58">
        <v>2012</v>
      </c>
      <c r="B8" s="101">
        <v>25</v>
      </c>
      <c r="D8" s="65"/>
      <c r="E8" s="65"/>
      <c r="F8" s="65"/>
      <c r="G8" s="65"/>
      <c r="I8" s="78">
        <f>Pre_Feb!K8</f>
        <v>11.783846978634667</v>
      </c>
      <c r="J8" s="78"/>
      <c r="K8" s="78"/>
      <c r="O8" s="78"/>
      <c r="P8" s="78"/>
      <c r="T8" s="65"/>
      <c r="U8" s="65"/>
      <c r="V8" s="50"/>
      <c r="W8" s="101"/>
      <c r="X8" s="79"/>
      <c r="Y8" s="98"/>
      <c r="Z8" s="98"/>
      <c r="AA8" s="98"/>
      <c r="AB8" s="98"/>
      <c r="AC8" s="98"/>
      <c r="AD8" s="98"/>
      <c r="AE8" s="98"/>
      <c r="AF8" s="98"/>
      <c r="AG8" s="98"/>
    </row>
    <row r="9" spans="1:76">
      <c r="A9" s="58">
        <v>2013</v>
      </c>
      <c r="B9" s="101">
        <f t="shared" ref="B9:B49" si="0">D9+G9</f>
        <v>25</v>
      </c>
      <c r="C9" s="49">
        <f>B9*Interest_rates!F7/100 + (B8-B9)</f>
        <v>0.73818543956043958</v>
      </c>
      <c r="D9" s="65">
        <f>D4</f>
        <v>25</v>
      </c>
      <c r="E9" s="65">
        <f t="shared" ref="E9:E20" si="1">D9+E$4</f>
        <v>28.1</v>
      </c>
      <c r="F9" s="65"/>
      <c r="G9" s="65">
        <v>0</v>
      </c>
      <c r="I9" s="78">
        <f t="shared" ref="I9:I16" si="2">I$8-J9</f>
        <v>8.9557237037623469</v>
      </c>
      <c r="J9" s="78">
        <f>I$4*Asset_rundown!B6/100</f>
        <v>2.8281232748723197</v>
      </c>
      <c r="K9" s="78"/>
      <c r="L9" s="78">
        <f t="shared" ref="L9:L28" si="3">AI9*(D9/(D9+G9))</f>
        <v>24.736790206344981</v>
      </c>
      <c r="M9" s="78">
        <f>Pre_Feb!AV9</f>
        <v>3.549153369738911</v>
      </c>
      <c r="N9" s="78">
        <f t="shared" ref="N9:N16" si="4">I9</f>
        <v>8.9557237037623469</v>
      </c>
      <c r="O9" s="78">
        <f t="shared" ref="O9:O49" si="5">SUM(L9:N9)</f>
        <v>37.24166727984624</v>
      </c>
      <c r="P9" s="119">
        <f>(O9*Interest_rates!B7/100)-(I8*Interest_rates!B6/100)</f>
        <v>8.7247246707994885E-2</v>
      </c>
      <c r="R9" s="66">
        <v>0</v>
      </c>
      <c r="S9" s="66"/>
      <c r="T9" s="66">
        <f>G9*(Interest_rates!M7/100)</f>
        <v>0</v>
      </c>
      <c r="U9" s="66">
        <f t="shared" ref="U9:U28" si="6">P9</f>
        <v>8.7247246707994885E-2</v>
      </c>
      <c r="V9" s="49">
        <f t="shared" ref="V9:V29" si="7">(AI9-B9)*((G9-G8)/B9)</f>
        <v>0</v>
      </c>
      <c r="W9" s="80">
        <f t="shared" ref="W9:W49" si="8">R9+S9+T9+U9-V9</f>
        <v>8.7247246707994885E-2</v>
      </c>
      <c r="X9" s="79"/>
      <c r="Y9" s="84">
        <f>$W9*Discount_factors!X9</f>
        <v>8.7247246707994885E-2</v>
      </c>
      <c r="Z9" s="84">
        <f>$W9*Discount_factors!Y9</f>
        <v>8.7247246707994885E-2</v>
      </c>
      <c r="AA9" s="84">
        <f>$W9*Discount_factors!Z9</f>
        <v>8.7247246707994885E-2</v>
      </c>
      <c r="AB9" s="84">
        <f>$W9*Discount_factors!AA9</f>
        <v>8.7247246707994885E-2</v>
      </c>
      <c r="AC9" s="84">
        <f>$W9*Discount_factors!AB9</f>
        <v>8.7247246707994885E-2</v>
      </c>
      <c r="AD9" s="84">
        <f>$W9*Discount_factors!AC9</f>
        <v>8.7247246707994885E-2</v>
      </c>
      <c r="AE9" s="84">
        <f>$W9*Discount_factors!AD9</f>
        <v>8.7247246707994885E-2</v>
      </c>
      <c r="AF9" s="84">
        <f>$W9*Discount_factors!AE9</f>
        <v>8.7247246707994885E-2</v>
      </c>
      <c r="AG9" s="84">
        <f>$W9*Discount_factors!AF9</f>
        <v>8.7247246707994885E-2</v>
      </c>
      <c r="AI9" s="49">
        <f>SUM($AJ$10:$AJ$49)</f>
        <v>24.736790206344981</v>
      </c>
      <c r="AJ9" s="49">
        <f>$C9*Discount_factors!AI9</f>
        <v>0.73818543956043958</v>
      </c>
      <c r="AK9" s="49">
        <f>$C9*Discount_factors!AJ9</f>
        <v>0</v>
      </c>
      <c r="AL9" s="49">
        <f>$C9*Discount_factors!AK9</f>
        <v>0</v>
      </c>
      <c r="AM9" s="49">
        <f>$C9*Discount_factors!AL9</f>
        <v>0</v>
      </c>
      <c r="AN9" s="49">
        <f>$C9*Discount_factors!AM9</f>
        <v>0</v>
      </c>
      <c r="AO9" s="49">
        <f>$C9*Discount_factors!AN9</f>
        <v>0</v>
      </c>
      <c r="AP9" s="49">
        <f>$C9*Discount_factors!AO9</f>
        <v>0</v>
      </c>
      <c r="AQ9" s="49">
        <f>$C9*Discount_factors!AP9</f>
        <v>0</v>
      </c>
      <c r="AR9" s="49">
        <f>$C9*Discount_factors!AQ9</f>
        <v>0</v>
      </c>
      <c r="AS9" s="49">
        <f>$C9*Discount_factors!AR9</f>
        <v>0</v>
      </c>
      <c r="AT9" s="49">
        <f>$C9*Discount_factors!AS9</f>
        <v>0</v>
      </c>
      <c r="AU9" s="49">
        <f>$C9*Discount_factors!AT9</f>
        <v>0</v>
      </c>
      <c r="AV9" s="49">
        <f>$C9*Discount_factors!AU9</f>
        <v>0</v>
      </c>
      <c r="AW9" s="49">
        <f>$C9*Discount_factors!AV9</f>
        <v>0</v>
      </c>
      <c r="AX9" s="49">
        <f>$C9*Discount_factors!AW9</f>
        <v>0</v>
      </c>
      <c r="AY9" s="49">
        <f>$C9*Discount_factors!AX9</f>
        <v>0</v>
      </c>
      <c r="AZ9" s="49">
        <f>$C9*Discount_factors!AY9</f>
        <v>0</v>
      </c>
      <c r="BA9" s="49">
        <f>$C9*Discount_factors!AZ9</f>
        <v>0</v>
      </c>
      <c r="BB9" s="49">
        <f>$C9*Discount_factors!BA9</f>
        <v>0</v>
      </c>
      <c r="BC9" s="49">
        <f>$C9*Discount_factors!BB9</f>
        <v>0</v>
      </c>
      <c r="BD9" s="49">
        <f>$C9*Discount_factors!BC9</f>
        <v>0</v>
      </c>
      <c r="BE9" s="49">
        <f>$C9*Discount_factors!BD9</f>
        <v>0</v>
      </c>
      <c r="BF9" s="49">
        <f>$C9*Discount_factors!BE9</f>
        <v>0</v>
      </c>
      <c r="BG9" s="49">
        <f>$C9*Discount_factors!BF9</f>
        <v>0</v>
      </c>
      <c r="BH9" s="49">
        <f>$C9*Discount_factors!BG9</f>
        <v>0</v>
      </c>
      <c r="BI9" s="49">
        <f>$C9*Discount_factors!BH9</f>
        <v>0</v>
      </c>
      <c r="BJ9" s="49">
        <f>$C9*Discount_factors!BI9</f>
        <v>0</v>
      </c>
      <c r="BK9" s="49">
        <f>$C9*Discount_factors!BJ9</f>
        <v>0</v>
      </c>
      <c r="BL9" s="49">
        <f>$C9*Discount_factors!BK9</f>
        <v>0</v>
      </c>
      <c r="BM9" s="49">
        <f>$C9*Discount_factors!BL9</f>
        <v>0</v>
      </c>
      <c r="BN9" s="49">
        <f>$C9*Discount_factors!BM9</f>
        <v>0</v>
      </c>
      <c r="BO9" s="49">
        <f>$C9*Discount_factors!BN9</f>
        <v>0</v>
      </c>
      <c r="BP9" s="49">
        <f>$C9*Discount_factors!BO9</f>
        <v>0</v>
      </c>
      <c r="BQ9" s="49">
        <f>$C9*Discount_factors!BP9</f>
        <v>0</v>
      </c>
      <c r="BR9" s="49">
        <f>$C9*Discount_factors!BQ9</f>
        <v>0</v>
      </c>
      <c r="BS9" s="49">
        <f>$C9*Discount_factors!BR9</f>
        <v>0</v>
      </c>
      <c r="BT9" s="49">
        <f>$C9*Discount_factors!BS9</f>
        <v>0</v>
      </c>
      <c r="BU9" s="49">
        <f>$C9*Discount_factors!BT9</f>
        <v>0</v>
      </c>
      <c r="BV9" s="49">
        <f>$C9*Discount_factors!BU9</f>
        <v>0</v>
      </c>
      <c r="BW9" s="49">
        <f>$C9*Discount_factors!BV9</f>
        <v>0</v>
      </c>
      <c r="BX9" s="49">
        <f>$C9*Discount_factors!BW9</f>
        <v>0</v>
      </c>
    </row>
    <row r="10" spans="1:76">
      <c r="A10" s="58">
        <v>2014</v>
      </c>
      <c r="B10" s="101">
        <f t="shared" si="0"/>
        <v>25</v>
      </c>
      <c r="C10" s="49">
        <f>B10*Interest_rates!F8/100 + (B9-B10)</f>
        <v>0.76075000000000004</v>
      </c>
      <c r="D10" s="65">
        <f>D9-'Bond Sales'!F7</f>
        <v>23</v>
      </c>
      <c r="E10" s="65">
        <f t="shared" si="1"/>
        <v>26.1</v>
      </c>
      <c r="F10" s="65"/>
      <c r="G10" s="65">
        <f>G9-(D10-D9)</f>
        <v>2</v>
      </c>
      <c r="I10" s="78">
        <f t="shared" si="2"/>
        <v>8.0130159454715741</v>
      </c>
      <c r="J10" s="78">
        <f>I$4*Asset_rundown!B7/100</f>
        <v>3.7708310331630934</v>
      </c>
      <c r="K10" s="78"/>
      <c r="L10" s="78">
        <f t="shared" si="3"/>
        <v>22.750478273738139</v>
      </c>
      <c r="M10" s="78">
        <f>Pre_Feb!AV10</f>
        <v>3.4846601247800661</v>
      </c>
      <c r="N10" s="78">
        <f t="shared" si="4"/>
        <v>8.0130159454715741</v>
      </c>
      <c r="O10" s="78">
        <f t="shared" si="5"/>
        <v>34.248154343989782</v>
      </c>
      <c r="P10" s="119">
        <f>(O10*Interest_rates!B8/100)-(I9*Interest_rates!B7/100)</f>
        <v>0.115070260359904</v>
      </c>
      <c r="R10" s="66">
        <v>0</v>
      </c>
      <c r="S10" s="66"/>
      <c r="T10" s="66">
        <f>G10*(Interest_rates!M8/100)</f>
        <v>6.0860000000000004E-2</v>
      </c>
      <c r="U10" s="66">
        <f t="shared" si="6"/>
        <v>0.115070260359904</v>
      </c>
      <c r="V10" s="49">
        <f t="shared" si="7"/>
        <v>-2.1697541414075091E-2</v>
      </c>
      <c r="W10" s="80">
        <f t="shared" si="8"/>
        <v>0.19762780177397909</v>
      </c>
      <c r="X10" s="79"/>
      <c r="Y10" s="84">
        <f>$W10*Discount_factors!X10</f>
        <v>0.19679535741212581</v>
      </c>
      <c r="Z10" s="84">
        <f>$W10*Discount_factors!Y10</f>
        <v>0.19582037966962842</v>
      </c>
      <c r="AA10" s="84">
        <f>$W10*Discount_factors!Z10</f>
        <v>0.19485501491178442</v>
      </c>
      <c r="AB10" s="84">
        <f>$W10*Discount_factors!AA10</f>
        <v>0.1938991216643732</v>
      </c>
      <c r="AC10" s="84">
        <f>$W10*Discount_factors!AB10</f>
        <v>0.19295256121572216</v>
      </c>
      <c r="AD10" s="84">
        <f>$W10*Discount_factors!AC10</f>
        <v>0.19201519754960417</v>
      </c>
      <c r="AE10" s="84">
        <f>$W10*Discount_factors!AD10</f>
        <v>0.19108689728008191</v>
      </c>
      <c r="AF10" s="84">
        <f>$W10*Discount_factors!AE10</f>
        <v>0.19016752958823271</v>
      </c>
      <c r="AG10" s="84">
        <f>$W10*Discount_factors!AF10</f>
        <v>0.18925696616069171</v>
      </c>
      <c r="AI10" s="49">
        <f>SUM($AK$11:$AK$49)</f>
        <v>24.728780732324061</v>
      </c>
      <c r="AJ10" s="49">
        <f>$C10*Discount_factors!AI10</f>
        <v>0.73828401735197935</v>
      </c>
      <c r="AK10" s="49">
        <f>$C10*Discount_factors!AJ10</f>
        <v>0.76075000000000004</v>
      </c>
      <c r="AL10" s="49">
        <f>$C10*Discount_factors!AK10</f>
        <v>0</v>
      </c>
      <c r="AM10" s="49">
        <f>$C10*Discount_factors!AL10</f>
        <v>0</v>
      </c>
      <c r="AN10" s="49">
        <f>$C10*Discount_factors!AM10</f>
        <v>0</v>
      </c>
      <c r="AO10" s="49">
        <f>$C10*Discount_factors!AN10</f>
        <v>0</v>
      </c>
      <c r="AP10" s="49">
        <f>$C10*Discount_factors!AO10</f>
        <v>0</v>
      </c>
      <c r="AQ10" s="49">
        <f>$C10*Discount_factors!AP10</f>
        <v>0</v>
      </c>
      <c r="AR10" s="49">
        <f>$C10*Discount_factors!AQ10</f>
        <v>0</v>
      </c>
      <c r="AS10" s="49">
        <f>$C10*Discount_factors!AR10</f>
        <v>0</v>
      </c>
      <c r="AT10" s="49">
        <f>$C10*Discount_factors!AS10</f>
        <v>0</v>
      </c>
      <c r="AU10" s="49">
        <f>$C10*Discount_factors!AT10</f>
        <v>0</v>
      </c>
      <c r="AV10" s="49">
        <f>$C10*Discount_factors!AU10</f>
        <v>0</v>
      </c>
      <c r="AW10" s="49">
        <f>$C10*Discount_factors!AV10</f>
        <v>0</v>
      </c>
      <c r="AX10" s="49">
        <f>$C10*Discount_factors!AW10</f>
        <v>0</v>
      </c>
      <c r="AY10" s="49">
        <f>$C10*Discount_factors!AX10</f>
        <v>0</v>
      </c>
      <c r="AZ10" s="49">
        <f>$C10*Discount_factors!AY10</f>
        <v>0</v>
      </c>
      <c r="BA10" s="49">
        <f>$C10*Discount_factors!AZ10</f>
        <v>0</v>
      </c>
      <c r="BB10" s="49">
        <f>$C10*Discount_factors!BA10</f>
        <v>0</v>
      </c>
      <c r="BC10" s="49">
        <f>$C10*Discount_factors!BB10</f>
        <v>0</v>
      </c>
      <c r="BD10" s="49">
        <f>$C10*Discount_factors!BC10</f>
        <v>0</v>
      </c>
      <c r="BE10" s="49">
        <f>$C10*Discount_factors!BD10</f>
        <v>0</v>
      </c>
      <c r="BF10" s="49">
        <f>$C10*Discount_factors!BE10</f>
        <v>0</v>
      </c>
      <c r="BG10" s="49">
        <f>$C10*Discount_factors!BF10</f>
        <v>0</v>
      </c>
      <c r="BH10" s="49">
        <f>$C10*Discount_factors!BG10</f>
        <v>0</v>
      </c>
      <c r="BI10" s="49">
        <f>$C10*Discount_factors!BH10</f>
        <v>0</v>
      </c>
      <c r="BJ10" s="49">
        <f>$C10*Discount_factors!BI10</f>
        <v>0</v>
      </c>
      <c r="BK10" s="49">
        <f>$C10*Discount_factors!BJ10</f>
        <v>0</v>
      </c>
      <c r="BL10" s="49">
        <f>$C10*Discount_factors!BK10</f>
        <v>0</v>
      </c>
      <c r="BM10" s="49">
        <f>$C10*Discount_factors!BL10</f>
        <v>0</v>
      </c>
      <c r="BN10" s="49">
        <f>$C10*Discount_factors!BM10</f>
        <v>0</v>
      </c>
      <c r="BO10" s="49">
        <f>$C10*Discount_factors!BN10</f>
        <v>0</v>
      </c>
      <c r="BP10" s="49">
        <f>$C10*Discount_factors!BO10</f>
        <v>0</v>
      </c>
      <c r="BQ10" s="49">
        <f>$C10*Discount_factors!BP10</f>
        <v>0</v>
      </c>
      <c r="BR10" s="49">
        <f>$C10*Discount_factors!BQ10</f>
        <v>0</v>
      </c>
      <c r="BS10" s="49">
        <f>$C10*Discount_factors!BR10</f>
        <v>0</v>
      </c>
      <c r="BT10" s="49">
        <f>$C10*Discount_factors!BS10</f>
        <v>0</v>
      </c>
      <c r="BU10" s="49">
        <f>$C10*Discount_factors!BT10</f>
        <v>0</v>
      </c>
      <c r="BV10" s="49">
        <f>$C10*Discount_factors!BU10</f>
        <v>0</v>
      </c>
      <c r="BW10" s="49">
        <f>$C10*Discount_factors!BV10</f>
        <v>0</v>
      </c>
      <c r="BX10" s="49">
        <f>$C10*Discount_factors!BW10</f>
        <v>0</v>
      </c>
    </row>
    <row r="11" spans="1:76">
      <c r="A11" s="58">
        <v>2015</v>
      </c>
      <c r="B11" s="101">
        <f t="shared" si="0"/>
        <v>25</v>
      </c>
      <c r="C11" s="49">
        <f>B11*Interest_rates!F9/100 + (B10-B11)</f>
        <v>0.80800000000000016</v>
      </c>
      <c r="D11" s="65">
        <f>D10-'Bond Sales'!F8</f>
        <v>21</v>
      </c>
      <c r="E11" s="65">
        <f t="shared" si="1"/>
        <v>24.1</v>
      </c>
      <c r="F11" s="65"/>
      <c r="G11" s="65">
        <f t="shared" ref="G11:G28" si="9">G10-(D11-D10)</f>
        <v>4</v>
      </c>
      <c r="I11" s="78">
        <f t="shared" si="2"/>
        <v>7.0703081871807996</v>
      </c>
      <c r="J11" s="78">
        <f>I$4*Asset_rundown!B8/100</f>
        <v>4.7135387914538676</v>
      </c>
      <c r="K11" s="78"/>
      <c r="L11" s="78">
        <f t="shared" si="3"/>
        <v>20.764812537497932</v>
      </c>
      <c r="M11" s="78">
        <f>Pre_Feb!AV11</f>
        <v>3.4244739720129571</v>
      </c>
      <c r="N11" s="78">
        <f t="shared" si="4"/>
        <v>7.0703081871807996</v>
      </c>
      <c r="O11" s="78">
        <f t="shared" si="5"/>
        <v>31.259594696691689</v>
      </c>
      <c r="P11" s="119">
        <f>(O11*Interest_rates!B9/100)-(I10*Interest_rates!B8/100)</f>
        <v>0.15741366209440835</v>
      </c>
      <c r="R11" s="66">
        <v>0</v>
      </c>
      <c r="S11" s="66"/>
      <c r="T11" s="66">
        <f>G11*(Interest_rates!M9/100)</f>
        <v>0.12928000000000001</v>
      </c>
      <c r="U11" s="66">
        <f t="shared" si="6"/>
        <v>0.15741366209440835</v>
      </c>
      <c r="V11" s="49">
        <f t="shared" si="7"/>
        <v>-2.2398805952578017E-2</v>
      </c>
      <c r="W11" s="80">
        <f t="shared" si="8"/>
        <v>0.30909246804698642</v>
      </c>
      <c r="X11" s="79"/>
      <c r="Y11" s="84">
        <f>$W11*Discount_factors!X11</f>
        <v>0.30591829421146455</v>
      </c>
      <c r="Z11" s="84">
        <f>$W11*Discount_factors!Y11</f>
        <v>0.30289741694816941</v>
      </c>
      <c r="AA11" s="84">
        <f>$W11*Discount_factors!Z11</f>
        <v>0.29992106553459896</v>
      </c>
      <c r="AB11" s="84">
        <f>$W11*Discount_factors!AA11</f>
        <v>0.296988369206026</v>
      </c>
      <c r="AC11" s="84">
        <f>$W11*Discount_factors!AB11</f>
        <v>0.29409847838038811</v>
      </c>
      <c r="AD11" s="84">
        <f>$W11*Discount_factors!AC11</f>
        <v>0.29125056404292143</v>
      </c>
      <c r="AE11" s="84">
        <f>$W11*Discount_factors!AD11</f>
        <v>0.28844381715155198</v>
      </c>
      <c r="AF11" s="84">
        <f>$W11*Discount_factors!AE11</f>
        <v>0.28567744806224388</v>
      </c>
      <c r="AG11" s="84">
        <f>$W11*Discount_factors!AF11</f>
        <v>0.2829506859735475</v>
      </c>
      <c r="AI11" s="49">
        <f>SUM($AL$12:$AL$49)</f>
        <v>24.720014925592775</v>
      </c>
      <c r="AJ11" s="49">
        <f>$C11*Discount_factors!AI11</f>
        <v>0.75958875209158427</v>
      </c>
      <c r="AK11" s="49">
        <f>$C11*Discount_factors!AJ11</f>
        <v>0.78270303781773121</v>
      </c>
      <c r="AL11" s="49">
        <f>$C11*Discount_factors!AK11</f>
        <v>0.80800000000000016</v>
      </c>
      <c r="AM11" s="49">
        <f>$C11*Discount_factors!AL11</f>
        <v>0</v>
      </c>
      <c r="AN11" s="49">
        <f>$C11*Discount_factors!AM11</f>
        <v>0</v>
      </c>
      <c r="AO11" s="49">
        <f>$C11*Discount_factors!AN11</f>
        <v>0</v>
      </c>
      <c r="AP11" s="49">
        <f>$C11*Discount_factors!AO11</f>
        <v>0</v>
      </c>
      <c r="AQ11" s="49">
        <f>$C11*Discount_factors!AP11</f>
        <v>0</v>
      </c>
      <c r="AR11" s="49">
        <f>$C11*Discount_factors!AQ11</f>
        <v>0</v>
      </c>
      <c r="AS11" s="49">
        <f>$C11*Discount_factors!AR11</f>
        <v>0</v>
      </c>
      <c r="AT11" s="49">
        <f>$C11*Discount_factors!AS11</f>
        <v>0</v>
      </c>
      <c r="AU11" s="49">
        <f>$C11*Discount_factors!AT11</f>
        <v>0</v>
      </c>
      <c r="AV11" s="49">
        <f>$C11*Discount_factors!AU11</f>
        <v>0</v>
      </c>
      <c r="AW11" s="49">
        <f>$C11*Discount_factors!AV11</f>
        <v>0</v>
      </c>
      <c r="AX11" s="49">
        <f>$C11*Discount_factors!AW11</f>
        <v>0</v>
      </c>
      <c r="AY11" s="49">
        <f>$C11*Discount_factors!AX11</f>
        <v>0</v>
      </c>
      <c r="AZ11" s="49">
        <f>$C11*Discount_factors!AY11</f>
        <v>0</v>
      </c>
      <c r="BA11" s="49">
        <f>$C11*Discount_factors!AZ11</f>
        <v>0</v>
      </c>
      <c r="BB11" s="49">
        <f>$C11*Discount_factors!BA11</f>
        <v>0</v>
      </c>
      <c r="BC11" s="49">
        <f>$C11*Discount_factors!BB11</f>
        <v>0</v>
      </c>
      <c r="BD11" s="49">
        <f>$C11*Discount_factors!BC11</f>
        <v>0</v>
      </c>
      <c r="BE11" s="49">
        <f>$C11*Discount_factors!BD11</f>
        <v>0</v>
      </c>
      <c r="BF11" s="49">
        <f>$C11*Discount_factors!BE11</f>
        <v>0</v>
      </c>
      <c r="BG11" s="49">
        <f>$C11*Discount_factors!BF11</f>
        <v>0</v>
      </c>
      <c r="BH11" s="49">
        <f>$C11*Discount_factors!BG11</f>
        <v>0</v>
      </c>
      <c r="BI11" s="49">
        <f>$C11*Discount_factors!BH11</f>
        <v>0</v>
      </c>
      <c r="BJ11" s="49">
        <f>$C11*Discount_factors!BI11</f>
        <v>0</v>
      </c>
      <c r="BK11" s="49">
        <f>$C11*Discount_factors!BJ11</f>
        <v>0</v>
      </c>
      <c r="BL11" s="49">
        <f>$C11*Discount_factors!BK11</f>
        <v>0</v>
      </c>
      <c r="BM11" s="49">
        <f>$C11*Discount_factors!BL11</f>
        <v>0</v>
      </c>
      <c r="BN11" s="49">
        <f>$C11*Discount_factors!BM11</f>
        <v>0</v>
      </c>
      <c r="BO11" s="49">
        <f>$C11*Discount_factors!BN11</f>
        <v>0</v>
      </c>
      <c r="BP11" s="49">
        <f>$C11*Discount_factors!BO11</f>
        <v>0</v>
      </c>
      <c r="BQ11" s="49">
        <f>$C11*Discount_factors!BP11</f>
        <v>0</v>
      </c>
      <c r="BR11" s="49">
        <f>$C11*Discount_factors!BQ11</f>
        <v>0</v>
      </c>
      <c r="BS11" s="49">
        <f>$C11*Discount_factors!BR11</f>
        <v>0</v>
      </c>
      <c r="BT11" s="49">
        <f>$C11*Discount_factors!BS11</f>
        <v>0</v>
      </c>
      <c r="BU11" s="49">
        <f>$C11*Discount_factors!BT11</f>
        <v>0</v>
      </c>
      <c r="BV11" s="49">
        <f>$C11*Discount_factors!BU11</f>
        <v>0</v>
      </c>
      <c r="BW11" s="49">
        <f>$C11*Discount_factors!BV11</f>
        <v>0</v>
      </c>
      <c r="BX11" s="49">
        <f>$C11*Discount_factors!BW11</f>
        <v>0</v>
      </c>
    </row>
    <row r="12" spans="1:76">
      <c r="A12" s="58">
        <v>2016</v>
      </c>
      <c r="B12" s="101">
        <f t="shared" si="0"/>
        <v>25</v>
      </c>
      <c r="C12" s="49">
        <f>B12*Interest_rates!F10/100 + (B11-B12)</f>
        <v>0.86925000000000008</v>
      </c>
      <c r="D12" s="65">
        <f>D11-'Bond Sales'!F9</f>
        <v>18.5</v>
      </c>
      <c r="E12" s="65">
        <f t="shared" si="1"/>
        <v>21.6</v>
      </c>
      <c r="F12" s="65"/>
      <c r="G12" s="65">
        <f t="shared" si="9"/>
        <v>6.5</v>
      </c>
      <c r="I12" s="78">
        <f t="shared" si="2"/>
        <v>5.774085019530987</v>
      </c>
      <c r="J12" s="78">
        <f>I$4*Asset_rundown!B9/100</f>
        <v>6.0097619591036802</v>
      </c>
      <c r="K12" s="78"/>
      <c r="L12" s="78">
        <f t="shared" si="3"/>
        <v>18.285607084971165</v>
      </c>
      <c r="M12" s="78">
        <f>Pre_Feb!AV12</f>
        <v>3.3703224340198474</v>
      </c>
      <c r="N12" s="78">
        <f t="shared" si="4"/>
        <v>5.774085019530987</v>
      </c>
      <c r="O12" s="78">
        <f t="shared" si="5"/>
        <v>27.430014538521998</v>
      </c>
      <c r="P12" s="119">
        <f>(O12*Interest_rates!B10/100)-(I11*Interest_rates!B9/100)</f>
        <v>0.19180493848958705</v>
      </c>
      <c r="R12" s="66">
        <v>0</v>
      </c>
      <c r="S12" s="66"/>
      <c r="T12" s="66">
        <f>G12*(Interest_rates!M10/100)</f>
        <v>0.22600500000000001</v>
      </c>
      <c r="U12" s="66">
        <f t="shared" si="6"/>
        <v>0.19180493848958705</v>
      </c>
      <c r="V12" s="49">
        <f t="shared" si="7"/>
        <v>-2.8972015544437114E-2</v>
      </c>
      <c r="W12" s="80">
        <f t="shared" si="8"/>
        <v>0.44678195403402415</v>
      </c>
      <c r="X12" s="79"/>
      <c r="Y12" s="84">
        <f>$W12*Discount_factors!X12</f>
        <v>0.43843640090315544</v>
      </c>
      <c r="Z12" s="84">
        <f>$W12*Discount_factors!Y12</f>
        <v>0.43196546101401251</v>
      </c>
      <c r="AA12" s="84">
        <f>$W12*Discount_factors!Z12</f>
        <v>0.42562123789449857</v>
      </c>
      <c r="AB12" s="84">
        <f>$W12*Discount_factors!AA12</f>
        <v>0.41940064488675782</v>
      </c>
      <c r="AC12" s="84">
        <f>$W12*Discount_factors!AB12</f>
        <v>0.41330068511965878</v>
      </c>
      <c r="AD12" s="84">
        <f>$W12*Discount_factors!AC12</f>
        <v>0.40731844847643284</v>
      </c>
      <c r="AE12" s="84">
        <f>$W12*Discount_factors!AD12</f>
        <v>0.40145110867879558</v>
      </c>
      <c r="AF12" s="84">
        <f>$W12*Discount_factors!AE12</f>
        <v>0.39569592048253427</v>
      </c>
      <c r="AG12" s="84">
        <f>$W12*Discount_factors!AF12</f>
        <v>0.39005021697979847</v>
      </c>
      <c r="AI12" s="49">
        <f>SUM($AM$13:$AM$49)</f>
        <v>24.710279844555629</v>
      </c>
      <c r="AJ12" s="49">
        <f>$C12*Discount_factors!AI12</f>
        <v>0.7897107220024232</v>
      </c>
      <c r="AK12" s="49">
        <f>$C12*Discount_factors!AJ12</f>
        <v>0.81374161927295696</v>
      </c>
      <c r="AL12" s="49">
        <f>$C12*Discount_factors!AK12</f>
        <v>0.84004174840785883</v>
      </c>
      <c r="AM12" s="49">
        <f>$C12*Discount_factors!AL12</f>
        <v>0.86925000000000008</v>
      </c>
      <c r="AN12" s="49">
        <f>$C12*Discount_factors!AM12</f>
        <v>0</v>
      </c>
      <c r="AO12" s="49">
        <f>$C12*Discount_factors!AN12</f>
        <v>0</v>
      </c>
      <c r="AP12" s="49">
        <f>$C12*Discount_factors!AO12</f>
        <v>0</v>
      </c>
      <c r="AQ12" s="49">
        <f>$C12*Discount_factors!AP12</f>
        <v>0</v>
      </c>
      <c r="AR12" s="49">
        <f>$C12*Discount_factors!AQ12</f>
        <v>0</v>
      </c>
      <c r="AS12" s="49">
        <f>$C12*Discount_factors!AR12</f>
        <v>0</v>
      </c>
      <c r="AT12" s="49">
        <f>$C12*Discount_factors!AS12</f>
        <v>0</v>
      </c>
      <c r="AU12" s="49">
        <f>$C12*Discount_factors!AT12</f>
        <v>0</v>
      </c>
      <c r="AV12" s="49">
        <f>$C12*Discount_factors!AU12</f>
        <v>0</v>
      </c>
      <c r="AW12" s="49">
        <f>$C12*Discount_factors!AV12</f>
        <v>0</v>
      </c>
      <c r="AX12" s="49">
        <f>$C12*Discount_factors!AW12</f>
        <v>0</v>
      </c>
      <c r="AY12" s="49">
        <f>$C12*Discount_factors!AX12</f>
        <v>0</v>
      </c>
      <c r="AZ12" s="49">
        <f>$C12*Discount_factors!AY12</f>
        <v>0</v>
      </c>
      <c r="BA12" s="49">
        <f>$C12*Discount_factors!AZ12</f>
        <v>0</v>
      </c>
      <c r="BB12" s="49">
        <f>$C12*Discount_factors!BA12</f>
        <v>0</v>
      </c>
      <c r="BC12" s="49">
        <f>$C12*Discount_factors!BB12</f>
        <v>0</v>
      </c>
      <c r="BD12" s="49">
        <f>$C12*Discount_factors!BC12</f>
        <v>0</v>
      </c>
      <c r="BE12" s="49">
        <f>$C12*Discount_factors!BD12</f>
        <v>0</v>
      </c>
      <c r="BF12" s="49">
        <f>$C12*Discount_factors!BE12</f>
        <v>0</v>
      </c>
      <c r="BG12" s="49">
        <f>$C12*Discount_factors!BF12</f>
        <v>0</v>
      </c>
      <c r="BH12" s="49">
        <f>$C12*Discount_factors!BG12</f>
        <v>0</v>
      </c>
      <c r="BI12" s="49">
        <f>$C12*Discount_factors!BH12</f>
        <v>0</v>
      </c>
      <c r="BJ12" s="49">
        <f>$C12*Discount_factors!BI12</f>
        <v>0</v>
      </c>
      <c r="BK12" s="49">
        <f>$C12*Discount_factors!BJ12</f>
        <v>0</v>
      </c>
      <c r="BL12" s="49">
        <f>$C12*Discount_factors!BK12</f>
        <v>0</v>
      </c>
      <c r="BM12" s="49">
        <f>$C12*Discount_factors!BL12</f>
        <v>0</v>
      </c>
      <c r="BN12" s="49">
        <f>$C12*Discount_factors!BM12</f>
        <v>0</v>
      </c>
      <c r="BO12" s="49">
        <f>$C12*Discount_factors!BN12</f>
        <v>0</v>
      </c>
      <c r="BP12" s="49">
        <f>$C12*Discount_factors!BO12</f>
        <v>0</v>
      </c>
      <c r="BQ12" s="49">
        <f>$C12*Discount_factors!BP12</f>
        <v>0</v>
      </c>
      <c r="BR12" s="49">
        <f>$C12*Discount_factors!BQ12</f>
        <v>0</v>
      </c>
      <c r="BS12" s="49">
        <f>$C12*Discount_factors!BR12</f>
        <v>0</v>
      </c>
      <c r="BT12" s="49">
        <f>$C12*Discount_factors!BS12</f>
        <v>0</v>
      </c>
      <c r="BU12" s="49">
        <f>$C12*Discount_factors!BT12</f>
        <v>0</v>
      </c>
      <c r="BV12" s="49">
        <f>$C12*Discount_factors!BU12</f>
        <v>0</v>
      </c>
      <c r="BW12" s="49">
        <f>$C12*Discount_factors!BV12</f>
        <v>0</v>
      </c>
      <c r="BX12" s="49">
        <f>$C12*Discount_factors!BW12</f>
        <v>0</v>
      </c>
    </row>
    <row r="13" spans="1:76">
      <c r="A13" s="58">
        <v>2017</v>
      </c>
      <c r="B13" s="101">
        <f t="shared" si="0"/>
        <v>25</v>
      </c>
      <c r="C13" s="49">
        <f>B13*Interest_rates!F11/100 + (B12-B13)</f>
        <v>0.93674999999999997</v>
      </c>
      <c r="D13" s="65">
        <f>D12-'Bond Sales'!F10</f>
        <v>16</v>
      </c>
      <c r="E13" s="65">
        <f t="shared" si="1"/>
        <v>19.100000000000001</v>
      </c>
      <c r="F13" s="65"/>
      <c r="G13" s="65">
        <f t="shared" si="9"/>
        <v>9</v>
      </c>
      <c r="I13" s="78">
        <f t="shared" si="2"/>
        <v>4.4778618518811726</v>
      </c>
      <c r="J13" s="78">
        <f>I$4*Asset_rundown!B10/100</f>
        <v>7.3059851267534945</v>
      </c>
      <c r="K13" s="78"/>
      <c r="L13" s="78">
        <f t="shared" si="3"/>
        <v>15.807631379411927</v>
      </c>
      <c r="M13" s="78">
        <f>Pre_Feb!AV13</f>
        <v>3.3229359376225713</v>
      </c>
      <c r="N13" s="78">
        <f t="shared" si="4"/>
        <v>4.4778618518811726</v>
      </c>
      <c r="O13" s="78">
        <f t="shared" si="5"/>
        <v>23.60842916891567</v>
      </c>
      <c r="P13" s="119">
        <f>(O13*Interest_rates!B11/100)-(I12*Interest_rates!B10/100)</f>
        <v>0.21658308811629906</v>
      </c>
      <c r="R13" s="66">
        <v>0</v>
      </c>
      <c r="S13" s="66"/>
      <c r="T13" s="66">
        <f>G13*(Interest_rates!M11/100)</f>
        <v>0.33722999999999997</v>
      </c>
      <c r="U13" s="66">
        <f t="shared" si="6"/>
        <v>0.21658308811629906</v>
      </c>
      <c r="V13" s="49">
        <f t="shared" si="7"/>
        <v>-3.0057596966886636E-2</v>
      </c>
      <c r="W13" s="80">
        <f t="shared" si="8"/>
        <v>0.58387068508318563</v>
      </c>
      <c r="X13" s="79"/>
      <c r="Y13" s="84">
        <f>$W13*Discount_factors!X13</f>
        <v>0.56657907074181724</v>
      </c>
      <c r="Z13" s="84">
        <f>$W13*Discount_factors!Y13</f>
        <v>0.55547045616603374</v>
      </c>
      <c r="AA13" s="84">
        <f>$W13*Discount_factors!Z13</f>
        <v>0.54463276325255328</v>
      </c>
      <c r="AB13" s="84">
        <f>$W13*Discount_factors!AA13</f>
        <v>0.53405810169945778</v>
      </c>
      <c r="AC13" s="84">
        <f>$W13*Discount_factors!AB13</f>
        <v>0.52373884800455317</v>
      </c>
      <c r="AD13" s="84">
        <f>$W13*Discount_factors!AC13</f>
        <v>0.51366763520472936</v>
      </c>
      <c r="AE13" s="84">
        <f>$W13*Discount_factors!AD13</f>
        <v>0.5038373430571329</v>
      </c>
      <c r="AF13" s="84">
        <f>$W13*Discount_factors!AE13</f>
        <v>0.49424108864110117</v>
      </c>
      <c r="AG13" s="84">
        <f>$W13*Discount_factors!AF13</f>
        <v>0.48487221736093256</v>
      </c>
      <c r="AI13" s="49">
        <f>SUM($AN$14:$AN$49)</f>
        <v>24.699424030331134</v>
      </c>
      <c r="AJ13" s="49">
        <f>$C13*Discount_factors!AI13</f>
        <v>0.82029769205424641</v>
      </c>
      <c r="AK13" s="49">
        <f>$C13*Discount_factors!AJ13</f>
        <v>0.84525935082345716</v>
      </c>
      <c r="AL13" s="49">
        <f>$C13*Discount_factors!AK13</f>
        <v>0.87257813304207121</v>
      </c>
      <c r="AM13" s="49">
        <f>$C13*Discount_factors!AL13</f>
        <v>0.90291767472794404</v>
      </c>
      <c r="AN13" s="49">
        <f>$C13*Discount_factors!AM13</f>
        <v>0.93674999999999997</v>
      </c>
      <c r="AO13" s="49">
        <f>$C13*Discount_factors!AN13</f>
        <v>0</v>
      </c>
      <c r="AP13" s="49">
        <f>$C13*Discount_factors!AO13</f>
        <v>0</v>
      </c>
      <c r="AQ13" s="49">
        <f>$C13*Discount_factors!AP13</f>
        <v>0</v>
      </c>
      <c r="AR13" s="49">
        <f>$C13*Discount_factors!AQ13</f>
        <v>0</v>
      </c>
      <c r="AS13" s="49">
        <f>$C13*Discount_factors!AR13</f>
        <v>0</v>
      </c>
      <c r="AT13" s="49">
        <f>$C13*Discount_factors!AS13</f>
        <v>0</v>
      </c>
      <c r="AU13" s="49">
        <f>$C13*Discount_factors!AT13</f>
        <v>0</v>
      </c>
      <c r="AV13" s="49">
        <f>$C13*Discount_factors!AU13</f>
        <v>0</v>
      </c>
      <c r="AW13" s="49">
        <f>$C13*Discount_factors!AV13</f>
        <v>0</v>
      </c>
      <c r="AX13" s="49">
        <f>$C13*Discount_factors!AW13</f>
        <v>0</v>
      </c>
      <c r="AY13" s="49">
        <f>$C13*Discount_factors!AX13</f>
        <v>0</v>
      </c>
      <c r="AZ13" s="49">
        <f>$C13*Discount_factors!AY13</f>
        <v>0</v>
      </c>
      <c r="BA13" s="49">
        <f>$C13*Discount_factors!AZ13</f>
        <v>0</v>
      </c>
      <c r="BB13" s="49">
        <f>$C13*Discount_factors!BA13</f>
        <v>0</v>
      </c>
      <c r="BC13" s="49">
        <f>$C13*Discount_factors!BB13</f>
        <v>0</v>
      </c>
      <c r="BD13" s="49">
        <f>$C13*Discount_factors!BC13</f>
        <v>0</v>
      </c>
      <c r="BE13" s="49">
        <f>$C13*Discount_factors!BD13</f>
        <v>0</v>
      </c>
      <c r="BF13" s="49">
        <f>$C13*Discount_factors!BE13</f>
        <v>0</v>
      </c>
      <c r="BG13" s="49">
        <f>$C13*Discount_factors!BF13</f>
        <v>0</v>
      </c>
      <c r="BH13" s="49">
        <f>$C13*Discount_factors!BG13</f>
        <v>0</v>
      </c>
      <c r="BI13" s="49">
        <f>$C13*Discount_factors!BH13</f>
        <v>0</v>
      </c>
      <c r="BJ13" s="49">
        <f>$C13*Discount_factors!BI13</f>
        <v>0</v>
      </c>
      <c r="BK13" s="49">
        <f>$C13*Discount_factors!BJ13</f>
        <v>0</v>
      </c>
      <c r="BL13" s="49">
        <f>$C13*Discount_factors!BK13</f>
        <v>0</v>
      </c>
      <c r="BM13" s="49">
        <f>$C13*Discount_factors!BL13</f>
        <v>0</v>
      </c>
      <c r="BN13" s="49">
        <f>$C13*Discount_factors!BM13</f>
        <v>0</v>
      </c>
      <c r="BO13" s="49">
        <f>$C13*Discount_factors!BN13</f>
        <v>0</v>
      </c>
      <c r="BP13" s="49">
        <f>$C13*Discount_factors!BO13</f>
        <v>0</v>
      </c>
      <c r="BQ13" s="49">
        <f>$C13*Discount_factors!BP13</f>
        <v>0</v>
      </c>
      <c r="BR13" s="49">
        <f>$C13*Discount_factors!BQ13</f>
        <v>0</v>
      </c>
      <c r="BS13" s="49">
        <f>$C13*Discount_factors!BR13</f>
        <v>0</v>
      </c>
      <c r="BT13" s="49">
        <f>$C13*Discount_factors!BS13</f>
        <v>0</v>
      </c>
      <c r="BU13" s="49">
        <f>$C13*Discount_factors!BT13</f>
        <v>0</v>
      </c>
      <c r="BV13" s="49">
        <f>$C13*Discount_factors!BU13</f>
        <v>0</v>
      </c>
      <c r="BW13" s="49">
        <f>$C13*Discount_factors!BV13</f>
        <v>0</v>
      </c>
      <c r="BX13" s="49">
        <f>$C13*Discount_factors!BW13</f>
        <v>0</v>
      </c>
    </row>
    <row r="14" spans="1:76">
      <c r="A14" s="58">
        <v>2018</v>
      </c>
      <c r="B14" s="101">
        <f t="shared" si="0"/>
        <v>25</v>
      </c>
      <c r="C14" s="49">
        <f>B14*Interest_rates!F12/100 + (B13-B14)</f>
        <v>0.99924999999999997</v>
      </c>
      <c r="D14" s="65">
        <f>D13-'Bond Sales'!F11</f>
        <v>12.5</v>
      </c>
      <c r="E14" s="65">
        <f t="shared" si="1"/>
        <v>15.6</v>
      </c>
      <c r="F14" s="65"/>
      <c r="G14" s="65">
        <f t="shared" si="9"/>
        <v>12.5</v>
      </c>
      <c r="I14" s="78">
        <f>I$8-J14</f>
        <v>3.0048809795518405</v>
      </c>
      <c r="J14" s="78">
        <f>I$4*Asset_rundown!B11/100</f>
        <v>8.7789659990828266</v>
      </c>
      <c r="K14" s="78"/>
      <c r="L14" s="78">
        <f t="shared" si="3"/>
        <v>12.343705004411728</v>
      </c>
      <c r="M14" s="78">
        <f>Pre_Feb!AV14</f>
        <v>3.2816627090493453</v>
      </c>
      <c r="N14" s="78">
        <f t="shared" si="4"/>
        <v>3.0048809795518405</v>
      </c>
      <c r="O14" s="78">
        <f t="shared" si="5"/>
        <v>18.630248693012916</v>
      </c>
      <c r="P14" s="119">
        <f>(O14*Interest_rates!B12/100)-(I13*Interest_rates!B11/100)</f>
        <v>0.20607302143208706</v>
      </c>
      <c r="R14" s="66">
        <v>0</v>
      </c>
      <c r="S14" s="66"/>
      <c r="T14" s="66">
        <f>G14*(Interest_rates!M12/100)</f>
        <v>0.49962499999999999</v>
      </c>
      <c r="U14" s="66">
        <f t="shared" si="6"/>
        <v>0.20607302143208706</v>
      </c>
      <c r="V14" s="49">
        <f t="shared" si="7"/>
        <v>-4.3762598764716221E-2</v>
      </c>
      <c r="W14" s="80">
        <f t="shared" si="8"/>
        <v>0.74946062019680326</v>
      </c>
      <c r="X14" s="79"/>
      <c r="Y14" s="84">
        <f>$W14*Discount_factors!X14</f>
        <v>0.717386566363033</v>
      </c>
      <c r="Z14" s="84">
        <f>$W14*Discount_factors!Y14</f>
        <v>0.69986933423253206</v>
      </c>
      <c r="AA14" s="84">
        <f>$W14*Discount_factors!Z14</f>
        <v>0.68286288999381584</v>
      </c>
      <c r="AB14" s="84">
        <f>$W14*Discount_factors!AA14</f>
        <v>0.66634994128144198</v>
      </c>
      <c r="AC14" s="84">
        <f>$W14*Discount_factors!AB14</f>
        <v>0.65031386155830317</v>
      </c>
      <c r="AD14" s="84">
        <f>$W14*Discount_factors!AC14</f>
        <v>0.63473866141212243</v>
      </c>
      <c r="AE14" s="84">
        <f>$W14*Discount_factors!AD14</f>
        <v>0.61960896122027476</v>
      </c>
      <c r="AF14" s="84">
        <f>$W14*Discount_factors!AE14</f>
        <v>0.60490996511150796</v>
      </c>
      <c r="AG14" s="84">
        <f>$W14*Discount_factors!AF14</f>
        <v>0.5906274361572148</v>
      </c>
      <c r="AI14" s="49">
        <f>SUM($AO$15:$AO$49)</f>
        <v>24.687410008823456</v>
      </c>
      <c r="AJ14" s="49">
        <f>$C14*Discount_factors!AI14</f>
        <v>0.84139733751502055</v>
      </c>
      <c r="AK14" s="49">
        <f>$C14*Discount_factors!AJ14</f>
        <v>0.86700105849560261</v>
      </c>
      <c r="AL14" s="49">
        <f>$C14*Discount_factors!AK14</f>
        <v>0.89502253270618037</v>
      </c>
      <c r="AM14" s="49">
        <f>$C14*Discount_factors!AL14</f>
        <v>0.92614246616837426</v>
      </c>
      <c r="AN14" s="49">
        <f>$C14*Discount_factors!AM14</f>
        <v>0.96084502437570307</v>
      </c>
      <c r="AO14" s="49">
        <f>$C14*Discount_factors!AN14</f>
        <v>0.99924999999999997</v>
      </c>
      <c r="AP14" s="49">
        <f>$C14*Discount_factors!AO14</f>
        <v>0</v>
      </c>
      <c r="AQ14" s="49">
        <f>$C14*Discount_factors!AP14</f>
        <v>0</v>
      </c>
      <c r="AR14" s="49">
        <f>$C14*Discount_factors!AQ14</f>
        <v>0</v>
      </c>
      <c r="AS14" s="49">
        <f>$C14*Discount_factors!AR14</f>
        <v>0</v>
      </c>
      <c r="AT14" s="49">
        <f>$C14*Discount_factors!AS14</f>
        <v>0</v>
      </c>
      <c r="AU14" s="49">
        <f>$C14*Discount_factors!AT14</f>
        <v>0</v>
      </c>
      <c r="AV14" s="49">
        <f>$C14*Discount_factors!AU14</f>
        <v>0</v>
      </c>
      <c r="AW14" s="49">
        <f>$C14*Discount_factors!AV14</f>
        <v>0</v>
      </c>
      <c r="AX14" s="49">
        <f>$C14*Discount_factors!AW14</f>
        <v>0</v>
      </c>
      <c r="AY14" s="49">
        <f>$C14*Discount_factors!AX14</f>
        <v>0</v>
      </c>
      <c r="AZ14" s="49">
        <f>$C14*Discount_factors!AY14</f>
        <v>0</v>
      </c>
      <c r="BA14" s="49">
        <f>$C14*Discount_factors!AZ14</f>
        <v>0</v>
      </c>
      <c r="BB14" s="49">
        <f>$C14*Discount_factors!BA14</f>
        <v>0</v>
      </c>
      <c r="BC14" s="49">
        <f>$C14*Discount_factors!BB14</f>
        <v>0</v>
      </c>
      <c r="BD14" s="49">
        <f>$C14*Discount_factors!BC14</f>
        <v>0</v>
      </c>
      <c r="BE14" s="49">
        <f>$C14*Discount_factors!BD14</f>
        <v>0</v>
      </c>
      <c r="BF14" s="49">
        <f>$C14*Discount_factors!BE14</f>
        <v>0</v>
      </c>
      <c r="BG14" s="49">
        <f>$C14*Discount_factors!BF14</f>
        <v>0</v>
      </c>
      <c r="BH14" s="49">
        <f>$C14*Discount_factors!BG14</f>
        <v>0</v>
      </c>
      <c r="BI14" s="49">
        <f>$C14*Discount_factors!BH14</f>
        <v>0</v>
      </c>
      <c r="BJ14" s="49">
        <f>$C14*Discount_factors!BI14</f>
        <v>0</v>
      </c>
      <c r="BK14" s="49">
        <f>$C14*Discount_factors!BJ14</f>
        <v>0</v>
      </c>
      <c r="BL14" s="49">
        <f>$C14*Discount_factors!BK14</f>
        <v>0</v>
      </c>
      <c r="BM14" s="49">
        <f>$C14*Discount_factors!BL14</f>
        <v>0</v>
      </c>
      <c r="BN14" s="49">
        <f>$C14*Discount_factors!BM14</f>
        <v>0</v>
      </c>
      <c r="BO14" s="49">
        <f>$C14*Discount_factors!BN14</f>
        <v>0</v>
      </c>
      <c r="BP14" s="49">
        <f>$C14*Discount_factors!BO14</f>
        <v>0</v>
      </c>
      <c r="BQ14" s="49">
        <f>$C14*Discount_factors!BP14</f>
        <v>0</v>
      </c>
      <c r="BR14" s="49">
        <f>$C14*Discount_factors!BQ14</f>
        <v>0</v>
      </c>
      <c r="BS14" s="49">
        <f>$C14*Discount_factors!BR14</f>
        <v>0</v>
      </c>
      <c r="BT14" s="49">
        <f>$C14*Discount_factors!BS14</f>
        <v>0</v>
      </c>
      <c r="BU14" s="49">
        <f>$C14*Discount_factors!BT14</f>
        <v>0</v>
      </c>
      <c r="BV14" s="49">
        <f>$C14*Discount_factors!BU14</f>
        <v>0</v>
      </c>
      <c r="BW14" s="49">
        <f>$C14*Discount_factors!BV14</f>
        <v>0</v>
      </c>
      <c r="BX14" s="49">
        <f>$C14*Discount_factors!BW14</f>
        <v>0</v>
      </c>
    </row>
    <row r="15" spans="1:76">
      <c r="A15" s="58">
        <v>2019</v>
      </c>
      <c r="B15" s="101">
        <f t="shared" si="0"/>
        <v>25</v>
      </c>
      <c r="C15" s="49">
        <f>B15*Interest_rates!F13/100 + (B14-B15)</f>
        <v>1.05375</v>
      </c>
      <c r="D15" s="65">
        <f>D14-'Bond Sales'!F12</f>
        <v>9</v>
      </c>
      <c r="E15" s="65">
        <f t="shared" si="1"/>
        <v>12.1</v>
      </c>
      <c r="F15" s="65"/>
      <c r="G15" s="65">
        <f t="shared" si="9"/>
        <v>16</v>
      </c>
      <c r="I15" s="78">
        <f t="shared" si="2"/>
        <v>1.5319001072225067</v>
      </c>
      <c r="J15" s="78">
        <f>I$4*Asset_rundown!B12/100</f>
        <v>10.25194687141216</v>
      </c>
      <c r="K15" s="78"/>
      <c r="L15" s="78">
        <f t="shared" si="3"/>
        <v>8.8827243626503378</v>
      </c>
      <c r="M15" s="78">
        <f>Pre_Feb!AV15</f>
        <v>3.2455288822357753</v>
      </c>
      <c r="N15" s="78">
        <f t="shared" si="4"/>
        <v>1.5319001072225067</v>
      </c>
      <c r="O15" s="78">
        <f t="shared" si="5"/>
        <v>13.660153352108621</v>
      </c>
      <c r="P15" s="119">
        <f>(O15*Interest_rates!B13/100)-(I14*Interest_rates!B12/100)</f>
        <v>0.17650223487770367</v>
      </c>
      <c r="R15" s="66">
        <v>0</v>
      </c>
      <c r="S15" s="66"/>
      <c r="T15" s="66">
        <f>G15*(Interest_rates!M13/100)</f>
        <v>0.6744</v>
      </c>
      <c r="U15" s="66">
        <f t="shared" si="6"/>
        <v>0.17650223487770367</v>
      </c>
      <c r="V15" s="49">
        <f t="shared" si="7"/>
        <v>-4.56071923026461E-2</v>
      </c>
      <c r="W15" s="80">
        <f t="shared" si="8"/>
        <v>0.89650942718034976</v>
      </c>
      <c r="X15" s="79"/>
      <c r="Y15" s="84">
        <f>$W15*Discount_factors!X15</f>
        <v>0.84466976297731111</v>
      </c>
      <c r="Z15" s="84">
        <f>$W15*Discount_factors!Y15</f>
        <v>0.82000883914746137</v>
      </c>
      <c r="AA15" s="84">
        <f>$W15*Discount_factors!Z15</f>
        <v>0.79618383994574593</v>
      </c>
      <c r="AB15" s="84">
        <f>$W15*Discount_factors!AA15</f>
        <v>0.77316253868428608</v>
      </c>
      <c r="AC15" s="84">
        <f>$W15*Discount_factors!AB15</f>
        <v>0.75091409967064482</v>
      </c>
      <c r="AD15" s="84">
        <f>$W15*Discount_factors!AC15</f>
        <v>0.72940901181636242</v>
      </c>
      <c r="AE15" s="84">
        <f>$W15*Discount_factors!AD15</f>
        <v>0.70861902571462765</v>
      </c>
      <c r="AF15" s="84">
        <f>$W15*Discount_factors!AE15</f>
        <v>0.68851709399025507</v>
      </c>
      <c r="AG15" s="84">
        <f>$W15*Discount_factors!AF15</f>
        <v>0.66907731473721244</v>
      </c>
      <c r="AI15" s="49">
        <f>SUM($AP$16:$AP$49)</f>
        <v>24.674234340695385</v>
      </c>
      <c r="AJ15" s="49">
        <f>$C15*Discount_factors!AI15</f>
        <v>0.85140134370216125</v>
      </c>
      <c r="AK15" s="49">
        <f>$C15*Discount_factors!AJ15</f>
        <v>0.87730948659101804</v>
      </c>
      <c r="AL15" s="49">
        <f>$C15*Discount_factors!AK15</f>
        <v>0.90566412919763961</v>
      </c>
      <c r="AM15" s="49">
        <f>$C15*Discount_factors!AL15</f>
        <v>0.93715407096984149</v>
      </c>
      <c r="AN15" s="49">
        <f>$C15*Discount_factors!AM15</f>
        <v>0.97226923400908138</v>
      </c>
      <c r="AO15" s="49">
        <f>$C15*Discount_factors!AN15</f>
        <v>1.0111308352924244</v>
      </c>
      <c r="AP15" s="49">
        <f>$C15*Discount_factors!AO15</f>
        <v>1.05375</v>
      </c>
      <c r="AQ15" s="49">
        <f>$C15*Discount_factors!AP15</f>
        <v>0</v>
      </c>
      <c r="AR15" s="49">
        <f>$C15*Discount_factors!AQ15</f>
        <v>0</v>
      </c>
      <c r="AS15" s="49">
        <f>$C15*Discount_factors!AR15</f>
        <v>0</v>
      </c>
      <c r="AT15" s="49">
        <f>$C15*Discount_factors!AS15</f>
        <v>0</v>
      </c>
      <c r="AU15" s="49">
        <f>$C15*Discount_factors!AT15</f>
        <v>0</v>
      </c>
      <c r="AV15" s="49">
        <f>$C15*Discount_factors!AU15</f>
        <v>0</v>
      </c>
      <c r="AW15" s="49">
        <f>$C15*Discount_factors!AV15</f>
        <v>0</v>
      </c>
      <c r="AX15" s="49">
        <f>$C15*Discount_factors!AW15</f>
        <v>0</v>
      </c>
      <c r="AY15" s="49">
        <f>$C15*Discount_factors!AX15</f>
        <v>0</v>
      </c>
      <c r="AZ15" s="49">
        <f>$C15*Discount_factors!AY15</f>
        <v>0</v>
      </c>
      <c r="BA15" s="49">
        <f>$C15*Discount_factors!AZ15</f>
        <v>0</v>
      </c>
      <c r="BB15" s="49">
        <f>$C15*Discount_factors!BA15</f>
        <v>0</v>
      </c>
      <c r="BC15" s="49">
        <f>$C15*Discount_factors!BB15</f>
        <v>0</v>
      </c>
      <c r="BD15" s="49">
        <f>$C15*Discount_factors!BC15</f>
        <v>0</v>
      </c>
      <c r="BE15" s="49">
        <f>$C15*Discount_factors!BD15</f>
        <v>0</v>
      </c>
      <c r="BF15" s="49">
        <f>$C15*Discount_factors!BE15</f>
        <v>0</v>
      </c>
      <c r="BG15" s="49">
        <f>$C15*Discount_factors!BF15</f>
        <v>0</v>
      </c>
      <c r="BH15" s="49">
        <f>$C15*Discount_factors!BG15</f>
        <v>0</v>
      </c>
      <c r="BI15" s="49">
        <f>$C15*Discount_factors!BH15</f>
        <v>0</v>
      </c>
      <c r="BJ15" s="49">
        <f>$C15*Discount_factors!BI15</f>
        <v>0</v>
      </c>
      <c r="BK15" s="49">
        <f>$C15*Discount_factors!BJ15</f>
        <v>0</v>
      </c>
      <c r="BL15" s="49">
        <f>$C15*Discount_factors!BK15</f>
        <v>0</v>
      </c>
      <c r="BM15" s="49">
        <f>$C15*Discount_factors!BL15</f>
        <v>0</v>
      </c>
      <c r="BN15" s="49">
        <f>$C15*Discount_factors!BM15</f>
        <v>0</v>
      </c>
      <c r="BO15" s="49">
        <f>$C15*Discount_factors!BN15</f>
        <v>0</v>
      </c>
      <c r="BP15" s="49">
        <f>$C15*Discount_factors!BO15</f>
        <v>0</v>
      </c>
      <c r="BQ15" s="49">
        <f>$C15*Discount_factors!BP15</f>
        <v>0</v>
      </c>
      <c r="BR15" s="49">
        <f>$C15*Discount_factors!BQ15</f>
        <v>0</v>
      </c>
      <c r="BS15" s="49">
        <f>$C15*Discount_factors!BR15</f>
        <v>0</v>
      </c>
      <c r="BT15" s="49">
        <f>$C15*Discount_factors!BS15</f>
        <v>0</v>
      </c>
      <c r="BU15" s="49">
        <f>$C15*Discount_factors!BT15</f>
        <v>0</v>
      </c>
      <c r="BV15" s="49">
        <f>$C15*Discount_factors!BU15</f>
        <v>0</v>
      </c>
      <c r="BW15" s="49">
        <f>$C15*Discount_factors!BV15</f>
        <v>0</v>
      </c>
      <c r="BX15" s="49">
        <f>$C15*Discount_factors!BW15</f>
        <v>0</v>
      </c>
    </row>
    <row r="16" spans="1:76">
      <c r="A16" s="58">
        <v>2020</v>
      </c>
      <c r="B16" s="101">
        <f t="shared" si="0"/>
        <v>25</v>
      </c>
      <c r="C16" s="49">
        <f>B16*Interest_rates!F14/100 + (B15-B16)</f>
        <v>1.1020000000000001</v>
      </c>
      <c r="D16" s="65">
        <f>D15-'Bond Sales'!F13</f>
        <v>5.5</v>
      </c>
      <c r="E16" s="65">
        <f t="shared" si="1"/>
        <v>8.6</v>
      </c>
      <c r="F16" s="65"/>
      <c r="G16" s="65">
        <f t="shared" si="9"/>
        <v>19.5</v>
      </c>
      <c r="I16" s="78">
        <f t="shared" si="2"/>
        <v>0</v>
      </c>
      <c r="J16" s="78">
        <f>I$4*Asset_rundown!B13/100</f>
        <v>11.783846978634667</v>
      </c>
      <c r="K16" s="78"/>
      <c r="L16" s="78">
        <f t="shared" si="3"/>
        <v>5.4251724098953087</v>
      </c>
      <c r="M16" s="78">
        <f>Pre_Feb!AV16</f>
        <v>3.2138128033647275</v>
      </c>
      <c r="N16" s="78">
        <f t="shared" si="4"/>
        <v>0</v>
      </c>
      <c r="O16" s="78">
        <f t="shared" si="5"/>
        <v>8.6389852132600353</v>
      </c>
      <c r="P16" s="119">
        <f>(O16*Interest_rates!B14/100)-(I15*Interest_rates!B13/100)</f>
        <v>0.13003124890289045</v>
      </c>
      <c r="Q16" s="65"/>
      <c r="R16" s="66">
        <v>0</v>
      </c>
      <c r="S16" s="66"/>
      <c r="T16" s="66">
        <f>G16*(Interest_rates!M14/100)</f>
        <v>0.85955999999999999</v>
      </c>
      <c r="U16" s="66">
        <f t="shared" si="6"/>
        <v>0.13003124890289045</v>
      </c>
      <c r="V16" s="136">
        <f t="shared" si="7"/>
        <v>-4.7617557339348839E-2</v>
      </c>
      <c r="W16" s="80">
        <f t="shared" si="8"/>
        <v>1.0372088062422393</v>
      </c>
      <c r="X16" s="162"/>
      <c r="Y16" s="84">
        <f>$W16*Discount_factors!X16</f>
        <v>0.96006735209865124</v>
      </c>
      <c r="Z16" s="84">
        <f>$W16*Discount_factors!Y16</f>
        <v>0.92748134132683036</v>
      </c>
      <c r="AA16" s="84">
        <f>$W16*Discount_factors!Z16</f>
        <v>0.89615323600716701</v>
      </c>
      <c r="AB16" s="84">
        <f>$W16*Discount_factors!AA16</f>
        <v>0.86602867070629175</v>
      </c>
      <c r="AC16" s="84">
        <f>$W16*Discount_factors!AB16</f>
        <v>0.83705587818020344</v>
      </c>
      <c r="AD16" s="84">
        <f>$W16*Discount_factors!AC16</f>
        <v>0.80918555343747156</v>
      </c>
      <c r="AE16" s="84">
        <f>$W16*Discount_factors!AD16</f>
        <v>0.78237072552440901</v>
      </c>
      <c r="AF16" s="84">
        <f>$W16*Discount_factors!AE16</f>
        <v>0.75656663655922407</v>
      </c>
      <c r="AG16" s="84">
        <f>$W16*Discount_factors!AF16</f>
        <v>0.73173062757327045</v>
      </c>
      <c r="AI16" s="49">
        <f>SUM($AQ$17:$AQ$49)</f>
        <v>24.659874590433223</v>
      </c>
      <c r="AJ16" s="49">
        <f>$C16*Discount_factors!AI16</f>
        <v>0.85279483522647381</v>
      </c>
      <c r="AK16" s="49">
        <f>$C16*Discount_factors!AJ16</f>
        <v>0.87874538206241548</v>
      </c>
      <c r="AL16" s="49">
        <f>$C16*Discount_factors!AK16</f>
        <v>0.90714643281067264</v>
      </c>
      <c r="AM16" s="49">
        <f>$C16*Discount_factors!AL16</f>
        <v>0.9386879142794996</v>
      </c>
      <c r="AN16" s="49">
        <f>$C16*Discount_factors!AM16</f>
        <v>0.97386055042755248</v>
      </c>
      <c r="AO16" s="49">
        <f>$C16*Discount_factors!AN16</f>
        <v>1.0127857566281417</v>
      </c>
      <c r="AP16" s="49">
        <f>$C16*Discount_factors!AO16</f>
        <v>1.0554746762700178</v>
      </c>
      <c r="AQ16" s="49">
        <f>$C16*Discount_factors!AP16</f>
        <v>1.1020000000000001</v>
      </c>
      <c r="AR16" s="49">
        <f>$C16*Discount_factors!AQ16</f>
        <v>0</v>
      </c>
      <c r="AS16" s="49">
        <f>$C16*Discount_factors!AR16</f>
        <v>0</v>
      </c>
      <c r="AT16" s="49">
        <f>$C16*Discount_factors!AS16</f>
        <v>0</v>
      </c>
      <c r="AU16" s="49">
        <f>$C16*Discount_factors!AT16</f>
        <v>0</v>
      </c>
      <c r="AV16" s="49">
        <f>$C16*Discount_factors!AU16</f>
        <v>0</v>
      </c>
      <c r="AW16" s="49">
        <f>$C16*Discount_factors!AV16</f>
        <v>0</v>
      </c>
      <c r="AX16" s="49">
        <f>$C16*Discount_factors!AW16</f>
        <v>0</v>
      </c>
      <c r="AY16" s="49">
        <f>$C16*Discount_factors!AX16</f>
        <v>0</v>
      </c>
      <c r="AZ16" s="49">
        <f>$C16*Discount_factors!AY16</f>
        <v>0</v>
      </c>
      <c r="BA16" s="49">
        <f>$C16*Discount_factors!AZ16</f>
        <v>0</v>
      </c>
      <c r="BB16" s="49">
        <f>$C16*Discount_factors!BA16</f>
        <v>0</v>
      </c>
      <c r="BC16" s="49">
        <f>$C16*Discount_factors!BB16</f>
        <v>0</v>
      </c>
      <c r="BD16" s="49">
        <f>$C16*Discount_factors!BC16</f>
        <v>0</v>
      </c>
      <c r="BE16" s="49">
        <f>$C16*Discount_factors!BD16</f>
        <v>0</v>
      </c>
      <c r="BF16" s="49">
        <f>$C16*Discount_factors!BE16</f>
        <v>0</v>
      </c>
      <c r="BG16" s="49">
        <f>$C16*Discount_factors!BF16</f>
        <v>0</v>
      </c>
      <c r="BH16" s="49">
        <f>$C16*Discount_factors!BG16</f>
        <v>0</v>
      </c>
      <c r="BI16" s="49">
        <f>$C16*Discount_factors!BH16</f>
        <v>0</v>
      </c>
      <c r="BJ16" s="49">
        <f>$C16*Discount_factors!BI16</f>
        <v>0</v>
      </c>
      <c r="BK16" s="49">
        <f>$C16*Discount_factors!BJ16</f>
        <v>0</v>
      </c>
      <c r="BL16" s="49">
        <f>$C16*Discount_factors!BK16</f>
        <v>0</v>
      </c>
      <c r="BM16" s="49">
        <f>$C16*Discount_factors!BL16</f>
        <v>0</v>
      </c>
      <c r="BN16" s="49">
        <f>$C16*Discount_factors!BM16</f>
        <v>0</v>
      </c>
      <c r="BO16" s="49">
        <f>$C16*Discount_factors!BN16</f>
        <v>0</v>
      </c>
      <c r="BP16" s="49">
        <f>$C16*Discount_factors!BO16</f>
        <v>0</v>
      </c>
      <c r="BQ16" s="49">
        <f>$C16*Discount_factors!BP16</f>
        <v>0</v>
      </c>
      <c r="BR16" s="49">
        <f>$C16*Discount_factors!BQ16</f>
        <v>0</v>
      </c>
      <c r="BS16" s="49">
        <f>$C16*Discount_factors!BR16</f>
        <v>0</v>
      </c>
      <c r="BT16" s="49">
        <f>$C16*Discount_factors!BS16</f>
        <v>0</v>
      </c>
      <c r="BU16" s="49">
        <f>$C16*Discount_factors!BT16</f>
        <v>0</v>
      </c>
      <c r="BV16" s="49">
        <f>$C16*Discount_factors!BU16</f>
        <v>0</v>
      </c>
      <c r="BW16" s="49">
        <f>$C16*Discount_factors!BV16</f>
        <v>0</v>
      </c>
      <c r="BX16" s="49">
        <f>$C16*Discount_factors!BW16</f>
        <v>0</v>
      </c>
    </row>
    <row r="17" spans="1:76">
      <c r="A17" s="58">
        <v>2021</v>
      </c>
      <c r="B17" s="101">
        <f t="shared" si="0"/>
        <v>25</v>
      </c>
      <c r="C17" s="49">
        <f>B17*Interest_rates!F15/100 + (B16-B17)</f>
        <v>1.1432500000000001</v>
      </c>
      <c r="D17" s="65">
        <f>D16-'Bond Sales'!F14</f>
        <v>2</v>
      </c>
      <c r="E17" s="65">
        <f t="shared" si="1"/>
        <v>5.0999999999999996</v>
      </c>
      <c r="F17" s="65"/>
      <c r="G17" s="65">
        <f>G16-(D17-D16)</f>
        <v>23</v>
      </c>
      <c r="I17" s="78"/>
      <c r="J17" s="78"/>
      <c r="K17" s="78"/>
      <c r="L17" s="78">
        <f t="shared" si="3"/>
        <v>1.9715456524362984</v>
      </c>
      <c r="M17" s="78">
        <f>Pre_Feb!AV17</f>
        <v>3.1857252608625966</v>
      </c>
      <c r="N17" s="78"/>
      <c r="O17" s="78">
        <f t="shared" si="5"/>
        <v>5.1572709132988948</v>
      </c>
      <c r="P17" s="119">
        <f>(O17*Interest_rates!B15/100)-(I16*Interest_rates!B14/100)</f>
        <v>0.10072150093672741</v>
      </c>
      <c r="Q17" s="65"/>
      <c r="R17" s="66">
        <v>0</v>
      </c>
      <c r="S17" s="66"/>
      <c r="T17" s="66">
        <f>G17*(Interest_rates!M15/100)</f>
        <v>1.0517900000000002</v>
      </c>
      <c r="U17" s="66">
        <f t="shared" si="6"/>
        <v>0.10072150093672741</v>
      </c>
      <c r="V17" s="49">
        <f t="shared" si="7"/>
        <v>-4.9795108236477932E-2</v>
      </c>
      <c r="W17" s="80">
        <f t="shared" si="8"/>
        <v>1.2023066091732058</v>
      </c>
      <c r="X17" s="79"/>
      <c r="Y17" s="84">
        <f>$W17*Discount_factors!X17</f>
        <v>1.0915678374188029</v>
      </c>
      <c r="Z17" s="84">
        <f>$W17*Discount_factors!Y17</f>
        <v>1.0493721661464452</v>
      </c>
      <c r="AA17" s="84">
        <f>$W17*Discount_factors!Z17</f>
        <v>1.0090026576627678</v>
      </c>
      <c r="AB17" s="84">
        <f>$W17*Discount_factors!AA17</f>
        <v>0.97037191817751323</v>
      </c>
      <c r="AC17" s="84">
        <f>$W17*Discount_factors!AB17</f>
        <v>0.93339713253903178</v>
      </c>
      <c r="AD17" s="84">
        <f>$W17*Discount_factors!AC17</f>
        <v>0.89799980379129807</v>
      </c>
      <c r="AE17" s="84">
        <f>$W17*Discount_factors!AD17</f>
        <v>0.86410550870416891</v>
      </c>
      <c r="AF17" s="84">
        <f>$W17*Discount_factors!AE17</f>
        <v>0.83164366822681612</v>
      </c>
      <c r="AG17" s="84">
        <f>$W17*Discount_factors!AF17</f>
        <v>0.80054733188791904</v>
      </c>
      <c r="AI17" s="49">
        <f>SUM($AR$18:$AR$49)</f>
        <v>24.644320655453729</v>
      </c>
      <c r="AJ17" s="49">
        <f>$C17*Discount_factors!AI17</f>
        <v>0.8460277528344472</v>
      </c>
      <c r="AK17" s="49">
        <f>$C17*Discount_factors!AJ17</f>
        <v>0.87177237735319946</v>
      </c>
      <c r="AL17" s="49">
        <f>$C17*Discount_factors!AK17</f>
        <v>0.89994806058925469</v>
      </c>
      <c r="AM17" s="49">
        <f>$C17*Discount_factors!AL17</f>
        <v>0.93123925465594304</v>
      </c>
      <c r="AN17" s="49">
        <f>$C17*Discount_factors!AM17</f>
        <v>0.96613278952790116</v>
      </c>
      <c r="AO17" s="49">
        <f>$C17*Discount_factors!AN17</f>
        <v>1.0047491171253313</v>
      </c>
      <c r="AP17" s="49">
        <f>$C17*Discount_factors!AO17</f>
        <v>1.047099292412164</v>
      </c>
      <c r="AQ17" s="49">
        <f>$C17*Discount_factors!AP17</f>
        <v>1.0932554292216921</v>
      </c>
      <c r="AR17" s="49">
        <f>$C17*Discount_factors!AQ17</f>
        <v>1.1432500000000001</v>
      </c>
      <c r="AS17" s="49">
        <f>$C17*Discount_factors!AR17</f>
        <v>0</v>
      </c>
      <c r="AT17" s="49">
        <f>$C17*Discount_factors!AS17</f>
        <v>0</v>
      </c>
      <c r="AU17" s="49">
        <f>$C17*Discount_factors!AT17</f>
        <v>0</v>
      </c>
      <c r="AV17" s="49">
        <f>$C17*Discount_factors!AU17</f>
        <v>0</v>
      </c>
      <c r="AW17" s="49">
        <f>$C17*Discount_factors!AV17</f>
        <v>0</v>
      </c>
      <c r="AX17" s="49">
        <f>$C17*Discount_factors!AW17</f>
        <v>0</v>
      </c>
      <c r="AY17" s="49">
        <f>$C17*Discount_factors!AX17</f>
        <v>0</v>
      </c>
      <c r="AZ17" s="49">
        <f>$C17*Discount_factors!AY17</f>
        <v>0</v>
      </c>
      <c r="BA17" s="49">
        <f>$C17*Discount_factors!AZ17</f>
        <v>0</v>
      </c>
      <c r="BB17" s="49">
        <f>$C17*Discount_factors!BA17</f>
        <v>0</v>
      </c>
      <c r="BC17" s="49">
        <f>$C17*Discount_factors!BB17</f>
        <v>0</v>
      </c>
      <c r="BD17" s="49">
        <f>$C17*Discount_factors!BC17</f>
        <v>0</v>
      </c>
      <c r="BE17" s="49">
        <f>$C17*Discount_factors!BD17</f>
        <v>0</v>
      </c>
      <c r="BF17" s="49">
        <f>$C17*Discount_factors!BE17</f>
        <v>0</v>
      </c>
      <c r="BG17" s="49">
        <f>$C17*Discount_factors!BF17</f>
        <v>0</v>
      </c>
      <c r="BH17" s="49">
        <f>$C17*Discount_factors!BG17</f>
        <v>0</v>
      </c>
      <c r="BI17" s="49">
        <f>$C17*Discount_factors!BH17</f>
        <v>0</v>
      </c>
      <c r="BJ17" s="49">
        <f>$C17*Discount_factors!BI17</f>
        <v>0</v>
      </c>
      <c r="BK17" s="49">
        <f>$C17*Discount_factors!BJ17</f>
        <v>0</v>
      </c>
      <c r="BL17" s="49">
        <f>$C17*Discount_factors!BK17</f>
        <v>0</v>
      </c>
      <c r="BM17" s="49">
        <f>$C17*Discount_factors!BL17</f>
        <v>0</v>
      </c>
      <c r="BN17" s="49">
        <f>$C17*Discount_factors!BM17</f>
        <v>0</v>
      </c>
      <c r="BO17" s="49">
        <f>$C17*Discount_factors!BN17</f>
        <v>0</v>
      </c>
      <c r="BP17" s="49">
        <f>$C17*Discount_factors!BO17</f>
        <v>0</v>
      </c>
      <c r="BQ17" s="49">
        <f>$C17*Discount_factors!BP17</f>
        <v>0</v>
      </c>
      <c r="BR17" s="49">
        <f>$C17*Discount_factors!BQ17</f>
        <v>0</v>
      </c>
      <c r="BS17" s="49">
        <f>$C17*Discount_factors!BR17</f>
        <v>0</v>
      </c>
      <c r="BT17" s="49">
        <f>$C17*Discount_factors!BS17</f>
        <v>0</v>
      </c>
      <c r="BU17" s="49">
        <f>$C17*Discount_factors!BT17</f>
        <v>0</v>
      </c>
      <c r="BV17" s="49">
        <f>$C17*Discount_factors!BU17</f>
        <v>0</v>
      </c>
      <c r="BW17" s="49">
        <f>$C17*Discount_factors!BV17</f>
        <v>0</v>
      </c>
      <c r="BX17" s="49">
        <f>$C17*Discount_factors!BW17</f>
        <v>0</v>
      </c>
    </row>
    <row r="18" spans="1:76">
      <c r="A18" s="58">
        <v>2022</v>
      </c>
      <c r="B18" s="101">
        <f t="shared" si="0"/>
        <v>25</v>
      </c>
      <c r="C18" s="49">
        <f>B18*Interest_rates!F16/100 + (B17-B18)</f>
        <v>1.1795</v>
      </c>
      <c r="D18" s="65">
        <f>D17-'Bond Sales'!F15</f>
        <v>0</v>
      </c>
      <c r="E18" s="65">
        <f>D18+E$4</f>
        <v>3.1</v>
      </c>
      <c r="F18" s="65"/>
      <c r="G18" s="65">
        <f t="shared" si="9"/>
        <v>25</v>
      </c>
      <c r="I18" s="78"/>
      <c r="J18" s="78"/>
      <c r="K18" s="78"/>
      <c r="L18" s="78">
        <f t="shared" si="3"/>
        <v>0</v>
      </c>
      <c r="M18" s="78">
        <f>Pre_Feb!AV18</f>
        <v>3.1607298466700939</v>
      </c>
      <c r="N18" s="78"/>
      <c r="O18" s="78">
        <f t="shared" si="5"/>
        <v>3.1607298466700939</v>
      </c>
      <c r="P18" s="119">
        <f>(O18*Interest_rates!B16/100)-(I17*Interest_rates!B15/100)</f>
        <v>6.6312112183138566E-2</v>
      </c>
      <c r="Q18" s="65"/>
      <c r="R18" s="66">
        <v>0</v>
      </c>
      <c r="S18" s="66"/>
      <c r="T18" s="66">
        <f>G18*(Interest_rates!M16/100)</f>
        <v>1.1795</v>
      </c>
      <c r="U18" s="66">
        <f t="shared" si="6"/>
        <v>6.6312112183138566E-2</v>
      </c>
      <c r="V18" s="49">
        <f t="shared" si="7"/>
        <v>-2.9796823681757019E-2</v>
      </c>
      <c r="W18" s="80">
        <f t="shared" si="8"/>
        <v>1.2756089358648954</v>
      </c>
      <c r="X18" s="79"/>
      <c r="Y18" s="84">
        <f>$W18*Discount_factors!X18</f>
        <v>1.1343205877767539</v>
      </c>
      <c r="Z18" s="84">
        <f>$W18*Discount_factors!Y18</f>
        <v>1.0851579692912989</v>
      </c>
      <c r="AA18" s="84">
        <f>$W18*Discount_factors!Z18</f>
        <v>1.0383514844013439</v>
      </c>
      <c r="AB18" s="84">
        <f>$W18*Discount_factors!AA18</f>
        <v>0.99377751679588855</v>
      </c>
      <c r="AC18" s="84">
        <f>$W18*Discount_factors!AB18</f>
        <v>0.95131949171673569</v>
      </c>
      <c r="AD18" s="84">
        <f>$W18*Discount_factors!AC18</f>
        <v>0.9108674434831936</v>
      </c>
      <c r="AE18" s="84">
        <f>$W18*Discount_factors!AD18</f>
        <v>0.87231761148673614</v>
      </c>
      <c r="AF18" s="84">
        <f>$W18*Discount_factors!AE18</f>
        <v>0.83557206265697459</v>
      </c>
      <c r="AG18" s="84">
        <f>$W18*Discount_factors!AF18</f>
        <v>0.80053833854928402</v>
      </c>
      <c r="AI18" s="49">
        <f>SUM($AS$19:$AS$49)</f>
        <v>24.627539703978037</v>
      </c>
      <c r="AJ18" s="49">
        <f>$C18*Discount_factors!AI18</f>
        <v>0.83352764021268411</v>
      </c>
      <c r="AK18" s="49">
        <f>$C18*Discount_factors!AJ18</f>
        <v>0.8588918863043562</v>
      </c>
      <c r="AL18" s="49">
        <f>$C18*Discount_factors!AK18</f>
        <v>0.88665127206971273</v>
      </c>
      <c r="AM18" s="49">
        <f>$C18*Discount_factors!AL18</f>
        <v>0.91748013679957663</v>
      </c>
      <c r="AN18" s="49">
        <f>$C18*Discount_factors!AM18</f>
        <v>0.95185811752545679</v>
      </c>
      <c r="AO18" s="49">
        <f>$C18*Discount_factors!AN18</f>
        <v>0.98990388648294925</v>
      </c>
      <c r="AP18" s="49">
        <f>$C18*Discount_factors!AO18</f>
        <v>1.0316283352982054</v>
      </c>
      <c r="AQ18" s="49">
        <f>$C18*Discount_factors!AP18</f>
        <v>1.0771025123181501</v>
      </c>
      <c r="AR18" s="49">
        <f>$C18*Discount_factors!AQ18</f>
        <v>1.1263584102064592</v>
      </c>
      <c r="AS18" s="49">
        <f>$C18*Discount_factors!AR18</f>
        <v>1.1795</v>
      </c>
      <c r="AT18" s="49">
        <f>$C18*Discount_factors!AS18</f>
        <v>0</v>
      </c>
      <c r="AU18" s="49">
        <f>$C18*Discount_factors!AT18</f>
        <v>0</v>
      </c>
      <c r="AV18" s="49">
        <f>$C18*Discount_factors!AU18</f>
        <v>0</v>
      </c>
      <c r="AW18" s="49">
        <f>$C18*Discount_factors!AV18</f>
        <v>0</v>
      </c>
      <c r="AX18" s="49">
        <f>$C18*Discount_factors!AW18</f>
        <v>0</v>
      </c>
      <c r="AY18" s="49">
        <f>$C18*Discount_factors!AX18</f>
        <v>0</v>
      </c>
      <c r="AZ18" s="49">
        <f>$C18*Discount_factors!AY18</f>
        <v>0</v>
      </c>
      <c r="BA18" s="49">
        <f>$C18*Discount_factors!AZ18</f>
        <v>0</v>
      </c>
      <c r="BB18" s="49">
        <f>$C18*Discount_factors!BA18</f>
        <v>0</v>
      </c>
      <c r="BC18" s="49">
        <f>$C18*Discount_factors!BB18</f>
        <v>0</v>
      </c>
      <c r="BD18" s="49">
        <f>$C18*Discount_factors!BC18</f>
        <v>0</v>
      </c>
      <c r="BE18" s="49">
        <f>$C18*Discount_factors!BD18</f>
        <v>0</v>
      </c>
      <c r="BF18" s="49">
        <f>$C18*Discount_factors!BE18</f>
        <v>0</v>
      </c>
      <c r="BG18" s="49">
        <f>$C18*Discount_factors!BF18</f>
        <v>0</v>
      </c>
      <c r="BH18" s="49">
        <f>$C18*Discount_factors!BG18</f>
        <v>0</v>
      </c>
      <c r="BI18" s="49">
        <f>$C18*Discount_factors!BH18</f>
        <v>0</v>
      </c>
      <c r="BJ18" s="49">
        <f>$C18*Discount_factors!BI18</f>
        <v>0</v>
      </c>
      <c r="BK18" s="49">
        <f>$C18*Discount_factors!BJ18</f>
        <v>0</v>
      </c>
      <c r="BL18" s="49">
        <f>$C18*Discount_factors!BK18</f>
        <v>0</v>
      </c>
      <c r="BM18" s="49">
        <f>$C18*Discount_factors!BL18</f>
        <v>0</v>
      </c>
      <c r="BN18" s="49">
        <f>$C18*Discount_factors!BM18</f>
        <v>0</v>
      </c>
      <c r="BO18" s="49">
        <f>$C18*Discount_factors!BN18</f>
        <v>0</v>
      </c>
      <c r="BP18" s="49">
        <f>$C18*Discount_factors!BO18</f>
        <v>0</v>
      </c>
      <c r="BQ18" s="49">
        <f>$C18*Discount_factors!BP18</f>
        <v>0</v>
      </c>
      <c r="BR18" s="49">
        <f>$C18*Discount_factors!BQ18</f>
        <v>0</v>
      </c>
      <c r="BS18" s="49">
        <f>$C18*Discount_factors!BR18</f>
        <v>0</v>
      </c>
      <c r="BT18" s="49">
        <f>$C18*Discount_factors!BS18</f>
        <v>0</v>
      </c>
      <c r="BU18" s="49">
        <f>$C18*Discount_factors!BT18</f>
        <v>0</v>
      </c>
      <c r="BV18" s="49">
        <f>$C18*Discount_factors!BU18</f>
        <v>0</v>
      </c>
      <c r="BW18" s="49">
        <f>$C18*Discount_factors!BV18</f>
        <v>0</v>
      </c>
      <c r="BX18" s="49">
        <f>$C18*Discount_factors!BW18</f>
        <v>0</v>
      </c>
    </row>
    <row r="19" spans="1:76">
      <c r="A19" s="58">
        <v>2023</v>
      </c>
      <c r="B19" s="101">
        <f t="shared" si="0"/>
        <v>25</v>
      </c>
      <c r="C19" s="49">
        <f>B19*Interest_rates!F17/100 + (B18-B19)</f>
        <v>1.2117499999999999</v>
      </c>
      <c r="D19" s="65">
        <f>D18-'Bond Sales'!F16</f>
        <v>0</v>
      </c>
      <c r="E19" s="65">
        <f t="shared" si="1"/>
        <v>3.1</v>
      </c>
      <c r="F19" s="65"/>
      <c r="G19" s="65">
        <f t="shared" si="9"/>
        <v>25</v>
      </c>
      <c r="I19" s="78"/>
      <c r="J19" s="78"/>
      <c r="K19" s="78"/>
      <c r="L19" s="78">
        <f t="shared" si="3"/>
        <v>0</v>
      </c>
      <c r="M19" s="78">
        <f>Pre_Feb!AV19</f>
        <v>3.1384165443381935</v>
      </c>
      <c r="N19" s="78"/>
      <c r="O19" s="78">
        <f t="shared" si="5"/>
        <v>3.1384165443381935</v>
      </c>
      <c r="P19" s="119">
        <f>(O19*Interest_rates!B17/100)-(I18*Interest_rates!B16/100)</f>
        <v>6.9892536442411557E-2</v>
      </c>
      <c r="Q19" s="65"/>
      <c r="R19" s="66">
        <v>0</v>
      </c>
      <c r="S19" s="66"/>
      <c r="T19" s="66">
        <f>G19*(Interest_rates!M17/100)</f>
        <v>1.2117499999999999</v>
      </c>
      <c r="U19" s="66">
        <f t="shared" si="6"/>
        <v>6.9892536442411557E-2</v>
      </c>
      <c r="V19" s="49">
        <f t="shared" si="7"/>
        <v>0</v>
      </c>
      <c r="W19" s="80">
        <f t="shared" si="8"/>
        <v>1.2816425364424116</v>
      </c>
      <c r="X19" s="79"/>
      <c r="Y19" s="84">
        <f>$W19*Discount_factors!X19</f>
        <v>1.1148580098762801</v>
      </c>
      <c r="Z19" s="84">
        <f>$W19*Discount_factors!Y19</f>
        <v>1.0613477870760051</v>
      </c>
      <c r="AA19" s="84">
        <f>$W19*Discount_factors!Z19</f>
        <v>1.0106492126628492</v>
      </c>
      <c r="AB19" s="84">
        <f>$W19*Discount_factors!AA19</f>
        <v>0.9626018889206146</v>
      </c>
      <c r="AC19" s="84">
        <f>$W19*Discount_factors!AB19</f>
        <v>0.91705528391980662</v>
      </c>
      <c r="AD19" s="84">
        <f>$W19*Discount_factors!AC19</f>
        <v>0.8738680810974343</v>
      </c>
      <c r="AE19" s="84">
        <f>$W19*Discount_factors!AD19</f>
        <v>0.8329075745638822</v>
      </c>
      <c r="AF19" s="84">
        <f>$W19*Discount_factors!AE19</f>
        <v>0.79404910672377282</v>
      </c>
      <c r="AG19" s="84">
        <f>$W19*Discount_factors!AF19</f>
        <v>0.75717554506718143</v>
      </c>
      <c r="AI19" s="49">
        <f>SUM($AT$20:$AT$49)</f>
        <v>24.609486553429864</v>
      </c>
      <c r="AJ19" s="49">
        <f>$C19*Discount_factors!AI19</f>
        <v>0.81673107613257956</v>
      </c>
      <c r="AK19" s="49">
        <f>$C19*Discount_factors!AJ19</f>
        <v>0.84158420277929391</v>
      </c>
      <c r="AL19" s="49">
        <f>$C19*Discount_factors!AK19</f>
        <v>0.86878420421312041</v>
      </c>
      <c r="AM19" s="49">
        <f>$C19*Discount_factors!AL19</f>
        <v>0.89899183099361069</v>
      </c>
      <c r="AN19" s="49">
        <f>$C19*Discount_factors!AM19</f>
        <v>0.93267705490094133</v>
      </c>
      <c r="AO19" s="49">
        <f>$C19*Discount_factors!AN19</f>
        <v>0.96995615678533187</v>
      </c>
      <c r="AP19" s="49">
        <f>$C19*Discount_factors!AO19</f>
        <v>1.0108398087938335</v>
      </c>
      <c r="AQ19" s="49">
        <f>$C19*Discount_factors!AP19</f>
        <v>1.0553976275654655</v>
      </c>
      <c r="AR19" s="49">
        <f>$C19*Discount_factors!AQ19</f>
        <v>1.1036609610740342</v>
      </c>
      <c r="AS19" s="49">
        <f>$C19*Discount_factors!AR19</f>
        <v>1.1557316852175072</v>
      </c>
      <c r="AT19" s="49">
        <f>$C19*Discount_factors!AS19</f>
        <v>1.2117499999999999</v>
      </c>
      <c r="AU19" s="49">
        <f>$C19*Discount_factors!AT19</f>
        <v>0</v>
      </c>
      <c r="AV19" s="49">
        <f>$C19*Discount_factors!AU19</f>
        <v>0</v>
      </c>
      <c r="AW19" s="49">
        <f>$C19*Discount_factors!AV19</f>
        <v>0</v>
      </c>
      <c r="AX19" s="49">
        <f>$C19*Discount_factors!AW19</f>
        <v>0</v>
      </c>
      <c r="AY19" s="49">
        <f>$C19*Discount_factors!AX19</f>
        <v>0</v>
      </c>
      <c r="AZ19" s="49">
        <f>$C19*Discount_factors!AY19</f>
        <v>0</v>
      </c>
      <c r="BA19" s="49">
        <f>$C19*Discount_factors!AZ19</f>
        <v>0</v>
      </c>
      <c r="BB19" s="49">
        <f>$C19*Discount_factors!BA19</f>
        <v>0</v>
      </c>
      <c r="BC19" s="49">
        <f>$C19*Discount_factors!BB19</f>
        <v>0</v>
      </c>
      <c r="BD19" s="49">
        <f>$C19*Discount_factors!BC19</f>
        <v>0</v>
      </c>
      <c r="BE19" s="49">
        <f>$C19*Discount_factors!BD19</f>
        <v>0</v>
      </c>
      <c r="BF19" s="49">
        <f>$C19*Discount_factors!BE19</f>
        <v>0</v>
      </c>
      <c r="BG19" s="49">
        <f>$C19*Discount_factors!BF19</f>
        <v>0</v>
      </c>
      <c r="BH19" s="49">
        <f>$C19*Discount_factors!BG19</f>
        <v>0</v>
      </c>
      <c r="BI19" s="49">
        <f>$C19*Discount_factors!BH19</f>
        <v>0</v>
      </c>
      <c r="BJ19" s="49">
        <f>$C19*Discount_factors!BI19</f>
        <v>0</v>
      </c>
      <c r="BK19" s="49">
        <f>$C19*Discount_factors!BJ19</f>
        <v>0</v>
      </c>
      <c r="BL19" s="49">
        <f>$C19*Discount_factors!BK19</f>
        <v>0</v>
      </c>
      <c r="BM19" s="49">
        <f>$C19*Discount_factors!BL19</f>
        <v>0</v>
      </c>
      <c r="BN19" s="49">
        <f>$C19*Discount_factors!BM19</f>
        <v>0</v>
      </c>
      <c r="BO19" s="49">
        <f>$C19*Discount_factors!BN19</f>
        <v>0</v>
      </c>
      <c r="BP19" s="49">
        <f>$C19*Discount_factors!BO19</f>
        <v>0</v>
      </c>
      <c r="BQ19" s="49">
        <f>$C19*Discount_factors!BP19</f>
        <v>0</v>
      </c>
      <c r="BR19" s="49">
        <f>$C19*Discount_factors!BQ19</f>
        <v>0</v>
      </c>
      <c r="BS19" s="49">
        <f>$C19*Discount_factors!BR19</f>
        <v>0</v>
      </c>
      <c r="BT19" s="49">
        <f>$C19*Discount_factors!BS19</f>
        <v>0</v>
      </c>
      <c r="BU19" s="49">
        <f>$C19*Discount_factors!BT19</f>
        <v>0</v>
      </c>
      <c r="BV19" s="49">
        <f>$C19*Discount_factors!BU19</f>
        <v>0</v>
      </c>
      <c r="BW19" s="49">
        <f>$C19*Discount_factors!BV19</f>
        <v>0</v>
      </c>
      <c r="BX19" s="49">
        <f>$C19*Discount_factors!BW19</f>
        <v>0</v>
      </c>
    </row>
    <row r="20" spans="1:76">
      <c r="A20" s="58">
        <v>2024</v>
      </c>
      <c r="B20" s="101">
        <f t="shared" si="0"/>
        <v>25</v>
      </c>
      <c r="C20" s="49">
        <f>B20*Interest_rates!F18/100 + (B19-B20)</f>
        <v>1.2395</v>
      </c>
      <c r="D20" s="65">
        <f>D19-'Bond Sales'!F17</f>
        <v>0</v>
      </c>
      <c r="E20" s="65">
        <f t="shared" si="1"/>
        <v>3.1</v>
      </c>
      <c r="F20" s="65"/>
      <c r="G20" s="65">
        <f t="shared" si="9"/>
        <v>25</v>
      </c>
      <c r="I20" s="78"/>
      <c r="J20" s="78"/>
      <c r="K20" s="78"/>
      <c r="L20" s="78">
        <f t="shared" si="3"/>
        <v>0</v>
      </c>
      <c r="M20" s="78">
        <f>Pre_Feb!AV20</f>
        <v>3.1183195446064813</v>
      </c>
      <c r="N20" s="78"/>
      <c r="O20" s="78">
        <f t="shared" si="5"/>
        <v>3.1183195446064813</v>
      </c>
      <c r="P20" s="119">
        <f>(O20*Interest_rates!B18/100)-(I19*Interest_rates!B17/100)</f>
        <v>7.2906310952899525E-2</v>
      </c>
      <c r="Q20" s="65"/>
      <c r="R20" s="66">
        <v>0</v>
      </c>
      <c r="S20" s="66"/>
      <c r="T20" s="66">
        <f>G20*(Interest_rates!M18/100)</f>
        <v>1.2395</v>
      </c>
      <c r="U20" s="66">
        <f t="shared" si="6"/>
        <v>7.2906310952899525E-2</v>
      </c>
      <c r="V20" s="49">
        <f t="shared" si="7"/>
        <v>0</v>
      </c>
      <c r="W20" s="80">
        <f t="shared" si="8"/>
        <v>1.3124063109528996</v>
      </c>
      <c r="X20" s="79"/>
      <c r="Y20" s="84">
        <f>$W20*Discount_factors!X20</f>
        <v>1.1155371310712106</v>
      </c>
      <c r="Z20" s="84">
        <f>$W20*Discount_factors!Y20</f>
        <v>1.0568308789341314</v>
      </c>
      <c r="AA20" s="84">
        <f>$W20*Discount_factors!Z20</f>
        <v>1.001478862432271</v>
      </c>
      <c r="AB20" s="84">
        <f>$W20*Discount_factors!AA20</f>
        <v>0.94927445071683325</v>
      </c>
      <c r="AC20" s="84">
        <f>$W20*Discount_factors!AB20</f>
        <v>0.90002465630584327</v>
      </c>
      <c r="AD20" s="84">
        <f>$W20*Discount_factors!AC20</f>
        <v>0.85354917444328571</v>
      </c>
      <c r="AE20" s="84">
        <f>$W20*Discount_factors!AD20</f>
        <v>0.8096794942688984</v>
      </c>
      <c r="AF20" s="84">
        <f>$W20*Discount_factors!AE20</f>
        <v>0.76825807612165076</v>
      </c>
      <c r="AG20" s="84">
        <f>$W20*Discount_factors!AF20</f>
        <v>0.7291375897729705</v>
      </c>
      <c r="AI20" s="49">
        <f>SUM($AU$21:$AU$49)</f>
        <v>24.590124896748918</v>
      </c>
      <c r="AJ20" s="49">
        <f>$C20*Discount_factors!AI20</f>
        <v>0.79597061799467639</v>
      </c>
      <c r="AK20" s="49">
        <f>$C20*Discount_factors!AJ20</f>
        <v>0.82019200390025448</v>
      </c>
      <c r="AL20" s="49">
        <f>$C20*Discount_factors!AK20</f>
        <v>0.84670060946631032</v>
      </c>
      <c r="AM20" s="49">
        <f>$C20*Discount_factors!AL20</f>
        <v>0.876140389657454</v>
      </c>
      <c r="AN20" s="49">
        <f>$C20*Discount_factors!AM20</f>
        <v>0.90896937005791889</v>
      </c>
      <c r="AO20" s="49">
        <f>$C20*Discount_factors!AN20</f>
        <v>0.9453008757791338</v>
      </c>
      <c r="AP20" s="49">
        <f>$C20*Discount_factors!AO20</f>
        <v>0.98514530769322428</v>
      </c>
      <c r="AQ20" s="49">
        <f>$C20*Discount_factors!AP20</f>
        <v>1.0285705128563414</v>
      </c>
      <c r="AR20" s="49">
        <f>$C20*Discount_factors!AQ20</f>
        <v>1.0756070424092621</v>
      </c>
      <c r="AS20" s="49">
        <f>$C20*Discount_factors!AR20</f>
        <v>1.1263541826701311</v>
      </c>
      <c r="AT20" s="49">
        <f>$C20*Discount_factors!AS20</f>
        <v>1.1809485699041522</v>
      </c>
      <c r="AU20" s="49">
        <f>$C20*Discount_factors!AT20</f>
        <v>1.2395</v>
      </c>
      <c r="AV20" s="49">
        <f>$C20*Discount_factors!AU20</f>
        <v>0</v>
      </c>
      <c r="AW20" s="49">
        <f>$C20*Discount_factors!AV20</f>
        <v>0</v>
      </c>
      <c r="AX20" s="49">
        <f>$C20*Discount_factors!AW20</f>
        <v>0</v>
      </c>
      <c r="AY20" s="49">
        <f>$C20*Discount_factors!AX20</f>
        <v>0</v>
      </c>
      <c r="AZ20" s="49">
        <f>$C20*Discount_factors!AY20</f>
        <v>0</v>
      </c>
      <c r="BA20" s="49">
        <f>$C20*Discount_factors!AZ20</f>
        <v>0</v>
      </c>
      <c r="BB20" s="49">
        <f>$C20*Discount_factors!BA20</f>
        <v>0</v>
      </c>
      <c r="BC20" s="49">
        <f>$C20*Discount_factors!BB20</f>
        <v>0</v>
      </c>
      <c r="BD20" s="49">
        <f>$C20*Discount_factors!BC20</f>
        <v>0</v>
      </c>
      <c r="BE20" s="49">
        <f>$C20*Discount_factors!BD20</f>
        <v>0</v>
      </c>
      <c r="BF20" s="49">
        <f>$C20*Discount_factors!BE20</f>
        <v>0</v>
      </c>
      <c r="BG20" s="49">
        <f>$C20*Discount_factors!BF20</f>
        <v>0</v>
      </c>
      <c r="BH20" s="49">
        <f>$C20*Discount_factors!BG20</f>
        <v>0</v>
      </c>
      <c r="BI20" s="49">
        <f>$C20*Discount_factors!BH20</f>
        <v>0</v>
      </c>
      <c r="BJ20" s="49">
        <f>$C20*Discount_factors!BI20</f>
        <v>0</v>
      </c>
      <c r="BK20" s="49">
        <f>$C20*Discount_factors!BJ20</f>
        <v>0</v>
      </c>
      <c r="BL20" s="49">
        <f>$C20*Discount_factors!BK20</f>
        <v>0</v>
      </c>
      <c r="BM20" s="49">
        <f>$C20*Discount_factors!BL20</f>
        <v>0</v>
      </c>
      <c r="BN20" s="49">
        <f>$C20*Discount_factors!BM20</f>
        <v>0</v>
      </c>
      <c r="BO20" s="49">
        <f>$C20*Discount_factors!BN20</f>
        <v>0</v>
      </c>
      <c r="BP20" s="49">
        <f>$C20*Discount_factors!BO20</f>
        <v>0</v>
      </c>
      <c r="BQ20" s="49">
        <f>$C20*Discount_factors!BP20</f>
        <v>0</v>
      </c>
      <c r="BR20" s="49">
        <f>$C20*Discount_factors!BQ20</f>
        <v>0</v>
      </c>
      <c r="BS20" s="49">
        <f>$C20*Discount_factors!BR20</f>
        <v>0</v>
      </c>
      <c r="BT20" s="49">
        <f>$C20*Discount_factors!BS20</f>
        <v>0</v>
      </c>
      <c r="BU20" s="49">
        <f>$C20*Discount_factors!BT20</f>
        <v>0</v>
      </c>
      <c r="BV20" s="49">
        <f>$C20*Discount_factors!BU20</f>
        <v>0</v>
      </c>
      <c r="BW20" s="49">
        <f>$C20*Discount_factors!BV20</f>
        <v>0</v>
      </c>
      <c r="BX20" s="49">
        <f>$C20*Discount_factors!BW20</f>
        <v>0</v>
      </c>
    </row>
    <row r="21" spans="1:76">
      <c r="A21" s="58">
        <v>2025</v>
      </c>
      <c r="B21" s="101">
        <f t="shared" si="0"/>
        <v>25</v>
      </c>
      <c r="C21" s="49">
        <f>B21*Interest_rates!F19/100 + (B20-B21)</f>
        <v>1.2629999999999999</v>
      </c>
      <c r="D21" s="65">
        <f>D20-'Bond Sales'!F18</f>
        <v>0</v>
      </c>
      <c r="E21" s="65">
        <f t="shared" ref="E21:E28" si="10">D21+E$4-$S$21</f>
        <v>0</v>
      </c>
      <c r="F21" s="65"/>
      <c r="G21" s="65">
        <f t="shared" si="9"/>
        <v>25</v>
      </c>
      <c r="I21" s="78"/>
      <c r="J21" s="78"/>
      <c r="K21" s="78"/>
      <c r="L21" s="78">
        <f t="shared" si="3"/>
        <v>0</v>
      </c>
      <c r="M21" s="78">
        <f>Pre_Feb!AV21</f>
        <v>0</v>
      </c>
      <c r="N21" s="78"/>
      <c r="O21" s="78">
        <f t="shared" si="5"/>
        <v>0</v>
      </c>
      <c r="P21" s="119">
        <f>(O21*Interest_rates!B19/100)-(I20*Interest_rates!B18/100)</f>
        <v>0</v>
      </c>
      <c r="Q21" s="65"/>
      <c r="R21" s="66">
        <v>0</v>
      </c>
      <c r="S21" s="65">
        <v>3.1</v>
      </c>
      <c r="T21" s="66">
        <f>G21*(Interest_rates!M19/100)</f>
        <v>1.2629999999999999</v>
      </c>
      <c r="U21" s="66">
        <f t="shared" si="6"/>
        <v>0</v>
      </c>
      <c r="V21" s="49">
        <f t="shared" si="7"/>
        <v>0</v>
      </c>
      <c r="W21" s="80">
        <f t="shared" si="8"/>
        <v>4.3629999999999995</v>
      </c>
      <c r="X21" s="79"/>
      <c r="Y21" s="84">
        <f>$W21*Discount_factors!X21</f>
        <v>3.6204727323418067</v>
      </c>
      <c r="Z21" s="84">
        <f>$W21*Discount_factors!Y21</f>
        <v>3.41328054800602</v>
      </c>
      <c r="AA21" s="84">
        <f>$W21*Discount_factors!Z21</f>
        <v>3.2188724498068906</v>
      </c>
      <c r="AB21" s="84">
        <f>$W21*Discount_factors!AA21</f>
        <v>3.0364029901188672</v>
      </c>
      <c r="AC21" s="84">
        <f>$W21*Discount_factors!AB21</f>
        <v>2.865086344171655</v>
      </c>
      <c r="AD21" s="84">
        <f>$W21*Discount_factors!AC21</f>
        <v>2.7041918460615793</v>
      </c>
      <c r="AE21" s="84">
        <f>$W21*Discount_factors!AD21</f>
        <v>2.5530398782125716</v>
      </c>
      <c r="AF21" s="84">
        <f>$W21*Discount_factors!AE21</f>
        <v>2.410998084792924</v>
      </c>
      <c r="AG21" s="84">
        <f>$W21*Discount_factors!AF21</f>
        <v>2.2774778821799693</v>
      </c>
      <c r="AI21" s="49">
        <f>SUM($AV$22:$AV$49)</f>
        <v>24.569418006532665</v>
      </c>
      <c r="AJ21" s="49">
        <f>$C21*Discount_factors!AI21</f>
        <v>0.77205729554390712</v>
      </c>
      <c r="AK21" s="49">
        <f>$C21*Discount_factors!AJ21</f>
        <v>0.7955509990473083</v>
      </c>
      <c r="AL21" s="49">
        <f>$C21*Discount_factors!AK21</f>
        <v>0.82126320733651681</v>
      </c>
      <c r="AM21" s="49">
        <f>$C21*Discount_factors!AL21</f>
        <v>0.84981852905560751</v>
      </c>
      <c r="AN21" s="49">
        <f>$C21*Discount_factors!AM21</f>
        <v>0.88166122933932123</v>
      </c>
      <c r="AO21" s="49">
        <f>$C21*Discount_factors!AN21</f>
        <v>0.91690122867601387</v>
      </c>
      <c r="AP21" s="49">
        <f>$C21*Discount_factors!AO21</f>
        <v>0.95554861546470793</v>
      </c>
      <c r="AQ21" s="49">
        <f>$C21*Discount_factors!AP21</f>
        <v>0.99766919843439195</v>
      </c>
      <c r="AR21" s="49">
        <f>$C21*Discount_factors!AQ21</f>
        <v>1.0432926108787968</v>
      </c>
      <c r="AS21" s="49">
        <f>$C21*Discount_factors!AR21</f>
        <v>1.0925151562600584</v>
      </c>
      <c r="AT21" s="49">
        <f>$C21*Discount_factors!AS21</f>
        <v>1.1454693658839836</v>
      </c>
      <c r="AU21" s="49">
        <f>$C21*Discount_factors!AT21</f>
        <v>1.2022617370445114</v>
      </c>
      <c r="AV21" s="49">
        <f>$C21*Discount_factors!AU21</f>
        <v>1.2629999999999999</v>
      </c>
      <c r="AW21" s="49">
        <f>$C21*Discount_factors!AV21</f>
        <v>0</v>
      </c>
      <c r="AX21" s="49">
        <f>$C21*Discount_factors!AW21</f>
        <v>0</v>
      </c>
      <c r="AY21" s="49">
        <f>$C21*Discount_factors!AX21</f>
        <v>0</v>
      </c>
      <c r="AZ21" s="49">
        <f>$C21*Discount_factors!AY21</f>
        <v>0</v>
      </c>
      <c r="BA21" s="49">
        <f>$C21*Discount_factors!AZ21</f>
        <v>0</v>
      </c>
      <c r="BB21" s="49">
        <f>$C21*Discount_factors!BA21</f>
        <v>0</v>
      </c>
      <c r="BC21" s="49">
        <f>$C21*Discount_factors!BB21</f>
        <v>0</v>
      </c>
      <c r="BD21" s="49">
        <f>$C21*Discount_factors!BC21</f>
        <v>0</v>
      </c>
      <c r="BE21" s="49">
        <f>$C21*Discount_factors!BD21</f>
        <v>0</v>
      </c>
      <c r="BF21" s="49">
        <f>$C21*Discount_factors!BE21</f>
        <v>0</v>
      </c>
      <c r="BG21" s="49">
        <f>$C21*Discount_factors!BF21</f>
        <v>0</v>
      </c>
      <c r="BH21" s="49">
        <f>$C21*Discount_factors!BG21</f>
        <v>0</v>
      </c>
      <c r="BI21" s="49">
        <f>$C21*Discount_factors!BH21</f>
        <v>0</v>
      </c>
      <c r="BJ21" s="49">
        <f>$C21*Discount_factors!BI21</f>
        <v>0</v>
      </c>
      <c r="BK21" s="49">
        <f>$C21*Discount_factors!BJ21</f>
        <v>0</v>
      </c>
      <c r="BL21" s="49">
        <f>$C21*Discount_factors!BK21</f>
        <v>0</v>
      </c>
      <c r="BM21" s="49">
        <f>$C21*Discount_factors!BL21</f>
        <v>0</v>
      </c>
      <c r="BN21" s="49">
        <f>$C21*Discount_factors!BM21</f>
        <v>0</v>
      </c>
      <c r="BO21" s="49">
        <f>$C21*Discount_factors!BN21</f>
        <v>0</v>
      </c>
      <c r="BP21" s="49">
        <f>$C21*Discount_factors!BO21</f>
        <v>0</v>
      </c>
      <c r="BQ21" s="49">
        <f>$C21*Discount_factors!BP21</f>
        <v>0</v>
      </c>
      <c r="BR21" s="49">
        <f>$C21*Discount_factors!BQ21</f>
        <v>0</v>
      </c>
      <c r="BS21" s="49">
        <f>$C21*Discount_factors!BR21</f>
        <v>0</v>
      </c>
      <c r="BT21" s="49">
        <f>$C21*Discount_factors!BS21</f>
        <v>0</v>
      </c>
      <c r="BU21" s="49">
        <f>$C21*Discount_factors!BT21</f>
        <v>0</v>
      </c>
      <c r="BV21" s="49">
        <f>$C21*Discount_factors!BU21</f>
        <v>0</v>
      </c>
      <c r="BW21" s="49">
        <f>$C21*Discount_factors!BV21</f>
        <v>0</v>
      </c>
      <c r="BX21" s="49">
        <f>$C21*Discount_factors!BW21</f>
        <v>0</v>
      </c>
    </row>
    <row r="22" spans="1:76">
      <c r="A22" s="58">
        <v>2026</v>
      </c>
      <c r="B22" s="101">
        <f t="shared" si="0"/>
        <v>25</v>
      </c>
      <c r="C22" s="49">
        <f>B22*Interest_rates!F20/100 + (B21-B22)</f>
        <v>1.2829999999999999</v>
      </c>
      <c r="D22" s="65">
        <f>D21-'Bond Sales'!F19</f>
        <v>0</v>
      </c>
      <c r="E22" s="65">
        <f t="shared" si="10"/>
        <v>0</v>
      </c>
      <c r="F22" s="65"/>
      <c r="G22" s="65">
        <f t="shared" si="9"/>
        <v>25</v>
      </c>
      <c r="L22" s="78">
        <f t="shared" si="3"/>
        <v>0</v>
      </c>
      <c r="M22" s="78"/>
      <c r="N22" s="78"/>
      <c r="O22" s="78">
        <f t="shared" si="5"/>
        <v>0</v>
      </c>
      <c r="P22" s="119">
        <f>(O22*Interest_rates!B20/100)-(I21*Interest_rates!B19/100)</f>
        <v>0</v>
      </c>
      <c r="R22" s="66">
        <v>0</v>
      </c>
      <c r="S22" s="66"/>
      <c r="T22" s="66">
        <f>G22*(Interest_rates!M20/100)</f>
        <v>1.2829999999999999</v>
      </c>
      <c r="U22" s="66">
        <f t="shared" si="6"/>
        <v>0</v>
      </c>
      <c r="V22" s="49">
        <f t="shared" si="7"/>
        <v>0</v>
      </c>
      <c r="W22" s="80">
        <f t="shared" si="8"/>
        <v>1.2829999999999999</v>
      </c>
      <c r="X22" s="79"/>
      <c r="Y22" s="84">
        <f>$W22*Discount_factors!X22</f>
        <v>1.038561018450656</v>
      </c>
      <c r="Z22" s="84">
        <f>$W22*Discount_factors!Y22</f>
        <v>0.97437382755932322</v>
      </c>
      <c r="AA22" s="84">
        <f>$W22*Discount_factors!Z22</f>
        <v>0.91443851838673118</v>
      </c>
      <c r="AB22" s="84">
        <f>$W22*Discount_factors!AA22</f>
        <v>0.8584547470325532</v>
      </c>
      <c r="AC22" s="84">
        <f>$W22*Discount_factors!AB22</f>
        <v>0.80614469313105908</v>
      </c>
      <c r="AD22" s="84">
        <f>$W22*Discount_factors!AC22</f>
        <v>0.75725127359291977</v>
      </c>
      <c r="AE22" s="84">
        <f>$W22*Discount_factors!AD22</f>
        <v>0.71153650564230564</v>
      </c>
      <c r="AF22" s="84">
        <f>$W22*Discount_factors!AE22</f>
        <v>0.66878000603906773</v>
      </c>
      <c r="AG22" s="84">
        <f>$W22*Discount_factors!AF22</f>
        <v>0.62877761458207793</v>
      </c>
      <c r="AI22" s="49">
        <f>SUM($AW$23:$AW$49)</f>
        <v>24.547320538627929</v>
      </c>
      <c r="AJ22" s="49">
        <f>$C22*Discount_factors!AI22</f>
        <v>0.745998425101565</v>
      </c>
      <c r="AK22" s="49">
        <f>$C22*Discount_factors!AJ22</f>
        <v>0.76869915717740578</v>
      </c>
      <c r="AL22" s="49">
        <f>$C22*Discount_factors!AK22</f>
        <v>0.79354351393737899</v>
      </c>
      <c r="AM22" s="49">
        <f>$C22*Discount_factors!AL22</f>
        <v>0.82113502191698173</v>
      </c>
      <c r="AN22" s="49">
        <f>$C22*Discount_factors!AM22</f>
        <v>0.85190295118821113</v>
      </c>
      <c r="AO22" s="49">
        <f>$C22*Discount_factors!AN22</f>
        <v>0.88595351214720386</v>
      </c>
      <c r="AP22" s="49">
        <f>$C22*Discount_factors!AO22</f>
        <v>0.92329645268420868</v>
      </c>
      <c r="AQ22" s="49">
        <f>$C22*Discount_factors!AP22</f>
        <v>0.96399536031852828</v>
      </c>
      <c r="AR22" s="49">
        <f>$C22*Discount_factors!AQ22</f>
        <v>1.0080788681458945</v>
      </c>
      <c r="AS22" s="49">
        <f>$C22*Discount_factors!AR22</f>
        <v>1.0556400291450179</v>
      </c>
      <c r="AT22" s="49">
        <f>$C22*Discount_factors!AS22</f>
        <v>1.1068069013576771</v>
      </c>
      <c r="AU22" s="49">
        <f>$C22*Discount_factors!AT22</f>
        <v>1.1616823875269906</v>
      </c>
      <c r="AV22" s="49">
        <f>$C22*Discount_factors!AU22</f>
        <v>1.220370581744854</v>
      </c>
      <c r="AW22" s="49">
        <f>$C22*Discount_factors!AV22</f>
        <v>1.2829999999999999</v>
      </c>
      <c r="AX22" s="49">
        <f>$C22*Discount_factors!AW22</f>
        <v>0</v>
      </c>
      <c r="AY22" s="49">
        <f>$C22*Discount_factors!AX22</f>
        <v>0</v>
      </c>
      <c r="AZ22" s="49">
        <f>$C22*Discount_factors!AY22</f>
        <v>0</v>
      </c>
      <c r="BA22" s="49">
        <f>$C22*Discount_factors!AZ22</f>
        <v>0</v>
      </c>
      <c r="BB22" s="49">
        <f>$C22*Discount_factors!BA22</f>
        <v>0</v>
      </c>
      <c r="BC22" s="49">
        <f>$C22*Discount_factors!BB22</f>
        <v>0</v>
      </c>
      <c r="BD22" s="49">
        <f>$C22*Discount_factors!BC22</f>
        <v>0</v>
      </c>
      <c r="BE22" s="49">
        <f>$C22*Discount_factors!BD22</f>
        <v>0</v>
      </c>
      <c r="BF22" s="49">
        <f>$C22*Discount_factors!BE22</f>
        <v>0</v>
      </c>
      <c r="BG22" s="49">
        <f>$C22*Discount_factors!BF22</f>
        <v>0</v>
      </c>
      <c r="BH22" s="49">
        <f>$C22*Discount_factors!BG22</f>
        <v>0</v>
      </c>
      <c r="BI22" s="49">
        <f>$C22*Discount_factors!BH22</f>
        <v>0</v>
      </c>
      <c r="BJ22" s="49">
        <f>$C22*Discount_factors!BI22</f>
        <v>0</v>
      </c>
      <c r="BK22" s="49">
        <f>$C22*Discount_factors!BJ22</f>
        <v>0</v>
      </c>
      <c r="BL22" s="49">
        <f>$C22*Discount_factors!BK22</f>
        <v>0</v>
      </c>
      <c r="BM22" s="49">
        <f>$C22*Discount_factors!BL22</f>
        <v>0</v>
      </c>
      <c r="BN22" s="49">
        <f>$C22*Discount_factors!BM22</f>
        <v>0</v>
      </c>
      <c r="BO22" s="49">
        <f>$C22*Discount_factors!BN22</f>
        <v>0</v>
      </c>
      <c r="BP22" s="49">
        <f>$C22*Discount_factors!BO22</f>
        <v>0</v>
      </c>
      <c r="BQ22" s="49">
        <f>$C22*Discount_factors!BP22</f>
        <v>0</v>
      </c>
      <c r="BR22" s="49">
        <f>$C22*Discount_factors!BQ22</f>
        <v>0</v>
      </c>
      <c r="BS22" s="49">
        <f>$C22*Discount_factors!BR22</f>
        <v>0</v>
      </c>
      <c r="BT22" s="49">
        <f>$C22*Discount_factors!BS22</f>
        <v>0</v>
      </c>
      <c r="BU22" s="49">
        <f>$C22*Discount_factors!BT22</f>
        <v>0</v>
      </c>
      <c r="BV22" s="49">
        <f>$C22*Discount_factors!BU22</f>
        <v>0</v>
      </c>
      <c r="BW22" s="49">
        <f>$C22*Discount_factors!BV22</f>
        <v>0</v>
      </c>
      <c r="BX22" s="49">
        <f>$C22*Discount_factors!BW22</f>
        <v>0</v>
      </c>
    </row>
    <row r="23" spans="1:76">
      <c r="A23" s="58">
        <v>2027</v>
      </c>
      <c r="B23" s="101">
        <f t="shared" si="0"/>
        <v>25</v>
      </c>
      <c r="C23" s="49">
        <f>B23*Interest_rates!F21/100 + (B22-B23)</f>
        <v>1.2990000000000002</v>
      </c>
      <c r="D23" s="65">
        <f>D22-'Bond Sales'!F20</f>
        <v>0</v>
      </c>
      <c r="E23" s="65">
        <f t="shared" si="10"/>
        <v>0</v>
      </c>
      <c r="F23" s="65"/>
      <c r="G23" s="65">
        <f t="shared" si="9"/>
        <v>25</v>
      </c>
      <c r="L23" s="78">
        <f t="shared" si="3"/>
        <v>0</v>
      </c>
      <c r="M23" s="78"/>
      <c r="N23" s="78"/>
      <c r="O23" s="78">
        <f t="shared" si="5"/>
        <v>0</v>
      </c>
      <c r="P23" s="119">
        <f>(O23*Interest_rates!B21/100)-(I22*Interest_rates!B20/100)</f>
        <v>0</v>
      </c>
      <c r="R23" s="66">
        <v>0</v>
      </c>
      <c r="S23" s="66"/>
      <c r="T23" s="66">
        <f>G23*(Interest_rates!M21/100)</f>
        <v>1.2989999999999999</v>
      </c>
      <c r="U23" s="66">
        <f t="shared" si="6"/>
        <v>0</v>
      </c>
      <c r="V23" s="49">
        <f t="shared" si="7"/>
        <v>0</v>
      </c>
      <c r="W23" s="80">
        <f t="shared" si="8"/>
        <v>1.2989999999999999</v>
      </c>
      <c r="X23" s="79"/>
      <c r="Y23" s="84">
        <f>$W23*Discount_factors!X23</f>
        <v>1.025105946551367</v>
      </c>
      <c r="Z23" s="84">
        <f>$W23*Discount_factors!Y23</f>
        <v>0.9570850838644156</v>
      </c>
      <c r="AA23" s="84">
        <f>$W23*Discount_factors!Z23</f>
        <v>0.89387722282989135</v>
      </c>
      <c r="AB23" s="84">
        <f>$W23*Discount_factors!AA23</f>
        <v>0.83512081568913343</v>
      </c>
      <c r="AC23" s="84">
        <f>$W23*Discount_factors!AB23</f>
        <v>0.7804830357816539</v>
      </c>
      <c r="AD23" s="84">
        <f>$W23*Discount_factors!AC23</f>
        <v>0.72965737303633782</v>
      </c>
      <c r="AE23" s="84">
        <f>$W23*Discount_factors!AD23</f>
        <v>0.68236144096183182</v>
      </c>
      <c r="AF23" s="84">
        <f>$W23*Discount_factors!AE23</f>
        <v>0.63833497564427266</v>
      </c>
      <c r="AG23" s="84">
        <f>$W23*Discount_factors!AF23</f>
        <v>0.59733800913803758</v>
      </c>
      <c r="AI23" s="49">
        <f>SUM($AX$24:$AX$49)</f>
        <v>24.523799313815033</v>
      </c>
      <c r="AJ23" s="49">
        <f>$C23*Discount_factors!AI23</f>
        <v>0.71799460159758588</v>
      </c>
      <c r="AK23" s="49">
        <f>$C23*Discount_factors!AJ23</f>
        <v>0.73984317732420046</v>
      </c>
      <c r="AL23" s="49">
        <f>$C23*Discount_factors!AK23</f>
        <v>0.76375490881531816</v>
      </c>
      <c r="AM23" s="49">
        <f>$C23*Discount_factors!AL23</f>
        <v>0.79031066699482688</v>
      </c>
      <c r="AN23" s="49">
        <f>$C23*Discount_factors!AM23</f>
        <v>0.81992360768712302</v>
      </c>
      <c r="AO23" s="49">
        <f>$C23*Discount_factors!AN23</f>
        <v>0.85269595428637723</v>
      </c>
      <c r="AP23" s="49">
        <f>$C23*Discount_factors!AO23</f>
        <v>0.88863708875954828</v>
      </c>
      <c r="AQ23" s="49">
        <f>$C23*Discount_factors!AP23</f>
        <v>0.92780821163206872</v>
      </c>
      <c r="AR23" s="49">
        <f>$C23*Discount_factors!AQ23</f>
        <v>0.97023688115000339</v>
      </c>
      <c r="AS23" s="49">
        <f>$C23*Discount_factors!AR23</f>
        <v>1.0160126572026604</v>
      </c>
      <c r="AT23" s="49">
        <f>$C23*Discount_factors!AS23</f>
        <v>1.0652587906972737</v>
      </c>
      <c r="AU23" s="49">
        <f>$C23*Discount_factors!AT23</f>
        <v>1.1180743215400444</v>
      </c>
      <c r="AV23" s="49">
        <f>$C23*Discount_factors!AU23</f>
        <v>1.1745594362642473</v>
      </c>
      <c r="AW23" s="49">
        <f>$C23*Discount_factors!AV23</f>
        <v>1.2348378265333284</v>
      </c>
      <c r="AX23" s="49">
        <f>$C23*Discount_factors!AW23</f>
        <v>1.2990000000000002</v>
      </c>
      <c r="AY23" s="49">
        <f>$C23*Discount_factors!AX23</f>
        <v>0</v>
      </c>
      <c r="AZ23" s="49">
        <f>$C23*Discount_factors!AY23</f>
        <v>0</v>
      </c>
      <c r="BA23" s="49">
        <f>$C23*Discount_factors!AZ23</f>
        <v>0</v>
      </c>
      <c r="BB23" s="49">
        <f>$C23*Discount_factors!BA23</f>
        <v>0</v>
      </c>
      <c r="BC23" s="49">
        <f>$C23*Discount_factors!BB23</f>
        <v>0</v>
      </c>
      <c r="BD23" s="49">
        <f>$C23*Discount_factors!BC23</f>
        <v>0</v>
      </c>
      <c r="BE23" s="49">
        <f>$C23*Discount_factors!BD23</f>
        <v>0</v>
      </c>
      <c r="BF23" s="49">
        <f>$C23*Discount_factors!BE23</f>
        <v>0</v>
      </c>
      <c r="BG23" s="49">
        <f>$C23*Discount_factors!BF23</f>
        <v>0</v>
      </c>
      <c r="BH23" s="49">
        <f>$C23*Discount_factors!BG23</f>
        <v>0</v>
      </c>
      <c r="BI23" s="49">
        <f>$C23*Discount_factors!BH23</f>
        <v>0</v>
      </c>
      <c r="BJ23" s="49">
        <f>$C23*Discount_factors!BI23</f>
        <v>0</v>
      </c>
      <c r="BK23" s="49">
        <f>$C23*Discount_factors!BJ23</f>
        <v>0</v>
      </c>
      <c r="BL23" s="49">
        <f>$C23*Discount_factors!BK23</f>
        <v>0</v>
      </c>
      <c r="BM23" s="49">
        <f>$C23*Discount_factors!BL23</f>
        <v>0</v>
      </c>
      <c r="BN23" s="49">
        <f>$C23*Discount_factors!BM23</f>
        <v>0</v>
      </c>
      <c r="BO23" s="49">
        <f>$C23*Discount_factors!BN23</f>
        <v>0</v>
      </c>
      <c r="BP23" s="49">
        <f>$C23*Discount_factors!BO23</f>
        <v>0</v>
      </c>
      <c r="BQ23" s="49">
        <f>$C23*Discount_factors!BP23</f>
        <v>0</v>
      </c>
      <c r="BR23" s="49">
        <f>$C23*Discount_factors!BQ23</f>
        <v>0</v>
      </c>
      <c r="BS23" s="49">
        <f>$C23*Discount_factors!BR23</f>
        <v>0</v>
      </c>
      <c r="BT23" s="49">
        <f>$C23*Discount_factors!BS23</f>
        <v>0</v>
      </c>
      <c r="BU23" s="49">
        <f>$C23*Discount_factors!BT23</f>
        <v>0</v>
      </c>
      <c r="BV23" s="49">
        <f>$C23*Discount_factors!BU23</f>
        <v>0</v>
      </c>
      <c r="BW23" s="49">
        <f>$C23*Discount_factors!BV23</f>
        <v>0</v>
      </c>
      <c r="BX23" s="49">
        <f>$C23*Discount_factors!BW23</f>
        <v>0</v>
      </c>
    </row>
    <row r="24" spans="1:76">
      <c r="A24" s="58">
        <v>2028</v>
      </c>
      <c r="B24" s="101">
        <f t="shared" si="0"/>
        <v>25</v>
      </c>
      <c r="C24" s="49">
        <f>B24*Interest_rates!F22/100 + (B23-B24)</f>
        <v>1.3120000000000003</v>
      </c>
      <c r="D24" s="65">
        <f>D23-'Bond Sales'!F21</f>
        <v>0</v>
      </c>
      <c r="E24" s="65">
        <f t="shared" si="10"/>
        <v>0</v>
      </c>
      <c r="F24" s="65"/>
      <c r="G24" s="65">
        <f t="shared" si="9"/>
        <v>25</v>
      </c>
      <c r="L24" s="78">
        <f t="shared" si="3"/>
        <v>0</v>
      </c>
      <c r="M24" s="78"/>
      <c r="N24" s="78"/>
      <c r="O24" s="78">
        <f t="shared" si="5"/>
        <v>0</v>
      </c>
      <c r="P24" s="119">
        <f>(O24*Interest_rates!B22/100)-(I23*Interest_rates!B21/100)</f>
        <v>0</v>
      </c>
      <c r="R24" s="66">
        <v>0</v>
      </c>
      <c r="S24" s="66"/>
      <c r="T24" s="66">
        <f>G24*(Interest_rates!M22/100)</f>
        <v>1.3120000000000001</v>
      </c>
      <c r="U24" s="66">
        <f t="shared" si="6"/>
        <v>0</v>
      </c>
      <c r="V24" s="49">
        <f t="shared" si="7"/>
        <v>0</v>
      </c>
      <c r="W24" s="80">
        <f t="shared" si="8"/>
        <v>1.3120000000000001</v>
      </c>
      <c r="X24" s="79"/>
      <c r="Y24" s="84">
        <f>$W24*Discount_factors!X24</f>
        <v>1.0088522601216274</v>
      </c>
      <c r="Z24" s="84">
        <f>$W24*Discount_factors!Y24</f>
        <v>0.93734320704716256</v>
      </c>
      <c r="AA24" s="84">
        <f>$W24*Discount_factors!Z24</f>
        <v>0.87121518926362895</v>
      </c>
      <c r="AB24" s="84">
        <f>$W24*Discount_factors!AA24</f>
        <v>0.81004000153431055</v>
      </c>
      <c r="AC24" s="84">
        <f>$W24*Discount_factors!AB24</f>
        <v>0.75342534931082339</v>
      </c>
      <c r="AD24" s="84">
        <f>$W24*Discount_factors!AC24</f>
        <v>0.70101168464780805</v>
      </c>
      <c r="AE24" s="84">
        <f>$W24*Discount_factors!AD24</f>
        <v>0.65246933421664832</v>
      </c>
      <c r="AF24" s="84">
        <f>$W24*Discount_factors!AE24</f>
        <v>0.60749589123492065</v>
      </c>
      <c r="AG24" s="84">
        <f>$W24*Discount_factors!AF24</f>
        <v>0.56581384596395512</v>
      </c>
      <c r="AI24" s="49">
        <f>SUM($AY$25:$AY$49)</f>
        <v>24.498808301804047</v>
      </c>
      <c r="AJ24" s="49">
        <f>$C24*Discount_factors!AI24</f>
        <v>0.68902029007745313</v>
      </c>
      <c r="AK24" s="49">
        <f>$C24*Discount_factors!AJ24</f>
        <v>0.70998717750451013</v>
      </c>
      <c r="AL24" s="49">
        <f>$C24*Discount_factors!AK24</f>
        <v>0.73293396308145564</v>
      </c>
      <c r="AM24" s="49">
        <f>$C24*Discount_factors!AL24</f>
        <v>0.75841807697779784</v>
      </c>
      <c r="AN24" s="49">
        <f>$C24*Discount_factors!AM24</f>
        <v>0.78683600232215578</v>
      </c>
      <c r="AO24" s="49">
        <f>$C24*Discount_factors!AN24</f>
        <v>0.8182858373349724</v>
      </c>
      <c r="AP24" s="49">
        <f>$C24*Discount_factors!AO24</f>
        <v>0.85277658537864176</v>
      </c>
      <c r="AQ24" s="49">
        <f>$C24*Discount_factors!AP24</f>
        <v>0.89036697726213188</v>
      </c>
      <c r="AR24" s="49">
        <f>$C24*Discount_factors!AQ24</f>
        <v>0.93108345913232915</v>
      </c>
      <c r="AS24" s="49">
        <f>$C24*Discount_factors!AR24</f>
        <v>0.97501197673419249</v>
      </c>
      <c r="AT24" s="49">
        <f>$C24*Discount_factors!AS24</f>
        <v>1.022270807246499</v>
      </c>
      <c r="AU24" s="49">
        <f>$C24*Discount_factors!AT24</f>
        <v>1.0729549938697802</v>
      </c>
      <c r="AV24" s="49">
        <f>$C24*Discount_factors!AU24</f>
        <v>1.1271606801600815</v>
      </c>
      <c r="AW24" s="49">
        <f>$C24*Discount_factors!AV24</f>
        <v>1.1850065662658968</v>
      </c>
      <c r="AX24" s="49">
        <f>$C24*Discount_factors!AW24</f>
        <v>1.2465795074490729</v>
      </c>
      <c r="AY24" s="49">
        <f>$C24*Discount_factors!AX24</f>
        <v>1.3120000000000003</v>
      </c>
      <c r="AZ24" s="49">
        <f>$C24*Discount_factors!AY24</f>
        <v>0</v>
      </c>
      <c r="BA24" s="49">
        <f>$C24*Discount_factors!AZ24</f>
        <v>0</v>
      </c>
      <c r="BB24" s="49">
        <f>$C24*Discount_factors!BA24</f>
        <v>0</v>
      </c>
      <c r="BC24" s="49">
        <f>$C24*Discount_factors!BB24</f>
        <v>0</v>
      </c>
      <c r="BD24" s="49">
        <f>$C24*Discount_factors!BC24</f>
        <v>0</v>
      </c>
      <c r="BE24" s="49">
        <f>$C24*Discount_factors!BD24</f>
        <v>0</v>
      </c>
      <c r="BF24" s="49">
        <f>$C24*Discount_factors!BE24</f>
        <v>0</v>
      </c>
      <c r="BG24" s="49">
        <f>$C24*Discount_factors!BF24</f>
        <v>0</v>
      </c>
      <c r="BH24" s="49">
        <f>$C24*Discount_factors!BG24</f>
        <v>0</v>
      </c>
      <c r="BI24" s="49">
        <f>$C24*Discount_factors!BH24</f>
        <v>0</v>
      </c>
      <c r="BJ24" s="49">
        <f>$C24*Discount_factors!BI24</f>
        <v>0</v>
      </c>
      <c r="BK24" s="49">
        <f>$C24*Discount_factors!BJ24</f>
        <v>0</v>
      </c>
      <c r="BL24" s="49">
        <f>$C24*Discount_factors!BK24</f>
        <v>0</v>
      </c>
      <c r="BM24" s="49">
        <f>$C24*Discount_factors!BL24</f>
        <v>0</v>
      </c>
      <c r="BN24" s="49">
        <f>$C24*Discount_factors!BM24</f>
        <v>0</v>
      </c>
      <c r="BO24" s="49">
        <f>$C24*Discount_factors!BN24</f>
        <v>0</v>
      </c>
      <c r="BP24" s="49">
        <f>$C24*Discount_factors!BO24</f>
        <v>0</v>
      </c>
      <c r="BQ24" s="49">
        <f>$C24*Discount_factors!BP24</f>
        <v>0</v>
      </c>
      <c r="BR24" s="49">
        <f>$C24*Discount_factors!BQ24</f>
        <v>0</v>
      </c>
      <c r="BS24" s="49">
        <f>$C24*Discount_factors!BR24</f>
        <v>0</v>
      </c>
      <c r="BT24" s="49">
        <f>$C24*Discount_factors!BS24</f>
        <v>0</v>
      </c>
      <c r="BU24" s="49">
        <f>$C24*Discount_factors!BT24</f>
        <v>0</v>
      </c>
      <c r="BV24" s="49">
        <f>$C24*Discount_factors!BU24</f>
        <v>0</v>
      </c>
      <c r="BW24" s="49">
        <f>$C24*Discount_factors!BV24</f>
        <v>0</v>
      </c>
      <c r="BX24" s="49">
        <f>$C24*Discount_factors!BW24</f>
        <v>0</v>
      </c>
    </row>
    <row r="25" spans="1:76">
      <c r="A25" s="58">
        <v>2029</v>
      </c>
      <c r="B25" s="101">
        <f t="shared" si="0"/>
        <v>25</v>
      </c>
      <c r="C25" s="49">
        <f>B25*Interest_rates!F23/100 + (B24-B25)</f>
        <v>1.3217500000000002</v>
      </c>
      <c r="D25" s="65">
        <f>D24-'Bond Sales'!F22</f>
        <v>0</v>
      </c>
      <c r="E25" s="65">
        <f t="shared" si="10"/>
        <v>0</v>
      </c>
      <c r="F25" s="65"/>
      <c r="G25" s="65">
        <f t="shared" si="9"/>
        <v>25</v>
      </c>
      <c r="L25" s="78">
        <f t="shared" si="3"/>
        <v>0</v>
      </c>
      <c r="M25" s="78"/>
      <c r="N25" s="78"/>
      <c r="O25" s="78">
        <f t="shared" si="5"/>
        <v>0</v>
      </c>
      <c r="P25" s="119">
        <f>(O25*Interest_rates!B23/100)-(I24*Interest_rates!B22/100)</f>
        <v>0</v>
      </c>
      <c r="R25" s="66">
        <v>0</v>
      </c>
      <c r="S25" s="66"/>
      <c r="T25" s="66">
        <f>G25*(Interest_rates!M23/100)</f>
        <v>1.32175</v>
      </c>
      <c r="U25" s="66">
        <f t="shared" si="6"/>
        <v>0</v>
      </c>
      <c r="V25" s="49">
        <f t="shared" si="7"/>
        <v>0</v>
      </c>
      <c r="W25" s="80">
        <f t="shared" si="8"/>
        <v>1.32175</v>
      </c>
      <c r="X25" s="79"/>
      <c r="Y25" s="84">
        <f>$W25*Discount_factors!X25</f>
        <v>0.98994754621067216</v>
      </c>
      <c r="Z25" s="84">
        <f>$W25*Discount_factors!Y25</f>
        <v>0.91532077276863288</v>
      </c>
      <c r="AA25" s="84">
        <f>$W25*Discount_factors!Z25</f>
        <v>0.84664313614365017</v>
      </c>
      <c r="AB25" s="84">
        <f>$W25*Discount_factors!AA25</f>
        <v>0.78341483845883986</v>
      </c>
      <c r="AC25" s="84">
        <f>$W25*Discount_factors!AB25</f>
        <v>0.72518019651782761</v>
      </c>
      <c r="AD25" s="84">
        <f>$W25*Discount_factors!AC25</f>
        <v>0.67152356213535069</v>
      </c>
      <c r="AE25" s="84">
        <f>$W25*Discount_factors!AD25</f>
        <v>0.62206563678190407</v>
      </c>
      <c r="AF25" s="84">
        <f>$W25*Discount_factors!AE25</f>
        <v>0.57646014079962804</v>
      </c>
      <c r="AG25" s="84">
        <f>$W25*Discount_factors!AF25</f>
        <v>0.53439080161520003</v>
      </c>
      <c r="AI25" s="49">
        <f>SUM($AZ$26:$AZ$49)</f>
        <v>24.472310296720423</v>
      </c>
      <c r="AJ25" s="49">
        <f>$C25*Discount_factors!AI25</f>
        <v>0.65928431538715326</v>
      </c>
      <c r="AK25" s="49">
        <f>$C25*Discount_factors!AJ25</f>
        <v>0.67934633710438441</v>
      </c>
      <c r="AL25" s="49">
        <f>$C25*Discount_factors!AK25</f>
        <v>0.70130281071959777</v>
      </c>
      <c r="AM25" s="49">
        <f>$C25*Discount_factors!AL25</f>
        <v>0.72568710944831827</v>
      </c>
      <c r="AN25" s="49">
        <f>$C25*Discount_factors!AM25</f>
        <v>0.75287860543934659</v>
      </c>
      <c r="AO25" s="49">
        <f>$C25*Discount_factors!AN25</f>
        <v>0.78297116329875727</v>
      </c>
      <c r="AP25" s="49">
        <f>$C25*Discount_factors!AO25</f>
        <v>0.81597339783180023</v>
      </c>
      <c r="AQ25" s="49">
        <f>$C25*Discount_factors!AP25</f>
        <v>0.85194150520822542</v>
      </c>
      <c r="AR25" s="49">
        <f>$C25*Discount_factors!AQ25</f>
        <v>0.89090079024139768</v>
      </c>
      <c r="AS25" s="49">
        <f>$C25*Discount_factors!AR25</f>
        <v>0.93293348952498678</v>
      </c>
      <c r="AT25" s="49">
        <f>$C25*Discount_factors!AS25</f>
        <v>0.97815277576226323</v>
      </c>
      <c r="AU25" s="49">
        <f>$C25*Discount_factors!AT25</f>
        <v>1.0266495903845561</v>
      </c>
      <c r="AV25" s="49">
        <f>$C25*Discount_factors!AU25</f>
        <v>1.0785159276907839</v>
      </c>
      <c r="AW25" s="49">
        <f>$C25*Discount_factors!AV25</f>
        <v>1.1338653650998749</v>
      </c>
      <c r="AX25" s="49">
        <f>$C25*Discount_factors!AW25</f>
        <v>1.1927810094704641</v>
      </c>
      <c r="AY25" s="49">
        <f>$C25*Discount_factors!AX25</f>
        <v>1.2553781568474742</v>
      </c>
      <c r="AZ25" s="49">
        <f>$C25*Discount_factors!AY25</f>
        <v>1.3217500000000002</v>
      </c>
      <c r="BA25" s="49">
        <f>$C25*Discount_factors!AZ25</f>
        <v>0</v>
      </c>
      <c r="BB25" s="49">
        <f>$C25*Discount_factors!BA25</f>
        <v>0</v>
      </c>
      <c r="BC25" s="49">
        <f>$C25*Discount_factors!BB25</f>
        <v>0</v>
      </c>
      <c r="BD25" s="49">
        <f>$C25*Discount_factors!BC25</f>
        <v>0</v>
      </c>
      <c r="BE25" s="49">
        <f>$C25*Discount_factors!BD25</f>
        <v>0</v>
      </c>
      <c r="BF25" s="49">
        <f>$C25*Discount_factors!BE25</f>
        <v>0</v>
      </c>
      <c r="BG25" s="49">
        <f>$C25*Discount_factors!BF25</f>
        <v>0</v>
      </c>
      <c r="BH25" s="49">
        <f>$C25*Discount_factors!BG25</f>
        <v>0</v>
      </c>
      <c r="BI25" s="49">
        <f>$C25*Discount_factors!BH25</f>
        <v>0</v>
      </c>
      <c r="BJ25" s="49">
        <f>$C25*Discount_factors!BI25</f>
        <v>0</v>
      </c>
      <c r="BK25" s="49">
        <f>$C25*Discount_factors!BJ25</f>
        <v>0</v>
      </c>
      <c r="BL25" s="49">
        <f>$C25*Discount_factors!BK25</f>
        <v>0</v>
      </c>
      <c r="BM25" s="49">
        <f>$C25*Discount_factors!BL25</f>
        <v>0</v>
      </c>
      <c r="BN25" s="49">
        <f>$C25*Discount_factors!BM25</f>
        <v>0</v>
      </c>
      <c r="BO25" s="49">
        <f>$C25*Discount_factors!BN25</f>
        <v>0</v>
      </c>
      <c r="BP25" s="49">
        <f>$C25*Discount_factors!BO25</f>
        <v>0</v>
      </c>
      <c r="BQ25" s="49">
        <f>$C25*Discount_factors!BP25</f>
        <v>0</v>
      </c>
      <c r="BR25" s="49">
        <f>$C25*Discount_factors!BQ25</f>
        <v>0</v>
      </c>
      <c r="BS25" s="49">
        <f>$C25*Discount_factors!BR25</f>
        <v>0</v>
      </c>
      <c r="BT25" s="49">
        <f>$C25*Discount_factors!BS25</f>
        <v>0</v>
      </c>
      <c r="BU25" s="49">
        <f>$C25*Discount_factors!BT25</f>
        <v>0</v>
      </c>
      <c r="BV25" s="49">
        <f>$C25*Discount_factors!BU25</f>
        <v>0</v>
      </c>
      <c r="BW25" s="49">
        <f>$C25*Discount_factors!BV25</f>
        <v>0</v>
      </c>
      <c r="BX25" s="49">
        <f>$C25*Discount_factors!BW25</f>
        <v>0</v>
      </c>
    </row>
    <row r="26" spans="1:76">
      <c r="A26" s="58">
        <v>2030</v>
      </c>
      <c r="B26" s="101">
        <f t="shared" si="0"/>
        <v>25</v>
      </c>
      <c r="C26" s="49">
        <f>B26*Interest_rates!F24/100 + (B25-B26)</f>
        <v>1.329</v>
      </c>
      <c r="D26" s="65">
        <f>D25-'Bond Sales'!F23</f>
        <v>0</v>
      </c>
      <c r="E26" s="65">
        <f t="shared" si="10"/>
        <v>0</v>
      </c>
      <c r="F26" s="65"/>
      <c r="G26" s="65">
        <f t="shared" si="9"/>
        <v>25</v>
      </c>
      <c r="L26" s="78">
        <f t="shared" si="3"/>
        <v>0</v>
      </c>
      <c r="M26" s="78"/>
      <c r="N26" s="78"/>
      <c r="O26" s="78">
        <f t="shared" si="5"/>
        <v>0</v>
      </c>
      <c r="P26" s="119">
        <f>(O26*Interest_rates!B24/100)-(I25*Interest_rates!B23/100)</f>
        <v>0</v>
      </c>
      <c r="R26" s="66">
        <v>0</v>
      </c>
      <c r="S26" s="66"/>
      <c r="T26" s="66">
        <f>G26*(Interest_rates!M24/100)</f>
        <v>1.3290000000000002</v>
      </c>
      <c r="U26" s="66">
        <f t="shared" si="6"/>
        <v>0</v>
      </c>
      <c r="V26" s="49">
        <f t="shared" si="7"/>
        <v>0</v>
      </c>
      <c r="W26" s="80">
        <f t="shared" si="8"/>
        <v>1.3290000000000002</v>
      </c>
      <c r="X26" s="79"/>
      <c r="Y26" s="84">
        <f>$W26*Discount_factors!X26</f>
        <v>0.9692466690341488</v>
      </c>
      <c r="Z26" s="84">
        <f>$W26*Discount_factors!Y26</f>
        <v>0.89183829467639142</v>
      </c>
      <c r="AA26" s="84">
        <f>$W26*Discount_factors!Z26</f>
        <v>0.82094497633033392</v>
      </c>
      <c r="AB26" s="84">
        <f>$W26*Discount_factors!AA26</f>
        <v>0.75599062164644959</v>
      </c>
      <c r="AC26" s="84">
        <f>$W26*Discount_factors!AB26</f>
        <v>0.69645251042241729</v>
      </c>
      <c r="AD26" s="84">
        <f>$W26*Discount_factors!AC26</f>
        <v>0.64185612677289627</v>
      </c>
      <c r="AE26" s="84">
        <f>$W26*Discount_factors!AD26</f>
        <v>0.5917705130899269</v>
      </c>
      <c r="AF26" s="84">
        <f>$W26*Discount_factors!AE26</f>
        <v>0.5458040909675369</v>
      </c>
      <c r="AG26" s="84">
        <f>$W26*Discount_factors!AF26</f>
        <v>0.50360090024794035</v>
      </c>
      <c r="AI26" s="49">
        <f>SUM($BA$27:$BA$49)</f>
        <v>24.444258312094089</v>
      </c>
      <c r="AJ26" s="49">
        <f>$C26*Discount_factors!AI26</f>
        <v>0.62943958205766792</v>
      </c>
      <c r="AK26" s="49">
        <f>$C26*Discount_factors!AJ26</f>
        <v>0.64859342853968283</v>
      </c>
      <c r="AL26" s="49">
        <f>$C26*Discount_factors!AK26</f>
        <v>0.669555968150085</v>
      </c>
      <c r="AM26" s="49">
        <f>$C26*Discount_factors!AL26</f>
        <v>0.69283642916266353</v>
      </c>
      <c r="AN26" s="49">
        <f>$C26*Discount_factors!AM26</f>
        <v>0.71879701016338848</v>
      </c>
      <c r="AO26" s="49">
        <f>$C26*Discount_factors!AN26</f>
        <v>0.74752732665961918</v>
      </c>
      <c r="AP26" s="49">
        <f>$C26*Discount_factors!AO26</f>
        <v>0.77903560347832235</v>
      </c>
      <c r="AQ26" s="49">
        <f>$C26*Discount_factors!AP26</f>
        <v>0.81337549287964628</v>
      </c>
      <c r="AR26" s="49">
        <f>$C26*Discount_factors!AQ26</f>
        <v>0.85057115416903273</v>
      </c>
      <c r="AS26" s="49">
        <f>$C26*Discount_factors!AR26</f>
        <v>0.8907011012227275</v>
      </c>
      <c r="AT26" s="49">
        <f>$C26*Discount_factors!AS26</f>
        <v>0.93387338359899341</v>
      </c>
      <c r="AU26" s="49">
        <f>$C26*Discount_factors!AT26</f>
        <v>0.98017482595783145</v>
      </c>
      <c r="AV26" s="49">
        <f>$C26*Discount_factors!AU26</f>
        <v>1.0296932581652209</v>
      </c>
      <c r="AW26" s="49">
        <f>$C26*Discount_factors!AV26</f>
        <v>1.0825371161742601</v>
      </c>
      <c r="AX26" s="49">
        <f>$C26*Discount_factors!AW26</f>
        <v>1.1387857447306744</v>
      </c>
      <c r="AY26" s="49">
        <f>$C26*Discount_factors!AX26</f>
        <v>1.1985492206141406</v>
      </c>
      <c r="AZ26" s="49">
        <f>$C26*Discount_factors!AY26</f>
        <v>1.2619165179080101</v>
      </c>
      <c r="BA26" s="49">
        <f>$C26*Discount_factors!AZ26</f>
        <v>1.329</v>
      </c>
      <c r="BB26" s="49">
        <f>$C26*Discount_factors!BA26</f>
        <v>0</v>
      </c>
      <c r="BC26" s="49">
        <f>$C26*Discount_factors!BB26</f>
        <v>0</v>
      </c>
      <c r="BD26" s="49">
        <f>$C26*Discount_factors!BC26</f>
        <v>0</v>
      </c>
      <c r="BE26" s="49">
        <f>$C26*Discount_factors!BD26</f>
        <v>0</v>
      </c>
      <c r="BF26" s="49">
        <f>$C26*Discount_factors!BE26</f>
        <v>0</v>
      </c>
      <c r="BG26" s="49">
        <f>$C26*Discount_factors!BF26</f>
        <v>0</v>
      </c>
      <c r="BH26" s="49">
        <f>$C26*Discount_factors!BG26</f>
        <v>0</v>
      </c>
      <c r="BI26" s="49">
        <f>$C26*Discount_factors!BH26</f>
        <v>0</v>
      </c>
      <c r="BJ26" s="49">
        <f>$C26*Discount_factors!BI26</f>
        <v>0</v>
      </c>
      <c r="BK26" s="49">
        <f>$C26*Discount_factors!BJ26</f>
        <v>0</v>
      </c>
      <c r="BL26" s="49">
        <f>$C26*Discount_factors!BK26</f>
        <v>0</v>
      </c>
      <c r="BM26" s="49">
        <f>$C26*Discount_factors!BL26</f>
        <v>0</v>
      </c>
      <c r="BN26" s="49">
        <f>$C26*Discount_factors!BM26</f>
        <v>0</v>
      </c>
      <c r="BO26" s="49">
        <f>$C26*Discount_factors!BN26</f>
        <v>0</v>
      </c>
      <c r="BP26" s="49">
        <f>$C26*Discount_factors!BO26</f>
        <v>0</v>
      </c>
      <c r="BQ26" s="49">
        <f>$C26*Discount_factors!BP26</f>
        <v>0</v>
      </c>
      <c r="BR26" s="49">
        <f>$C26*Discount_factors!BQ26</f>
        <v>0</v>
      </c>
      <c r="BS26" s="49">
        <f>$C26*Discount_factors!BR26</f>
        <v>0</v>
      </c>
      <c r="BT26" s="49">
        <f>$C26*Discount_factors!BS26</f>
        <v>0</v>
      </c>
      <c r="BU26" s="49">
        <f>$C26*Discount_factors!BT26</f>
        <v>0</v>
      </c>
      <c r="BV26" s="49">
        <f>$C26*Discount_factors!BU26</f>
        <v>0</v>
      </c>
      <c r="BW26" s="49">
        <f>$C26*Discount_factors!BV26</f>
        <v>0</v>
      </c>
      <c r="BX26" s="49">
        <f>$C26*Discount_factors!BW26</f>
        <v>0</v>
      </c>
    </row>
    <row r="27" spans="1:76">
      <c r="A27" s="58">
        <v>2031</v>
      </c>
      <c r="B27" s="101">
        <f t="shared" si="0"/>
        <v>25</v>
      </c>
      <c r="C27" s="49">
        <f>B27*Interest_rates!F25/100 + (B26-B27)</f>
        <v>1.3340000000000001</v>
      </c>
      <c r="D27" s="65">
        <f>D26-'Bond Sales'!F24</f>
        <v>0</v>
      </c>
      <c r="E27" s="65">
        <f t="shared" si="10"/>
        <v>0</v>
      </c>
      <c r="F27" s="65"/>
      <c r="G27" s="65">
        <f t="shared" si="9"/>
        <v>25</v>
      </c>
      <c r="L27" s="78">
        <f t="shared" si="3"/>
        <v>0</v>
      </c>
      <c r="M27" s="78"/>
      <c r="N27" s="78"/>
      <c r="O27" s="78">
        <f t="shared" si="5"/>
        <v>0</v>
      </c>
      <c r="P27" s="119">
        <f>(O27*Interest_rates!B25/100)-(I26*Interest_rates!B24/100)</f>
        <v>0</v>
      </c>
      <c r="R27" s="66">
        <v>0</v>
      </c>
      <c r="S27" s="66"/>
      <c r="T27" s="66">
        <f>G27*(Interest_rates!M25/100)</f>
        <v>1.3340000000000001</v>
      </c>
      <c r="U27" s="66">
        <f t="shared" si="6"/>
        <v>0</v>
      </c>
      <c r="V27" s="49">
        <f t="shared" si="7"/>
        <v>0</v>
      </c>
      <c r="W27" s="80">
        <f t="shared" si="8"/>
        <v>1.3340000000000001</v>
      </c>
      <c r="X27" s="79"/>
      <c r="Y27" s="84">
        <f>$W27*Discount_factors!X27</f>
        <v>0.94716810940188367</v>
      </c>
      <c r="Z27" s="84">
        <f>$W27*Discount_factors!Y27</f>
        <v>0.86730118683245105</v>
      </c>
      <c r="AA27" s="84">
        <f>$W27*Discount_factors!Z27</f>
        <v>0.79450958182114062</v>
      </c>
      <c r="AB27" s="84">
        <f>$W27*Discount_factors!AA27</f>
        <v>0.72813659145935117</v>
      </c>
      <c r="AC27" s="84">
        <f>$W27*Discount_factors!AB27</f>
        <v>0.66758921561888129</v>
      </c>
      <c r="AD27" s="84">
        <f>$W27*Discount_factors!AC27</f>
        <v>0.61233171321496305</v>
      </c>
      <c r="AE27" s="84">
        <f>$W27*Discount_factors!AD27</f>
        <v>0.56187983676381037</v>
      </c>
      <c r="AF27" s="84">
        <f>$W27*Discount_factors!AE27</f>
        <v>0.51579567107165902</v>
      </c>
      <c r="AG27" s="84">
        <f>$W27*Discount_factors!AF27</f>
        <v>0.47368301030042265</v>
      </c>
      <c r="AI27" s="49">
        <f>SUM($BB$28:$BB$49)</f>
        <v>24.414603935627426</v>
      </c>
      <c r="AJ27" s="49">
        <f>$C27*Discount_factors!AI27</f>
        <v>0.59980222981534448</v>
      </c>
      <c r="AK27" s="49">
        <f>$C27*Discount_factors!AJ27</f>
        <v>0.6180542116686254</v>
      </c>
      <c r="AL27" s="49">
        <f>$C27*Discount_factors!AK27</f>
        <v>0.63802972378975509</v>
      </c>
      <c r="AM27" s="49">
        <f>$C27*Discount_factors!AL27</f>
        <v>0.66021401728592488</v>
      </c>
      <c r="AN27" s="49">
        <f>$C27*Discount_factors!AM27</f>
        <v>0.68495223651362835</v>
      </c>
      <c r="AO27" s="49">
        <f>$C27*Discount_factors!AN27</f>
        <v>0.71232977740707826</v>
      </c>
      <c r="AP27" s="49">
        <f>$C27*Discount_factors!AO27</f>
        <v>0.74235447752478689</v>
      </c>
      <c r="AQ27" s="49">
        <f>$C27*Discount_factors!AP27</f>
        <v>0.77507746289407886</v>
      </c>
      <c r="AR27" s="49">
        <f>$C27*Discount_factors!AQ27</f>
        <v>0.81052175527222536</v>
      </c>
      <c r="AS27" s="49">
        <f>$C27*Discount_factors!AR27</f>
        <v>0.84876217168596868</v>
      </c>
      <c r="AT27" s="49">
        <f>$C27*Discount_factors!AS27</f>
        <v>0.88990167414758792</v>
      </c>
      <c r="AU27" s="49">
        <f>$C27*Discount_factors!AT27</f>
        <v>0.93402299915182529</v>
      </c>
      <c r="AV27" s="49">
        <f>$C27*Discount_factors!AU27</f>
        <v>0.98120984106897535</v>
      </c>
      <c r="AW27" s="49">
        <f>$C27*Discount_factors!AV27</f>
        <v>1.0315655301126354</v>
      </c>
      <c r="AX27" s="49">
        <f>$C27*Discount_factors!AW27</f>
        <v>1.0851656750572876</v>
      </c>
      <c r="AY27" s="49">
        <f>$C27*Discount_factors!AX27</f>
        <v>1.1421151696842942</v>
      </c>
      <c r="AZ27" s="49">
        <f>$C27*Discount_factors!AY27</f>
        <v>1.2024987987055029</v>
      </c>
      <c r="BA27" s="49">
        <f>$C27*Discount_factors!AZ27</f>
        <v>1.2664236348446876</v>
      </c>
      <c r="BB27" s="49">
        <f>$C27*Discount_factors!BA27</f>
        <v>1.3340000000000001</v>
      </c>
      <c r="BC27" s="49">
        <f>$C27*Discount_factors!BB27</f>
        <v>0</v>
      </c>
      <c r="BD27" s="49">
        <f>$C27*Discount_factors!BC27</f>
        <v>0</v>
      </c>
      <c r="BE27" s="49">
        <f>$C27*Discount_factors!BD27</f>
        <v>0</v>
      </c>
      <c r="BF27" s="49">
        <f>$C27*Discount_factors!BE27</f>
        <v>0</v>
      </c>
      <c r="BG27" s="49">
        <f>$C27*Discount_factors!BF27</f>
        <v>0</v>
      </c>
      <c r="BH27" s="49">
        <f>$C27*Discount_factors!BG27</f>
        <v>0</v>
      </c>
      <c r="BI27" s="49">
        <f>$C27*Discount_factors!BH27</f>
        <v>0</v>
      </c>
      <c r="BJ27" s="49">
        <f>$C27*Discount_factors!BI27</f>
        <v>0</v>
      </c>
      <c r="BK27" s="49">
        <f>$C27*Discount_factors!BJ27</f>
        <v>0</v>
      </c>
      <c r="BL27" s="49">
        <f>$C27*Discount_factors!BK27</f>
        <v>0</v>
      </c>
      <c r="BM27" s="49">
        <f>$C27*Discount_factors!BL27</f>
        <v>0</v>
      </c>
      <c r="BN27" s="49">
        <f>$C27*Discount_factors!BM27</f>
        <v>0</v>
      </c>
      <c r="BO27" s="49">
        <f>$C27*Discount_factors!BN27</f>
        <v>0</v>
      </c>
      <c r="BP27" s="49">
        <f>$C27*Discount_factors!BO27</f>
        <v>0</v>
      </c>
      <c r="BQ27" s="49">
        <f>$C27*Discount_factors!BP27</f>
        <v>0</v>
      </c>
      <c r="BR27" s="49">
        <f>$C27*Discount_factors!BQ27</f>
        <v>0</v>
      </c>
      <c r="BS27" s="49">
        <f>$C27*Discount_factors!BR27</f>
        <v>0</v>
      </c>
      <c r="BT27" s="49">
        <f>$C27*Discount_factors!BS27</f>
        <v>0</v>
      </c>
      <c r="BU27" s="49">
        <f>$C27*Discount_factors!BT27</f>
        <v>0</v>
      </c>
      <c r="BV27" s="49">
        <f>$C27*Discount_factors!BU27</f>
        <v>0</v>
      </c>
      <c r="BW27" s="49">
        <f>$C27*Discount_factors!BV27</f>
        <v>0</v>
      </c>
      <c r="BX27" s="49">
        <f>$C27*Discount_factors!BW27</f>
        <v>0</v>
      </c>
    </row>
    <row r="28" spans="1:76" s="51" customFormat="1" ht="12">
      <c r="A28" s="51">
        <v>2032</v>
      </c>
      <c r="B28" s="101">
        <f t="shared" si="0"/>
        <v>25</v>
      </c>
      <c r="C28" s="49">
        <f>B28*Interest_rates!F26/100 + (B27-B28)</f>
        <v>1.33725</v>
      </c>
      <c r="D28" s="65">
        <f>D27-'Bond Sales'!F25</f>
        <v>0</v>
      </c>
      <c r="E28" s="50">
        <f t="shared" si="10"/>
        <v>0</v>
      </c>
      <c r="F28" s="50"/>
      <c r="G28" s="50">
        <f t="shared" si="9"/>
        <v>25</v>
      </c>
      <c r="I28" s="87"/>
      <c r="J28" s="87"/>
      <c r="K28" s="87"/>
      <c r="L28" s="78">
        <f t="shared" si="3"/>
        <v>0</v>
      </c>
      <c r="M28" s="78"/>
      <c r="N28" s="78"/>
      <c r="O28" s="78">
        <f t="shared" si="5"/>
        <v>0</v>
      </c>
      <c r="P28" s="119">
        <f>(O28*Interest_rates!B26/100)-(I27*Interest_rates!B25/100)</f>
        <v>0</v>
      </c>
      <c r="R28" s="49">
        <v>0</v>
      </c>
      <c r="S28" s="49"/>
      <c r="T28" s="66">
        <f>G28*(Interest_rates!M26/100)</f>
        <v>1.33725</v>
      </c>
      <c r="U28" s="66">
        <f t="shared" si="6"/>
        <v>0</v>
      </c>
      <c r="V28" s="49">
        <f t="shared" si="7"/>
        <v>0</v>
      </c>
      <c r="W28" s="80">
        <f t="shared" si="8"/>
        <v>1.33725</v>
      </c>
      <c r="X28" s="88"/>
      <c r="Y28" s="84">
        <f>$W28*Discount_factors!X28</f>
        <v>0.92425281846830942</v>
      </c>
      <c r="Z28" s="84">
        <f>$W28*Discount_factors!Y28</f>
        <v>0.8422189278015686</v>
      </c>
      <c r="AA28" s="84">
        <f>$W28*Discount_factors!Z28</f>
        <v>0.76781346692071561</v>
      </c>
      <c r="AB28" s="84">
        <f>$W28*Discount_factors!AA28</f>
        <v>0.70029505936740155</v>
      </c>
      <c r="AC28" s="84">
        <f>$W28*Discount_factors!AB28</f>
        <v>0.63899746117522804</v>
      </c>
      <c r="AD28" s="84">
        <f>$W28*Discount_factors!AC28</f>
        <v>0.58332163743797072</v>
      </c>
      <c r="AE28" s="84">
        <f>$W28*Discount_factors!AD28</f>
        <v>0.53272870680427831</v>
      </c>
      <c r="AF28" s="84">
        <f>$W28*Discount_factors!AE28</f>
        <v>0.48673365531830109</v>
      </c>
      <c r="AG28" s="84">
        <f>$W28*Discount_factors!AF28</f>
        <v>0.44489973261753352</v>
      </c>
      <c r="AI28" s="49">
        <f>SUM($BC$29:$BC$49)</f>
        <v>24.383291100144138</v>
      </c>
      <c r="AJ28" s="49">
        <f>$C28*Discount_factors!AI28</f>
        <v>0.57073490693492446</v>
      </c>
      <c r="AK28" s="49">
        <f>$C28*Discount_factors!AJ28</f>
        <v>0.58810237015295419</v>
      </c>
      <c r="AL28" s="49">
        <f>$C28*Discount_factors!AK28</f>
        <v>0.60710983875629743</v>
      </c>
      <c r="AM28" s="49">
        <f>$C28*Discount_factors!AL28</f>
        <v>0.62821904784985394</v>
      </c>
      <c r="AN28" s="49">
        <f>$C28*Discount_factors!AM28</f>
        <v>0.6517584155727878</v>
      </c>
      <c r="AO28" s="49">
        <f>$C28*Discount_factors!AN28</f>
        <v>0.67780919944323237</v>
      </c>
      <c r="AP28" s="49">
        <f>$C28*Discount_factors!AO28</f>
        <v>0.70637885719976479</v>
      </c>
      <c r="AQ28" s="49">
        <f>$C28*Discount_factors!AP28</f>
        <v>0.73751603722512982</v>
      </c>
      <c r="AR28" s="49">
        <f>$C28*Discount_factors!AQ28</f>
        <v>0.77124264560743527</v>
      </c>
      <c r="AS28" s="49">
        <f>$C28*Discount_factors!AR28</f>
        <v>0.80762987362719385</v>
      </c>
      <c r="AT28" s="49">
        <f>$C28*Discount_factors!AS28</f>
        <v>0.84677569360190419</v>
      </c>
      <c r="AU28" s="49">
        <f>$C28*Discount_factors!AT28</f>
        <v>0.88875883249068666</v>
      </c>
      <c r="AV28" s="49">
        <f>$C28*Discount_factors!AU28</f>
        <v>0.93365892870811584</v>
      </c>
      <c r="AW28" s="49">
        <f>$C28*Discount_factors!AV28</f>
        <v>0.98157430492941666</v>
      </c>
      <c r="AX28" s="49">
        <f>$C28*Discount_factors!AW28</f>
        <v>1.0325769058135488</v>
      </c>
      <c r="AY28" s="49">
        <f>$C28*Discount_factors!AX28</f>
        <v>1.086766541830644</v>
      </c>
      <c r="AZ28" s="49">
        <f>$C28*Discount_factors!AY28</f>
        <v>1.1442238888972303</v>
      </c>
      <c r="BA28" s="49">
        <f>$C28*Discount_factors!AZ28</f>
        <v>1.2050508308310071</v>
      </c>
      <c r="BB28" s="49">
        <f>$C28*Discount_factors!BA28</f>
        <v>1.2693523431641496</v>
      </c>
      <c r="BC28" s="49">
        <f>$C28*Discount_factors!BB28</f>
        <v>1.33725</v>
      </c>
      <c r="BD28" s="49">
        <f>$C28*Discount_factors!BC28</f>
        <v>0</v>
      </c>
      <c r="BE28" s="49">
        <f>$C28*Discount_factors!BD28</f>
        <v>0</v>
      </c>
      <c r="BF28" s="49">
        <f>$C28*Discount_factors!BE28</f>
        <v>0</v>
      </c>
      <c r="BG28" s="49">
        <f>$C28*Discount_factors!BF28</f>
        <v>0</v>
      </c>
      <c r="BH28" s="49">
        <f>$C28*Discount_factors!BG28</f>
        <v>0</v>
      </c>
      <c r="BI28" s="49">
        <f>$C28*Discount_factors!BH28</f>
        <v>0</v>
      </c>
      <c r="BJ28" s="49">
        <f>$C28*Discount_factors!BI28</f>
        <v>0</v>
      </c>
      <c r="BK28" s="49">
        <f>$C28*Discount_factors!BJ28</f>
        <v>0</v>
      </c>
      <c r="BL28" s="49">
        <f>$C28*Discount_factors!BK28</f>
        <v>0</v>
      </c>
      <c r="BM28" s="49">
        <f>$C28*Discount_factors!BL28</f>
        <v>0</v>
      </c>
      <c r="BN28" s="49">
        <f>$C28*Discount_factors!BM28</f>
        <v>0</v>
      </c>
      <c r="BO28" s="49">
        <f>$C28*Discount_factors!BN28</f>
        <v>0</v>
      </c>
      <c r="BP28" s="49">
        <f>$C28*Discount_factors!BO28</f>
        <v>0</v>
      </c>
      <c r="BQ28" s="49">
        <f>$C28*Discount_factors!BP28</f>
        <v>0</v>
      </c>
      <c r="BR28" s="49">
        <f>$C28*Discount_factors!BQ28</f>
        <v>0</v>
      </c>
      <c r="BS28" s="49">
        <f>$C28*Discount_factors!BR28</f>
        <v>0</v>
      </c>
      <c r="BT28" s="49">
        <f>$C28*Discount_factors!BS28</f>
        <v>0</v>
      </c>
      <c r="BU28" s="49">
        <f>$C28*Discount_factors!BT28</f>
        <v>0</v>
      </c>
      <c r="BV28" s="49">
        <f>$C28*Discount_factors!BU28</f>
        <v>0</v>
      </c>
      <c r="BW28" s="49">
        <f>$C28*Discount_factors!BV28</f>
        <v>0</v>
      </c>
      <c r="BX28" s="49">
        <f>$C28*Discount_factors!BW28</f>
        <v>0</v>
      </c>
    </row>
    <row r="29" spans="1:76">
      <c r="A29" s="58">
        <v>2033</v>
      </c>
      <c r="B29" s="101">
        <f t="shared" si="0"/>
        <v>25</v>
      </c>
      <c r="C29" s="49">
        <f>B29*Interest_rates!F27/100 + (B28-B29)</f>
        <v>1.3395000000000001</v>
      </c>
      <c r="D29" s="65"/>
      <c r="E29" s="65"/>
      <c r="F29" s="65"/>
      <c r="G29" s="65">
        <f t="shared" ref="G29:G49" si="11">G28-R29</f>
        <v>25</v>
      </c>
      <c r="O29" s="78">
        <f t="shared" si="5"/>
        <v>0</v>
      </c>
      <c r="P29" s="119">
        <f>(O29*Interest_rates!B27/100)-(I28*Interest_rates!B26/100)</f>
        <v>0</v>
      </c>
      <c r="R29" s="66">
        <v>0</v>
      </c>
      <c r="S29" s="66"/>
      <c r="T29" s="66">
        <f>G29*(Interest_rates!M27/100)</f>
        <v>1.3395000000000001</v>
      </c>
      <c r="U29" s="66"/>
      <c r="V29" s="49">
        <f t="shared" si="7"/>
        <v>0</v>
      </c>
      <c r="W29" s="80">
        <f t="shared" si="8"/>
        <v>1.3395000000000001</v>
      </c>
      <c r="X29" s="79"/>
      <c r="Y29" s="84">
        <f>$W29*Discount_factors!X29</f>
        <v>0.90113485464799392</v>
      </c>
      <c r="Z29" s="84">
        <f>$W29*Discount_factors!Y29</f>
        <v>0.81717585536774739</v>
      </c>
      <c r="AA29" s="84">
        <f>$W29*Discount_factors!Z29</f>
        <v>0.74139211978098174</v>
      </c>
      <c r="AB29" s="84">
        <f>$W29*Discount_factors!AA29</f>
        <v>0.67295357361318908</v>
      </c>
      <c r="AC29" s="84">
        <f>$W29*Discount_factors!AB29</f>
        <v>0.61111784752233744</v>
      </c>
      <c r="AD29" s="84">
        <f>$W29*Discount_factors!AC29</f>
        <v>0.55522065188106318</v>
      </c>
      <c r="AE29" s="84">
        <f>$W29*Discount_factors!AD29</f>
        <v>0.50466724685416287</v>
      </c>
      <c r="AF29" s="84">
        <f>$W29*Discount_factors!AE29</f>
        <v>0.4589248787386972</v>
      </c>
      <c r="AG29" s="84">
        <f>$W29*Discount_factors!AF29</f>
        <v>0.417516069247862</v>
      </c>
      <c r="AH29" s="81"/>
      <c r="AI29" s="49">
        <f>SUM($BD$30:$BD$49)</f>
        <v>24.350247837289853</v>
      </c>
      <c r="AJ29" s="49">
        <f>$C29*Discount_factors!AI29</f>
        <v>0.54262153915782141</v>
      </c>
      <c r="AK29" s="49">
        <f>$C29*Discount_factors!AJ29</f>
        <v>0.55913351259439392</v>
      </c>
      <c r="AL29" s="49">
        <f>$C29*Discount_factors!AK29</f>
        <v>0.57720470772144439</v>
      </c>
      <c r="AM29" s="49">
        <f>$C29*Discount_factors!AL29</f>
        <v>0.59727411540891906</v>
      </c>
      <c r="AN29" s="49">
        <f>$C29*Discount_factors!AM29</f>
        <v>0.61965397651329124</v>
      </c>
      <c r="AO29" s="49">
        <f>$C29*Discount_factors!AN29</f>
        <v>0.64442154595452761</v>
      </c>
      <c r="AP29" s="49">
        <f>$C29*Discount_factors!AO29</f>
        <v>0.67158391411651108</v>
      </c>
      <c r="AQ29" s="49">
        <f>$C29*Discount_factors!AP29</f>
        <v>0.70118733305076653</v>
      </c>
      <c r="AR29" s="49">
        <f>$C29*Discount_factors!AQ29</f>
        <v>0.73325262979117811</v>
      </c>
      <c r="AS29" s="49">
        <f>$C29*Discount_factors!AR29</f>
        <v>0.76784748886472576</v>
      </c>
      <c r="AT29" s="49">
        <f>$C29*Discount_factors!AS29</f>
        <v>0.80506505664999928</v>
      </c>
      <c r="AU29" s="49">
        <f>$C29*Discount_factors!AT29</f>
        <v>0.84498018215870629</v>
      </c>
      <c r="AV29" s="49">
        <f>$C29*Discount_factors!AU29</f>
        <v>0.88766858096136392</v>
      </c>
      <c r="AW29" s="49">
        <f>$C29*Discount_factors!AV29</f>
        <v>0.93322373253630131</v>
      </c>
      <c r="AX29" s="49">
        <f>$C29*Discount_factors!AW29</f>
        <v>0.98171403767888732</v>
      </c>
      <c r="AY29" s="49">
        <f>$C29*Discount_factors!AX29</f>
        <v>1.0332343903762755</v>
      </c>
      <c r="AZ29" s="49">
        <f>$C29*Discount_factors!AY29</f>
        <v>1.087861492595469</v>
      </c>
      <c r="BA29" s="49">
        <f>$C29*Discount_factors!AZ29</f>
        <v>1.1456922095418443</v>
      </c>
      <c r="BB29" s="49">
        <f>$C29*Discount_factors!BA29</f>
        <v>1.2068263458429971</v>
      </c>
      <c r="BC29" s="49">
        <f>$C29*Discount_factors!BB29</f>
        <v>1.2713794870821391</v>
      </c>
      <c r="BD29" s="49">
        <f>$C29*Discount_factors!BC29</f>
        <v>1.3395000000000001</v>
      </c>
      <c r="BE29" s="49">
        <f>$C29*Discount_factors!BD29</f>
        <v>0</v>
      </c>
      <c r="BF29" s="49">
        <f>$C29*Discount_factors!BE29</f>
        <v>0</v>
      </c>
      <c r="BG29" s="49">
        <f>$C29*Discount_factors!BF29</f>
        <v>0</v>
      </c>
      <c r="BH29" s="49">
        <f>$C29*Discount_factors!BG29</f>
        <v>0</v>
      </c>
      <c r="BI29" s="49">
        <f>$C29*Discount_factors!BH29</f>
        <v>0</v>
      </c>
      <c r="BJ29" s="49">
        <f>$C29*Discount_factors!BI29</f>
        <v>0</v>
      </c>
      <c r="BK29" s="49">
        <f>$C29*Discount_factors!BJ29</f>
        <v>0</v>
      </c>
      <c r="BL29" s="49">
        <f>$C29*Discount_factors!BK29</f>
        <v>0</v>
      </c>
      <c r="BM29" s="49">
        <f>$C29*Discount_factors!BL29</f>
        <v>0</v>
      </c>
      <c r="BN29" s="49">
        <f>$C29*Discount_factors!BM29</f>
        <v>0</v>
      </c>
      <c r="BO29" s="49">
        <f>$C29*Discount_factors!BN29</f>
        <v>0</v>
      </c>
      <c r="BP29" s="49">
        <f>$C29*Discount_factors!BO29</f>
        <v>0</v>
      </c>
      <c r="BQ29" s="49">
        <f>$C29*Discount_factors!BP29</f>
        <v>0</v>
      </c>
      <c r="BR29" s="49">
        <f>$C29*Discount_factors!BQ29</f>
        <v>0</v>
      </c>
      <c r="BS29" s="49">
        <f>$C29*Discount_factors!BR29</f>
        <v>0</v>
      </c>
      <c r="BT29" s="49">
        <f>$C29*Discount_factors!BS29</f>
        <v>0</v>
      </c>
      <c r="BU29" s="49">
        <f>$C29*Discount_factors!BT29</f>
        <v>0</v>
      </c>
      <c r="BV29" s="49">
        <f>$C29*Discount_factors!BU29</f>
        <v>0</v>
      </c>
      <c r="BW29" s="49">
        <f>$C29*Discount_factors!BV29</f>
        <v>0</v>
      </c>
      <c r="BX29" s="49">
        <f>$C29*Discount_factors!BW29</f>
        <v>0</v>
      </c>
    </row>
    <row r="30" spans="1:76">
      <c r="A30" s="58">
        <v>2034</v>
      </c>
      <c r="B30" s="101">
        <f t="shared" si="0"/>
        <v>25</v>
      </c>
      <c r="C30" s="49">
        <f>B30*Interest_rates!F28/100 + (B29-B30)</f>
        <v>1.3410000000000002</v>
      </c>
      <c r="D30" s="65"/>
      <c r="E30" s="65"/>
      <c r="F30" s="65"/>
      <c r="G30" s="65">
        <f t="shared" si="11"/>
        <v>25</v>
      </c>
      <c r="O30" s="78">
        <f t="shared" si="5"/>
        <v>0</v>
      </c>
      <c r="P30" s="119">
        <f>(O30*Interest_rates!B28/100)-(I29*Interest_rates!B27/100)</f>
        <v>0</v>
      </c>
      <c r="R30" s="66">
        <v>0</v>
      </c>
      <c r="S30" s="66"/>
      <c r="T30" s="66">
        <f>G30*(Interest_rates!M28/100)</f>
        <v>1.3410000000000002</v>
      </c>
      <c r="U30" s="66"/>
      <c r="V30" s="49"/>
      <c r="W30" s="80">
        <f t="shared" si="8"/>
        <v>1.3410000000000002</v>
      </c>
      <c r="X30" s="79"/>
      <c r="Y30" s="84">
        <f>$W30*Discount_factors!X30</f>
        <v>0.87805026495724048</v>
      </c>
      <c r="Z30" s="84">
        <f>$W30*Discount_factors!Y30</f>
        <v>0.79238594582859267</v>
      </c>
      <c r="AA30" s="84">
        <f>$W30*Discount_factors!Z30</f>
        <v>0.7154364070393685</v>
      </c>
      <c r="AB30" s="84">
        <f>$W30*Discount_factors!AA30</f>
        <v>0.64627907701320675</v>
      </c>
      <c r="AC30" s="84">
        <f>$W30*Discount_factors!AB30</f>
        <v>0.58409282633541149</v>
      </c>
      <c r="AD30" s="84">
        <f>$W30*Discount_factors!AC30</f>
        <v>0.52814640220016906</v>
      </c>
      <c r="AE30" s="84">
        <f>$W30*Discount_factors!AD30</f>
        <v>0.47778822793608755</v>
      </c>
      <c r="AF30" s="84">
        <f>$W30*Discount_factors!AE30</f>
        <v>0.43243740105483841</v>
      </c>
      <c r="AG30" s="84">
        <f>$W30*Discount_factors!AF30</f>
        <v>0.39157574424652358</v>
      </c>
      <c r="AH30" s="81"/>
      <c r="AI30" s="49">
        <f>SUM($BE$31:$BE$49)</f>
        <v>24.315395131282084</v>
      </c>
      <c r="AJ30" s="49">
        <f>$C30*Discount_factors!AI30</f>
        <v>0.51557379945660187</v>
      </c>
      <c r="AK30" s="49">
        <f>$C30*Discount_factors!AJ30</f>
        <v>0.53126271017406623</v>
      </c>
      <c r="AL30" s="49">
        <f>$C30*Discount_factors!AK30</f>
        <v>0.54843312096689179</v>
      </c>
      <c r="AM30" s="49">
        <f>$C30*Discount_factors!AL30</f>
        <v>0.56750214058291071</v>
      </c>
      <c r="AN30" s="49">
        <f>$C30*Discount_factors!AM30</f>
        <v>0.58876644579055226</v>
      </c>
      <c r="AO30" s="49">
        <f>$C30*Discount_factors!AN30</f>
        <v>0.61229944062880082</v>
      </c>
      <c r="AP30" s="49">
        <f>$C30*Discount_factors!AO30</f>
        <v>0.63810786205130487</v>
      </c>
      <c r="AQ30" s="49">
        <f>$C30*Discount_factors!AP30</f>
        <v>0.66623565661052597</v>
      </c>
      <c r="AR30" s="49">
        <f>$C30*Discount_factors!AQ30</f>
        <v>0.69670261318732529</v>
      </c>
      <c r="AS30" s="49">
        <f>$C30*Discount_factors!AR30</f>
        <v>0.72957304247750321</v>
      </c>
      <c r="AT30" s="49">
        <f>$C30*Discount_factors!AS30</f>
        <v>0.76493544784638812</v>
      </c>
      <c r="AU30" s="49">
        <f>$C30*Discount_factors!AT30</f>
        <v>0.80286094735061198</v>
      </c>
      <c r="AV30" s="49">
        <f>$C30*Discount_factors!AU30</f>
        <v>0.84342148241076476</v>
      </c>
      <c r="AW30" s="49">
        <f>$C30*Discount_factors!AV30</f>
        <v>0.88670587288808544</v>
      </c>
      <c r="AX30" s="49">
        <f>$C30*Discount_factors!AW30</f>
        <v>0.93277911004335012</v>
      </c>
      <c r="AY30" s="49">
        <f>$C30*Discount_factors!AX30</f>
        <v>0.98173135773842524</v>
      </c>
      <c r="AZ30" s="49">
        <f>$C30*Discount_factors!AY30</f>
        <v>1.0336354946220558</v>
      </c>
      <c r="BA30" s="49">
        <f>$C30*Discount_factors!AZ30</f>
        <v>1.0885835575161644</v>
      </c>
      <c r="BB30" s="49">
        <f>$C30*Discount_factors!BA30</f>
        <v>1.1466703761452268</v>
      </c>
      <c r="BC30" s="49">
        <f>$C30*Discount_factors!BB30</f>
        <v>1.2080057745652353</v>
      </c>
      <c r="BD30" s="49">
        <f>$C30*Discount_factors!BC30</f>
        <v>1.2727307239664403</v>
      </c>
      <c r="BE30" s="49">
        <f>$C30*Discount_factors!BD30</f>
        <v>1.3410000000000002</v>
      </c>
      <c r="BF30" s="49">
        <f>$C30*Discount_factors!BE30</f>
        <v>0</v>
      </c>
      <c r="BG30" s="49">
        <f>$C30*Discount_factors!BF30</f>
        <v>0</v>
      </c>
      <c r="BH30" s="49">
        <f>$C30*Discount_factors!BG30</f>
        <v>0</v>
      </c>
      <c r="BI30" s="49">
        <f>$C30*Discount_factors!BH30</f>
        <v>0</v>
      </c>
      <c r="BJ30" s="49">
        <f>$C30*Discount_factors!BI30</f>
        <v>0</v>
      </c>
      <c r="BK30" s="49">
        <f>$C30*Discount_factors!BJ30</f>
        <v>0</v>
      </c>
      <c r="BL30" s="49">
        <f>$C30*Discount_factors!BK30</f>
        <v>0</v>
      </c>
      <c r="BM30" s="49">
        <f>$C30*Discount_factors!BL30</f>
        <v>0</v>
      </c>
      <c r="BN30" s="49">
        <f>$C30*Discount_factors!BM30</f>
        <v>0</v>
      </c>
      <c r="BO30" s="49">
        <f>$C30*Discount_factors!BN30</f>
        <v>0</v>
      </c>
      <c r="BP30" s="49">
        <f>$C30*Discount_factors!BO30</f>
        <v>0</v>
      </c>
      <c r="BQ30" s="49">
        <f>$C30*Discount_factors!BP30</f>
        <v>0</v>
      </c>
      <c r="BR30" s="49">
        <f>$C30*Discount_factors!BQ30</f>
        <v>0</v>
      </c>
      <c r="BS30" s="49">
        <f>$C30*Discount_factors!BR30</f>
        <v>0</v>
      </c>
      <c r="BT30" s="49">
        <f>$C30*Discount_factors!BS30</f>
        <v>0</v>
      </c>
      <c r="BU30" s="49">
        <f>$C30*Discount_factors!BT30</f>
        <v>0</v>
      </c>
      <c r="BV30" s="49">
        <f>$C30*Discount_factors!BU30</f>
        <v>0</v>
      </c>
      <c r="BW30" s="49">
        <f>$C30*Discount_factors!BV30</f>
        <v>0</v>
      </c>
      <c r="BX30" s="49">
        <f>$C30*Discount_factors!BW30</f>
        <v>0</v>
      </c>
    </row>
    <row r="31" spans="1:76">
      <c r="A31" s="58">
        <v>2035</v>
      </c>
      <c r="B31" s="101">
        <f t="shared" si="0"/>
        <v>25</v>
      </c>
      <c r="C31" s="49">
        <f>B31*Interest_rates!F29/100 + (B30-B31)</f>
        <v>1.3420000000000001</v>
      </c>
      <c r="D31" s="65"/>
      <c r="E31" s="65"/>
      <c r="F31" s="65"/>
      <c r="G31" s="65">
        <f t="shared" si="11"/>
        <v>25</v>
      </c>
      <c r="O31" s="78">
        <f t="shared" si="5"/>
        <v>0</v>
      </c>
      <c r="P31" s="119">
        <f>(O31*Interest_rates!B29/100)-(I30*Interest_rates!B28/100)</f>
        <v>0</v>
      </c>
      <c r="R31" s="66">
        <v>0</v>
      </c>
      <c r="S31" s="66"/>
      <c r="T31" s="66">
        <f>G31*(Interest_rates!M29/100)</f>
        <v>1.3420000000000001</v>
      </c>
      <c r="U31" s="66"/>
      <c r="V31" s="49"/>
      <c r="W31" s="80">
        <f t="shared" si="8"/>
        <v>1.3420000000000001</v>
      </c>
      <c r="X31" s="79"/>
      <c r="Y31" s="84">
        <f>$W31*Discount_factors!X31</f>
        <v>0.85520403094231989</v>
      </c>
      <c r="Z31" s="84">
        <f>$W31*Discount_factors!Y31</f>
        <v>0.76803118477833365</v>
      </c>
      <c r="AA31" s="84">
        <f>$W31*Discount_factors!Z31</f>
        <v>0.69010478916634976</v>
      </c>
      <c r="AB31" s="84">
        <f>$W31*Discount_factors!AA31</f>
        <v>0.62040616143861504</v>
      </c>
      <c r="AC31" s="84">
        <f>$W31*Discount_factors!AB31</f>
        <v>0.55803298531305734</v>
      </c>
      <c r="AD31" s="84">
        <f>$W31*Discount_factors!AC31</f>
        <v>0.50218554974153062</v>
      </c>
      <c r="AE31" s="84">
        <f>$W31*Discount_factors!AD31</f>
        <v>0.45215466999397341</v>
      </c>
      <c r="AF31" s="84">
        <f>$W31*Discount_factors!AE31</f>
        <v>0.40731107868489597</v>
      </c>
      <c r="AG31" s="84">
        <f>$W31*Discount_factors!AF31</f>
        <v>0.36709610207090881</v>
      </c>
      <c r="AH31" s="81"/>
      <c r="AI31" s="49">
        <f>SUM($BF$32:$BF$49)</f>
        <v>24.278645541929308</v>
      </c>
      <c r="AJ31" s="49">
        <f>$C31*Discount_factors!AI31</f>
        <v>0.48967264169929381</v>
      </c>
      <c r="AK31" s="49">
        <f>$C31*Discount_factors!AJ31</f>
        <v>0.50457338018620324</v>
      </c>
      <c r="AL31" s="49">
        <f>$C31*Discount_factors!AK31</f>
        <v>0.52088119183382109</v>
      </c>
      <c r="AM31" s="49">
        <f>$C31*Discount_factors!AL31</f>
        <v>0.53899223087388315</v>
      </c>
      <c r="AN31" s="49">
        <f>$C31*Discount_factors!AM31</f>
        <v>0.55918826976472757</v>
      </c>
      <c r="AO31" s="49">
        <f>$C31*Discount_factors!AN31</f>
        <v>0.58153902490722376</v>
      </c>
      <c r="AP31" s="49">
        <f>$C31*Discount_factors!AO31</f>
        <v>0.60605089480706331</v>
      </c>
      <c r="AQ31" s="49">
        <f>$C31*Discount_factors!AP31</f>
        <v>0.63276561825015831</v>
      </c>
      <c r="AR31" s="49">
        <f>$C31*Discount_factors!AQ31</f>
        <v>0.6617019899727381</v>
      </c>
      <c r="AS31" s="49">
        <f>$C31*Discount_factors!AR31</f>
        <v>0.69292108985965173</v>
      </c>
      <c r="AT31" s="49">
        <f>$C31*Discount_factors!AS31</f>
        <v>0.72650697508514939</v>
      </c>
      <c r="AU31" s="49">
        <f>$C31*Discount_factors!AT31</f>
        <v>0.76252719090987109</v>
      </c>
      <c r="AV31" s="49">
        <f>$C31*Discount_factors!AU31</f>
        <v>0.80105006459463768</v>
      </c>
      <c r="AW31" s="49">
        <f>$C31*Discount_factors!AV31</f>
        <v>0.84215995390963472</v>
      </c>
      <c r="AX31" s="49">
        <f>$C31*Discount_factors!AW31</f>
        <v>0.88591858511477894</v>
      </c>
      <c r="AY31" s="49">
        <f>$C31*Discount_factors!AX31</f>
        <v>0.93241159246160266</v>
      </c>
      <c r="AZ31" s="49">
        <f>$C31*Discount_factors!AY31</f>
        <v>0.98170819335504766</v>
      </c>
      <c r="BA31" s="49">
        <f>$C31*Discount_factors!AZ31</f>
        <v>1.0338958009138022</v>
      </c>
      <c r="BB31" s="49">
        <f>$C31*Discount_factors!BA31</f>
        <v>1.0890644808505625</v>
      </c>
      <c r="BC31" s="49">
        <f>$C31*Discount_factors!BB31</f>
        <v>1.1473185399312593</v>
      </c>
      <c r="BD31" s="49">
        <f>$C31*Discount_factors!BC31</f>
        <v>1.208791867300776</v>
      </c>
      <c r="BE31" s="49">
        <f>$C31*Discount_factors!BD31</f>
        <v>1.2736314630627896</v>
      </c>
      <c r="BF31" s="49">
        <f>$C31*Discount_factors!BE31</f>
        <v>1.3420000000000001</v>
      </c>
      <c r="BG31" s="49">
        <f>$C31*Discount_factors!BF31</f>
        <v>0</v>
      </c>
      <c r="BH31" s="49">
        <f>$C31*Discount_factors!BG31</f>
        <v>0</v>
      </c>
      <c r="BI31" s="49">
        <f>$C31*Discount_factors!BH31</f>
        <v>0</v>
      </c>
      <c r="BJ31" s="49">
        <f>$C31*Discount_factors!BI31</f>
        <v>0</v>
      </c>
      <c r="BK31" s="49">
        <f>$C31*Discount_factors!BJ31</f>
        <v>0</v>
      </c>
      <c r="BL31" s="49">
        <f>$C31*Discount_factors!BK31</f>
        <v>0</v>
      </c>
      <c r="BM31" s="49">
        <f>$C31*Discount_factors!BL31</f>
        <v>0</v>
      </c>
      <c r="BN31" s="49">
        <f>$C31*Discount_factors!BM31</f>
        <v>0</v>
      </c>
      <c r="BO31" s="49">
        <f>$C31*Discount_factors!BN31</f>
        <v>0</v>
      </c>
      <c r="BP31" s="49">
        <f>$C31*Discount_factors!BO31</f>
        <v>0</v>
      </c>
      <c r="BQ31" s="49">
        <f>$C31*Discount_factors!BP31</f>
        <v>0</v>
      </c>
      <c r="BR31" s="49">
        <f>$C31*Discount_factors!BQ31</f>
        <v>0</v>
      </c>
      <c r="BS31" s="49">
        <f>$C31*Discount_factors!BR31</f>
        <v>0</v>
      </c>
      <c r="BT31" s="49">
        <f>$C31*Discount_factors!BS31</f>
        <v>0</v>
      </c>
      <c r="BU31" s="49">
        <f>$C31*Discount_factors!BT31</f>
        <v>0</v>
      </c>
      <c r="BV31" s="49">
        <f>$C31*Discount_factors!BU31</f>
        <v>0</v>
      </c>
      <c r="BW31" s="49">
        <f>$C31*Discount_factors!BV31</f>
        <v>0</v>
      </c>
      <c r="BX31" s="49">
        <f>$C31*Discount_factors!BW31</f>
        <v>0</v>
      </c>
    </row>
    <row r="32" spans="1:76">
      <c r="A32" s="58">
        <v>2036</v>
      </c>
      <c r="B32" s="101">
        <f t="shared" si="0"/>
        <v>25</v>
      </c>
      <c r="C32" s="49">
        <f>B32*Interest_rates!F30/100 + (B31-B32)</f>
        <v>1.3425</v>
      </c>
      <c r="D32" s="65"/>
      <c r="E32" s="65"/>
      <c r="F32" s="65"/>
      <c r="G32" s="65">
        <f t="shared" si="11"/>
        <v>25</v>
      </c>
      <c r="O32" s="78">
        <f t="shared" si="5"/>
        <v>0</v>
      </c>
      <c r="P32" s="119">
        <f>(O32*Interest_rates!B30/100)-(I31*Interest_rates!B29/100)</f>
        <v>0</v>
      </c>
      <c r="R32" s="66">
        <v>0</v>
      </c>
      <c r="S32" s="66"/>
      <c r="T32" s="66">
        <f>G32*(Interest_rates!M30/100)</f>
        <v>1.3425</v>
      </c>
      <c r="U32" s="66"/>
      <c r="V32" s="49"/>
      <c r="W32" s="80">
        <f t="shared" si="8"/>
        <v>1.3425</v>
      </c>
      <c r="X32" s="79"/>
      <c r="Y32" s="84">
        <f>$W32*Discount_factors!X32</f>
        <v>0.83262546117394909</v>
      </c>
      <c r="Z32" s="84">
        <f>$W32*Discount_factors!Y32</f>
        <v>0.74413301354626848</v>
      </c>
      <c r="AA32" s="84">
        <f>$W32*Discount_factors!Z32</f>
        <v>0.66540906717600024</v>
      </c>
      <c r="AB32" s="84">
        <f>$W32*Discount_factors!AA32</f>
        <v>0.59533555038390085</v>
      </c>
      <c r="AC32" s="84">
        <f>$W32*Discount_factors!AB32</f>
        <v>0.53292686993927019</v>
      </c>
      <c r="AD32" s="84">
        <f>$W32*Discount_factors!AC32</f>
        <v>0.47731368470358693</v>
      </c>
      <c r="AE32" s="84">
        <f>$W32*Discount_factors!AD32</f>
        <v>0.42772873095581504</v>
      </c>
      <c r="AF32" s="84">
        <f>$W32*Discount_factors!AE32</f>
        <v>0.38349443193440713</v>
      </c>
      <c r="AG32" s="84">
        <f>$W32*Discount_factors!AF32</f>
        <v>0.34401206003845852</v>
      </c>
      <c r="AH32" s="81"/>
      <c r="AI32" s="49">
        <f>SUM($BG$33:$BG$49)</f>
        <v>24.239908807530906</v>
      </c>
      <c r="AJ32" s="49">
        <f>$C32*Discount_factors!AI32</f>
        <v>0.46489046509539228</v>
      </c>
      <c r="AK32" s="49">
        <f>$C32*Discount_factors!AJ32</f>
        <v>0.47903708194824496</v>
      </c>
      <c r="AL32" s="49">
        <f>$C32*Discount_factors!AK32</f>
        <v>0.49451956043681206</v>
      </c>
      <c r="AM32" s="49">
        <f>$C32*Discount_factors!AL32</f>
        <v>0.51171400555320001</v>
      </c>
      <c r="AN32" s="49">
        <f>$C32*Discount_factors!AM32</f>
        <v>0.53088792934127838</v>
      </c>
      <c r="AO32" s="49">
        <f>$C32*Discount_factors!AN32</f>
        <v>0.55210751987704942</v>
      </c>
      <c r="AP32" s="49">
        <f>$C32*Discount_factors!AO32</f>
        <v>0.57537885183986714</v>
      </c>
      <c r="AQ32" s="49">
        <f>$C32*Discount_factors!AP32</f>
        <v>0.60074155162896814</v>
      </c>
      <c r="AR32" s="49">
        <f>$C32*Discount_factors!AQ32</f>
        <v>0.62821346278496093</v>
      </c>
      <c r="AS32" s="49">
        <f>$C32*Discount_factors!AR32</f>
        <v>0.6578525739591552</v>
      </c>
      <c r="AT32" s="49">
        <f>$C32*Discount_factors!AS32</f>
        <v>0.68973868821895579</v>
      </c>
      <c r="AU32" s="49">
        <f>$C32*Discount_factors!AT32</f>
        <v>0.72393593238085152</v>
      </c>
      <c r="AV32" s="49">
        <f>$C32*Discount_factors!AU32</f>
        <v>0.76050917568473209</v>
      </c>
      <c r="AW32" s="49">
        <f>$C32*Discount_factors!AV32</f>
        <v>0.79953850658087278</v>
      </c>
      <c r="AX32" s="49">
        <f>$C32*Discount_factors!AW32</f>
        <v>0.84108252738281453</v>
      </c>
      <c r="AY32" s="49">
        <f>$C32*Discount_factors!AX32</f>
        <v>0.88522253841986476</v>
      </c>
      <c r="AZ32" s="49">
        <f>$C32*Discount_factors!AY32</f>
        <v>0.93202425402612321</v>
      </c>
      <c r="BA32" s="49">
        <f>$C32*Discount_factors!AZ32</f>
        <v>0.98157066337015186</v>
      </c>
      <c r="BB32" s="49">
        <f>$C32*Discount_factors!BA32</f>
        <v>1.0339472739675832</v>
      </c>
      <c r="BC32" s="49">
        <f>$C32*Discount_factors!BB32</f>
        <v>1.0892531136521093</v>
      </c>
      <c r="BD32" s="49">
        <f>$C32*Discount_factors!BC32</f>
        <v>1.1476152954815892</v>
      </c>
      <c r="BE32" s="49">
        <f>$C32*Discount_factors!BD32</f>
        <v>1.2091733799312216</v>
      </c>
      <c r="BF32" s="49">
        <f>$C32*Discount_factors!BE32</f>
        <v>1.2740818069659294</v>
      </c>
      <c r="BG32" s="49">
        <f>$C32*Discount_factors!BF32</f>
        <v>1.3425</v>
      </c>
      <c r="BH32" s="49">
        <f>$C32*Discount_factors!BG32</f>
        <v>0</v>
      </c>
      <c r="BI32" s="49">
        <f>$C32*Discount_factors!BH32</f>
        <v>0</v>
      </c>
      <c r="BJ32" s="49">
        <f>$C32*Discount_factors!BI32</f>
        <v>0</v>
      </c>
      <c r="BK32" s="49">
        <f>$C32*Discount_factors!BJ32</f>
        <v>0</v>
      </c>
      <c r="BL32" s="49">
        <f>$C32*Discount_factors!BK32</f>
        <v>0</v>
      </c>
      <c r="BM32" s="49">
        <f>$C32*Discount_factors!BL32</f>
        <v>0</v>
      </c>
      <c r="BN32" s="49">
        <f>$C32*Discount_factors!BM32</f>
        <v>0</v>
      </c>
      <c r="BO32" s="49">
        <f>$C32*Discount_factors!BN32</f>
        <v>0</v>
      </c>
      <c r="BP32" s="49">
        <f>$C32*Discount_factors!BO32</f>
        <v>0</v>
      </c>
      <c r="BQ32" s="49">
        <f>$C32*Discount_factors!BP32</f>
        <v>0</v>
      </c>
      <c r="BR32" s="49">
        <f>$C32*Discount_factors!BQ32</f>
        <v>0</v>
      </c>
      <c r="BS32" s="49">
        <f>$C32*Discount_factors!BR32</f>
        <v>0</v>
      </c>
      <c r="BT32" s="49">
        <f>$C32*Discount_factors!BS32</f>
        <v>0</v>
      </c>
      <c r="BU32" s="49">
        <f>$C32*Discount_factors!BT32</f>
        <v>0</v>
      </c>
      <c r="BV32" s="49">
        <f>$C32*Discount_factors!BU32</f>
        <v>0</v>
      </c>
      <c r="BW32" s="49">
        <f>$C32*Discount_factors!BV32</f>
        <v>0</v>
      </c>
      <c r="BX32" s="49">
        <f>$C32*Discount_factors!BW32</f>
        <v>0</v>
      </c>
    </row>
    <row r="33" spans="1:76">
      <c r="A33" s="58">
        <v>2037</v>
      </c>
      <c r="B33" s="101">
        <f t="shared" si="0"/>
        <v>25</v>
      </c>
      <c r="C33" s="49">
        <f>B33*Interest_rates!F31/100 + (B32-B33)</f>
        <v>1.3425</v>
      </c>
      <c r="D33" s="65"/>
      <c r="E33" s="65"/>
      <c r="F33" s="65"/>
      <c r="G33" s="65">
        <f t="shared" si="11"/>
        <v>25</v>
      </c>
      <c r="O33" s="78">
        <f t="shared" si="5"/>
        <v>0</v>
      </c>
      <c r="P33" s="119">
        <f>(O33*Interest_rates!B31/100)-(I32*Interest_rates!B30/100)</f>
        <v>0</v>
      </c>
      <c r="R33" s="66">
        <v>0</v>
      </c>
      <c r="S33" s="66"/>
      <c r="T33" s="66">
        <f>G33*(Interest_rates!M31/100)</f>
        <v>1.3425</v>
      </c>
      <c r="U33" s="66"/>
      <c r="V33" s="49"/>
      <c r="W33" s="80">
        <f t="shared" si="8"/>
        <v>1.3425</v>
      </c>
      <c r="X33" s="79"/>
      <c r="Y33" s="84">
        <f>$W33*Discount_factors!X33</f>
        <v>0.81034108143450023</v>
      </c>
      <c r="Z33" s="84">
        <f>$W33*Discount_factors!Y33</f>
        <v>0.7207099404806474</v>
      </c>
      <c r="AA33" s="84">
        <f>$W33*Discount_factors!Z33</f>
        <v>0.64135813703710853</v>
      </c>
      <c r="AB33" s="84">
        <f>$W33*Discount_factors!AA33</f>
        <v>0.5710652761476267</v>
      </c>
      <c r="AC33" s="84">
        <f>$W33*Discount_factors!AB33</f>
        <v>0.50876073502555619</v>
      </c>
      <c r="AD33" s="84">
        <f>$W33*Discount_factors!AC33</f>
        <v>0.4535046885544769</v>
      </c>
      <c r="AE33" s="84">
        <f>$W33*Discount_factors!AD33</f>
        <v>0.40447161319698816</v>
      </c>
      <c r="AF33" s="84">
        <f>$W33*Discount_factors!AE33</f>
        <v>0.36093593593826556</v>
      </c>
      <c r="AG33" s="84">
        <f>$W33*Discount_factors!AF33</f>
        <v>0.32225954101963328</v>
      </c>
      <c r="AH33" s="81"/>
      <c r="AI33" s="49">
        <f>SUM($BH$34:$BH$49)</f>
        <v>24.199091910495326</v>
      </c>
      <c r="AJ33" s="49">
        <f>$C33*Discount_factors!AI33</f>
        <v>0.44119812574299344</v>
      </c>
      <c r="AK33" s="49">
        <f>$C33*Discount_factors!AJ33</f>
        <v>0.45462378470935272</v>
      </c>
      <c r="AL33" s="49">
        <f>$C33*Discount_factors!AK33</f>
        <v>0.46931722543115878</v>
      </c>
      <c r="AM33" s="49">
        <f>$C33*Discount_factors!AL33</f>
        <v>0.48563538535940021</v>
      </c>
      <c r="AN33" s="49">
        <f>$C33*Discount_factors!AM33</f>
        <v>0.50383214324881687</v>
      </c>
      <c r="AO33" s="49">
        <f>$C33*Discount_factors!AN33</f>
        <v>0.52397031401447225</v>
      </c>
      <c r="AP33" s="49">
        <f>$C33*Discount_factors!AO33</f>
        <v>0.54605566275018225</v>
      </c>
      <c r="AQ33" s="49">
        <f>$C33*Discount_factors!AP33</f>
        <v>0.57012579636421001</v>
      </c>
      <c r="AR33" s="49">
        <f>$C33*Discount_factors!AQ33</f>
        <v>0.59619764903194539</v>
      </c>
      <c r="AS33" s="49">
        <f>$C33*Discount_factors!AR33</f>
        <v>0.62432625411327247</v>
      </c>
      <c r="AT33" s="49">
        <f>$C33*Discount_factors!AS33</f>
        <v>0.65458734765014304</v>
      </c>
      <c r="AU33" s="49">
        <f>$C33*Discount_factors!AT33</f>
        <v>0.68704178834663709</v>
      </c>
      <c r="AV33" s="49">
        <f>$C33*Discount_factors!AU33</f>
        <v>0.72175113949390912</v>
      </c>
      <c r="AW33" s="49">
        <f>$C33*Discount_factors!AV33</f>
        <v>0.7587914079727367</v>
      </c>
      <c r="AX33" s="49">
        <f>$C33*Discount_factors!AW33</f>
        <v>0.79821820953099976</v>
      </c>
      <c r="AY33" s="49">
        <f>$C33*Discount_factors!AX33</f>
        <v>0.84010870116718672</v>
      </c>
      <c r="AZ33" s="49">
        <f>$C33*Discount_factors!AY33</f>
        <v>0.88452524819789602</v>
      </c>
      <c r="BA33" s="49">
        <f>$C33*Discount_factors!AZ33</f>
        <v>0.93154661039209619</v>
      </c>
      <c r="BB33" s="49">
        <f>$C33*Discount_factors!BA33</f>
        <v>0.98125393752261847</v>
      </c>
      <c r="BC33" s="49">
        <f>$C33*Discount_factors!BB33</f>
        <v>1.0337412106407036</v>
      </c>
      <c r="BD33" s="49">
        <f>$C33*Discount_factors!BC33</f>
        <v>1.0891290647068324</v>
      </c>
      <c r="BE33" s="49">
        <f>$C33*Discount_factors!BD33</f>
        <v>1.1475499477377067</v>
      </c>
      <c r="BF33" s="49">
        <f>$C33*Discount_factors!BE33</f>
        <v>1.2091504289322668</v>
      </c>
      <c r="BG33" s="49">
        <f>$C33*Discount_factors!BF33</f>
        <v>1.2740818069659294</v>
      </c>
      <c r="BH33" s="49">
        <f>$C33*Discount_factors!BG33</f>
        <v>1.3425</v>
      </c>
      <c r="BI33" s="49">
        <f>$C33*Discount_factors!BH33</f>
        <v>0</v>
      </c>
      <c r="BJ33" s="49">
        <f>$C33*Discount_factors!BI33</f>
        <v>0</v>
      </c>
      <c r="BK33" s="49">
        <f>$C33*Discount_factors!BJ33</f>
        <v>0</v>
      </c>
      <c r="BL33" s="49">
        <f>$C33*Discount_factors!BK33</f>
        <v>0</v>
      </c>
      <c r="BM33" s="49">
        <f>$C33*Discount_factors!BL33</f>
        <v>0</v>
      </c>
      <c r="BN33" s="49">
        <f>$C33*Discount_factors!BM33</f>
        <v>0</v>
      </c>
      <c r="BO33" s="49">
        <f>$C33*Discount_factors!BN33</f>
        <v>0</v>
      </c>
      <c r="BP33" s="49">
        <f>$C33*Discount_factors!BO33</f>
        <v>0</v>
      </c>
      <c r="BQ33" s="49">
        <f>$C33*Discount_factors!BP33</f>
        <v>0</v>
      </c>
      <c r="BR33" s="49">
        <f>$C33*Discount_factors!BQ33</f>
        <v>0</v>
      </c>
      <c r="BS33" s="49">
        <f>$C33*Discount_factors!BR33</f>
        <v>0</v>
      </c>
      <c r="BT33" s="49">
        <f>$C33*Discount_factors!BS33</f>
        <v>0</v>
      </c>
      <c r="BU33" s="49">
        <f>$C33*Discount_factors!BT33</f>
        <v>0</v>
      </c>
      <c r="BV33" s="49">
        <f>$C33*Discount_factors!BU33</f>
        <v>0</v>
      </c>
      <c r="BW33" s="49">
        <f>$C33*Discount_factors!BV33</f>
        <v>0</v>
      </c>
      <c r="BX33" s="49">
        <f>$C33*Discount_factors!BW33</f>
        <v>0</v>
      </c>
    </row>
    <row r="34" spans="1:76">
      <c r="A34" s="58">
        <v>2038</v>
      </c>
      <c r="B34" s="101">
        <f t="shared" si="0"/>
        <v>23</v>
      </c>
      <c r="C34" s="49">
        <f>B34*Interest_rates!F32/100 + (B33-B34)</f>
        <v>3.2348699999999999</v>
      </c>
      <c r="D34" s="65"/>
      <c r="E34" s="65"/>
      <c r="F34" s="65"/>
      <c r="G34" s="65">
        <f t="shared" si="11"/>
        <v>23</v>
      </c>
      <c r="O34" s="78">
        <f t="shared" si="5"/>
        <v>0</v>
      </c>
      <c r="P34" s="119">
        <f>(O34*Interest_rates!B32/100)-(I33*Interest_rates!B31/100)</f>
        <v>0</v>
      </c>
      <c r="R34" s="66">
        <v>2</v>
      </c>
      <c r="S34" s="66"/>
      <c r="T34" s="66">
        <f>G34*(Interest_rates!M32/100)</f>
        <v>1.2348699999999999</v>
      </c>
      <c r="U34" s="66"/>
      <c r="V34" s="49"/>
      <c r="W34" s="80">
        <f t="shared" si="8"/>
        <v>3.2348699999999999</v>
      </c>
      <c r="X34" s="79"/>
      <c r="Y34" s="84">
        <f>$W34*Discount_factors!X34</f>
        <v>1.9003464801761745</v>
      </c>
      <c r="Z34" s="84">
        <f>$W34*Discount_factors!Y34</f>
        <v>1.6819659361660919</v>
      </c>
      <c r="AA34" s="84">
        <f>$W34*Discount_factors!Z34</f>
        <v>1.4895642057170397</v>
      </c>
      <c r="AB34" s="84">
        <f>$W34*Discount_factors!AA34</f>
        <v>1.3199466974879266</v>
      </c>
      <c r="AC34" s="84">
        <f>$W34*Discount_factors!AB34</f>
        <v>1.1703243427093304</v>
      </c>
      <c r="AD34" s="84">
        <f>$W34*Discount_factors!AC34</f>
        <v>1.0382605222197616</v>
      </c>
      <c r="AE34" s="84">
        <f>$W34*Discount_factors!AD34</f>
        <v>0.92162514640930937</v>
      </c>
      <c r="AF34" s="84">
        <f>$W34*Discount_factors!AE34</f>
        <v>0.8185548963965219</v>
      </c>
      <c r="AG34" s="84">
        <f>$W34*Discount_factors!AF34</f>
        <v>0.72741877604716942</v>
      </c>
      <c r="AH34" s="81"/>
      <c r="AI34" s="49">
        <f>SUM($BI$35:$BI$49)</f>
        <v>22.263471155169817</v>
      </c>
      <c r="AJ34" s="49">
        <f>$C34*Discount_factors!AI34</f>
        <v>1.0089353493766862</v>
      </c>
      <c r="AK34" s="49">
        <f>$C34*Discount_factors!AJ34</f>
        <v>1.0396372520582187</v>
      </c>
      <c r="AL34" s="49">
        <f>$C34*Discount_factors!AK34</f>
        <v>1.0732383280447397</v>
      </c>
      <c r="AM34" s="49">
        <f>$C34*Discount_factors!AL34</f>
        <v>1.1105548247108554</v>
      </c>
      <c r="AN34" s="49">
        <f>$C34*Discount_factors!AM34</f>
        <v>1.1521673139927711</v>
      </c>
      <c r="AO34" s="49">
        <f>$C34*Discount_factors!AN34</f>
        <v>1.1982194415330625</v>
      </c>
      <c r="AP34" s="49">
        <f>$C34*Discount_factors!AO34</f>
        <v>1.2487243909936812</v>
      </c>
      <c r="AQ34" s="49">
        <f>$C34*Discount_factors!AP34</f>
        <v>1.3037681621486819</v>
      </c>
      <c r="AR34" s="49">
        <f>$C34*Discount_factors!AQ34</f>
        <v>1.3633894802037412</v>
      </c>
      <c r="AS34" s="49">
        <f>$C34*Discount_factors!AR34</f>
        <v>1.4277141958797535</v>
      </c>
      <c r="AT34" s="49">
        <f>$C34*Discount_factors!AS34</f>
        <v>1.4969155029540457</v>
      </c>
      <c r="AU34" s="49">
        <f>$C34*Discount_factors!AT34</f>
        <v>1.5711325735905071</v>
      </c>
      <c r="AV34" s="49">
        <f>$C34*Discount_factors!AU34</f>
        <v>1.6505061912082997</v>
      </c>
      <c r="AW34" s="49">
        <f>$C34*Discount_factors!AV34</f>
        <v>1.7352101689411097</v>
      </c>
      <c r="AX34" s="49">
        <f>$C34*Discount_factors!AW34</f>
        <v>1.8253716893192891</v>
      </c>
      <c r="AY34" s="49">
        <f>$C34*Discount_factors!AX34</f>
        <v>1.9211671955747658</v>
      </c>
      <c r="AZ34" s="49">
        <f>$C34*Discount_factors!AY34</f>
        <v>2.0227393052048037</v>
      </c>
      <c r="BA34" s="49">
        <f>$C34*Discount_factors!AZ34</f>
        <v>2.1302681266694914</v>
      </c>
      <c r="BB34" s="49">
        <f>$C34*Discount_factors!BA34</f>
        <v>2.2439392339085753</v>
      </c>
      <c r="BC34" s="49">
        <f>$C34*Discount_factors!BB34</f>
        <v>2.3639675435303453</v>
      </c>
      <c r="BD34" s="49">
        <f>$C34*Discount_factors!BC34</f>
        <v>2.4906289245127011</v>
      </c>
      <c r="BE34" s="49">
        <f>$C34*Discount_factors!BD34</f>
        <v>2.6242262600235624</v>
      </c>
      <c r="BF34" s="49">
        <f>$C34*Discount_factors!BE34</f>
        <v>2.7650947256616267</v>
      </c>
      <c r="BG34" s="49">
        <f>$C34*Discount_factors!BF34</f>
        <v>2.9135803124296564</v>
      </c>
      <c r="BH34" s="49">
        <f>$C34*Discount_factors!BG34</f>
        <v>3.070039575207129</v>
      </c>
      <c r="BI34" s="49">
        <f>$C34*Discount_factors!BH34</f>
        <v>3.2348699999999999</v>
      </c>
      <c r="BJ34" s="49">
        <f>$C34*Discount_factors!BI34</f>
        <v>0</v>
      </c>
      <c r="BK34" s="49">
        <f>$C34*Discount_factors!BJ34</f>
        <v>0</v>
      </c>
      <c r="BL34" s="49">
        <f>$C34*Discount_factors!BK34</f>
        <v>0</v>
      </c>
      <c r="BM34" s="49">
        <f>$C34*Discount_factors!BL34</f>
        <v>0</v>
      </c>
      <c r="BN34" s="49">
        <f>$C34*Discount_factors!BM34</f>
        <v>0</v>
      </c>
      <c r="BO34" s="49">
        <f>$C34*Discount_factors!BN34</f>
        <v>0</v>
      </c>
      <c r="BP34" s="49">
        <f>$C34*Discount_factors!BO34</f>
        <v>0</v>
      </c>
      <c r="BQ34" s="49">
        <f>$C34*Discount_factors!BP34</f>
        <v>0</v>
      </c>
      <c r="BR34" s="49">
        <f>$C34*Discount_factors!BQ34</f>
        <v>0</v>
      </c>
      <c r="BS34" s="49">
        <f>$C34*Discount_factors!BR34</f>
        <v>0</v>
      </c>
      <c r="BT34" s="49">
        <f>$C34*Discount_factors!BS34</f>
        <v>0</v>
      </c>
      <c r="BU34" s="49">
        <f>$C34*Discount_factors!BT34</f>
        <v>0</v>
      </c>
      <c r="BV34" s="49">
        <f>$C34*Discount_factors!BU34</f>
        <v>0</v>
      </c>
      <c r="BW34" s="49">
        <f>$C34*Discount_factors!BV34</f>
        <v>0</v>
      </c>
      <c r="BX34" s="49">
        <f>$C34*Discount_factors!BW34</f>
        <v>0</v>
      </c>
    </row>
    <row r="35" spans="1:76">
      <c r="A35" s="58">
        <v>2039</v>
      </c>
      <c r="B35" s="101">
        <f t="shared" si="0"/>
        <v>23</v>
      </c>
      <c r="C35" s="49">
        <f>B35*Interest_rates!F33/100 + (B34-B35)</f>
        <v>1.2341799999999998</v>
      </c>
      <c r="D35" s="65"/>
      <c r="E35" s="65"/>
      <c r="F35" s="65"/>
      <c r="G35" s="65">
        <f t="shared" si="11"/>
        <v>23</v>
      </c>
      <c r="O35" s="78">
        <f t="shared" si="5"/>
        <v>0</v>
      </c>
      <c r="P35" s="119">
        <f>(O35*Interest_rates!B33/100)-(I34*Interest_rates!B32/100)</f>
        <v>0</v>
      </c>
      <c r="R35" s="66">
        <v>0</v>
      </c>
      <c r="S35" s="66"/>
      <c r="T35" s="66">
        <f>G35*(Interest_rates!M33/100)</f>
        <v>1.2341800000000001</v>
      </c>
      <c r="U35" s="66"/>
      <c r="V35" s="49"/>
      <c r="W35" s="80">
        <f t="shared" si="8"/>
        <v>1.2341800000000001</v>
      </c>
      <c r="X35" s="79"/>
      <c r="Y35" s="84">
        <f>$W35*Discount_factors!X35</f>
        <v>0.70565031453450933</v>
      </c>
      <c r="Z35" s="84">
        <f>$W35*Discount_factors!Y35</f>
        <v>0.62153506196861552</v>
      </c>
      <c r="AA35" s="84">
        <f>$W35*Discount_factors!Z35</f>
        <v>0.54778424662338632</v>
      </c>
      <c r="AB35" s="84">
        <f>$W35*Discount_factors!AA35</f>
        <v>0.48307956440082722</v>
      </c>
      <c r="AC35" s="84">
        <f>$W35*Discount_factors!AB35</f>
        <v>0.42627558902898255</v>
      </c>
      <c r="AD35" s="84">
        <f>$W35*Discount_factors!AC35</f>
        <v>0.37637642623769951</v>
      </c>
      <c r="AE35" s="84">
        <f>$W35*Discount_factors!AD35</f>
        <v>0.3325156109689858</v>
      </c>
      <c r="AF35" s="84">
        <f>$W35*Discount_factors!AE35</f>
        <v>0.29393878468356766</v>
      </c>
      <c r="AG35" s="84">
        <f>$W35*Discount_factors!AF35</f>
        <v>0.25998875766880597</v>
      </c>
      <c r="AH35" s="81"/>
      <c r="AI35" s="49">
        <f>SUM($BJ$36:$BJ$49)</f>
        <v>22.223949017356222</v>
      </c>
      <c r="AJ35" s="49">
        <f>$C35*Discount_factors!AI35</f>
        <v>0.36532931042904743</v>
      </c>
      <c r="AK35" s="49">
        <f>$C35*Discount_factors!AJ35</f>
        <v>0.37644628134540337</v>
      </c>
      <c r="AL35" s="49">
        <f>$C35*Discount_factors!AK35</f>
        <v>0.38861302515848656</v>
      </c>
      <c r="AM35" s="49">
        <f>$C35*Discount_factors!AL35</f>
        <v>0.4021251000432472</v>
      </c>
      <c r="AN35" s="49">
        <f>$C35*Discount_factors!AM35</f>
        <v>0.41719272754186759</v>
      </c>
      <c r="AO35" s="49">
        <f>$C35*Discount_factors!AN35</f>
        <v>0.43386792086171616</v>
      </c>
      <c r="AP35" s="49">
        <f>$C35*Discount_factors!AO35</f>
        <v>0.45215545372603749</v>
      </c>
      <c r="AQ35" s="49">
        <f>$C35*Discount_factors!AP35</f>
        <v>0.47208646612628097</v>
      </c>
      <c r="AR35" s="49">
        <f>$C35*Discount_factors!AQ35</f>
        <v>0.49367498022223583</v>
      </c>
      <c r="AS35" s="49">
        <f>$C35*Discount_factors!AR35</f>
        <v>0.51696656578912092</v>
      </c>
      <c r="AT35" s="49">
        <f>$C35*Discount_factors!AS35</f>
        <v>0.5420239352329197</v>
      </c>
      <c r="AU35" s="49">
        <f>$C35*Discount_factors!AT35</f>
        <v>0.56889748194176792</v>
      </c>
      <c r="AV35" s="49">
        <f>$C35*Discount_factors!AU35</f>
        <v>0.59763818272946601</v>
      </c>
      <c r="AW35" s="49">
        <f>$C35*Discount_factors!AV35</f>
        <v>0.62830897426714227</v>
      </c>
      <c r="AX35" s="49">
        <f>$C35*Discount_factors!AW35</f>
        <v>0.6609559085700627</v>
      </c>
      <c r="AY35" s="49">
        <f>$C35*Discount_factors!AX35</f>
        <v>0.69564287465181984</v>
      </c>
      <c r="AZ35" s="49">
        <f>$C35*Discount_factors!AY35</f>
        <v>0.73242151343466144</v>
      </c>
      <c r="BA35" s="49">
        <f>$C35*Discount_factors!AZ35</f>
        <v>0.77135704108884817</v>
      </c>
      <c r="BB35" s="49">
        <f>$C35*Discount_factors!BA35</f>
        <v>0.81251665280134922</v>
      </c>
      <c r="BC35" s="49">
        <f>$C35*Discount_factors!BB35</f>
        <v>0.85597816855969333</v>
      </c>
      <c r="BD35" s="49">
        <f>$C35*Discount_factors!BC35</f>
        <v>0.90184147883112165</v>
      </c>
      <c r="BE35" s="49">
        <f>$C35*Discount_factors!BD35</f>
        <v>0.95021625575562307</v>
      </c>
      <c r="BF35" s="49">
        <f>$C35*Discount_factors!BE35</f>
        <v>1.0012238643645848</v>
      </c>
      <c r="BG35" s="49">
        <f>$C35*Discount_factors!BF35</f>
        <v>1.054989585880963</v>
      </c>
      <c r="BH35" s="49">
        <f>$C35*Discount_factors!BG35</f>
        <v>1.111642526642771</v>
      </c>
      <c r="BI35" s="49">
        <f>$C35*Discount_factors!BH35</f>
        <v>1.1713266138982212</v>
      </c>
      <c r="BJ35" s="49">
        <f>$C35*Discount_factors!BI35</f>
        <v>1.2341799999999998</v>
      </c>
      <c r="BK35" s="49">
        <f>$C35*Discount_factors!BJ35</f>
        <v>0</v>
      </c>
      <c r="BL35" s="49">
        <f>$C35*Discount_factors!BK35</f>
        <v>0</v>
      </c>
      <c r="BM35" s="49">
        <f>$C35*Discount_factors!BL35</f>
        <v>0</v>
      </c>
      <c r="BN35" s="49">
        <f>$C35*Discount_factors!BM35</f>
        <v>0</v>
      </c>
      <c r="BO35" s="49">
        <f>$C35*Discount_factors!BN35</f>
        <v>0</v>
      </c>
      <c r="BP35" s="49">
        <f>$C35*Discount_factors!BO35</f>
        <v>0</v>
      </c>
      <c r="BQ35" s="49">
        <f>$C35*Discount_factors!BP35</f>
        <v>0</v>
      </c>
      <c r="BR35" s="49">
        <f>$C35*Discount_factors!BQ35</f>
        <v>0</v>
      </c>
      <c r="BS35" s="49">
        <f>$C35*Discount_factors!BR35</f>
        <v>0</v>
      </c>
      <c r="BT35" s="49">
        <f>$C35*Discount_factors!BS35</f>
        <v>0</v>
      </c>
      <c r="BU35" s="49">
        <f>$C35*Discount_factors!BT35</f>
        <v>0</v>
      </c>
      <c r="BV35" s="49">
        <f>$C35*Discount_factors!BU35</f>
        <v>0</v>
      </c>
      <c r="BW35" s="49">
        <f>$C35*Discount_factors!BV35</f>
        <v>0</v>
      </c>
      <c r="BX35" s="49">
        <f>$C35*Discount_factors!BW35</f>
        <v>0</v>
      </c>
    </row>
    <row r="36" spans="1:76">
      <c r="A36" s="58">
        <v>2040</v>
      </c>
      <c r="B36" s="101">
        <f t="shared" si="0"/>
        <v>23</v>
      </c>
      <c r="C36" s="49">
        <f>B36*Interest_rates!F34/100 + (B35-B36)</f>
        <v>1.2339500000000001</v>
      </c>
      <c r="D36" s="65"/>
      <c r="E36" s="65"/>
      <c r="F36" s="65"/>
      <c r="G36" s="65">
        <f t="shared" si="11"/>
        <v>23</v>
      </c>
      <c r="O36" s="78">
        <f t="shared" si="5"/>
        <v>0</v>
      </c>
      <c r="P36" s="119">
        <f>(O36*Interest_rates!B34/100)-(I35*Interest_rates!B33/100)</f>
        <v>0</v>
      </c>
      <c r="R36" s="66">
        <v>0</v>
      </c>
      <c r="S36" s="66"/>
      <c r="T36" s="66">
        <f>G36*(Interest_rates!M34/100)</f>
        <v>1.2339500000000001</v>
      </c>
      <c r="U36" s="66"/>
      <c r="V36" s="49"/>
      <c r="W36" s="80">
        <f t="shared" si="8"/>
        <v>1.2339500000000001</v>
      </c>
      <c r="X36" s="79"/>
      <c r="Y36" s="84">
        <f>$W36*Discount_factors!X36</f>
        <v>0.68666972656807013</v>
      </c>
      <c r="Z36" s="84">
        <f>$W36*Discount_factors!Y36</f>
        <v>0.60188796899926889</v>
      </c>
      <c r="AA36" s="84">
        <f>$W36*Discount_factors!Z36</f>
        <v>0.52791186307133808</v>
      </c>
      <c r="AB36" s="84">
        <f>$W36*Discount_factors!AA36</f>
        <v>0.46332153905876283</v>
      </c>
      <c r="AC36" s="84">
        <f>$W36*Discount_factors!AB36</f>
        <v>0.40688925383232261</v>
      </c>
      <c r="AD36" s="84">
        <f>$W36*Discount_factors!AC36</f>
        <v>0.35755264883956461</v>
      </c>
      <c r="AE36" s="84">
        <f>$W36*Discount_factors!AD36</f>
        <v>0.31439183303285317</v>
      </c>
      <c r="AF36" s="84">
        <f>$W36*Discount_factors!AE36</f>
        <v>0.27660972909476345</v>
      </c>
      <c r="AG36" s="84">
        <f>$W36*Discount_factors!AF36</f>
        <v>0.24351520590182921</v>
      </c>
      <c r="AH36" s="81"/>
      <c r="AI36" s="49">
        <f>SUM($BK$37:$BK$49)</f>
        <v>22.182313882137382</v>
      </c>
      <c r="AJ36" s="49">
        <f>$C36*Discount_factors!AI36</f>
        <v>0.34666277054721606</v>
      </c>
      <c r="AK36" s="49">
        <f>$C36*Discount_factors!AJ36</f>
        <v>0.35721171865496781</v>
      </c>
      <c r="AL36" s="49">
        <f>$C36*Discount_factors!AK36</f>
        <v>0.36875680140189615</v>
      </c>
      <c r="AM36" s="49">
        <f>$C36*Discount_factors!AL36</f>
        <v>0.38157847538664019</v>
      </c>
      <c r="AN36" s="49">
        <f>$C36*Discount_factors!AM36</f>
        <v>0.39587622085937746</v>
      </c>
      <c r="AO36" s="49">
        <f>$C36*Discount_factors!AN36</f>
        <v>0.41169939340712686</v>
      </c>
      <c r="AP36" s="49">
        <f>$C36*Discount_factors!AO36</f>
        <v>0.42905252283923734</v>
      </c>
      <c r="AQ36" s="49">
        <f>$C36*Discount_factors!AP36</f>
        <v>0.44796515804599069</v>
      </c>
      <c r="AR36" s="49">
        <f>$C36*Discount_factors!AQ36</f>
        <v>0.46845060472343381</v>
      </c>
      <c r="AS36" s="49">
        <f>$C36*Discount_factors!AR36</f>
        <v>0.49055210425428541</v>
      </c>
      <c r="AT36" s="49">
        <f>$C36*Discount_factors!AS36</f>
        <v>0.5143291647474908</v>
      </c>
      <c r="AU36" s="49">
        <f>$C36*Discount_factors!AT36</f>
        <v>0.53982960473567143</v>
      </c>
      <c r="AV36" s="49">
        <f>$C36*Discount_factors!AU36</f>
        <v>0.56710179636691749</v>
      </c>
      <c r="AW36" s="49">
        <f>$C36*Discount_factors!AV36</f>
        <v>0.59620546055646773</v>
      </c>
      <c r="AX36" s="49">
        <f>$C36*Discount_factors!AW36</f>
        <v>0.62718429628698158</v>
      </c>
      <c r="AY36" s="49">
        <f>$C36*Discount_factors!AX36</f>
        <v>0.66009892815612259</v>
      </c>
      <c r="AZ36" s="49">
        <f>$C36*Discount_factors!AY36</f>
        <v>0.69499835848773672</v>
      </c>
      <c r="BA36" s="49">
        <f>$C36*Discount_factors!AZ36</f>
        <v>0.73194447122494488</v>
      </c>
      <c r="BB36" s="49">
        <f>$C36*Discount_factors!BA36</f>
        <v>0.771001028209508</v>
      </c>
      <c r="BC36" s="49">
        <f>$C36*Discount_factors!BB36</f>
        <v>0.81224187320843466</v>
      </c>
      <c r="BD36" s="49">
        <f>$C36*Discount_factors!BC36</f>
        <v>0.85576179277494235</v>
      </c>
      <c r="BE36" s="49">
        <f>$C36*Discount_factors!BD36</f>
        <v>0.90166485533939045</v>
      </c>
      <c r="BF36" s="49">
        <f>$C36*Discount_factors!BE36</f>
        <v>0.95006622477400871</v>
      </c>
      <c r="BG36" s="49">
        <f>$C36*Discount_factors!BF36</f>
        <v>1.001084781044373</v>
      </c>
      <c r="BH36" s="49">
        <f>$C36*Discount_factors!BG36</f>
        <v>1.0548430337864561</v>
      </c>
      <c r="BI36" s="49">
        <f>$C36*Discount_factors!BH36</f>
        <v>1.1114775562704509</v>
      </c>
      <c r="BJ36" s="49">
        <f>$C36*Discount_factors!BI36</f>
        <v>1.1711194419399231</v>
      </c>
      <c r="BK36" s="49">
        <f>$C36*Discount_factors!BJ36</f>
        <v>1.2339500000000001</v>
      </c>
      <c r="BL36" s="49">
        <f>$C36*Discount_factors!BK36</f>
        <v>0</v>
      </c>
      <c r="BM36" s="49">
        <f>$C36*Discount_factors!BL36</f>
        <v>0</v>
      </c>
      <c r="BN36" s="49">
        <f>$C36*Discount_factors!BM36</f>
        <v>0</v>
      </c>
      <c r="BO36" s="49">
        <f>$C36*Discount_factors!BN36</f>
        <v>0</v>
      </c>
      <c r="BP36" s="49">
        <f>$C36*Discount_factors!BO36</f>
        <v>0</v>
      </c>
      <c r="BQ36" s="49">
        <f>$C36*Discount_factors!BP36</f>
        <v>0</v>
      </c>
      <c r="BR36" s="49">
        <f>$C36*Discount_factors!BQ36</f>
        <v>0</v>
      </c>
      <c r="BS36" s="49">
        <f>$C36*Discount_factors!BR36</f>
        <v>0</v>
      </c>
      <c r="BT36" s="49">
        <f>$C36*Discount_factors!BS36</f>
        <v>0</v>
      </c>
      <c r="BU36" s="49">
        <f>$C36*Discount_factors!BT36</f>
        <v>0</v>
      </c>
      <c r="BV36" s="49">
        <f>$C36*Discount_factors!BU36</f>
        <v>0</v>
      </c>
      <c r="BW36" s="49">
        <f>$C36*Discount_factors!BV36</f>
        <v>0</v>
      </c>
      <c r="BX36" s="49">
        <f>$C36*Discount_factors!BW36</f>
        <v>0</v>
      </c>
    </row>
    <row r="37" spans="1:76">
      <c r="A37" s="58">
        <v>2041</v>
      </c>
      <c r="B37" s="101">
        <f t="shared" si="0"/>
        <v>21</v>
      </c>
      <c r="C37" s="49">
        <f>B37*Interest_rates!F35/100 + (B36-B37)</f>
        <v>3.12602</v>
      </c>
      <c r="D37" s="65"/>
      <c r="E37" s="65"/>
      <c r="F37" s="65"/>
      <c r="G37" s="65">
        <f t="shared" si="11"/>
        <v>21</v>
      </c>
      <c r="O37" s="78">
        <f t="shared" si="5"/>
        <v>0</v>
      </c>
      <c r="P37" s="119">
        <f>(O37*Interest_rates!B35/100)-(I36*Interest_rates!B34/100)</f>
        <v>0</v>
      </c>
      <c r="R37" s="66">
        <v>2</v>
      </c>
      <c r="S37" s="66"/>
      <c r="T37" s="66">
        <f>G37*(Interest_rates!M35/100)</f>
        <v>1.12602</v>
      </c>
      <c r="U37" s="66"/>
      <c r="V37" s="49"/>
      <c r="W37" s="80">
        <f t="shared" si="8"/>
        <v>3.12602</v>
      </c>
      <c r="X37" s="79"/>
      <c r="Y37" s="84">
        <f>$W37*Discount_factors!X37</f>
        <v>1.6931446993949968</v>
      </c>
      <c r="Z37" s="84">
        <f>$W37*Discount_factors!Y37</f>
        <v>1.4769080010492701</v>
      </c>
      <c r="AA37" s="84">
        <f>$W37*Discount_factors!Z37</f>
        <v>1.2891427040965548</v>
      </c>
      <c r="AB37" s="84">
        <f>$W37*Discount_factors!AA37</f>
        <v>1.1259884742495156</v>
      </c>
      <c r="AC37" s="84">
        <f>$W37*Discount_factors!AB37</f>
        <v>0.98412337583108267</v>
      </c>
      <c r="AD37" s="84">
        <f>$W37*Discount_factors!AC37</f>
        <v>0.86068670989641716</v>
      </c>
      <c r="AE37" s="84">
        <f>$W37*Discount_factors!AD37</f>
        <v>0.75321320523723401</v>
      </c>
      <c r="AF37" s="84">
        <f>$W37*Discount_factors!AE37</f>
        <v>0.6595768490061148</v>
      </c>
      <c r="AG37" s="84">
        <f>$W37*Discount_factors!AF37</f>
        <v>0.57794290866370679</v>
      </c>
      <c r="AH37" s="81"/>
      <c r="AI37" s="49">
        <f>SUM($BL$38:$BL$49)</f>
        <v>20.245709552497591</v>
      </c>
      <c r="AJ37" s="49">
        <f>$C37*Discount_factors!AI37</f>
        <v>0.83352261525565041</v>
      </c>
      <c r="AK37" s="49">
        <f>$C37*Discount_factors!AJ37</f>
        <v>0.85888670843787973</v>
      </c>
      <c r="AL37" s="49">
        <f>$C37*Discount_factors!AK37</f>
        <v>0.88664592685459154</v>
      </c>
      <c r="AM37" s="49">
        <f>$C37*Discount_factors!AL37</f>
        <v>0.917474605731326</v>
      </c>
      <c r="AN37" s="49">
        <f>$C37*Discount_factors!AM37</f>
        <v>0.95185237920807841</v>
      </c>
      <c r="AO37" s="49">
        <f>$C37*Discount_factors!AN37</f>
        <v>0.98989791880502565</v>
      </c>
      <c r="AP37" s="49">
        <f>$C37*Discount_factors!AO37</f>
        <v>1.0316221160826575</v>
      </c>
      <c r="AQ37" s="49">
        <f>$C37*Discount_factors!AP37</f>
        <v>1.0770960189595806</v>
      </c>
      <c r="AR37" s="49">
        <f>$C37*Discount_factors!AQ37</f>
        <v>1.1263516199066022</v>
      </c>
      <c r="AS37" s="49">
        <f>$C37*Discount_factors!AR37</f>
        <v>1.1794928893337957</v>
      </c>
      <c r="AT37" s="49">
        <f>$C37*Discount_factors!AS37</f>
        <v>1.236662909679805</v>
      </c>
      <c r="AU37" s="49">
        <f>$C37*Discount_factors!AT37</f>
        <v>1.2979766567417299</v>
      </c>
      <c r="AV37" s="49">
        <f>$C37*Discount_factors!AU37</f>
        <v>1.3635504374403218</v>
      </c>
      <c r="AW37" s="49">
        <f>$C37*Discount_factors!AV37</f>
        <v>1.4335278458897596</v>
      </c>
      <c r="AX37" s="49">
        <f>$C37*Discount_factors!AW37</f>
        <v>1.508013952762191</v>
      </c>
      <c r="AY37" s="49">
        <f>$C37*Discount_factors!AX37</f>
        <v>1.5871545250031509</v>
      </c>
      <c r="AZ37" s="49">
        <f>$C37*Discount_factors!AY37</f>
        <v>1.6710673847400674</v>
      </c>
      <c r="BA37" s="49">
        <f>$C37*Discount_factors!AZ37</f>
        <v>1.7599013269128498</v>
      </c>
      <c r="BB37" s="49">
        <f>$C37*Discount_factors!BA37</f>
        <v>1.8538096617169193</v>
      </c>
      <c r="BC37" s="49">
        <f>$C37*Discount_factors!BB37</f>
        <v>1.9529699405221577</v>
      </c>
      <c r="BD37" s="49">
        <f>$C37*Discount_factors!BC37</f>
        <v>2.0576100699353344</v>
      </c>
      <c r="BE37" s="49">
        <f>$C37*Discount_factors!BD37</f>
        <v>2.1679802740866658</v>
      </c>
      <c r="BF37" s="49">
        <f>$C37*Discount_factors!BE37</f>
        <v>2.284357455199638</v>
      </c>
      <c r="BG37" s="49">
        <f>$C37*Discount_factors!BF37</f>
        <v>2.4070274505438585</v>
      </c>
      <c r="BH37" s="49">
        <f>$C37*Discount_factors!BG37</f>
        <v>2.5362848246380643</v>
      </c>
      <c r="BI37" s="49">
        <f>$C37*Discount_factors!BH37</f>
        <v>2.6724579568728819</v>
      </c>
      <c r="BJ37" s="49">
        <f>$C37*Discount_factors!BI37</f>
        <v>2.8158620508386805</v>
      </c>
      <c r="BK37" s="49">
        <f>$C37*Discount_factors!BJ37</f>
        <v>2.9669330498661757</v>
      </c>
      <c r="BL37" s="49">
        <f>$C37*Discount_factors!BK37</f>
        <v>3.12602</v>
      </c>
      <c r="BM37" s="49">
        <f>$C37*Discount_factors!BL37</f>
        <v>0</v>
      </c>
      <c r="BN37" s="49">
        <f>$C37*Discount_factors!BM37</f>
        <v>0</v>
      </c>
      <c r="BO37" s="49">
        <f>$C37*Discount_factors!BN37</f>
        <v>0</v>
      </c>
      <c r="BP37" s="49">
        <f>$C37*Discount_factors!BO37</f>
        <v>0</v>
      </c>
      <c r="BQ37" s="49">
        <f>$C37*Discount_factors!BP37</f>
        <v>0</v>
      </c>
      <c r="BR37" s="49">
        <f>$C37*Discount_factors!BQ37</f>
        <v>0</v>
      </c>
      <c r="BS37" s="49">
        <f>$C37*Discount_factors!BR37</f>
        <v>0</v>
      </c>
      <c r="BT37" s="49">
        <f>$C37*Discount_factors!BS37</f>
        <v>0</v>
      </c>
      <c r="BU37" s="49">
        <f>$C37*Discount_factors!BT37</f>
        <v>0</v>
      </c>
      <c r="BV37" s="49">
        <f>$C37*Discount_factors!BU37</f>
        <v>0</v>
      </c>
      <c r="BW37" s="49">
        <f>$C37*Discount_factors!BV37</f>
        <v>0</v>
      </c>
      <c r="BX37" s="49">
        <f>$C37*Discount_factors!BW37</f>
        <v>0</v>
      </c>
    </row>
    <row r="38" spans="1:76">
      <c r="A38" s="58">
        <v>2042</v>
      </c>
      <c r="B38" s="101">
        <f t="shared" si="0"/>
        <v>21</v>
      </c>
      <c r="C38" s="49">
        <f>B38*Interest_rates!F36/100 + (B37-B38)</f>
        <v>1.1258100000000002</v>
      </c>
      <c r="D38" s="65"/>
      <c r="E38" s="65"/>
      <c r="F38" s="65"/>
      <c r="G38" s="65">
        <f t="shared" si="11"/>
        <v>21</v>
      </c>
      <c r="O38" s="78">
        <f t="shared" si="5"/>
        <v>0</v>
      </c>
      <c r="P38" s="119">
        <f>(O38*Interest_rates!B36/100)-(I37*Interest_rates!B35/100)</f>
        <v>0</v>
      </c>
      <c r="R38" s="66">
        <v>0</v>
      </c>
      <c r="S38" s="66"/>
      <c r="T38" s="66">
        <f>G38*(Interest_rates!M36/100)</f>
        <v>1.1258100000000002</v>
      </c>
      <c r="U38" s="66"/>
      <c r="V38" s="49"/>
      <c r="W38" s="80">
        <f t="shared" si="8"/>
        <v>1.1258100000000002</v>
      </c>
      <c r="X38" s="79"/>
      <c r="Y38" s="84">
        <f>$W38*Discount_factors!X38</f>
        <v>0.59350398120697079</v>
      </c>
      <c r="Z38" s="84">
        <f>$W38*Discount_factors!Y38</f>
        <v>0.51519850064390638</v>
      </c>
      <c r="AA38" s="84">
        <f>$W38*Discount_factors!Z38</f>
        <v>0.44753181503601513</v>
      </c>
      <c r="AB38" s="84">
        <f>$W38*Discount_factors!AA38</f>
        <v>0.38901713023971124</v>
      </c>
      <c r="AC38" s="84">
        <f>$W38*Discount_factors!AB38</f>
        <v>0.33838116510689759</v>
      </c>
      <c r="AD38" s="84">
        <f>$W38*Discount_factors!AC38</f>
        <v>0.29453267417959755</v>
      </c>
      <c r="AE38" s="84">
        <f>$W38*Discount_factors!AD38</f>
        <v>0.25653573009458025</v>
      </c>
      <c r="AF38" s="84">
        <f>$W38*Discount_factors!AE38</f>
        <v>0.22358702812304398</v>
      </c>
      <c r="AG38" s="84">
        <f>$W38*Discount_factors!AF38</f>
        <v>0.19499659230888661</v>
      </c>
      <c r="AH38" s="81"/>
      <c r="AI38" s="49">
        <f>SUM($BM$39:$BM$49)</f>
        <v>20.205272041606992</v>
      </c>
      <c r="AJ38" s="49">
        <f>$C38*Discount_factors!AI38</f>
        <v>0.28491207351395476</v>
      </c>
      <c r="AK38" s="49">
        <f>$C38*Discount_factors!AJ38</f>
        <v>0.29358194791098435</v>
      </c>
      <c r="AL38" s="49">
        <f>$C38*Discount_factors!AK38</f>
        <v>0.30307051646746724</v>
      </c>
      <c r="AM38" s="49">
        <f>$C38*Discount_factors!AL38</f>
        <v>0.31360827832504118</v>
      </c>
      <c r="AN38" s="49">
        <f>$C38*Discount_factors!AM38</f>
        <v>0.32535918051388035</v>
      </c>
      <c r="AO38" s="49">
        <f>$C38*Discount_factors!AN38</f>
        <v>0.33836378695902025</v>
      </c>
      <c r="AP38" s="49">
        <f>$C38*Discount_factors!AO38</f>
        <v>0.352625820579343</v>
      </c>
      <c r="AQ38" s="49">
        <f>$C38*Discount_factors!AP38</f>
        <v>0.36816956675048029</v>
      </c>
      <c r="AR38" s="49">
        <f>$C38*Discount_factors!AQ38</f>
        <v>0.38500596103797974</v>
      </c>
      <c r="AS38" s="49">
        <f>$C38*Discount_factors!AR38</f>
        <v>0.40317054227975158</v>
      </c>
      <c r="AT38" s="49">
        <f>$C38*Discount_factors!AS38</f>
        <v>0.42271221846405127</v>
      </c>
      <c r="AU38" s="49">
        <f>$C38*Discount_factors!AT38</f>
        <v>0.44367029025549898</v>
      </c>
      <c r="AV38" s="49">
        <f>$C38*Discount_factors!AU38</f>
        <v>0.46608451331920669</v>
      </c>
      <c r="AW38" s="49">
        <f>$C38*Discount_factors!AV38</f>
        <v>0.49000397054274847</v>
      </c>
      <c r="AX38" s="49">
        <f>$C38*Discount_factors!AW38</f>
        <v>0.51546457685214953</v>
      </c>
      <c r="AY38" s="49">
        <f>$C38*Discount_factors!AX38</f>
        <v>0.54251615784535046</v>
      </c>
      <c r="AZ38" s="49">
        <f>$C38*Discount_factors!AY38</f>
        <v>0.5711989871106341</v>
      </c>
      <c r="BA38" s="49">
        <f>$C38*Discount_factors!AZ38</f>
        <v>0.60156392526543545</v>
      </c>
      <c r="BB38" s="49">
        <f>$C38*Discount_factors!BA38</f>
        <v>0.63366337631759917</v>
      </c>
      <c r="BC38" s="49">
        <f>$C38*Discount_factors!BB38</f>
        <v>0.66755803031682759</v>
      </c>
      <c r="BD38" s="49">
        <f>$C38*Discount_factors!BC38</f>
        <v>0.70332578958120306</v>
      </c>
      <c r="BE38" s="49">
        <f>$C38*Discount_factors!BD38</f>
        <v>0.74105218493433889</v>
      </c>
      <c r="BF38" s="49">
        <f>$C38*Discount_factors!BE38</f>
        <v>0.78083186622161416</v>
      </c>
      <c r="BG38" s="49">
        <f>$C38*Discount_factors!BF38</f>
        <v>0.82276253743771477</v>
      </c>
      <c r="BH38" s="49">
        <f>$C38*Discount_factors!BG38</f>
        <v>0.86694488569812034</v>
      </c>
      <c r="BI38" s="49">
        <f>$C38*Discount_factors!BH38</f>
        <v>0.91349115661125224</v>
      </c>
      <c r="BJ38" s="49">
        <f>$C38*Discount_factors!BI38</f>
        <v>0.9625090920750119</v>
      </c>
      <c r="BK38" s="49">
        <f>$C38*Discount_factors!BJ38</f>
        <v>1.0141477048648364</v>
      </c>
      <c r="BL38" s="49">
        <f>$C38*Discount_factors!BK38</f>
        <v>1.0685263047996889</v>
      </c>
      <c r="BM38" s="49">
        <f>$C38*Discount_factors!BL38</f>
        <v>1.1258100000000002</v>
      </c>
      <c r="BN38" s="49">
        <f>$C38*Discount_factors!BM38</f>
        <v>0</v>
      </c>
      <c r="BO38" s="49">
        <f>$C38*Discount_factors!BN38</f>
        <v>0</v>
      </c>
      <c r="BP38" s="49">
        <f>$C38*Discount_factors!BO38</f>
        <v>0</v>
      </c>
      <c r="BQ38" s="49">
        <f>$C38*Discount_factors!BP38</f>
        <v>0</v>
      </c>
      <c r="BR38" s="49">
        <f>$C38*Discount_factors!BQ38</f>
        <v>0</v>
      </c>
      <c r="BS38" s="49">
        <f>$C38*Discount_factors!BR38</f>
        <v>0</v>
      </c>
      <c r="BT38" s="49">
        <f>$C38*Discount_factors!BS38</f>
        <v>0</v>
      </c>
      <c r="BU38" s="49">
        <f>$C38*Discount_factors!BT38</f>
        <v>0</v>
      </c>
      <c r="BV38" s="49">
        <f>$C38*Discount_factors!BU38</f>
        <v>0</v>
      </c>
      <c r="BW38" s="49">
        <f>$C38*Discount_factors!BV38</f>
        <v>0</v>
      </c>
      <c r="BX38" s="49">
        <f>$C38*Discount_factors!BW38</f>
        <v>0</v>
      </c>
    </row>
    <row r="39" spans="1:76">
      <c r="A39" s="58">
        <v>2043</v>
      </c>
      <c r="B39" s="101">
        <f t="shared" si="0"/>
        <v>19</v>
      </c>
      <c r="C39" s="49">
        <f>B39*Interest_rates!F37/100 + (B38-B39)</f>
        <v>3.0182099999999998</v>
      </c>
      <c r="D39" s="65"/>
      <c r="E39" s="65"/>
      <c r="F39" s="65"/>
      <c r="G39" s="65">
        <f t="shared" si="11"/>
        <v>19</v>
      </c>
      <c r="O39" s="78">
        <f t="shared" si="5"/>
        <v>0</v>
      </c>
      <c r="P39" s="119">
        <f>(O39*Interest_rates!B37/100)-(I38*Interest_rates!B36/100)</f>
        <v>0</v>
      </c>
      <c r="R39" s="66">
        <v>2</v>
      </c>
      <c r="S39" s="66"/>
      <c r="T39" s="66">
        <f>G39*(Interest_rates!M37/100)</f>
        <v>1.0182100000000001</v>
      </c>
      <c r="U39" s="66"/>
      <c r="V39" s="49"/>
      <c r="W39" s="80">
        <f t="shared" si="8"/>
        <v>3.0182099999999998</v>
      </c>
      <c r="X39" s="79"/>
      <c r="Y39" s="84">
        <f>$W39*Discount_factors!X39</f>
        <v>1.5487190984895853</v>
      </c>
      <c r="Z39" s="84">
        <f>$W39*Discount_factors!Y39</f>
        <v>1.3378738125593903</v>
      </c>
      <c r="AA39" s="84">
        <f>$W39*Discount_factors!Z39</f>
        <v>1.1565547835605787</v>
      </c>
      <c r="AB39" s="84">
        <f>$W39*Discount_factors!AA39</f>
        <v>1.0005132422494392</v>
      </c>
      <c r="AC39" s="84">
        <f>$W39*Discount_factors!AB39</f>
        <v>0.86612806266694953</v>
      </c>
      <c r="AD39" s="84">
        <f>$W39*Discount_factors!AC39</f>
        <v>0.75031066496356769</v>
      </c>
      <c r="AE39" s="84">
        <f>$W39*Discount_factors!AD39</f>
        <v>0.65042468413969845</v>
      </c>
      <c r="AF39" s="84">
        <f>$W39*Discount_factors!AE39</f>
        <v>0.56421805698705496</v>
      </c>
      <c r="AG39" s="84">
        <f>$W39*Discount_factors!AF39</f>
        <v>0.48976556145685646</v>
      </c>
      <c r="AH39" s="81"/>
      <c r="AI39" s="49">
        <f>SUM($BN$40:$BN$49)</f>
        <v>18.269862570316707</v>
      </c>
      <c r="AJ39" s="49">
        <f>$C39*Discount_factors!AI39</f>
        <v>0.72497589236942939</v>
      </c>
      <c r="AK39" s="49">
        <f>$C39*Discount_factors!AJ39</f>
        <v>0.74703690877423101</v>
      </c>
      <c r="AL39" s="49">
        <f>$C39*Discount_factors!AK39</f>
        <v>0.77118114166581386</v>
      </c>
      <c r="AM39" s="49">
        <f>$C39*Discount_factors!AL39</f>
        <v>0.79799510996153444</v>
      </c>
      <c r="AN39" s="49">
        <f>$C39*Discount_factors!AM39</f>
        <v>0.82789598673179299</v>
      </c>
      <c r="AO39" s="49">
        <f>$C39*Discount_factors!AN39</f>
        <v>0.86098698932146278</v>
      </c>
      <c r="AP39" s="49">
        <f>$C39*Discount_factors!AO39</f>
        <v>0.89727759092136272</v>
      </c>
      <c r="AQ39" s="49">
        <f>$C39*Discount_factors!AP39</f>
        <v>0.93682958712917586</v>
      </c>
      <c r="AR39" s="49">
        <f>$C39*Discount_factors!AQ39</f>
        <v>0.97967080414859309</v>
      </c>
      <c r="AS39" s="49">
        <f>$C39*Discount_factors!AR39</f>
        <v>1.0258916726883236</v>
      </c>
      <c r="AT39" s="49">
        <f>$C39*Discount_factors!AS39</f>
        <v>1.0756166420635271</v>
      </c>
      <c r="AU39" s="49">
        <f>$C39*Discount_factors!AT39</f>
        <v>1.1289457151770368</v>
      </c>
      <c r="AV39" s="49">
        <f>$C39*Discount_factors!AU39</f>
        <v>1.1859800527077804</v>
      </c>
      <c r="AW39" s="49">
        <f>$C39*Discount_factors!AV39</f>
        <v>1.246844549012744</v>
      </c>
      <c r="AX39" s="49">
        <f>$C39*Discount_factors!AW39</f>
        <v>1.3116305917794457</v>
      </c>
      <c r="AY39" s="49">
        <f>$C39*Discount_factors!AX39</f>
        <v>1.3804649652360315</v>
      </c>
      <c r="AZ39" s="49">
        <f>$C39*Discount_factors!AY39</f>
        <v>1.4534501479480602</v>
      </c>
      <c r="BA39" s="49">
        <f>$C39*Discount_factors!AZ39</f>
        <v>1.5307155578129796</v>
      </c>
      <c r="BB39" s="49">
        <f>$C39*Discount_factors!BA39</f>
        <v>1.6123945399778801</v>
      </c>
      <c r="BC39" s="49">
        <f>$C39*Discount_factors!BB39</f>
        <v>1.6986415239212971</v>
      </c>
      <c r="BD39" s="49">
        <f>$C39*Discount_factors!BC39</f>
        <v>1.789654736773</v>
      </c>
      <c r="BE39" s="49">
        <f>$C39*Discount_factors!BD39</f>
        <v>1.8856518168535037</v>
      </c>
      <c r="BF39" s="49">
        <f>$C39*Discount_factors!BE39</f>
        <v>1.9868736063821997</v>
      </c>
      <c r="BG39" s="49">
        <f>$C39*Discount_factors!BF39</f>
        <v>2.0935687190449239</v>
      </c>
      <c r="BH39" s="49">
        <f>$C39*Discount_factors!BG39</f>
        <v>2.2059933592576368</v>
      </c>
      <c r="BI39" s="49">
        <f>$C39*Discount_factors!BH39</f>
        <v>2.3244331427161788</v>
      </c>
      <c r="BJ39" s="49">
        <f>$C39*Discount_factors!BI39</f>
        <v>2.4491622251543288</v>
      </c>
      <c r="BK39" s="49">
        <f>$C39*Discount_factors!BJ39</f>
        <v>2.5805597785338583</v>
      </c>
      <c r="BL39" s="49">
        <f>$C39*Discount_factors!BK39</f>
        <v>2.7189293938588444</v>
      </c>
      <c r="BM39" s="49">
        <f>$C39*Discount_factors!BL39</f>
        <v>2.8646911986636168</v>
      </c>
      <c r="BN39" s="49">
        <f>$C39*Discount_factors!BM39</f>
        <v>3.0182099999999998</v>
      </c>
      <c r="BO39" s="49">
        <f>$C39*Discount_factors!BN39</f>
        <v>0</v>
      </c>
      <c r="BP39" s="49">
        <f>$C39*Discount_factors!BO39</f>
        <v>0</v>
      </c>
      <c r="BQ39" s="49">
        <f>$C39*Discount_factors!BP39</f>
        <v>0</v>
      </c>
      <c r="BR39" s="49">
        <f>$C39*Discount_factors!BQ39</f>
        <v>0</v>
      </c>
      <c r="BS39" s="49">
        <f>$C39*Discount_factors!BR39</f>
        <v>0</v>
      </c>
      <c r="BT39" s="49">
        <f>$C39*Discount_factors!BS39</f>
        <v>0</v>
      </c>
      <c r="BU39" s="49">
        <f>$C39*Discount_factors!BT39</f>
        <v>0</v>
      </c>
      <c r="BV39" s="49">
        <f>$C39*Discount_factors!BU39</f>
        <v>0</v>
      </c>
      <c r="BW39" s="49">
        <f>$C39*Discount_factors!BV39</f>
        <v>0</v>
      </c>
      <c r="BX39" s="49">
        <f>$C39*Discount_factors!BW39</f>
        <v>0</v>
      </c>
    </row>
    <row r="40" spans="1:76">
      <c r="A40" s="58">
        <v>2044</v>
      </c>
      <c r="B40" s="101">
        <f t="shared" si="0"/>
        <v>19</v>
      </c>
      <c r="C40" s="49">
        <f>B40*Interest_rates!F38/100 + (B39-B40)</f>
        <v>1.0185520000000001</v>
      </c>
      <c r="D40" s="65"/>
      <c r="E40" s="65"/>
      <c r="F40" s="65"/>
      <c r="G40" s="65">
        <f t="shared" si="11"/>
        <v>19</v>
      </c>
      <c r="O40" s="78">
        <f t="shared" si="5"/>
        <v>0</v>
      </c>
      <c r="P40" s="119">
        <f>(O40*Interest_rates!B38/100)-(I39*Interest_rates!B37/100)</f>
        <v>0</v>
      </c>
      <c r="R40" s="66">
        <v>0</v>
      </c>
      <c r="S40" s="66"/>
      <c r="T40" s="66">
        <f>G40*(Interest_rates!M38/100)</f>
        <v>1.0185520000000001</v>
      </c>
      <c r="U40" s="66"/>
      <c r="V40" s="49"/>
      <c r="W40" s="80">
        <f t="shared" si="8"/>
        <v>1.0185520000000001</v>
      </c>
      <c r="X40" s="79"/>
      <c r="Y40" s="84">
        <f>$W40*Discount_factors!X40</f>
        <v>0.50870202113278384</v>
      </c>
      <c r="Z40" s="84">
        <f>$W40*Discount_factors!Y40</f>
        <v>0.437318192052502</v>
      </c>
      <c r="AA40" s="84">
        <f>$W40*Discount_factors!Z40</f>
        <v>0.3762273544025424</v>
      </c>
      <c r="AB40" s="84">
        <f>$W40*Discount_factors!AA40</f>
        <v>0.32390589905645911</v>
      </c>
      <c r="AC40" s="84">
        <f>$W40*Discount_factors!AB40</f>
        <v>0.27906153292663949</v>
      </c>
      <c r="AD40" s="84">
        <f>$W40*Discount_factors!AC40</f>
        <v>0.24059728984239695</v>
      </c>
      <c r="AE40" s="84">
        <f>$W40*Discount_factors!AD40</f>
        <v>0.20758127498685541</v>
      </c>
      <c r="AF40" s="84">
        <f>$W40*Discount_factors!AE40</f>
        <v>0.17922120826555665</v>
      </c>
      <c r="AG40" s="84">
        <f>$W40*Discount_factors!AF40</f>
        <v>0.1548429877572656</v>
      </c>
      <c r="AH40" s="81"/>
      <c r="AI40" s="49">
        <f>SUM($BO$41:$BO$49)</f>
        <v>18.230721362986252</v>
      </c>
      <c r="AJ40" s="49">
        <f>$C40*Discount_factors!AI40</f>
        <v>0.23220857742360598</v>
      </c>
      <c r="AK40" s="49">
        <f>$C40*Discount_factors!AJ40</f>
        <v>0.23927468443460626</v>
      </c>
      <c r="AL40" s="49">
        <f>$C40*Discount_factors!AK40</f>
        <v>0.24700804223553263</v>
      </c>
      <c r="AM40" s="49">
        <f>$C40*Discount_factors!AL40</f>
        <v>0.25559651186406218</v>
      </c>
      <c r="AN40" s="49">
        <f>$C40*Discount_factors!AM40</f>
        <v>0.26517371316360855</v>
      </c>
      <c r="AO40" s="49">
        <f>$C40*Discount_factors!AN40</f>
        <v>0.27577270647875796</v>
      </c>
      <c r="AP40" s="49">
        <f>$C40*Discount_factors!AO40</f>
        <v>0.28739652605683774</v>
      </c>
      <c r="AQ40" s="49">
        <f>$C40*Discount_factors!AP40</f>
        <v>0.30006496492542295</v>
      </c>
      <c r="AR40" s="49">
        <f>$C40*Discount_factors!AQ40</f>
        <v>0.31378693577146255</v>
      </c>
      <c r="AS40" s="49">
        <f>$C40*Discount_factors!AR40</f>
        <v>0.32859140340116011</v>
      </c>
      <c r="AT40" s="49">
        <f>$C40*Discount_factors!AS40</f>
        <v>0.3445182287240145</v>
      </c>
      <c r="AU40" s="49">
        <f>$C40*Discount_factors!AT40</f>
        <v>0.36159944250415116</v>
      </c>
      <c r="AV40" s="49">
        <f>$C40*Discount_factors!AU40</f>
        <v>0.37986744633946085</v>
      </c>
      <c r="AW40" s="49">
        <f>$C40*Discount_factors!AV40</f>
        <v>0.39936224368560197</v>
      </c>
      <c r="AX40" s="49">
        <f>$C40*Discount_factors!AW40</f>
        <v>0.42011310586750578</v>
      </c>
      <c r="AY40" s="49">
        <f>$C40*Discount_factors!AX40</f>
        <v>0.4421606416634325</v>
      </c>
      <c r="AZ40" s="49">
        <f>$C40*Discount_factors!AY40</f>
        <v>0.4655376747881782</v>
      </c>
      <c r="BA40" s="49">
        <f>$C40*Discount_factors!AZ40</f>
        <v>0.49028565757991788</v>
      </c>
      <c r="BB40" s="49">
        <f>$C40*Discount_factors!BA40</f>
        <v>0.51644730026838237</v>
      </c>
      <c r="BC40" s="49">
        <f>$C40*Discount_factors!BB40</f>
        <v>0.54407206635973804</v>
      </c>
      <c r="BD40" s="49">
        <f>$C40*Discount_factors!BC40</f>
        <v>0.57322344767529276</v>
      </c>
      <c r="BE40" s="49">
        <f>$C40*Discount_factors!BD40</f>
        <v>0.60397115340859553</v>
      </c>
      <c r="BF40" s="49">
        <f>$C40*Discount_factors!BE40</f>
        <v>0.6363923249235689</v>
      </c>
      <c r="BG40" s="49">
        <f>$C40*Discount_factors!BF40</f>
        <v>0.67056659277196451</v>
      </c>
      <c r="BH40" s="49">
        <f>$C40*Discount_factors!BG40</f>
        <v>0.70657601880381926</v>
      </c>
      <c r="BI40" s="49">
        <f>$C40*Discount_factors!BH40</f>
        <v>0.74451208525339618</v>
      </c>
      <c r="BJ40" s="49">
        <f>$C40*Discount_factors!BI40</f>
        <v>0.78446260374809329</v>
      </c>
      <c r="BK40" s="49">
        <f>$C40*Discount_factors!BJ40</f>
        <v>0.82654902243917849</v>
      </c>
      <c r="BL40" s="49">
        <f>$C40*Discount_factors!BK40</f>
        <v>0.87086858102236719</v>
      </c>
      <c r="BM40" s="49">
        <f>$C40*Discount_factors!BL40</f>
        <v>0.91755584565097625</v>
      </c>
      <c r="BN40" s="49">
        <f>$C40*Discount_factors!BM40</f>
        <v>0.96672766341941219</v>
      </c>
      <c r="BO40" s="49">
        <f>$C40*Discount_factors!BN40</f>
        <v>1.0185520000000001</v>
      </c>
      <c r="BP40" s="49">
        <f>$C40*Discount_factors!BO40</f>
        <v>0</v>
      </c>
      <c r="BQ40" s="49">
        <f>$C40*Discount_factors!BP40</f>
        <v>0</v>
      </c>
      <c r="BR40" s="49">
        <f>$C40*Discount_factors!BQ40</f>
        <v>0</v>
      </c>
      <c r="BS40" s="49">
        <f>$C40*Discount_factors!BR40</f>
        <v>0</v>
      </c>
      <c r="BT40" s="49">
        <f>$C40*Discount_factors!BS40</f>
        <v>0</v>
      </c>
      <c r="BU40" s="49">
        <f>$C40*Discount_factors!BT40</f>
        <v>0</v>
      </c>
      <c r="BV40" s="49">
        <f>$C40*Discount_factors!BU40</f>
        <v>0</v>
      </c>
      <c r="BW40" s="49">
        <f>$C40*Discount_factors!BV40</f>
        <v>0</v>
      </c>
      <c r="BX40" s="49">
        <f>$C40*Discount_factors!BW40</f>
        <v>0</v>
      </c>
    </row>
    <row r="41" spans="1:76">
      <c r="A41" s="58">
        <v>2045</v>
      </c>
      <c r="B41" s="101">
        <f t="shared" si="0"/>
        <v>16</v>
      </c>
      <c r="C41" s="49">
        <f>B41*Interest_rates!F39/100 + (B40-B41)</f>
        <v>3.8580160000000001</v>
      </c>
      <c r="D41" s="65"/>
      <c r="E41" s="65"/>
      <c r="F41" s="65"/>
      <c r="G41" s="65">
        <f t="shared" si="11"/>
        <v>16</v>
      </c>
      <c r="O41" s="78">
        <f t="shared" si="5"/>
        <v>0</v>
      </c>
      <c r="P41" s="119">
        <f>(O41*Interest_rates!B39/100)-(I40*Interest_rates!B38/100)</f>
        <v>0</v>
      </c>
      <c r="R41" s="66">
        <v>3</v>
      </c>
      <c r="S41" s="66"/>
      <c r="T41" s="66">
        <f>G41*(Interest_rates!M39/100)</f>
        <v>0.85801600000000011</v>
      </c>
      <c r="U41" s="66"/>
      <c r="V41" s="49"/>
      <c r="W41" s="80">
        <f t="shared" si="8"/>
        <v>3.8580160000000001</v>
      </c>
      <c r="X41" s="79"/>
      <c r="Y41" s="84">
        <f>$W41*Discount_factors!X41</f>
        <v>1.875399215116486</v>
      </c>
      <c r="Z41" s="84">
        <f>$W41*Discount_factors!Y41</f>
        <v>1.6044250332849541</v>
      </c>
      <c r="AA41" s="84">
        <f>$W41*Discount_factors!Z41</f>
        <v>1.3736435748580791</v>
      </c>
      <c r="AB41" s="84">
        <f>$W41*Discount_factors!AA41</f>
        <v>1.1769403196389987</v>
      </c>
      <c r="AC41" s="84">
        <f>$W41*Discount_factors!AB41</f>
        <v>1.0091539954358237</v>
      </c>
      <c r="AD41" s="84">
        <f>$W41*Discount_factors!AC41</f>
        <v>0.86592440694143324</v>
      </c>
      <c r="AE41" s="84">
        <f>$W41*Discount_factors!AD41</f>
        <v>0.74356511968256345</v>
      </c>
      <c r="AF41" s="84">
        <f>$W41*Discount_factors!AE41</f>
        <v>0.63895684810708497</v>
      </c>
      <c r="AG41" s="84">
        <f>$W41*Discount_factors!AF41</f>
        <v>0.54945810520192429</v>
      </c>
      <c r="AH41" s="81"/>
      <c r="AI41" s="49">
        <f>SUM($BP$42:$BP$49)</f>
        <v>15.350346026797746</v>
      </c>
      <c r="AJ41" s="49">
        <f>$C41*Discount_factors!AI41</f>
        <v>0.83478107996849804</v>
      </c>
      <c r="AK41" s="49">
        <f>$C41*Discount_factors!AJ41</f>
        <v>0.86018346823193925</v>
      </c>
      <c r="AL41" s="49">
        <f>$C41*Discount_factors!AK41</f>
        <v>0.88798459792519513</v>
      </c>
      <c r="AM41" s="49">
        <f>$C41*Discount_factors!AL41</f>
        <v>0.91885982239505448</v>
      </c>
      <c r="AN41" s="49">
        <f>$C41*Discount_factors!AM41</f>
        <v>0.95328949994019696</v>
      </c>
      <c r="AO41" s="49">
        <f>$C41*Discount_factors!AN41</f>
        <v>0.99139248125280666</v>
      </c>
      <c r="AP41" s="49">
        <f>$C41*Discount_factors!AO41</f>
        <v>1.0331796743376127</v>
      </c>
      <c r="AQ41" s="49">
        <f>$C41*Discount_factors!AP41</f>
        <v>1.0787222343824143</v>
      </c>
      <c r="AR41" s="49">
        <f>$C41*Discount_factors!AQ41</f>
        <v>1.128052202160722</v>
      </c>
      <c r="AS41" s="49">
        <f>$C41*Discount_factors!AR41</f>
        <v>1.1812737050586646</v>
      </c>
      <c r="AT41" s="49">
        <f>$C41*Discount_factors!AS41</f>
        <v>1.2385300415428586</v>
      </c>
      <c r="AU41" s="49">
        <f>$C41*Discount_factors!AT41</f>
        <v>1.2999363610025538</v>
      </c>
      <c r="AV41" s="49">
        <f>$C41*Discount_factors!AU41</f>
        <v>1.3656091459604025</v>
      </c>
      <c r="AW41" s="49">
        <f>$C41*Discount_factors!AV41</f>
        <v>1.4356922073310905</v>
      </c>
      <c r="AX41" s="49">
        <f>$C41*Discount_factors!AW41</f>
        <v>1.5102907744240135</v>
      </c>
      <c r="AY41" s="49">
        <f>$C41*Discount_factors!AX41</f>
        <v>1.589550834265786</v>
      </c>
      <c r="AZ41" s="49">
        <f>$C41*Discount_factors!AY41</f>
        <v>1.6735903868734181</v>
      </c>
      <c r="BA41" s="49">
        <f>$C41*Discount_factors!AZ41</f>
        <v>1.7625584518396096</v>
      </c>
      <c r="BB41" s="49">
        <f>$C41*Discount_factors!BA41</f>
        <v>1.8566085708297713</v>
      </c>
      <c r="BC41" s="49">
        <f>$C41*Discount_factors!BB41</f>
        <v>1.9559185632834555</v>
      </c>
      <c r="BD41" s="49">
        <f>$C41*Discount_factors!BC41</f>
        <v>2.0607166799041829</v>
      </c>
      <c r="BE41" s="49">
        <f>$C41*Discount_factors!BD41</f>
        <v>2.1712535226142431</v>
      </c>
      <c r="BF41" s="49">
        <f>$C41*Discount_factors!BE41</f>
        <v>2.2878064117081758</v>
      </c>
      <c r="BG41" s="49">
        <f>$C41*Discount_factors!BF41</f>
        <v>2.4106616160169052</v>
      </c>
      <c r="BH41" s="49">
        <f>$C41*Discount_factors!BG41</f>
        <v>2.5401141447970135</v>
      </c>
      <c r="BI41" s="49">
        <f>$C41*Discount_factors!BH41</f>
        <v>2.6764928732311648</v>
      </c>
      <c r="BJ41" s="49">
        <f>$C41*Discount_factors!BI41</f>
        <v>2.8201134808087485</v>
      </c>
      <c r="BK41" s="49">
        <f>$C41*Discount_factors!BJ41</f>
        <v>2.9714125690541375</v>
      </c>
      <c r="BL41" s="49">
        <f>$C41*Discount_factors!BK41</f>
        <v>3.1307397110068207</v>
      </c>
      <c r="BM41" s="49">
        <f>$C41*Discount_factors!BL41</f>
        <v>3.2985786669138961</v>
      </c>
      <c r="BN41" s="49">
        <f>$C41*Discount_factors!BM41</f>
        <v>3.475349497673812</v>
      </c>
      <c r="BO41" s="49">
        <f>$C41*Discount_factors!BN41</f>
        <v>3.66165603354511</v>
      </c>
      <c r="BP41" s="49">
        <f>$C41*Discount_factors!BO41</f>
        <v>3.8580160000000001</v>
      </c>
      <c r="BQ41" s="49">
        <f>$C41*Discount_factors!BP41</f>
        <v>0</v>
      </c>
      <c r="BR41" s="49">
        <f>$C41*Discount_factors!BQ41</f>
        <v>0</v>
      </c>
      <c r="BS41" s="49">
        <f>$C41*Discount_factors!BR41</f>
        <v>0</v>
      </c>
      <c r="BT41" s="49">
        <f>$C41*Discount_factors!BS41</f>
        <v>0</v>
      </c>
      <c r="BU41" s="49">
        <f>$C41*Discount_factors!BT41</f>
        <v>0</v>
      </c>
      <c r="BV41" s="49">
        <f>$C41*Discount_factors!BU41</f>
        <v>0</v>
      </c>
      <c r="BW41" s="49">
        <f>$C41*Discount_factors!BV41</f>
        <v>0</v>
      </c>
      <c r="BX41" s="49">
        <f>$C41*Discount_factors!BW41</f>
        <v>0</v>
      </c>
    </row>
    <row r="42" spans="1:76">
      <c r="A42" s="58">
        <v>2046</v>
      </c>
      <c r="B42" s="101">
        <f t="shared" si="0"/>
        <v>16</v>
      </c>
      <c r="C42" s="49">
        <f>B42*Interest_rates!F40/100 + (B41-B42)</f>
        <v>0.85830400000000007</v>
      </c>
      <c r="D42" s="65"/>
      <c r="E42" s="65"/>
      <c r="F42" s="65"/>
      <c r="G42" s="65">
        <f t="shared" si="11"/>
        <v>16</v>
      </c>
      <c r="O42" s="78">
        <f t="shared" si="5"/>
        <v>0</v>
      </c>
      <c r="P42" s="119">
        <f>(O42*Interest_rates!B40/100)-(I41*Interest_rates!B39/100)</f>
        <v>0</v>
      </c>
      <c r="R42" s="66">
        <v>0</v>
      </c>
      <c r="S42" s="66"/>
      <c r="T42" s="66">
        <f>G42*(Interest_rates!M40/100)</f>
        <v>0.85830400000000007</v>
      </c>
      <c r="U42" s="66"/>
      <c r="V42" s="49"/>
      <c r="W42" s="80">
        <f t="shared" si="8"/>
        <v>0.85830400000000007</v>
      </c>
      <c r="X42" s="79"/>
      <c r="Y42" s="84">
        <f>$W42*Discount_factors!X42</f>
        <v>0.40608101100342781</v>
      </c>
      <c r="Z42" s="84">
        <f>$W42*Discount_factors!Y42</f>
        <v>0.34572440418822126</v>
      </c>
      <c r="AA42" s="84">
        <f>$W42*Discount_factors!Z42</f>
        <v>0.29456863878900774</v>
      </c>
      <c r="AB42" s="84">
        <f>$W42*Discount_factors!AA42</f>
        <v>0.25117639284965804</v>
      </c>
      <c r="AC42" s="84">
        <f>$W42*Discount_factors!AB42</f>
        <v>0.21434025482957708</v>
      </c>
      <c r="AD42" s="84">
        <f>$W42*Discount_factors!AC42</f>
        <v>0.18304509527337035</v>
      </c>
      <c r="AE42" s="84">
        <f>$W42*Discount_factors!AD42</f>
        <v>0.1564367352009082</v>
      </c>
      <c r="AF42" s="84">
        <f>$W42*Discount_factors!AE42</f>
        <v>0.13379583459174052</v>
      </c>
      <c r="AG42" s="84">
        <f>$W42*Discount_factors!AF42</f>
        <v>0.11451611230817502</v>
      </c>
      <c r="AH42" s="81"/>
      <c r="AI42" s="49">
        <f>SUM($BQ$43:$BQ$49)</f>
        <v>15.315495989059286</v>
      </c>
      <c r="AJ42" s="49">
        <f>$C42*Discount_factors!AI42</f>
        <v>0.17626083007663224</v>
      </c>
      <c r="AK42" s="49">
        <f>$C42*Discount_factors!AJ42</f>
        <v>0.18162444713586412</v>
      </c>
      <c r="AL42" s="49">
        <f>$C42*Discount_factors!AK42</f>
        <v>0.18749454926729517</v>
      </c>
      <c r="AM42" s="49">
        <f>$C42*Discount_factors!AL42</f>
        <v>0.19401373474531908</v>
      </c>
      <c r="AN42" s="49">
        <f>$C42*Discount_factors!AM42</f>
        <v>0.20128342938622615</v>
      </c>
      <c r="AO42" s="49">
        <f>$C42*Discount_factors!AN42</f>
        <v>0.2093287280587936</v>
      </c>
      <c r="AP42" s="49">
        <f>$C42*Discount_factors!AO42</f>
        <v>0.21815193394647184</v>
      </c>
      <c r="AQ42" s="49">
        <f>$C42*Discount_factors!AP42</f>
        <v>0.22776807119483219</v>
      </c>
      <c r="AR42" s="49">
        <f>$C42*Discount_factors!AQ42</f>
        <v>0.23818390509057186</v>
      </c>
      <c r="AS42" s="49">
        <f>$C42*Discount_factors!AR42</f>
        <v>0.24942142173274498</v>
      </c>
      <c r="AT42" s="49">
        <f>$C42*Discount_factors!AS42</f>
        <v>0.26151087804413126</v>
      </c>
      <c r="AU42" s="49">
        <f>$C42*Discount_factors!AT42</f>
        <v>0.27447658737755931</v>
      </c>
      <c r="AV42" s="49">
        <f>$C42*Discount_factors!AU42</f>
        <v>0.28834314457187354</v>
      </c>
      <c r="AW42" s="49">
        <f>$C42*Discount_factors!AV42</f>
        <v>0.30314091475130217</v>
      </c>
      <c r="AX42" s="49">
        <f>$C42*Discount_factors!AW42</f>
        <v>0.31889211668177975</v>
      </c>
      <c r="AY42" s="49">
        <f>$C42*Discount_factors!AX42</f>
        <v>0.33562757496523959</v>
      </c>
      <c r="AZ42" s="49">
        <f>$C42*Discount_factors!AY42</f>
        <v>0.35337220485365178</v>
      </c>
      <c r="BA42" s="49">
        <f>$C42*Discount_factors!AZ42</f>
        <v>0.37215747126367205</v>
      </c>
      <c r="BB42" s="49">
        <f>$C42*Discount_factors!BA42</f>
        <v>0.39201579393030161</v>
      </c>
      <c r="BC42" s="49">
        <f>$C42*Discount_factors!BB42</f>
        <v>0.41298471874763337</v>
      </c>
      <c r="BD42" s="49">
        <f>$C42*Discount_factors!BC42</f>
        <v>0.43511243997813154</v>
      </c>
      <c r="BE42" s="49">
        <f>$C42*Discount_factors!BD42</f>
        <v>0.45845187125855852</v>
      </c>
      <c r="BF42" s="49">
        <f>$C42*Discount_factors!BE42</f>
        <v>0.48306156770771791</v>
      </c>
      <c r="BG42" s="49">
        <f>$C42*Discount_factors!BF42</f>
        <v>0.50900197389362245</v>
      </c>
      <c r="BH42" s="49">
        <f>$C42*Discount_factors!BG42</f>
        <v>0.5363353798917101</v>
      </c>
      <c r="BI42" s="49">
        <f>$C42*Discount_factors!BH42</f>
        <v>0.56513122643809588</v>
      </c>
      <c r="BJ42" s="49">
        <f>$C42*Discount_factors!BI42</f>
        <v>0.595456168048764</v>
      </c>
      <c r="BK42" s="49">
        <f>$C42*Discount_factors!BJ42</f>
        <v>0.62740239146458021</v>
      </c>
      <c r="BL42" s="49">
        <f>$C42*Discount_factors!BK42</f>
        <v>0.66104370769491094</v>
      </c>
      <c r="BM42" s="49">
        <f>$C42*Discount_factors!BL42</f>
        <v>0.6964822608644351</v>
      </c>
      <c r="BN42" s="49">
        <f>$C42*Discount_factors!BM42</f>
        <v>0.73380674522416023</v>
      </c>
      <c r="BO42" s="49">
        <f>$C42*Discount_factors!BN42</f>
        <v>0.77314465722213721</v>
      </c>
      <c r="BP42" s="49">
        <f>$C42*Discount_factors!BO42</f>
        <v>0.81460531261033142</v>
      </c>
      <c r="BQ42" s="49">
        <f>$C42*Discount_factors!BP42</f>
        <v>0.85830400000000007</v>
      </c>
      <c r="BR42" s="49">
        <f>$C42*Discount_factors!BQ42</f>
        <v>0</v>
      </c>
      <c r="BS42" s="49">
        <f>$C42*Discount_factors!BR42</f>
        <v>0</v>
      </c>
      <c r="BT42" s="49">
        <f>$C42*Discount_factors!BS42</f>
        <v>0</v>
      </c>
      <c r="BU42" s="49">
        <f>$C42*Discount_factors!BT42</f>
        <v>0</v>
      </c>
      <c r="BV42" s="49">
        <f>$C42*Discount_factors!BU42</f>
        <v>0</v>
      </c>
      <c r="BW42" s="49">
        <f>$C42*Discount_factors!BV42</f>
        <v>0</v>
      </c>
      <c r="BX42" s="49">
        <f>$C42*Discount_factors!BW42</f>
        <v>0</v>
      </c>
    </row>
    <row r="43" spans="1:76">
      <c r="A43" s="58">
        <v>2047</v>
      </c>
      <c r="B43" s="101">
        <f t="shared" si="0"/>
        <v>13</v>
      </c>
      <c r="C43" s="49">
        <f>B43*Interest_rates!F41/100 + (B42-B43)</f>
        <v>3.6976059999999999</v>
      </c>
      <c r="D43" s="65"/>
      <c r="E43" s="65"/>
      <c r="F43" s="65"/>
      <c r="G43" s="65">
        <f t="shared" si="11"/>
        <v>13</v>
      </c>
      <c r="O43" s="78">
        <f t="shared" si="5"/>
        <v>0</v>
      </c>
      <c r="P43" s="119">
        <f>(O43*Interest_rates!B41/100)-(I42*Interest_rates!B40/100)</f>
        <v>0</v>
      </c>
      <c r="R43" s="66">
        <v>3</v>
      </c>
      <c r="S43" s="66"/>
      <c r="T43" s="66">
        <f>G43*(Interest_rates!M41/100)</f>
        <v>0.69760600000000006</v>
      </c>
      <c r="U43" s="66"/>
      <c r="V43" s="49"/>
      <c r="W43" s="80">
        <f t="shared" si="8"/>
        <v>3.6976059999999999</v>
      </c>
      <c r="X43" s="79"/>
      <c r="Y43" s="84">
        <f>$W43*Discount_factors!X43</f>
        <v>1.7026540245374704</v>
      </c>
      <c r="Z43" s="84">
        <f>$W43*Discount_factors!Y43</f>
        <v>1.4425652189198239</v>
      </c>
      <c r="AA43" s="84">
        <f>$W43*Discount_factors!Z43</f>
        <v>1.2231896730211282</v>
      </c>
      <c r="AB43" s="84">
        <f>$W43*Discount_factors!AA43</f>
        <v>1.038001742658218</v>
      </c>
      <c r="AC43" s="84">
        <f>$W43*Discount_factors!AB43</f>
        <v>0.88154596626464243</v>
      </c>
      <c r="AD43" s="84">
        <f>$W43*Discount_factors!AC43</f>
        <v>0.74925762009216668</v>
      </c>
      <c r="AE43" s="84">
        <f>$W43*Discount_factors!AD43</f>
        <v>0.63731401669466536</v>
      </c>
      <c r="AF43" s="84">
        <f>$W43*Discount_factors!AE43</f>
        <v>0.54251116846865499</v>
      </c>
      <c r="AG43" s="84">
        <f>$W43*Discount_factors!AF43</f>
        <v>0.4621613981642006</v>
      </c>
      <c r="AH43" s="81"/>
      <c r="AI43" s="49">
        <f>SUM($BR$44:$BR$49)</f>
        <v>12.439750134824189</v>
      </c>
      <c r="AJ43" s="49">
        <f>$C43*Discount_factors!AI43</f>
        <v>0.72066592801537299</v>
      </c>
      <c r="AK43" s="49">
        <f>$C43*Discount_factors!AJ43</f>
        <v>0.7425957922048807</v>
      </c>
      <c r="AL43" s="49">
        <f>$C43*Discount_factors!AK43</f>
        <v>0.76659648820894211</v>
      </c>
      <c r="AM43" s="49">
        <f>$C43*Discount_factors!AL43</f>
        <v>0.79325104810396718</v>
      </c>
      <c r="AN43" s="49">
        <f>$C43*Discount_factors!AM43</f>
        <v>0.82297416487642272</v>
      </c>
      <c r="AO43" s="49">
        <f>$C43*Discount_factors!AN43</f>
        <v>0.85586844224653336</v>
      </c>
      <c r="AP43" s="49">
        <f>$C43*Discount_factors!AO43</f>
        <v>0.89194329708722497</v>
      </c>
      <c r="AQ43" s="49">
        <f>$C43*Discount_factors!AP43</f>
        <v>0.93126015762282954</v>
      </c>
      <c r="AR43" s="49">
        <f>$C43*Discount_factors!AQ43</f>
        <v>0.9738466846309215</v>
      </c>
      <c r="AS43" s="49">
        <f>$C43*Discount_factors!AR43</f>
        <v>1.019792771211808</v>
      </c>
      <c r="AT43" s="49">
        <f>$C43*Discount_factors!AS43</f>
        <v>1.0692221268324451</v>
      </c>
      <c r="AU43" s="49">
        <f>$C43*Discount_factors!AT43</f>
        <v>1.1222341598807977</v>
      </c>
      <c r="AV43" s="49">
        <f>$C43*Discount_factors!AU43</f>
        <v>1.1789294296379753</v>
      </c>
      <c r="AW43" s="49">
        <f>$C43*Discount_factors!AV43</f>
        <v>1.2394320879669964</v>
      </c>
      <c r="AX43" s="49">
        <f>$C43*Discount_factors!AW43</f>
        <v>1.3038329792577612</v>
      </c>
      <c r="AY43" s="49">
        <f>$C43*Discount_factors!AX43</f>
        <v>1.3722581340092088</v>
      </c>
      <c r="AZ43" s="49">
        <f>$C43*Discount_factors!AY43</f>
        <v>1.4448094215542755</v>
      </c>
      <c r="BA43" s="49">
        <f>$C43*Discount_factors!AZ43</f>
        <v>1.5216154904041013</v>
      </c>
      <c r="BB43" s="49">
        <f>$C43*Discount_factors!BA43</f>
        <v>1.6028088929720643</v>
      </c>
      <c r="BC43" s="49">
        <f>$C43*Discount_factors!BB43</f>
        <v>1.6885431406571396</v>
      </c>
      <c r="BD43" s="49">
        <f>$C43*Discount_factors!BC43</f>
        <v>1.7790152821335492</v>
      </c>
      <c r="BE43" s="49">
        <f>$C43*Discount_factors!BD43</f>
        <v>1.8744416618671929</v>
      </c>
      <c r="BF43" s="49">
        <f>$C43*Discount_factors!BE43</f>
        <v>1.9750616902762232</v>
      </c>
      <c r="BG43" s="49">
        <f>$C43*Discount_factors!BF43</f>
        <v>2.0811225030440568</v>
      </c>
      <c r="BH43" s="49">
        <f>$C43*Discount_factors!BG43</f>
        <v>2.1928787814575235</v>
      </c>
      <c r="BI43" s="49">
        <f>$C43*Discount_factors!BH43</f>
        <v>2.3106144432339777</v>
      </c>
      <c r="BJ43" s="49">
        <f>$C43*Discount_factors!BI43</f>
        <v>2.4346020142579121</v>
      </c>
      <c r="BK43" s="49">
        <f>$C43*Discount_factors!BJ43</f>
        <v>2.565218412322849</v>
      </c>
      <c r="BL43" s="49">
        <f>$C43*Discount_factors!BK43</f>
        <v>2.7027654235915999</v>
      </c>
      <c r="BM43" s="49">
        <f>$C43*Discount_factors!BL43</f>
        <v>2.8476606779503459</v>
      </c>
      <c r="BN43" s="49">
        <f>$C43*Discount_factors!BM43</f>
        <v>3.000266813681705</v>
      </c>
      <c r="BO43" s="49">
        <f>$C43*Discount_factors!BN43</f>
        <v>3.1611051170295545</v>
      </c>
      <c r="BP43" s="49">
        <f>$C43*Discount_factors!BO43</f>
        <v>3.3306225400353808</v>
      </c>
      <c r="BQ43" s="49">
        <f>$C43*Discount_factors!BP43</f>
        <v>3.5092904555730393</v>
      </c>
      <c r="BR43" s="49">
        <f>$C43*Discount_factors!BQ43</f>
        <v>3.6976059999999999</v>
      </c>
      <c r="BS43" s="49">
        <f>$C43*Discount_factors!BR43</f>
        <v>0</v>
      </c>
      <c r="BT43" s="49">
        <f>$C43*Discount_factors!BS43</f>
        <v>0</v>
      </c>
      <c r="BU43" s="49">
        <f>$C43*Discount_factors!BT43</f>
        <v>0</v>
      </c>
      <c r="BV43" s="49">
        <f>$C43*Discount_factors!BU43</f>
        <v>0</v>
      </c>
      <c r="BW43" s="49">
        <f>$C43*Discount_factors!BV43</f>
        <v>0</v>
      </c>
      <c r="BX43" s="49">
        <f>$C43*Discount_factors!BW43</f>
        <v>0</v>
      </c>
    </row>
    <row r="44" spans="1:76">
      <c r="A44" s="58">
        <v>2048</v>
      </c>
      <c r="B44" s="101">
        <f t="shared" si="0"/>
        <v>13</v>
      </c>
      <c r="C44" s="49">
        <f>B44*Interest_rates!F42/100 + (B43-B44)</f>
        <v>0.69784000000000002</v>
      </c>
      <c r="D44" s="65"/>
      <c r="E44" s="65"/>
      <c r="F44" s="65"/>
      <c r="G44" s="65">
        <f t="shared" si="11"/>
        <v>13</v>
      </c>
      <c r="O44" s="78">
        <f t="shared" si="5"/>
        <v>0</v>
      </c>
      <c r="P44" s="119">
        <f>(O44*Interest_rates!B42/100)-(I43*Interest_rates!B41/100)</f>
        <v>0</v>
      </c>
      <c r="R44" s="66">
        <v>0</v>
      </c>
      <c r="S44" s="66"/>
      <c r="T44" s="66">
        <f>G44*(Interest_rates!M42/100)</f>
        <v>0.69784000000000002</v>
      </c>
      <c r="U44" s="66"/>
      <c r="V44" s="49"/>
      <c r="W44" s="80">
        <f t="shared" si="8"/>
        <v>0.69784000000000002</v>
      </c>
      <c r="X44" s="79"/>
      <c r="Y44" s="84">
        <f>$W44*Discount_factors!X44</f>
        <v>0.31274347599778413</v>
      </c>
      <c r="Z44" s="84">
        <f>$W44*Discount_factors!Y44</f>
        <v>0.2636871921779857</v>
      </c>
      <c r="AA44" s="84">
        <f>$W44*Discount_factors!Z44</f>
        <v>0.22250987977206776</v>
      </c>
      <c r="AB44" s="84">
        <f>$W44*Discount_factors!AA44</f>
        <v>0.18791678665424225</v>
      </c>
      <c r="AC44" s="84">
        <f>$W44*Discount_factors!AB44</f>
        <v>0.15883069988870988</v>
      </c>
      <c r="AD44" s="84">
        <f>$W44*Discount_factors!AC44</f>
        <v>0.1343546009335152</v>
      </c>
      <c r="AE44" s="84">
        <f>$W44*Discount_factors!AD44</f>
        <v>0.11374086701760688</v>
      </c>
      <c r="AF44" s="84">
        <f>$W44*Discount_factors!AE44</f>
        <v>9.6365847718232839E-2</v>
      </c>
      <c r="AG44" s="84">
        <f>$W44*Discount_factors!AF44</f>
        <v>8.1708859393835903E-2</v>
      </c>
      <c r="AH44" s="81"/>
      <c r="AI44" s="49">
        <f>SUM($BS$45:$BS$49)</f>
        <v>12.409675922061551</v>
      </c>
      <c r="AJ44" s="49">
        <f>$C44*Discount_factors!AI44</f>
        <v>0.1290804526346008</v>
      </c>
      <c r="AK44" s="49">
        <f>$C44*Discount_factors!AJ44</f>
        <v>0.13300837080827169</v>
      </c>
      <c r="AL44" s="49">
        <f>$C44*Discount_factors!AK44</f>
        <v>0.13730720135279495</v>
      </c>
      <c r="AM44" s="49">
        <f>$C44*Discount_factors!AL44</f>
        <v>0.14208137274383167</v>
      </c>
      <c r="AN44" s="49">
        <f>$C44*Discount_factors!AM44</f>
        <v>0.14740516178054303</v>
      </c>
      <c r="AO44" s="49">
        <f>$C44*Discount_factors!AN44</f>
        <v>0.15329694609691133</v>
      </c>
      <c r="AP44" s="49">
        <f>$C44*Discount_factors!AO44</f>
        <v>0.15975841237489619</v>
      </c>
      <c r="AQ44" s="49">
        <f>$C44*Discount_factors!AP44</f>
        <v>0.16680056319238154</v>
      </c>
      <c r="AR44" s="49">
        <f>$C44*Discount_factors!AQ44</f>
        <v>0.17442835294716916</v>
      </c>
      <c r="AS44" s="49">
        <f>$C44*Discount_factors!AR44</f>
        <v>0.18265788263921653</v>
      </c>
      <c r="AT44" s="49">
        <f>$C44*Discount_factors!AS44</f>
        <v>0.19151131021073947</v>
      </c>
      <c r="AU44" s="49">
        <f>$C44*Discount_factors!AT44</f>
        <v>0.20100644097098794</v>
      </c>
      <c r="AV44" s="49">
        <f>$C44*Discount_factors!AU44</f>
        <v>0.21116128636884221</v>
      </c>
      <c r="AW44" s="49">
        <f>$C44*Discount_factors!AV44</f>
        <v>0.22199808358529122</v>
      </c>
      <c r="AX44" s="49">
        <f>$C44*Discount_factors!AW44</f>
        <v>0.23353310400838287</v>
      </c>
      <c r="AY44" s="49">
        <f>$C44*Discount_factors!AX44</f>
        <v>0.24578892130674287</v>
      </c>
      <c r="AZ44" s="49">
        <f>$C44*Discount_factors!AY44</f>
        <v>0.25878378157623033</v>
      </c>
      <c r="BA44" s="49">
        <f>$C44*Discount_factors!AZ44</f>
        <v>0.27254072740482282</v>
      </c>
      <c r="BB44" s="49">
        <f>$C44*Discount_factors!BA44</f>
        <v>0.28708350061914423</v>
      </c>
      <c r="BC44" s="49">
        <f>$C44*Discount_factors!BB44</f>
        <v>0.30243959706726214</v>
      </c>
      <c r="BD44" s="49">
        <f>$C44*Discount_factors!BC44</f>
        <v>0.3186443106781261</v>
      </c>
      <c r="BE44" s="49">
        <f>$C44*Discount_factors!BD44</f>
        <v>0.3357363915029008</v>
      </c>
      <c r="BF44" s="49">
        <f>$C44*Discount_factors!BE44</f>
        <v>0.35375872099877642</v>
      </c>
      <c r="BG44" s="49">
        <f>$C44*Discount_factors!BF44</f>
        <v>0.37275556431641077</v>
      </c>
      <c r="BH44" s="49">
        <f>$C44*Discount_factors!BG44</f>
        <v>0.39277253812020219</v>
      </c>
      <c r="BI44" s="49">
        <f>$C44*Discount_factors!BH44</f>
        <v>0.41386049569187577</v>
      </c>
      <c r="BJ44" s="49">
        <f>$C44*Discount_factors!BI44</f>
        <v>0.43606824989070164</v>
      </c>
      <c r="BK44" s="49">
        <f>$C44*Discount_factors!BJ44</f>
        <v>0.45946331149733782</v>
      </c>
      <c r="BL44" s="49">
        <f>$C44*Discount_factors!BK44</f>
        <v>0.48409973425982511</v>
      </c>
      <c r="BM44" s="49">
        <f>$C44*Discount_factors!BL44</f>
        <v>0.51005232101349429</v>
      </c>
      <c r="BN44" s="49">
        <f>$C44*Discount_factors!BM44</f>
        <v>0.53738602489660747</v>
      </c>
      <c r="BO44" s="49">
        <f>$C44*Discount_factors!BN44</f>
        <v>0.56619421491926492</v>
      </c>
      <c r="BP44" s="49">
        <f>$C44*Discount_factors!BO44</f>
        <v>0.59655694588852526</v>
      </c>
      <c r="BQ44" s="49">
        <f>$C44*Discount_factors!BP44</f>
        <v>0.62855864669376937</v>
      </c>
      <c r="BR44" s="49">
        <f>$C44*Discount_factors!BQ44</f>
        <v>0.66228836079265052</v>
      </c>
      <c r="BS44" s="49">
        <f>$C44*Discount_factors!BR44</f>
        <v>0.69784000000000002</v>
      </c>
      <c r="BT44" s="49">
        <f>$C44*Discount_factors!BS44</f>
        <v>0</v>
      </c>
      <c r="BU44" s="49">
        <f>$C44*Discount_factors!BT44</f>
        <v>0</v>
      </c>
      <c r="BV44" s="49">
        <f>$C44*Discount_factors!BU44</f>
        <v>0</v>
      </c>
      <c r="BW44" s="49">
        <f>$C44*Discount_factors!BV44</f>
        <v>0</v>
      </c>
      <c r="BX44" s="49">
        <f>$C44*Discount_factors!BW44</f>
        <v>0</v>
      </c>
    </row>
    <row r="45" spans="1:76">
      <c r="A45" s="58">
        <v>2049</v>
      </c>
      <c r="B45" s="101">
        <f t="shared" si="0"/>
        <v>10</v>
      </c>
      <c r="C45" s="49">
        <f>B45*Interest_rates!F43/100 + (B44-B45)</f>
        <v>3.5372599999999998</v>
      </c>
      <c r="D45" s="65"/>
      <c r="E45" s="65"/>
      <c r="F45" s="65"/>
      <c r="G45" s="65">
        <f t="shared" si="11"/>
        <v>10</v>
      </c>
      <c r="O45" s="78">
        <f t="shared" si="5"/>
        <v>0</v>
      </c>
      <c r="P45" s="119">
        <f>(O45*Interest_rates!B43/100)-(I44*Interest_rates!B42/100)</f>
        <v>0</v>
      </c>
      <c r="R45" s="66">
        <v>3</v>
      </c>
      <c r="S45" s="66"/>
      <c r="T45" s="66">
        <f>G45*(Interest_rates!M43/100)</f>
        <v>0.53726000000000007</v>
      </c>
      <c r="U45" s="66"/>
      <c r="V45" s="49"/>
      <c r="W45" s="80">
        <f t="shared" si="8"/>
        <v>3.5372599999999998</v>
      </c>
      <c r="X45" s="79"/>
      <c r="Y45" s="84">
        <f>$W45*Discount_factors!X45</f>
        <v>1.5427891024306266</v>
      </c>
      <c r="Z45" s="84">
        <f>$W45*Discount_factors!Y45</f>
        <v>1.2944913801938793</v>
      </c>
      <c r="AA45" s="84">
        <f>$W45*Discount_factors!Z45</f>
        <v>1.0870798201682852</v>
      </c>
      <c r="AB45" s="84">
        <f>$W45*Discount_factors!AA45</f>
        <v>0.91367092765516245</v>
      </c>
      <c r="AC45" s="84">
        <f>$W45*Discount_factors!AB45</f>
        <v>0.76856528137536051</v>
      </c>
      <c r="AD45" s="84">
        <f>$W45*Discount_factors!AC45</f>
        <v>0.64703955975702965</v>
      </c>
      <c r="AE45" s="84">
        <f>$W45*Discount_factors!AD45</f>
        <v>0.54517584376324613</v>
      </c>
      <c r="AF45" s="84">
        <f>$W45*Discount_factors!AE45</f>
        <v>0.45972138213188163</v>
      </c>
      <c r="AG45" s="84">
        <f>$W45*Discount_factors!AF45</f>
        <v>0.38797327458140035</v>
      </c>
      <c r="AH45" s="81"/>
      <c r="AI45" s="49">
        <f>SUM($BT$46:$BT$49)</f>
        <v>9.5391381706502276</v>
      </c>
      <c r="AJ45" s="49">
        <f>$C45*Discount_factors!AI45</f>
        <v>0.62093180713471252</v>
      </c>
      <c r="AK45" s="49">
        <f>$C45*Discount_factors!AJ45</f>
        <v>0.63982676202582178</v>
      </c>
      <c r="AL45" s="49">
        <f>$C45*Discount_factors!AK45</f>
        <v>0.66050596297449593</v>
      </c>
      <c r="AM45" s="49">
        <f>$C45*Discount_factors!AL45</f>
        <v>0.68347175530711934</v>
      </c>
      <c r="AN45" s="49">
        <f>$C45*Discount_factors!AM45</f>
        <v>0.709081441978477</v>
      </c>
      <c r="AO45" s="49">
        <f>$C45*Discount_factors!AN45</f>
        <v>0.73742342721435672</v>
      </c>
      <c r="AP45" s="49">
        <f>$C45*Discount_factors!AO45</f>
        <v>0.76850582467144202</v>
      </c>
      <c r="AQ45" s="49">
        <f>$C45*Discount_factors!AP45</f>
        <v>0.80238156142295902</v>
      </c>
      <c r="AR45" s="49">
        <f>$C45*Discount_factors!AQ45</f>
        <v>0.8390744702268309</v>
      </c>
      <c r="AS45" s="49">
        <f>$C45*Discount_factors!AR45</f>
        <v>0.87866200373213244</v>
      </c>
      <c r="AT45" s="49">
        <f>$C45*Discount_factors!AS45</f>
        <v>0.92125075105302945</v>
      </c>
      <c r="AU45" s="49">
        <f>$C45*Discount_factors!AT45</f>
        <v>0.96692636329023873</v>
      </c>
      <c r="AV45" s="49">
        <f>$C45*Discount_factors!AU45</f>
        <v>1.0157754831636614</v>
      </c>
      <c r="AW45" s="49">
        <f>$C45*Discount_factors!AV45</f>
        <v>1.0679050809596204</v>
      </c>
      <c r="AX45" s="49">
        <f>$C45*Discount_factors!AW45</f>
        <v>1.1233934289662821</v>
      </c>
      <c r="AY45" s="49">
        <f>$C45*Discount_factors!AX45</f>
        <v>1.182349116118433</v>
      </c>
      <c r="AZ45" s="49">
        <f>$C45*Discount_factors!AY45</f>
        <v>1.2448599138876144</v>
      </c>
      <c r="BA45" s="49">
        <f>$C45*Discount_factors!AZ45</f>
        <v>1.3110366669098803</v>
      </c>
      <c r="BB45" s="49">
        <f>$C45*Discount_factors!BA45</f>
        <v>1.3809935834561917</v>
      </c>
      <c r="BC45" s="49">
        <f>$C45*Discount_factors!BB45</f>
        <v>1.4548629302352629</v>
      </c>
      <c r="BD45" s="49">
        <f>$C45*Discount_factors!BC45</f>
        <v>1.5328144860372683</v>
      </c>
      <c r="BE45" s="49">
        <f>$C45*Discount_factors!BD45</f>
        <v>1.6150346550683077</v>
      </c>
      <c r="BF45" s="49">
        <f>$C45*Discount_factors!BE45</f>
        <v>1.7017297153523741</v>
      </c>
      <c r="BG45" s="49">
        <f>$C45*Discount_factors!BF45</f>
        <v>1.7931126010667968</v>
      </c>
      <c r="BH45" s="49">
        <f>$C45*Discount_factors!BG45</f>
        <v>1.8894027477440845</v>
      </c>
      <c r="BI45" s="49">
        <f>$C45*Discount_factors!BH45</f>
        <v>1.9908447812704639</v>
      </c>
      <c r="BJ45" s="49">
        <f>$C45*Discount_factors!BI45</f>
        <v>2.097673512233436</v>
      </c>
      <c r="BK45" s="49">
        <f>$C45*Discount_factors!BJ45</f>
        <v>2.2102136961647605</v>
      </c>
      <c r="BL45" s="49">
        <f>$C45*Discount_factors!BK45</f>
        <v>2.3287253545531148</v>
      </c>
      <c r="BM45" s="49">
        <f>$C45*Discount_factors!BL45</f>
        <v>2.4535683208107075</v>
      </c>
      <c r="BN45" s="49">
        <f>$C45*Discount_factors!BM45</f>
        <v>2.5850550471229528</v>
      </c>
      <c r="BO45" s="49">
        <f>$C45*Discount_factors!BN45</f>
        <v>2.723634678089121</v>
      </c>
      <c r="BP45" s="49">
        <f>$C45*Discount_factors!BO45</f>
        <v>2.8696923113363275</v>
      </c>
      <c r="BQ45" s="49">
        <f>$C45*Discount_factors!BP45</f>
        <v>3.0236340856856536</v>
      </c>
      <c r="BR45" s="49">
        <f>$C45*Discount_factors!BQ45</f>
        <v>3.185888337991718</v>
      </c>
      <c r="BS45" s="49">
        <f>$C45*Discount_factors!BR45</f>
        <v>3.356906823975113</v>
      </c>
      <c r="BT45" s="49">
        <f>$C45*Discount_factors!BS45</f>
        <v>3.5372599999999998</v>
      </c>
      <c r="BU45" s="49">
        <f>$C45*Discount_factors!BT45</f>
        <v>0</v>
      </c>
      <c r="BV45" s="49">
        <f>$C45*Discount_factors!BU45</f>
        <v>0</v>
      </c>
      <c r="BW45" s="49">
        <f>$C45*Discount_factors!BV45</f>
        <v>0</v>
      </c>
      <c r="BX45" s="49">
        <f>$C45*Discount_factors!BW45</f>
        <v>0</v>
      </c>
    </row>
    <row r="46" spans="1:76">
      <c r="A46" s="58">
        <v>2050</v>
      </c>
      <c r="B46" s="101">
        <f t="shared" si="0"/>
        <v>10</v>
      </c>
      <c r="C46" s="49">
        <f>B46*Interest_rates!F44/100 + (B45-B46)</f>
        <v>0.53772000000000009</v>
      </c>
      <c r="D46" s="65"/>
      <c r="E46" s="65"/>
      <c r="F46" s="65"/>
      <c r="G46" s="65">
        <f t="shared" si="11"/>
        <v>10</v>
      </c>
      <c r="O46" s="78">
        <f t="shared" si="5"/>
        <v>0</v>
      </c>
      <c r="P46" s="119">
        <f>(O46*Interest_rates!B44/100)-(I45*Interest_rates!B43/100)</f>
        <v>0</v>
      </c>
      <c r="R46" s="66">
        <v>0</v>
      </c>
      <c r="S46" s="66"/>
      <c r="T46" s="66">
        <f>G46*(Interest_rates!M44/100)</f>
        <v>0.53771999999999998</v>
      </c>
      <c r="U46" s="66"/>
      <c r="V46" s="49"/>
      <c r="W46" s="80">
        <f t="shared" si="8"/>
        <v>0.53771999999999998</v>
      </c>
      <c r="X46" s="79"/>
      <c r="Y46" s="84">
        <f>$W46*Discount_factors!X46</f>
        <v>0.22823566380893817</v>
      </c>
      <c r="Z46" s="84">
        <f>$W46*Discount_factors!Y46</f>
        <v>0.19057592026684825</v>
      </c>
      <c r="AA46" s="84">
        <f>$W46*Discount_factors!Z46</f>
        <v>0.15926941961050683</v>
      </c>
      <c r="AB46" s="84">
        <f>$W46*Discount_factors!AA46</f>
        <v>0.1332210818383848</v>
      </c>
      <c r="AC46" s="84">
        <f>$W46*Discount_factors!AB46</f>
        <v>0.11152855801287086</v>
      </c>
      <c r="AD46" s="84">
        <f>$W46*Discount_factors!AC46</f>
        <v>9.3447616379599086E-2</v>
      </c>
      <c r="AE46" s="84">
        <f>$W46*Discount_factors!AD46</f>
        <v>7.8363868523841973E-2</v>
      </c>
      <c r="AF46" s="84">
        <f>$W46*Discount_factors!AE46</f>
        <v>6.5769651872419177E-2</v>
      </c>
      <c r="AG46" s="84">
        <f>$W46*Discount_factors!AF46</f>
        <v>5.5245109995504464E-2</v>
      </c>
      <c r="AH46" s="81"/>
      <c r="AI46" s="49">
        <f>SUM($BU$47:$BU$49)</f>
        <v>9.5143567083624312</v>
      </c>
      <c r="AJ46" s="49">
        <f>$C46*Discount_factors!AI46</f>
        <v>8.9574926267375787E-2</v>
      </c>
      <c r="AK46" s="49">
        <f>$C46*Discount_factors!AJ46</f>
        <v>9.2300691273692018E-2</v>
      </c>
      <c r="AL46" s="49">
        <f>$C46*Discount_factors!AK46</f>
        <v>9.5283849615657695E-2</v>
      </c>
      <c r="AM46" s="49">
        <f>$C46*Discount_factors!AL46</f>
        <v>9.8596869066794129E-2</v>
      </c>
      <c r="AN46" s="49">
        <f>$C46*Discount_factors!AM46</f>
        <v>0.10229129375072689</v>
      </c>
      <c r="AO46" s="49">
        <f>$C46*Discount_factors!AN46</f>
        <v>0.10637987676194344</v>
      </c>
      <c r="AP46" s="49">
        <f>$C46*Discount_factors!AO46</f>
        <v>0.11086378856745939</v>
      </c>
      <c r="AQ46" s="49">
        <f>$C46*Discount_factors!AP46</f>
        <v>0.11575066436751297</v>
      </c>
      <c r="AR46" s="49">
        <f>$C46*Discount_factors!AQ46</f>
        <v>0.12104394224903933</v>
      </c>
      <c r="AS46" s="49">
        <f>$C46*Discount_factors!AR46</f>
        <v>0.12675479544434898</v>
      </c>
      <c r="AT46" s="49">
        <f>$C46*Discount_factors!AS46</f>
        <v>0.13289860037953663</v>
      </c>
      <c r="AU46" s="49">
        <f>$C46*Discount_factors!AT46</f>
        <v>0.1394877129863541</v>
      </c>
      <c r="AV46" s="49">
        <f>$C46*Discount_factors!AU46</f>
        <v>0.14653463224642466</v>
      </c>
      <c r="AW46" s="49">
        <f>$C46*Discount_factors!AV46</f>
        <v>0.15405478957331117</v>
      </c>
      <c r="AX46" s="49">
        <f>$C46*Discount_factors!AW46</f>
        <v>0.16205947643954041</v>
      </c>
      <c r="AY46" s="49">
        <f>$C46*Discount_factors!AX46</f>
        <v>0.17056435776308751</v>
      </c>
      <c r="AZ46" s="49">
        <f>$C46*Discount_factors!AY46</f>
        <v>0.17958209535802191</v>
      </c>
      <c r="BA46" s="49">
        <f>$C46*Discount_factors!AZ46</f>
        <v>0.18912867954725443</v>
      </c>
      <c r="BB46" s="49">
        <f>$C46*Discount_factors!BA46</f>
        <v>0.19922058588789596</v>
      </c>
      <c r="BC46" s="49">
        <f>$C46*Discount_factors!BB46</f>
        <v>0.20987689502703943</v>
      </c>
      <c r="BD46" s="49">
        <f>$C46*Discount_factors!BC46</f>
        <v>0.2211220990625882</v>
      </c>
      <c r="BE46" s="49">
        <f>$C46*Discount_factors!BD46</f>
        <v>0.2329830884563055</v>
      </c>
      <c r="BF46" s="49">
        <f>$C46*Discount_factors!BE46</f>
        <v>0.24548962064463989</v>
      </c>
      <c r="BG46" s="49">
        <f>$C46*Discount_factors!BF46</f>
        <v>0.25867241327325713</v>
      </c>
      <c r="BH46" s="49">
        <f>$C46*Discount_factors!BG46</f>
        <v>0.2725631218660311</v>
      </c>
      <c r="BI46" s="49">
        <f>$C46*Discount_factors!BH46</f>
        <v>0.28719703587901829</v>
      </c>
      <c r="BJ46" s="49">
        <f>$C46*Discount_factors!BI46</f>
        <v>0.30260802882428622</v>
      </c>
      <c r="BK46" s="49">
        <f>$C46*Discount_factors!BJ46</f>
        <v>0.31884294957070924</v>
      </c>
      <c r="BL46" s="49">
        <f>$C46*Discount_factors!BK46</f>
        <v>0.33593930852669068</v>
      </c>
      <c r="BM46" s="49">
        <f>$C46*Discount_factors!BL46</f>
        <v>0.35394901485680663</v>
      </c>
      <c r="BN46" s="49">
        <f>$C46*Discount_factors!BM46</f>
        <v>0.37291714256298286</v>
      </c>
      <c r="BO46" s="49">
        <f>$C46*Discount_factors!BN46</f>
        <v>0.39290848474149931</v>
      </c>
      <c r="BP46" s="49">
        <f>$C46*Discount_factors!BO46</f>
        <v>0.41397859514424684</v>
      </c>
      <c r="BQ46" s="49">
        <f>$C46*Discount_factors!BP46</f>
        <v>0.43618606290216488</v>
      </c>
      <c r="BR46" s="49">
        <f>$C46*Discount_factors!BQ46</f>
        <v>0.4595926794096209</v>
      </c>
      <c r="BS46" s="49">
        <f>$C46*Discount_factors!BR46</f>
        <v>0.48426361444032934</v>
      </c>
      <c r="BT46" s="49">
        <f>$C46*Discount_factors!BS46</f>
        <v>0.51028116138975044</v>
      </c>
      <c r="BU46" s="49">
        <f>$C46*Discount_factors!BT46</f>
        <v>0.53772000000000009</v>
      </c>
      <c r="BV46" s="49">
        <f>$C46*Discount_factors!BU46</f>
        <v>0</v>
      </c>
      <c r="BW46" s="49">
        <f>$C46*Discount_factors!BV46</f>
        <v>0</v>
      </c>
      <c r="BX46" s="49">
        <f>$C46*Discount_factors!BW46</f>
        <v>0</v>
      </c>
    </row>
    <row r="47" spans="1:76">
      <c r="A47" s="58">
        <v>2051</v>
      </c>
      <c r="B47" s="101">
        <f t="shared" si="0"/>
        <v>5</v>
      </c>
      <c r="C47" s="49">
        <f>B47*Interest_rates!F45/100 + (B46-B47)</f>
        <v>5.2690900000000003</v>
      </c>
      <c r="D47" s="65"/>
      <c r="E47" s="65"/>
      <c r="F47" s="65"/>
      <c r="G47" s="65">
        <f t="shared" si="11"/>
        <v>5</v>
      </c>
      <c r="O47" s="78">
        <f t="shared" si="5"/>
        <v>0</v>
      </c>
      <c r="P47" s="119">
        <f>(O47*Interest_rates!B45/100)-(I46*Interest_rates!B44/100)</f>
        <v>0</v>
      </c>
      <c r="R47" s="66">
        <v>5</v>
      </c>
      <c r="S47" s="66"/>
      <c r="T47" s="66">
        <f>G47*(Interest_rates!M45/100)</f>
        <v>0.26909000000000005</v>
      </c>
      <c r="U47" s="66"/>
      <c r="V47" s="49"/>
      <c r="W47" s="80">
        <f t="shared" si="8"/>
        <v>5.2690900000000003</v>
      </c>
      <c r="X47" s="79"/>
      <c r="Y47" s="84">
        <f>$W47*Discount_factors!X47</f>
        <v>2.1763624870294529</v>
      </c>
      <c r="Z47" s="84">
        <f>$W47*Discount_factors!Y47</f>
        <v>1.8084552272424237</v>
      </c>
      <c r="AA47" s="84">
        <f>$W47*Discount_factors!Z47</f>
        <v>1.5040917432022065</v>
      </c>
      <c r="AB47" s="84">
        <f>$W47*Discount_factors!AA47</f>
        <v>1.2520658328498773</v>
      </c>
      <c r="AC47" s="84">
        <f>$W47*Discount_factors!AB47</f>
        <v>1.0431879505798336</v>
      </c>
      <c r="AD47" s="84">
        <f>$W47*Discount_factors!AC47</f>
        <v>0.86991508625799863</v>
      </c>
      <c r="AE47" s="84">
        <f>$W47*Discount_factors!AD47</f>
        <v>0.7260498840971602</v>
      </c>
      <c r="AF47" s="84">
        <f>$W47*Discount_factors!AE47</f>
        <v>0.6064958053714522</v>
      </c>
      <c r="AG47" s="84">
        <f>$W47*Discount_factors!AF47</f>
        <v>0.50705769982476701</v>
      </c>
      <c r="AH47" s="81"/>
      <c r="AI47" s="49">
        <f>SUM($BV$48:$BV$49)</f>
        <v>4.75731035769308</v>
      </c>
      <c r="AJ47" s="49">
        <f>$C47*Discount_factors!AI47</f>
        <v>0.8329142143436713</v>
      </c>
      <c r="AK47" s="49">
        <f>$C47*Discount_factors!AJ47</f>
        <v>0.85825979388614915</v>
      </c>
      <c r="AL47" s="49">
        <f>$C47*Discount_factors!AK47</f>
        <v>0.88599875042454901</v>
      </c>
      <c r="AM47" s="49">
        <f>$C47*Discount_factors!AL47</f>
        <v>0.91680492697681071</v>
      </c>
      <c r="AN47" s="49">
        <f>$C47*Discount_factors!AM47</f>
        <v>0.95115760759063173</v>
      </c>
      <c r="AO47" s="49">
        <f>$C47*Discount_factors!AN47</f>
        <v>0.98917537716602921</v>
      </c>
      <c r="AP47" s="49">
        <f>$C47*Discount_factors!AO47</f>
        <v>1.0308691193135775</v>
      </c>
      <c r="AQ47" s="49">
        <f>$C47*Discount_factors!AP47</f>
        <v>1.0763098300929199</v>
      </c>
      <c r="AR47" s="49">
        <f>$C47*Discount_factors!AQ47</f>
        <v>1.125529478623069</v>
      </c>
      <c r="AS47" s="49">
        <f>$C47*Discount_factors!AR47</f>
        <v>1.1786319594245049</v>
      </c>
      <c r="AT47" s="49">
        <f>$C47*Discount_factors!AS47</f>
        <v>1.2357602504978114</v>
      </c>
      <c r="AU47" s="49">
        <f>$C47*Discount_factors!AT47</f>
        <v>1.2970292437174931</v>
      </c>
      <c r="AV47" s="49">
        <f>$C47*Discount_factors!AU47</f>
        <v>1.3625551611101006</v>
      </c>
      <c r="AW47" s="49">
        <f>$C47*Discount_factors!AV47</f>
        <v>1.4324814919782711</v>
      </c>
      <c r="AX47" s="49">
        <f>$C47*Discount_factors!AW47</f>
        <v>1.5069132303014616</v>
      </c>
      <c r="AY47" s="49">
        <f>$C47*Discount_factors!AX47</f>
        <v>1.5859960366276826</v>
      </c>
      <c r="AZ47" s="49">
        <f>$C47*Discount_factors!AY47</f>
        <v>1.6698476470841879</v>
      </c>
      <c r="BA47" s="49">
        <f>$C47*Discount_factors!AZ47</f>
        <v>1.758616748003184</v>
      </c>
      <c r="BB47" s="49">
        <f>$C47*Discount_factors!BA47</f>
        <v>1.852456537676634</v>
      </c>
      <c r="BC47" s="49">
        <f>$C47*Discount_factors!BB47</f>
        <v>1.9515444378769569</v>
      </c>
      <c r="BD47" s="49">
        <f>$C47*Discount_factors!BC47</f>
        <v>2.0561081888584041</v>
      </c>
      <c r="BE47" s="49">
        <f>$C47*Discount_factors!BD47</f>
        <v>2.1663978321087694</v>
      </c>
      <c r="BF47" s="49">
        <f>$C47*Discount_factors!BE47</f>
        <v>2.2826900677363673</v>
      </c>
      <c r="BG47" s="49">
        <f>$C47*Discount_factors!BF47</f>
        <v>2.4052705243738108</v>
      </c>
      <c r="BH47" s="49">
        <f>$C47*Discount_factors!BG47</f>
        <v>2.5344335515326852</v>
      </c>
      <c r="BI47" s="49">
        <f>$C47*Discount_factors!BH47</f>
        <v>2.6705072889144748</v>
      </c>
      <c r="BJ47" s="49">
        <f>$C47*Discount_factors!BI47</f>
        <v>2.8138067100376238</v>
      </c>
      <c r="BK47" s="49">
        <f>$C47*Discount_factors!BJ47</f>
        <v>2.9647674400311428</v>
      </c>
      <c r="BL47" s="49">
        <f>$C47*Discount_factors!BK47</f>
        <v>3.1237382701656129</v>
      </c>
      <c r="BM47" s="49">
        <f>$C47*Discount_factors!BL47</f>
        <v>3.2912018788291917</v>
      </c>
      <c r="BN47" s="49">
        <f>$C47*Discount_factors!BM47</f>
        <v>3.4675773875156479</v>
      </c>
      <c r="BO47" s="49">
        <f>$C47*Discount_factors!BN47</f>
        <v>3.6534672761055877</v>
      </c>
      <c r="BP47" s="49">
        <f>$C47*Discount_factors!BO47</f>
        <v>3.8493881122540246</v>
      </c>
      <c r="BQ47" s="49">
        <f>$C47*Discount_factors!BP47</f>
        <v>4.0558846881477804</v>
      </c>
      <c r="BR47" s="49">
        <f>$C47*Discount_factors!BQ47</f>
        <v>4.2735315722831668</v>
      </c>
      <c r="BS47" s="49">
        <f>$C47*Discount_factors!BR47</f>
        <v>4.5029347470833265</v>
      </c>
      <c r="BT47" s="49">
        <f>$C47*Discount_factors!BS47</f>
        <v>4.7448594193051257</v>
      </c>
      <c r="BU47" s="49">
        <f>$C47*Discount_factors!BT47</f>
        <v>5.0000000000000009</v>
      </c>
      <c r="BV47" s="49">
        <f>$C47*Discount_factors!BU47</f>
        <v>5.2690900000000003</v>
      </c>
      <c r="BW47" s="49">
        <f>$C47*Discount_factors!BV47</f>
        <v>0</v>
      </c>
      <c r="BX47" s="49">
        <f>$C47*Discount_factors!BW47</f>
        <v>0</v>
      </c>
    </row>
    <row r="48" spans="1:76">
      <c r="A48" s="58">
        <v>2052</v>
      </c>
      <c r="B48" s="101">
        <f t="shared" si="0"/>
        <v>5</v>
      </c>
      <c r="C48" s="49">
        <f>B48*Interest_rates!F46/100 + (B47-B48)</f>
        <v>0.26932</v>
      </c>
      <c r="D48" s="65"/>
      <c r="E48" s="65"/>
      <c r="F48" s="65"/>
      <c r="G48" s="65">
        <f t="shared" si="11"/>
        <v>5</v>
      </c>
      <c r="O48" s="78">
        <f t="shared" si="5"/>
        <v>0</v>
      </c>
      <c r="P48" s="119">
        <f>(O48*Interest_rates!B46/100)-(I47*Interest_rates!B45/100)</f>
        <v>0</v>
      </c>
      <c r="R48" s="66">
        <v>0</v>
      </c>
      <c r="S48" s="66"/>
      <c r="T48" s="66">
        <f>G48*(Interest_rates!M46/100)</f>
        <v>0.26932</v>
      </c>
      <c r="U48" s="66"/>
      <c r="V48" s="49"/>
      <c r="W48" s="80">
        <f t="shared" si="8"/>
        <v>0.26932</v>
      </c>
      <c r="X48" s="79"/>
      <c r="Y48" s="84">
        <f>$W48*Discount_factors!X48</f>
        <v>0.10824630425098131</v>
      </c>
      <c r="Z48" s="84">
        <f>$W48*Discount_factors!Y48</f>
        <v>8.9512093208443333E-2</v>
      </c>
      <c r="AA48" s="84">
        <f>$W48*Discount_factors!Z48</f>
        <v>7.4088459784504512E-2</v>
      </c>
      <c r="AB48" s="84">
        <f>$W48*Discount_factors!AA48</f>
        <v>6.1378429879246889E-2</v>
      </c>
      <c r="AC48" s="84">
        <f>$W48*Discount_factors!AB48</f>
        <v>5.0894813853336718E-2</v>
      </c>
      <c r="AD48" s="84">
        <f>$W48*Discount_factors!AC48</f>
        <v>4.2239627619939969E-2</v>
      </c>
      <c r="AE48" s="84">
        <f>$W48*Discount_factors!AD48</f>
        <v>3.5087443564294357E-2</v>
      </c>
      <c r="AF48" s="84">
        <f>$W48*Discount_factors!AE48</f>
        <v>2.9171907141077008E-2</v>
      </c>
      <c r="AG48" s="84">
        <f>$W48*Discount_factors!AF48</f>
        <v>2.4274806227409192E-2</v>
      </c>
      <c r="AH48" s="81"/>
      <c r="AI48" s="49">
        <f>SUM($BW$49:$BW$99)</f>
        <v>4.7442381227998602</v>
      </c>
      <c r="AJ48" s="49">
        <f>$C48*Discount_factors!AI48</f>
        <v>4.0396960860827988E-2</v>
      </c>
      <c r="AK48" s="49">
        <f>$C48*Discount_factors!AJ48</f>
        <v>4.162624037982298E-2</v>
      </c>
      <c r="AL48" s="49">
        <f>$C48*Discount_factors!AK48</f>
        <v>4.2971600468898835E-2</v>
      </c>
      <c r="AM48" s="49">
        <f>$C48*Discount_factors!AL48</f>
        <v>4.4465723017202446E-2</v>
      </c>
      <c r="AN48" s="49">
        <f>$C48*Discount_factors!AM48</f>
        <v>4.6131853658657025E-2</v>
      </c>
      <c r="AO48" s="49">
        <f>$C48*Discount_factors!AN48</f>
        <v>4.7975743849393543E-2</v>
      </c>
      <c r="AP48" s="49">
        <f>$C48*Discount_factors!AO48</f>
        <v>4.9997921452645491E-2</v>
      </c>
      <c r="AQ48" s="49">
        <f>$C48*Discount_factors!AP48</f>
        <v>5.2201829830278094E-2</v>
      </c>
      <c r="AR48" s="49">
        <f>$C48*Discount_factors!AQ48</f>
        <v>5.4589019508416707E-2</v>
      </c>
      <c r="AS48" s="49">
        <f>$C48*Discount_factors!AR48</f>
        <v>5.7164529448823796E-2</v>
      </c>
      <c r="AT48" s="49">
        <f>$C48*Discount_factors!AS48</f>
        <v>5.9935294191208306E-2</v>
      </c>
      <c r="AU48" s="49">
        <f>$C48*Discount_factors!AT48</f>
        <v>6.2906886077208429E-2</v>
      </c>
      <c r="AV48" s="49">
        <f>$C48*Discount_factors!AU48</f>
        <v>6.6084941961828986E-2</v>
      </c>
      <c r="AW48" s="49">
        <f>$C48*Discount_factors!AV48</f>
        <v>6.9476421183310058E-2</v>
      </c>
      <c r="AX48" s="49">
        <f>$C48*Discount_factors!AW48</f>
        <v>7.308641602799483E-2</v>
      </c>
      <c r="AY48" s="49">
        <f>$C48*Discount_factors!AX48</f>
        <v>7.6921991141144008E-2</v>
      </c>
      <c r="AZ48" s="49">
        <f>$C48*Discount_factors!AY48</f>
        <v>8.0988856812776275E-2</v>
      </c>
      <c r="BA48" s="49">
        <f>$C48*Discount_factors!AZ48</f>
        <v>8.5294224440943506E-2</v>
      </c>
      <c r="BB48" s="49">
        <f>$C48*Discount_factors!BA48</f>
        <v>8.9845524257112244E-2</v>
      </c>
      <c r="BC48" s="49">
        <f>$C48*Discount_factors!BB48</f>
        <v>9.4651361349625165E-2</v>
      </c>
      <c r="BD48" s="49">
        <f>$C48*Discount_factors!BC48</f>
        <v>9.9722781290738069E-2</v>
      </c>
      <c r="BE48" s="49">
        <f>$C48*Discount_factors!BD48</f>
        <v>0.10507191127917329</v>
      </c>
      <c r="BF48" s="49">
        <f>$C48*Discount_factors!BE48</f>
        <v>0.11071217147663928</v>
      </c>
      <c r="BG48" s="49">
        <f>$C48*Discount_factors!BF48</f>
        <v>0.11665741508493482</v>
      </c>
      <c r="BH48" s="49">
        <f>$C48*Discount_factors!BG48</f>
        <v>0.12292191827499585</v>
      </c>
      <c r="BI48" s="49">
        <f>$C48*Discount_factors!BH48</f>
        <v>0.12952159606718039</v>
      </c>
      <c r="BJ48" s="49">
        <f>$C48*Discount_factors!BI48</f>
        <v>0.13647172491214521</v>
      </c>
      <c r="BK48" s="49">
        <f>$C48*Discount_factors!BJ48</f>
        <v>0.1437934329536818</v>
      </c>
      <c r="BL48" s="49">
        <f>$C48*Discount_factors!BK48</f>
        <v>0.15150363682865825</v>
      </c>
      <c r="BM48" s="49">
        <f>$C48*Discount_factors!BL48</f>
        <v>0.15962574679904262</v>
      </c>
      <c r="BN48" s="49">
        <f>$C48*Discount_factors!BM48</f>
        <v>0.1681800905700033</v>
      </c>
      <c r="BO48" s="49">
        <f>$C48*Discount_factors!BN48</f>
        <v>0.17719588886528009</v>
      </c>
      <c r="BP48" s="49">
        <f>$C48*Discount_factors!BO48</f>
        <v>0.18669819560156956</v>
      </c>
      <c r="BQ48" s="49">
        <f>$C48*Discount_factors!BP48</f>
        <v>0.19671343360642016</v>
      </c>
      <c r="BR48" s="49">
        <f>$C48*Discount_factors!BQ48</f>
        <v>0.2072694698806079</v>
      </c>
      <c r="BS48" s="49">
        <f>$C48*Discount_factors!BR48</f>
        <v>0.21839569502379891</v>
      </c>
      <c r="BT48" s="49">
        <f>$C48*Discount_factors!BS48</f>
        <v>0.23012922213464754</v>
      </c>
      <c r="BU48" s="49">
        <f>$C48*Discount_factors!BT48</f>
        <v>0.24250373066727182</v>
      </c>
      <c r="BV48" s="49">
        <f>$C48*Discount_factors!BU48</f>
        <v>0.255554796444323</v>
      </c>
      <c r="BW48" s="49">
        <f>$C48*Discount_factors!BV48</f>
        <v>0.26932</v>
      </c>
      <c r="BX48" s="49">
        <f>$C48*Discount_factors!BW48</f>
        <v>0</v>
      </c>
    </row>
    <row r="49" spans="1:77">
      <c r="A49" s="58">
        <v>2053</v>
      </c>
      <c r="B49" s="101">
        <f t="shared" si="0"/>
        <v>0</v>
      </c>
      <c r="C49" s="49">
        <f>B49*Interest_rates!F47/100 + (B48-B49)</f>
        <v>5</v>
      </c>
      <c r="D49" s="65"/>
      <c r="E49" s="65"/>
      <c r="F49" s="65"/>
      <c r="G49" s="65">
        <f t="shared" si="11"/>
        <v>0</v>
      </c>
      <c r="O49" s="78">
        <f t="shared" si="5"/>
        <v>0</v>
      </c>
      <c r="P49" s="119">
        <f>(O49*Interest_rates!B47/100)-(I48*Interest_rates!B46/100)</f>
        <v>0</v>
      </c>
      <c r="R49" s="66">
        <v>5</v>
      </c>
      <c r="S49" s="66"/>
      <c r="T49" s="66">
        <f>G49*(Interest_rates!M47/100)</f>
        <v>0</v>
      </c>
      <c r="U49" s="66"/>
      <c r="V49" s="49"/>
      <c r="W49" s="80">
        <f t="shared" si="8"/>
        <v>5</v>
      </c>
      <c r="X49" s="79"/>
      <c r="Y49" s="84">
        <f>$W49*Discount_factors!X49</f>
        <v>1.9554372938054438</v>
      </c>
      <c r="Z49" s="84">
        <f>$W49*Discount_factors!Y49</f>
        <v>1.6091803814954433</v>
      </c>
      <c r="AA49" s="84">
        <f>$W49*Discount_factors!Z49</f>
        <v>1.3254884967030462</v>
      </c>
      <c r="AB49" s="84">
        <f>$W49*Discount_factors!AA49</f>
        <v>1.0928325814454065</v>
      </c>
      <c r="AC49" s="84">
        <f>$W49*Discount_factors!AB49</f>
        <v>0.90184902420575808</v>
      </c>
      <c r="AD49" s="84">
        <f>$W49*Discount_factors!AC49</f>
        <v>0.74492531100549608</v>
      </c>
      <c r="AE49" s="84">
        <f>$W49*Discount_factors!AD49</f>
        <v>0.61586640635588741</v>
      </c>
      <c r="AF49" s="84">
        <f>$W49*Discount_factors!AE49</f>
        <v>0.50962585577248121</v>
      </c>
      <c r="AG49" s="84">
        <f>$W49*Discount_factors!AF49</f>
        <v>0.42208883079851278</v>
      </c>
      <c r="AH49" s="81"/>
      <c r="AI49" s="49">
        <f>SUM($BX$49:$BX$50)</f>
        <v>5</v>
      </c>
      <c r="AJ49" s="49">
        <f>$C49*Discount_factors!AI49</f>
        <v>0.71161741334172723</v>
      </c>
      <c r="AK49" s="49">
        <f>$C49*Discount_factors!AJ49</f>
        <v>0.7332719312297159</v>
      </c>
      <c r="AL49" s="49">
        <f>$C49*Discount_factors!AK49</f>
        <v>0.75697128004705982</v>
      </c>
      <c r="AM49" s="49">
        <f>$C49*Discount_factors!AL49</f>
        <v>0.78329117145429628</v>
      </c>
      <c r="AN49" s="49">
        <f>$C49*Discount_factors!AM49</f>
        <v>0.81264109164868881</v>
      </c>
      <c r="AO49" s="49">
        <f>$C49*Discount_factors!AN49</f>
        <v>0.84512235608188679</v>
      </c>
      <c r="AP49" s="49">
        <f>$C49*Discount_factors!AO49</f>
        <v>0.88074426339073852</v>
      </c>
      <c r="AQ49" s="49">
        <f>$C49*Discount_factors!AP49</f>
        <v>0.91956747052100207</v>
      </c>
      <c r="AR49" s="49">
        <f>$C49*Discount_factors!AQ49</f>
        <v>0.96161929094792731</v>
      </c>
      <c r="AS49" s="49">
        <f>$C49*Discount_factors!AR49</f>
        <v>1.0069884890948504</v>
      </c>
      <c r="AT49" s="49">
        <f>$C49*Discount_factors!AS49</f>
        <v>1.0557972211612783</v>
      </c>
      <c r="AU49" s="49">
        <f>$C49*Discount_factors!AT49</f>
        <v>1.1081436473864545</v>
      </c>
      <c r="AV49" s="49">
        <f>$C49*Discount_factors!AU49</f>
        <v>1.164127064452418</v>
      </c>
      <c r="AW49" s="49">
        <f>$C49*Discount_factors!AV49</f>
        <v>1.2238700654001164</v>
      </c>
      <c r="AX49" s="49">
        <f>$C49*Discount_factors!AW49</f>
        <v>1.2874623539983059</v>
      </c>
      <c r="AY49" s="49">
        <f>$C49*Discount_factors!AX49</f>
        <v>1.3550283783361372</v>
      </c>
      <c r="AZ49" s="49">
        <f>$C49*Discount_factors!AY49</f>
        <v>1.4266687286987687</v>
      </c>
      <c r="BA49" s="49">
        <f>$C49*Discount_factors!AZ49</f>
        <v>1.5025104383163959</v>
      </c>
      <c r="BB49" s="49">
        <f>$C49*Discount_factors!BA49</f>
        <v>1.5826843953049585</v>
      </c>
      <c r="BC49" s="49">
        <f>$C49*Discount_factors!BB49</f>
        <v>1.6673421836098208</v>
      </c>
      <c r="BD49" s="49">
        <f>$C49*Discount_factors!BC49</f>
        <v>1.7566783778076347</v>
      </c>
      <c r="BE49" s="49">
        <f>$C49*Discount_factors!BD49</f>
        <v>1.8509066059932366</v>
      </c>
      <c r="BF49" s="49">
        <f>$C49*Discount_factors!BE49</f>
        <v>1.9502632726029532</v>
      </c>
      <c r="BG49" s="49">
        <f>$C49*Discount_factors!BF49</f>
        <v>2.0549924103417321</v>
      </c>
      <c r="BH49" s="49">
        <f>$C49*Discount_factors!BG49</f>
        <v>2.1653455027770834</v>
      </c>
      <c r="BI49" s="49">
        <f>$C49*Discount_factors!BH49</f>
        <v>2.2816029028211853</v>
      </c>
      <c r="BJ49" s="49">
        <f>$C49*Discount_factors!BI49</f>
        <v>2.4040337145865687</v>
      </c>
      <c r="BK49" s="49">
        <f>$C49*Discount_factors!BJ49</f>
        <v>2.533010123374138</v>
      </c>
      <c r="BL49" s="49">
        <f>$C49*Discount_factors!BK49</f>
        <v>2.6688301261894596</v>
      </c>
      <c r="BM49" s="49">
        <f>$C49*Discount_factors!BL49</f>
        <v>2.8119061092544766</v>
      </c>
      <c r="BN49" s="49">
        <f>$C49*Discount_factors!BM49</f>
        <v>2.9625961576494242</v>
      </c>
      <c r="BO49" s="49">
        <f>$C49*Discount_factors!BN49</f>
        <v>3.1214150124686952</v>
      </c>
      <c r="BP49" s="49">
        <f>$C49*Discount_factors!BO49</f>
        <v>3.2888040139273405</v>
      </c>
      <c r="BQ49" s="49">
        <f>$C49*Discount_factors!BP49</f>
        <v>3.4652286164504593</v>
      </c>
      <c r="BR49" s="49">
        <f>$C49*Discount_factors!BQ49</f>
        <v>3.6511797144664242</v>
      </c>
      <c r="BS49" s="49">
        <f>$C49*Discount_factors!BR49</f>
        <v>3.8471750415389816</v>
      </c>
      <c r="BT49" s="49">
        <f>$C49*Discount_factors!BS49</f>
        <v>4.0538683678207041</v>
      </c>
      <c r="BU49" s="49">
        <f>$C49*Discount_factors!BT49</f>
        <v>4.2718529776951595</v>
      </c>
      <c r="BV49" s="49">
        <f>$C49*Discount_factors!BU49</f>
        <v>4.501755561248757</v>
      </c>
      <c r="BW49" s="49">
        <f>$C49*Discount_factors!BV49</f>
        <v>4.7442381227998602</v>
      </c>
      <c r="BX49" s="49">
        <f>$C49*Discount_factors!BW49</f>
        <v>5</v>
      </c>
    </row>
    <row r="50" spans="1:77" s="23" customFormat="1" ht="12">
      <c r="A50" s="91" t="s">
        <v>0</v>
      </c>
      <c r="B50" s="94"/>
      <c r="C50" s="92"/>
      <c r="D50" s="92"/>
      <c r="E50" s="92"/>
      <c r="F50" s="92"/>
      <c r="G50" s="92"/>
      <c r="H50" s="91"/>
      <c r="I50" s="95"/>
      <c r="J50" s="95"/>
      <c r="K50" s="95"/>
      <c r="L50" s="95"/>
      <c r="M50" s="95"/>
      <c r="N50" s="95"/>
      <c r="O50" s="95"/>
      <c r="P50" s="95"/>
      <c r="Q50" s="92"/>
      <c r="R50" s="102">
        <f>SUM(R9:R49)</f>
        <v>25</v>
      </c>
      <c r="S50" s="102">
        <f>SUM(S9:S49)</f>
        <v>3.1</v>
      </c>
      <c r="T50" s="102">
        <f>SUM(T9:T49)</f>
        <v>37.372748000000001</v>
      </c>
      <c r="U50" s="112"/>
      <c r="V50" s="112"/>
      <c r="W50" s="102">
        <f>SUM(W9:W49)</f>
        <v>67.38301140169898</v>
      </c>
      <c r="X50" s="93"/>
      <c r="Y50" s="103">
        <f t="shared" ref="Y50:AG50" si="12">SUM(Y9:Y49)</f>
        <v>41.319031310778783</v>
      </c>
      <c r="Z50" s="103">
        <f t="shared" si="12"/>
        <v>37.235971389635154</v>
      </c>
      <c r="AA50" s="103">
        <f t="shared" si="12"/>
        <v>33.667621251526477</v>
      </c>
      <c r="AB50" s="103">
        <f t="shared" si="12"/>
        <v>30.540032355562765</v>
      </c>
      <c r="AC50" s="103">
        <f t="shared" si="12"/>
        <v>27.790788160132188</v>
      </c>
      <c r="AD50" s="103">
        <f t="shared" si="12"/>
        <v>25.367098875883059</v>
      </c>
      <c r="AE50" s="103">
        <f t="shared" si="12"/>
        <v>23.224225325538551</v>
      </c>
      <c r="AF50" s="103">
        <f t="shared" si="12"/>
        <v>21.324172938823367</v>
      </c>
      <c r="AG50" s="103">
        <f t="shared" si="12"/>
        <v>19.634607816496789</v>
      </c>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2"/>
      <c r="BR50" s="92"/>
      <c r="BS50" s="92"/>
      <c r="BT50" s="92"/>
      <c r="BU50" s="92"/>
      <c r="BV50" s="92"/>
      <c r="BW50" s="92"/>
      <c r="BX50" s="92"/>
      <c r="BY50" s="138"/>
    </row>
    <row r="51" spans="1:77">
      <c r="T51" s="23"/>
      <c r="U51" s="23"/>
    </row>
    <row r="53" spans="1:77">
      <c r="W53" s="84"/>
    </row>
    <row r="78" spans="34:36">
      <c r="AH78" s="81"/>
      <c r="AI78" s="81"/>
      <c r="AJ78" s="81"/>
    </row>
    <row r="79" spans="34:36">
      <c r="AH79" s="81"/>
      <c r="AI79" s="81"/>
      <c r="AJ79" s="81"/>
    </row>
    <row r="80" spans="34:36">
      <c r="AH80" s="81"/>
      <c r="AI80" s="81"/>
      <c r="AJ80" s="81"/>
    </row>
    <row r="81" spans="34:36">
      <c r="AH81" s="81"/>
      <c r="AI81" s="81"/>
      <c r="AJ81" s="81"/>
    </row>
    <row r="98" spans="34:34">
      <c r="AH98" s="47"/>
    </row>
    <row r="99" spans="34:34">
      <c r="AH99" s="47"/>
    </row>
    <row r="100" spans="34:34">
      <c r="AH100" s="47"/>
    </row>
    <row r="101" spans="34:34">
      <c r="AH101" s="47"/>
    </row>
    <row r="102" spans="34:34">
      <c r="AH102" s="47"/>
    </row>
    <row r="103" spans="34:34">
      <c r="AH103" s="47"/>
    </row>
    <row r="104" spans="34:34">
      <c r="AH104" s="47"/>
    </row>
    <row r="105" spans="34:34">
      <c r="AH105" s="47"/>
    </row>
    <row r="106" spans="34:34">
      <c r="AH106" s="47"/>
    </row>
    <row r="107" spans="34:34">
      <c r="AH107" s="47"/>
    </row>
    <row r="108" spans="34:34">
      <c r="AH108" s="47"/>
    </row>
    <row r="109" spans="34:34">
      <c r="AH109" s="47"/>
    </row>
    <row r="110" spans="34:34">
      <c r="AH110" s="47"/>
    </row>
    <row r="111" spans="34:34">
      <c r="AH111" s="47"/>
    </row>
    <row r="112" spans="34:34">
      <c r="AH112" s="47"/>
    </row>
    <row r="113" spans="34:34">
      <c r="AH113" s="47"/>
    </row>
    <row r="114" spans="34:34">
      <c r="AH114" s="47"/>
    </row>
    <row r="115" spans="34:34">
      <c r="AH115" s="47"/>
    </row>
    <row r="116" spans="34:34">
      <c r="AH116" s="47"/>
    </row>
    <row r="117" spans="34:34">
      <c r="AH117" s="47"/>
    </row>
    <row r="118" spans="34:34">
      <c r="AH118" s="47"/>
    </row>
    <row r="119" spans="34:34">
      <c r="AH119" s="47"/>
    </row>
    <row r="120" spans="34:34">
      <c r="AH120" s="47"/>
    </row>
    <row r="121" spans="34:34">
      <c r="AH121" s="47"/>
    </row>
    <row r="122" spans="34:34">
      <c r="AH122" s="47"/>
    </row>
  </sheetData>
  <printOptions gridLines="1"/>
  <pageMargins left="0.70866141732283472" right="0.70866141732283472" top="0.74803149606299213" bottom="0.74803149606299213" header="0.31496062992125984" footer="0.31496062992125984"/>
  <pageSetup paperSize="9" scale="24" orientation="landscape" r:id="rId1"/>
  <legacyDrawing r:id="rId2"/>
</worksheet>
</file>

<file path=xl/worksheets/sheet6.xml><?xml version="1.0" encoding="utf-8"?>
<worksheet xmlns="http://schemas.openxmlformats.org/spreadsheetml/2006/main" xmlns:r="http://schemas.openxmlformats.org/officeDocument/2006/relationships">
  <dimension ref="A1:AI58"/>
  <sheetViews>
    <sheetView zoomScale="40" zoomScaleNormal="40" workbookViewId="0">
      <pane xSplit="1" ySplit="5" topLeftCell="B6" activePane="bottomRight" state="frozen"/>
      <selection pane="topRight" activeCell="B1" sqref="B1"/>
      <selection pane="bottomLeft" activeCell="A8" sqref="A8"/>
      <selection pane="bottomRight" activeCell="M7" sqref="M7"/>
    </sheetView>
  </sheetViews>
  <sheetFormatPr defaultRowHeight="12"/>
  <cols>
    <col min="1" max="3" width="9.140625" style="58"/>
    <col min="4" max="4" width="16" style="58" customWidth="1"/>
    <col min="5" max="5" width="12.5703125" style="58" customWidth="1"/>
    <col min="6" max="6" width="15" style="58" customWidth="1"/>
    <col min="7" max="8" width="9.140625" style="58"/>
    <col min="9" max="9" width="10.85546875" style="58" customWidth="1"/>
    <col min="10" max="15" width="9.140625" style="58"/>
    <col min="16" max="16" width="9.140625" style="51"/>
    <col min="17" max="16384" width="9.140625" style="58"/>
  </cols>
  <sheetData>
    <row r="1" spans="1:35" ht="21">
      <c r="A1" s="57" t="s">
        <v>71</v>
      </c>
      <c r="K1" s="48"/>
      <c r="L1" s="48"/>
      <c r="AI1" s="51"/>
    </row>
    <row r="2" spans="1:35" s="23" customFormat="1">
      <c r="B2" s="23" t="s">
        <v>264</v>
      </c>
      <c r="C2" s="58"/>
      <c r="D2" s="58"/>
      <c r="E2" s="58"/>
      <c r="F2" s="58"/>
      <c r="G2" s="58"/>
      <c r="H2" s="58"/>
      <c r="I2" s="58"/>
      <c r="J2" s="58"/>
      <c r="K2" s="58"/>
      <c r="L2" s="58"/>
      <c r="M2" s="58"/>
      <c r="N2" s="58"/>
      <c r="O2" s="58"/>
      <c r="P2" s="51"/>
      <c r="Q2" s="58"/>
      <c r="R2" s="23" t="s">
        <v>106</v>
      </c>
      <c r="S2" s="58"/>
      <c r="T2" s="58"/>
      <c r="U2" s="58"/>
      <c r="V2" s="58"/>
      <c r="W2" s="58"/>
      <c r="X2" s="58"/>
      <c r="Y2" s="58"/>
      <c r="Z2" s="58"/>
    </row>
    <row r="3" spans="1:35" ht="47.25" customHeight="1">
      <c r="A3" s="58" t="s">
        <v>10</v>
      </c>
      <c r="B3" s="3" t="s">
        <v>5</v>
      </c>
      <c r="C3" s="3" t="s">
        <v>6</v>
      </c>
      <c r="D3" s="3" t="s">
        <v>285</v>
      </c>
      <c r="E3" s="3" t="s">
        <v>80</v>
      </c>
      <c r="F3" s="3" t="s">
        <v>286</v>
      </c>
      <c r="G3" s="3" t="s">
        <v>96</v>
      </c>
      <c r="H3" s="3" t="s">
        <v>98</v>
      </c>
      <c r="I3" s="3" t="s">
        <v>100</v>
      </c>
      <c r="K3" s="58" t="s">
        <v>79</v>
      </c>
      <c r="L3" s="58" t="s">
        <v>4</v>
      </c>
      <c r="M3" s="58" t="s">
        <v>81</v>
      </c>
      <c r="P3" s="51" t="s">
        <v>9</v>
      </c>
      <c r="R3" s="58" t="s">
        <v>5</v>
      </c>
      <c r="T3" s="71" t="s">
        <v>83</v>
      </c>
      <c r="U3" s="71"/>
      <c r="V3" s="71" t="s">
        <v>84</v>
      </c>
      <c r="W3" s="71"/>
      <c r="X3" s="71" t="s">
        <v>85</v>
      </c>
      <c r="Y3" s="71"/>
      <c r="Z3" s="71" t="s">
        <v>86</v>
      </c>
    </row>
    <row r="4" spans="1:35">
      <c r="A4" s="58" t="s">
        <v>1</v>
      </c>
      <c r="B4" s="48"/>
      <c r="C4" s="48"/>
      <c r="D4" s="48" t="s">
        <v>8</v>
      </c>
      <c r="E4" s="48"/>
      <c r="F4" s="48" t="s">
        <v>284</v>
      </c>
      <c r="G4" s="89" t="s">
        <v>97</v>
      </c>
      <c r="H4" s="89" t="s">
        <v>99</v>
      </c>
      <c r="I4" s="89"/>
      <c r="J4" s="48"/>
      <c r="K4" s="3"/>
      <c r="M4" s="135" t="s">
        <v>160</v>
      </c>
      <c r="R4" s="66">
        <v>0</v>
      </c>
      <c r="S4" s="66">
        <v>0.5</v>
      </c>
      <c r="T4" s="66">
        <v>1</v>
      </c>
      <c r="U4" s="66">
        <v>1.5</v>
      </c>
      <c r="V4" s="66">
        <v>2</v>
      </c>
      <c r="W4" s="49">
        <v>2.5</v>
      </c>
      <c r="X4" s="66">
        <v>3</v>
      </c>
      <c r="Y4" s="49">
        <v>3.5</v>
      </c>
      <c r="Z4" s="66">
        <v>4</v>
      </c>
    </row>
    <row r="5" spans="1:35">
      <c r="A5" s="58" t="s">
        <v>2</v>
      </c>
      <c r="B5" s="48" t="s">
        <v>7</v>
      </c>
      <c r="C5" s="48" t="s">
        <v>7</v>
      </c>
      <c r="D5" s="48" t="s">
        <v>7</v>
      </c>
      <c r="E5" s="48" t="s">
        <v>7</v>
      </c>
      <c r="F5" s="48" t="s">
        <v>7</v>
      </c>
      <c r="G5" s="48" t="s">
        <v>7</v>
      </c>
      <c r="H5" s="48" t="s">
        <v>7</v>
      </c>
      <c r="I5" s="48" t="s">
        <v>7</v>
      </c>
      <c r="J5" s="48"/>
      <c r="K5" s="48" t="s">
        <v>7</v>
      </c>
      <c r="L5" s="48" t="s">
        <v>7</v>
      </c>
      <c r="M5" s="48" t="s">
        <v>7</v>
      </c>
      <c r="P5" s="87" t="s">
        <v>7</v>
      </c>
      <c r="R5" s="48"/>
      <c r="S5" s="48"/>
      <c r="T5" s="48"/>
      <c r="U5" s="48"/>
      <c r="V5" s="48"/>
    </row>
    <row r="6" spans="1:35" s="51" customFormat="1">
      <c r="A6" s="51">
        <v>2012</v>
      </c>
      <c r="B6" s="49">
        <v>0.31119999999999998</v>
      </c>
      <c r="C6" s="49">
        <v>0.31119999999999998</v>
      </c>
      <c r="D6" s="49">
        <f>C6+1.75</f>
        <v>2.0611999999999999</v>
      </c>
      <c r="E6" s="49">
        <v>2.62</v>
      </c>
      <c r="F6" s="49">
        <f>B6+E6</f>
        <v>2.9312</v>
      </c>
      <c r="G6" s="49">
        <f>F6</f>
        <v>2.9312</v>
      </c>
      <c r="H6" s="49">
        <f>F6</f>
        <v>2.9312</v>
      </c>
      <c r="I6" s="49">
        <v>0</v>
      </c>
      <c r="J6" s="49"/>
      <c r="K6" s="49">
        <v>5.8</v>
      </c>
      <c r="L6" s="49">
        <v>5.4</v>
      </c>
      <c r="M6" s="49">
        <f t="shared" ref="M6:M47" si="0">B6+P6</f>
        <v>2.9312</v>
      </c>
      <c r="N6" s="49"/>
      <c r="O6" s="49"/>
      <c r="P6" s="49">
        <f>E6</f>
        <v>2.62</v>
      </c>
      <c r="Q6" s="49"/>
      <c r="R6" s="49">
        <f>$B6+R$4</f>
        <v>0.31119999999999998</v>
      </c>
      <c r="S6" s="49">
        <f t="shared" ref="S6:Z21" si="1">$B6+S$4</f>
        <v>0.81119999999999992</v>
      </c>
      <c r="T6" s="49">
        <f t="shared" si="1"/>
        <v>1.3111999999999999</v>
      </c>
      <c r="U6" s="49">
        <f t="shared" si="1"/>
        <v>1.8111999999999999</v>
      </c>
      <c r="V6" s="49">
        <f t="shared" si="1"/>
        <v>2.3111999999999999</v>
      </c>
      <c r="W6" s="49">
        <f t="shared" si="1"/>
        <v>2.8111999999999999</v>
      </c>
      <c r="X6" s="49">
        <f t="shared" si="1"/>
        <v>3.3111999999999999</v>
      </c>
      <c r="Y6" s="49">
        <f t="shared" si="1"/>
        <v>3.8111999999999999</v>
      </c>
      <c r="Z6" s="49">
        <f t="shared" si="1"/>
        <v>4.3112000000000004</v>
      </c>
    </row>
    <row r="7" spans="1:35">
      <c r="A7" s="58">
        <v>2013</v>
      </c>
      <c r="B7" s="66">
        <v>0.33274175824175828</v>
      </c>
      <c r="C7" s="66">
        <v>0.33274175824175828</v>
      </c>
      <c r="D7" s="66">
        <f t="shared" ref="D7:D49" si="2">C7+1.75</f>
        <v>2.0827417582417582</v>
      </c>
      <c r="E7" s="66">
        <f>E6</f>
        <v>2.62</v>
      </c>
      <c r="F7" s="66">
        <f>B7+E7</f>
        <v>2.9527417582417583</v>
      </c>
      <c r="G7" s="66">
        <f>F7-I7</f>
        <v>2.7027417582417583</v>
      </c>
      <c r="H7" s="66">
        <f>F7+I7</f>
        <v>3.2027417582417583</v>
      </c>
      <c r="I7" s="66">
        <v>0.25</v>
      </c>
      <c r="J7" s="66"/>
      <c r="K7" s="66">
        <v>5.8</v>
      </c>
      <c r="L7" s="66">
        <v>5.4</v>
      </c>
      <c r="M7" s="66">
        <f t="shared" si="0"/>
        <v>2.9527417582417583</v>
      </c>
      <c r="N7" s="66"/>
      <c r="O7" s="66"/>
      <c r="P7" s="49">
        <f t="shared" ref="P7:P49" si="3">E7</f>
        <v>2.62</v>
      </c>
      <c r="Q7" s="66"/>
      <c r="R7" s="66">
        <f>$B7+R$4</f>
        <v>0.33274175824175828</v>
      </c>
      <c r="S7" s="66">
        <f t="shared" si="1"/>
        <v>0.83274175824175822</v>
      </c>
      <c r="T7" s="66">
        <f t="shared" si="1"/>
        <v>1.3327417582417582</v>
      </c>
      <c r="U7" s="66">
        <f t="shared" si="1"/>
        <v>1.8327417582417582</v>
      </c>
      <c r="V7" s="66">
        <f t="shared" si="1"/>
        <v>2.3327417582417582</v>
      </c>
      <c r="W7" s="66">
        <f t="shared" si="1"/>
        <v>2.8327417582417582</v>
      </c>
      <c r="X7" s="66">
        <f t="shared" si="1"/>
        <v>3.3327417582417582</v>
      </c>
      <c r="Y7" s="66">
        <f t="shared" si="1"/>
        <v>3.8327417582417582</v>
      </c>
      <c r="Z7" s="66">
        <f t="shared" si="1"/>
        <v>4.3327417582417587</v>
      </c>
    </row>
    <row r="8" spans="1:35">
      <c r="A8" s="58">
        <v>2014</v>
      </c>
      <c r="B8" s="66">
        <v>0.42299999999999999</v>
      </c>
      <c r="C8" s="66">
        <v>0.42299999999999999</v>
      </c>
      <c r="D8" s="66">
        <f t="shared" si="2"/>
        <v>2.173</v>
      </c>
      <c r="E8" s="66">
        <f t="shared" ref="E8:E49" si="4">E7</f>
        <v>2.62</v>
      </c>
      <c r="F8" s="66">
        <f>B8+E8</f>
        <v>3.0430000000000001</v>
      </c>
      <c r="G8" s="66">
        <f t="shared" ref="G8:G49" si="5">F8-I8</f>
        <v>2.7930000000000001</v>
      </c>
      <c r="H8" s="66">
        <f t="shared" ref="H8:H49" si="6">F8+I8</f>
        <v>3.2930000000000001</v>
      </c>
      <c r="I8" s="66">
        <v>0.25</v>
      </c>
      <c r="J8" s="66"/>
      <c r="K8" s="66">
        <v>5.8</v>
      </c>
      <c r="L8" s="66">
        <v>5.4</v>
      </c>
      <c r="M8" s="66">
        <f t="shared" si="0"/>
        <v>3.0430000000000001</v>
      </c>
      <c r="N8" s="66"/>
      <c r="O8" s="66"/>
      <c r="P8" s="49">
        <f t="shared" si="3"/>
        <v>2.62</v>
      </c>
      <c r="Q8" s="66"/>
      <c r="R8" s="66">
        <f t="shared" ref="R8:Z48" si="7">$B8+R$4</f>
        <v>0.42299999999999999</v>
      </c>
      <c r="S8" s="66">
        <f t="shared" si="1"/>
        <v>0.92300000000000004</v>
      </c>
      <c r="T8" s="66">
        <f t="shared" si="1"/>
        <v>1.423</v>
      </c>
      <c r="U8" s="66">
        <f t="shared" si="1"/>
        <v>1.923</v>
      </c>
      <c r="V8" s="66">
        <f t="shared" si="1"/>
        <v>2.423</v>
      </c>
      <c r="W8" s="66">
        <f t="shared" si="1"/>
        <v>2.923</v>
      </c>
      <c r="X8" s="66">
        <f t="shared" si="1"/>
        <v>3.423</v>
      </c>
      <c r="Y8" s="66">
        <f t="shared" si="1"/>
        <v>3.923</v>
      </c>
      <c r="Z8" s="66">
        <f t="shared" si="1"/>
        <v>4.423</v>
      </c>
    </row>
    <row r="9" spans="1:35">
      <c r="A9" s="58">
        <v>2015</v>
      </c>
      <c r="B9" s="66">
        <v>0.61199999999999999</v>
      </c>
      <c r="C9" s="66">
        <v>0.61199999999999999</v>
      </c>
      <c r="D9" s="66">
        <f t="shared" si="2"/>
        <v>2.3620000000000001</v>
      </c>
      <c r="E9" s="66">
        <f t="shared" si="4"/>
        <v>2.62</v>
      </c>
      <c r="F9" s="66">
        <f t="shared" ref="F9:F46" si="8">B9+E9</f>
        <v>3.2320000000000002</v>
      </c>
      <c r="G9" s="66">
        <f t="shared" si="5"/>
        <v>2.9820000000000002</v>
      </c>
      <c r="H9" s="66">
        <f t="shared" si="6"/>
        <v>3.4820000000000002</v>
      </c>
      <c r="I9" s="66">
        <v>0.25</v>
      </c>
      <c r="J9" s="66"/>
      <c r="K9" s="66">
        <v>5.8</v>
      </c>
      <c r="L9" s="66">
        <v>5.4</v>
      </c>
      <c r="M9" s="66">
        <f t="shared" si="0"/>
        <v>3.2320000000000002</v>
      </c>
      <c r="N9" s="66"/>
      <c r="O9" s="66"/>
      <c r="P9" s="49">
        <f t="shared" si="3"/>
        <v>2.62</v>
      </c>
      <c r="Q9" s="66"/>
      <c r="R9" s="66">
        <f t="shared" si="7"/>
        <v>0.61199999999999999</v>
      </c>
      <c r="S9" s="66">
        <f t="shared" si="1"/>
        <v>1.1120000000000001</v>
      </c>
      <c r="T9" s="66">
        <f t="shared" si="1"/>
        <v>1.6120000000000001</v>
      </c>
      <c r="U9" s="66">
        <f t="shared" si="1"/>
        <v>2.1120000000000001</v>
      </c>
      <c r="V9" s="66">
        <f t="shared" si="1"/>
        <v>2.6120000000000001</v>
      </c>
      <c r="W9" s="66">
        <f t="shared" si="1"/>
        <v>3.1120000000000001</v>
      </c>
      <c r="X9" s="66">
        <f t="shared" si="1"/>
        <v>3.6120000000000001</v>
      </c>
      <c r="Y9" s="66">
        <f t="shared" si="1"/>
        <v>4.1120000000000001</v>
      </c>
      <c r="Z9" s="66">
        <f t="shared" si="1"/>
        <v>4.6120000000000001</v>
      </c>
    </row>
    <row r="10" spans="1:35">
      <c r="A10" s="58">
        <v>2016</v>
      </c>
      <c r="B10" s="66">
        <v>0.85699999999999998</v>
      </c>
      <c r="C10" s="66">
        <v>0.85699999999999998</v>
      </c>
      <c r="D10" s="66">
        <f t="shared" si="2"/>
        <v>2.6070000000000002</v>
      </c>
      <c r="E10" s="66">
        <f t="shared" si="4"/>
        <v>2.62</v>
      </c>
      <c r="F10" s="66">
        <f t="shared" si="8"/>
        <v>3.4770000000000003</v>
      </c>
      <c r="G10" s="66">
        <f t="shared" si="5"/>
        <v>2.9770000000000003</v>
      </c>
      <c r="H10" s="66">
        <f t="shared" si="6"/>
        <v>3.9770000000000003</v>
      </c>
      <c r="I10" s="66">
        <v>0.5</v>
      </c>
      <c r="J10" s="66"/>
      <c r="K10" s="66">
        <v>5.8</v>
      </c>
      <c r="L10" s="66">
        <v>5.4</v>
      </c>
      <c r="M10" s="66">
        <f t="shared" si="0"/>
        <v>3.4770000000000003</v>
      </c>
      <c r="N10" s="66"/>
      <c r="O10" s="66"/>
      <c r="P10" s="49">
        <f t="shared" si="3"/>
        <v>2.62</v>
      </c>
      <c r="Q10" s="66"/>
      <c r="R10" s="66">
        <f t="shared" si="7"/>
        <v>0.85699999999999998</v>
      </c>
      <c r="S10" s="66">
        <f>$B10+S$4</f>
        <v>1.357</v>
      </c>
      <c r="T10" s="66">
        <f t="shared" si="1"/>
        <v>1.857</v>
      </c>
      <c r="U10" s="66">
        <f t="shared" si="1"/>
        <v>2.3570000000000002</v>
      </c>
      <c r="V10" s="66">
        <f t="shared" si="1"/>
        <v>2.8570000000000002</v>
      </c>
      <c r="W10" s="66">
        <f t="shared" si="1"/>
        <v>3.3570000000000002</v>
      </c>
      <c r="X10" s="66">
        <f t="shared" si="1"/>
        <v>3.8570000000000002</v>
      </c>
      <c r="Y10" s="66">
        <f t="shared" si="1"/>
        <v>4.3570000000000002</v>
      </c>
      <c r="Z10" s="66">
        <f t="shared" si="1"/>
        <v>4.8570000000000002</v>
      </c>
    </row>
    <row r="11" spans="1:35">
      <c r="A11" s="58">
        <v>2017</v>
      </c>
      <c r="B11" s="66">
        <v>1.127</v>
      </c>
      <c r="C11" s="66">
        <v>1.127</v>
      </c>
      <c r="D11" s="66">
        <f t="shared" si="2"/>
        <v>2.8769999999999998</v>
      </c>
      <c r="E11" s="66">
        <f t="shared" si="4"/>
        <v>2.62</v>
      </c>
      <c r="F11" s="66">
        <f t="shared" si="8"/>
        <v>3.7469999999999999</v>
      </c>
      <c r="G11" s="66">
        <f t="shared" si="5"/>
        <v>3.2469999999999999</v>
      </c>
      <c r="H11" s="66">
        <f t="shared" si="6"/>
        <v>4.2469999999999999</v>
      </c>
      <c r="I11" s="66">
        <v>0.5</v>
      </c>
      <c r="J11" s="66"/>
      <c r="K11" s="66">
        <v>5.8</v>
      </c>
      <c r="L11" s="66">
        <v>5.4</v>
      </c>
      <c r="M11" s="66">
        <f t="shared" si="0"/>
        <v>3.7469999999999999</v>
      </c>
      <c r="N11" s="66"/>
      <c r="O11" s="66"/>
      <c r="P11" s="49">
        <f t="shared" si="3"/>
        <v>2.62</v>
      </c>
      <c r="Q11" s="66"/>
      <c r="R11" s="66">
        <f t="shared" si="7"/>
        <v>1.127</v>
      </c>
      <c r="S11" s="66">
        <f t="shared" si="1"/>
        <v>1.627</v>
      </c>
      <c r="T11" s="66">
        <f t="shared" si="1"/>
        <v>2.1269999999999998</v>
      </c>
      <c r="U11" s="66">
        <f t="shared" si="1"/>
        <v>2.6269999999999998</v>
      </c>
      <c r="V11" s="66">
        <f t="shared" si="1"/>
        <v>3.1269999999999998</v>
      </c>
      <c r="W11" s="66">
        <f t="shared" si="1"/>
        <v>3.6269999999999998</v>
      </c>
      <c r="X11" s="66">
        <f t="shared" si="1"/>
        <v>4.1269999999999998</v>
      </c>
      <c r="Y11" s="66">
        <f t="shared" si="1"/>
        <v>4.6269999999999998</v>
      </c>
      <c r="Z11" s="66">
        <f t="shared" si="1"/>
        <v>5.1269999999999998</v>
      </c>
    </row>
    <row r="12" spans="1:35">
      <c r="A12" s="58">
        <v>2018</v>
      </c>
      <c r="B12" s="66">
        <v>1.377</v>
      </c>
      <c r="C12" s="66">
        <v>1.377</v>
      </c>
      <c r="D12" s="66">
        <f t="shared" si="2"/>
        <v>3.1269999999999998</v>
      </c>
      <c r="E12" s="66">
        <f>E11</f>
        <v>2.62</v>
      </c>
      <c r="F12" s="66">
        <f t="shared" si="8"/>
        <v>3.9969999999999999</v>
      </c>
      <c r="G12" s="66">
        <f t="shared" si="5"/>
        <v>3.4969999999999999</v>
      </c>
      <c r="H12" s="66">
        <f t="shared" si="6"/>
        <v>4.4969999999999999</v>
      </c>
      <c r="I12" s="66">
        <v>0.5</v>
      </c>
      <c r="J12" s="66"/>
      <c r="K12" s="66">
        <v>5.8</v>
      </c>
      <c r="L12" s="66">
        <v>5.4</v>
      </c>
      <c r="M12" s="66">
        <f t="shared" si="0"/>
        <v>3.9969999999999999</v>
      </c>
      <c r="N12" s="66"/>
      <c r="O12" s="66"/>
      <c r="P12" s="49">
        <f t="shared" si="3"/>
        <v>2.62</v>
      </c>
      <c r="Q12" s="66"/>
      <c r="R12" s="66">
        <f t="shared" si="7"/>
        <v>1.377</v>
      </c>
      <c r="S12" s="66">
        <f t="shared" si="1"/>
        <v>1.877</v>
      </c>
      <c r="T12" s="66">
        <f t="shared" si="1"/>
        <v>2.3769999999999998</v>
      </c>
      <c r="U12" s="66">
        <f t="shared" si="1"/>
        <v>2.8769999999999998</v>
      </c>
      <c r="V12" s="66">
        <f t="shared" si="1"/>
        <v>3.3769999999999998</v>
      </c>
      <c r="W12" s="66">
        <f t="shared" si="1"/>
        <v>3.8769999999999998</v>
      </c>
      <c r="X12" s="66">
        <f t="shared" si="1"/>
        <v>4.3769999999999998</v>
      </c>
      <c r="Y12" s="66">
        <f t="shared" si="1"/>
        <v>4.8769999999999998</v>
      </c>
      <c r="Z12" s="66">
        <f t="shared" si="1"/>
        <v>5.3769999999999998</v>
      </c>
    </row>
    <row r="13" spans="1:35">
      <c r="A13" s="58">
        <v>2019</v>
      </c>
      <c r="B13" s="66">
        <v>1.595</v>
      </c>
      <c r="C13" s="66">
        <v>1.595</v>
      </c>
      <c r="D13" s="66">
        <f t="shared" si="2"/>
        <v>3.3449999999999998</v>
      </c>
      <c r="E13" s="66">
        <f t="shared" si="4"/>
        <v>2.62</v>
      </c>
      <c r="F13" s="66">
        <f t="shared" si="8"/>
        <v>4.2149999999999999</v>
      </c>
      <c r="G13" s="66">
        <f t="shared" si="5"/>
        <v>3.4649999999999999</v>
      </c>
      <c r="H13" s="66">
        <f t="shared" si="6"/>
        <v>4.9649999999999999</v>
      </c>
      <c r="I13" s="66">
        <v>0.75</v>
      </c>
      <c r="J13" s="66"/>
      <c r="K13" s="66">
        <v>5.8</v>
      </c>
      <c r="L13" s="66">
        <v>5.4</v>
      </c>
      <c r="M13" s="66">
        <f t="shared" si="0"/>
        <v>4.2149999999999999</v>
      </c>
      <c r="N13" s="66"/>
      <c r="O13" s="66"/>
      <c r="P13" s="49">
        <f t="shared" si="3"/>
        <v>2.62</v>
      </c>
      <c r="Q13" s="66"/>
      <c r="R13" s="66">
        <f t="shared" si="7"/>
        <v>1.595</v>
      </c>
      <c r="S13" s="66">
        <f t="shared" si="1"/>
        <v>2.0949999999999998</v>
      </c>
      <c r="T13" s="66">
        <f t="shared" si="1"/>
        <v>2.5949999999999998</v>
      </c>
      <c r="U13" s="66">
        <f t="shared" si="1"/>
        <v>3.0949999999999998</v>
      </c>
      <c r="V13" s="66">
        <f t="shared" si="1"/>
        <v>3.5949999999999998</v>
      </c>
      <c r="W13" s="66">
        <f t="shared" si="1"/>
        <v>4.0949999999999998</v>
      </c>
      <c r="X13" s="66">
        <f t="shared" si="1"/>
        <v>4.5949999999999998</v>
      </c>
      <c r="Y13" s="66">
        <f t="shared" si="1"/>
        <v>5.0949999999999998</v>
      </c>
      <c r="Z13" s="66">
        <f t="shared" si="1"/>
        <v>5.5949999999999998</v>
      </c>
    </row>
    <row r="14" spans="1:35">
      <c r="A14" s="58">
        <v>2020</v>
      </c>
      <c r="B14" s="66">
        <v>1.788</v>
      </c>
      <c r="C14" s="66">
        <v>1.788</v>
      </c>
      <c r="D14" s="66">
        <f t="shared" si="2"/>
        <v>3.5380000000000003</v>
      </c>
      <c r="E14" s="66">
        <f t="shared" si="4"/>
        <v>2.62</v>
      </c>
      <c r="F14" s="66">
        <f t="shared" si="8"/>
        <v>4.4080000000000004</v>
      </c>
      <c r="G14" s="66">
        <f t="shared" si="5"/>
        <v>3.6580000000000004</v>
      </c>
      <c r="H14" s="66">
        <f t="shared" si="6"/>
        <v>5.1580000000000004</v>
      </c>
      <c r="I14" s="66">
        <v>0.75</v>
      </c>
      <c r="J14" s="66"/>
      <c r="K14" s="66">
        <v>5.8</v>
      </c>
      <c r="L14" s="66">
        <v>5.4</v>
      </c>
      <c r="M14" s="66">
        <f t="shared" si="0"/>
        <v>4.4080000000000004</v>
      </c>
      <c r="N14" s="66"/>
      <c r="O14" s="66"/>
      <c r="P14" s="49">
        <f t="shared" si="3"/>
        <v>2.62</v>
      </c>
      <c r="Q14" s="66"/>
      <c r="R14" s="66">
        <f t="shared" si="7"/>
        <v>1.788</v>
      </c>
      <c r="S14" s="66">
        <f t="shared" si="1"/>
        <v>2.2880000000000003</v>
      </c>
      <c r="T14" s="66">
        <f t="shared" si="1"/>
        <v>2.7880000000000003</v>
      </c>
      <c r="U14" s="66">
        <f t="shared" si="1"/>
        <v>3.2880000000000003</v>
      </c>
      <c r="V14" s="66">
        <f t="shared" si="1"/>
        <v>3.7880000000000003</v>
      </c>
      <c r="W14" s="66">
        <f t="shared" si="1"/>
        <v>4.2880000000000003</v>
      </c>
      <c r="X14" s="66">
        <f t="shared" si="1"/>
        <v>4.7880000000000003</v>
      </c>
      <c r="Y14" s="66">
        <f t="shared" si="1"/>
        <v>5.2880000000000003</v>
      </c>
      <c r="Z14" s="66">
        <f t="shared" si="1"/>
        <v>5.7880000000000003</v>
      </c>
    </row>
    <row r="15" spans="1:35">
      <c r="A15" s="58">
        <v>2021</v>
      </c>
      <c r="B15" s="66">
        <v>1.9530000000000001</v>
      </c>
      <c r="C15" s="66">
        <v>1.9530000000000001</v>
      </c>
      <c r="D15" s="66">
        <f t="shared" si="2"/>
        <v>3.7030000000000003</v>
      </c>
      <c r="E15" s="66">
        <f t="shared" si="4"/>
        <v>2.62</v>
      </c>
      <c r="F15" s="66">
        <f t="shared" si="8"/>
        <v>4.5730000000000004</v>
      </c>
      <c r="G15" s="66">
        <f t="shared" si="5"/>
        <v>3.8230000000000004</v>
      </c>
      <c r="H15" s="66">
        <f t="shared" si="6"/>
        <v>5.3230000000000004</v>
      </c>
      <c r="I15" s="66">
        <v>0.75</v>
      </c>
      <c r="J15" s="66"/>
      <c r="K15" s="66">
        <v>5.8</v>
      </c>
      <c r="L15" s="66">
        <v>5.4</v>
      </c>
      <c r="M15" s="66">
        <f t="shared" si="0"/>
        <v>4.5730000000000004</v>
      </c>
      <c r="N15" s="66"/>
      <c r="O15" s="66"/>
      <c r="P15" s="49">
        <f t="shared" si="3"/>
        <v>2.62</v>
      </c>
      <c r="Q15" s="66"/>
      <c r="R15" s="66">
        <f t="shared" si="7"/>
        <v>1.9530000000000001</v>
      </c>
      <c r="S15" s="66">
        <f t="shared" si="1"/>
        <v>2.4530000000000003</v>
      </c>
      <c r="T15" s="66">
        <f t="shared" si="1"/>
        <v>2.9530000000000003</v>
      </c>
      <c r="U15" s="66">
        <f t="shared" si="1"/>
        <v>3.4530000000000003</v>
      </c>
      <c r="V15" s="66">
        <f t="shared" si="1"/>
        <v>3.9530000000000003</v>
      </c>
      <c r="W15" s="66">
        <f t="shared" si="1"/>
        <v>4.4530000000000003</v>
      </c>
      <c r="X15" s="66">
        <f t="shared" si="1"/>
        <v>4.9530000000000003</v>
      </c>
      <c r="Y15" s="66">
        <f t="shared" si="1"/>
        <v>5.4530000000000003</v>
      </c>
      <c r="Z15" s="66">
        <f t="shared" si="1"/>
        <v>5.9530000000000003</v>
      </c>
    </row>
    <row r="16" spans="1:35">
      <c r="A16" s="58">
        <v>2022</v>
      </c>
      <c r="B16" s="66">
        <v>2.0979999999999999</v>
      </c>
      <c r="C16" s="66">
        <v>2.0979999999999999</v>
      </c>
      <c r="D16" s="66">
        <f t="shared" si="2"/>
        <v>3.8479999999999999</v>
      </c>
      <c r="E16" s="66">
        <f t="shared" si="4"/>
        <v>2.62</v>
      </c>
      <c r="F16" s="66">
        <f>B16+E16</f>
        <v>4.718</v>
      </c>
      <c r="G16" s="66">
        <f t="shared" si="5"/>
        <v>3.718</v>
      </c>
      <c r="H16" s="66">
        <f t="shared" si="6"/>
        <v>5.718</v>
      </c>
      <c r="I16" s="66">
        <v>1</v>
      </c>
      <c r="J16" s="66"/>
      <c r="K16" s="66">
        <v>5.8</v>
      </c>
      <c r="L16" s="66">
        <v>5.4</v>
      </c>
      <c r="M16" s="66">
        <f t="shared" si="0"/>
        <v>4.718</v>
      </c>
      <c r="N16" s="66"/>
      <c r="O16" s="66"/>
      <c r="P16" s="49">
        <f t="shared" si="3"/>
        <v>2.62</v>
      </c>
      <c r="Q16" s="66"/>
      <c r="R16" s="66">
        <f t="shared" si="7"/>
        <v>2.0979999999999999</v>
      </c>
      <c r="S16" s="66">
        <f t="shared" si="1"/>
        <v>2.5979999999999999</v>
      </c>
      <c r="T16" s="66">
        <f t="shared" si="1"/>
        <v>3.0979999999999999</v>
      </c>
      <c r="U16" s="66">
        <f t="shared" si="1"/>
        <v>3.5979999999999999</v>
      </c>
      <c r="V16" s="66">
        <f t="shared" si="1"/>
        <v>4.0979999999999999</v>
      </c>
      <c r="W16" s="66">
        <f t="shared" si="1"/>
        <v>4.5979999999999999</v>
      </c>
      <c r="X16" s="66">
        <f t="shared" si="1"/>
        <v>5.0979999999999999</v>
      </c>
      <c r="Y16" s="66">
        <f t="shared" si="1"/>
        <v>5.5979999999999999</v>
      </c>
      <c r="Z16" s="66">
        <f t="shared" si="1"/>
        <v>6.0979999999999999</v>
      </c>
    </row>
    <row r="17" spans="1:26">
      <c r="A17" s="58">
        <v>2023</v>
      </c>
      <c r="B17" s="66">
        <v>2.2269999999999999</v>
      </c>
      <c r="C17" s="66">
        <v>2.2269999999999999</v>
      </c>
      <c r="D17" s="66">
        <f t="shared" si="2"/>
        <v>3.9769999999999999</v>
      </c>
      <c r="E17" s="66">
        <f t="shared" si="4"/>
        <v>2.62</v>
      </c>
      <c r="F17" s="66">
        <f t="shared" si="8"/>
        <v>4.8469999999999995</v>
      </c>
      <c r="G17" s="66">
        <f t="shared" si="5"/>
        <v>3.8469999999999995</v>
      </c>
      <c r="H17" s="66">
        <f t="shared" si="6"/>
        <v>5.8469999999999995</v>
      </c>
      <c r="I17" s="66">
        <v>1</v>
      </c>
      <c r="J17" s="66"/>
      <c r="K17" s="66">
        <v>5.8</v>
      </c>
      <c r="L17" s="66">
        <v>5.4</v>
      </c>
      <c r="M17" s="66">
        <f t="shared" si="0"/>
        <v>4.8469999999999995</v>
      </c>
      <c r="N17" s="66"/>
      <c r="O17" s="66"/>
      <c r="P17" s="49">
        <f t="shared" si="3"/>
        <v>2.62</v>
      </c>
      <c r="Q17" s="66"/>
      <c r="R17" s="66">
        <f t="shared" si="7"/>
        <v>2.2269999999999999</v>
      </c>
      <c r="S17" s="66">
        <f t="shared" si="1"/>
        <v>2.7269999999999999</v>
      </c>
      <c r="T17" s="66">
        <f t="shared" si="1"/>
        <v>3.2269999999999999</v>
      </c>
      <c r="U17" s="66">
        <f t="shared" si="1"/>
        <v>3.7269999999999999</v>
      </c>
      <c r="V17" s="66">
        <f t="shared" si="1"/>
        <v>4.2270000000000003</v>
      </c>
      <c r="W17" s="66">
        <f t="shared" si="1"/>
        <v>4.7270000000000003</v>
      </c>
      <c r="X17" s="66">
        <f t="shared" si="1"/>
        <v>5.2270000000000003</v>
      </c>
      <c r="Y17" s="66">
        <f t="shared" si="1"/>
        <v>5.7270000000000003</v>
      </c>
      <c r="Z17" s="66">
        <f t="shared" si="1"/>
        <v>6.2270000000000003</v>
      </c>
    </row>
    <row r="18" spans="1:26">
      <c r="A18" s="58">
        <v>2024</v>
      </c>
      <c r="B18" s="66">
        <v>2.3380000000000001</v>
      </c>
      <c r="C18" s="66">
        <v>2.3380000000000001</v>
      </c>
      <c r="D18" s="66">
        <f t="shared" si="2"/>
        <v>4.0880000000000001</v>
      </c>
      <c r="E18" s="66">
        <f t="shared" si="4"/>
        <v>2.62</v>
      </c>
      <c r="F18" s="66">
        <f t="shared" si="8"/>
        <v>4.9580000000000002</v>
      </c>
      <c r="G18" s="66">
        <f t="shared" si="5"/>
        <v>3.9580000000000002</v>
      </c>
      <c r="H18" s="66">
        <f t="shared" si="6"/>
        <v>5.9580000000000002</v>
      </c>
      <c r="I18" s="66">
        <v>1</v>
      </c>
      <c r="J18" s="66"/>
      <c r="K18" s="66">
        <v>5.8</v>
      </c>
      <c r="L18" s="66">
        <v>5.4</v>
      </c>
      <c r="M18" s="66">
        <f t="shared" si="0"/>
        <v>4.9580000000000002</v>
      </c>
      <c r="N18" s="66"/>
      <c r="O18" s="66"/>
      <c r="P18" s="49">
        <f t="shared" si="3"/>
        <v>2.62</v>
      </c>
      <c r="Q18" s="66"/>
      <c r="R18" s="66">
        <f t="shared" si="7"/>
        <v>2.3380000000000001</v>
      </c>
      <c r="S18" s="66">
        <f t="shared" si="1"/>
        <v>2.8380000000000001</v>
      </c>
      <c r="T18" s="66">
        <f t="shared" si="1"/>
        <v>3.3380000000000001</v>
      </c>
      <c r="U18" s="66">
        <f t="shared" si="1"/>
        <v>3.8380000000000001</v>
      </c>
      <c r="V18" s="66">
        <f t="shared" si="1"/>
        <v>4.3380000000000001</v>
      </c>
      <c r="W18" s="66">
        <f t="shared" si="1"/>
        <v>4.8380000000000001</v>
      </c>
      <c r="X18" s="66">
        <f t="shared" si="1"/>
        <v>5.3380000000000001</v>
      </c>
      <c r="Y18" s="66">
        <f t="shared" si="1"/>
        <v>5.8380000000000001</v>
      </c>
      <c r="Z18" s="66">
        <f t="shared" si="1"/>
        <v>6.3380000000000001</v>
      </c>
    </row>
    <row r="19" spans="1:26">
      <c r="A19" s="58">
        <v>2025</v>
      </c>
      <c r="B19" s="66">
        <v>2.4319999999999999</v>
      </c>
      <c r="C19" s="66">
        <v>2.4319999999999999</v>
      </c>
      <c r="D19" s="66">
        <f t="shared" si="2"/>
        <v>4.1820000000000004</v>
      </c>
      <c r="E19" s="66">
        <f t="shared" si="4"/>
        <v>2.62</v>
      </c>
      <c r="F19" s="66">
        <f t="shared" si="8"/>
        <v>5.0519999999999996</v>
      </c>
      <c r="G19" s="66">
        <f t="shared" si="5"/>
        <v>4.0519999999999996</v>
      </c>
      <c r="H19" s="66">
        <f t="shared" si="6"/>
        <v>6.0519999999999996</v>
      </c>
      <c r="I19" s="66">
        <v>1</v>
      </c>
      <c r="J19" s="66"/>
      <c r="K19" s="66">
        <v>5.8</v>
      </c>
      <c r="L19" s="66">
        <v>5.4</v>
      </c>
      <c r="M19" s="66">
        <f t="shared" si="0"/>
        <v>5.0519999999999996</v>
      </c>
      <c r="N19" s="66"/>
      <c r="O19" s="66"/>
      <c r="P19" s="49">
        <f t="shared" si="3"/>
        <v>2.62</v>
      </c>
      <c r="Q19" s="66"/>
      <c r="R19" s="66">
        <f t="shared" si="7"/>
        <v>2.4319999999999999</v>
      </c>
      <c r="S19" s="66">
        <f t="shared" si="1"/>
        <v>2.9319999999999999</v>
      </c>
      <c r="T19" s="66">
        <f t="shared" si="1"/>
        <v>3.4319999999999999</v>
      </c>
      <c r="U19" s="66">
        <f t="shared" si="1"/>
        <v>3.9319999999999999</v>
      </c>
      <c r="V19" s="66">
        <f t="shared" si="1"/>
        <v>4.4320000000000004</v>
      </c>
      <c r="W19" s="66">
        <f t="shared" si="1"/>
        <v>4.9320000000000004</v>
      </c>
      <c r="X19" s="66">
        <f t="shared" si="1"/>
        <v>5.4320000000000004</v>
      </c>
      <c r="Y19" s="66">
        <f t="shared" si="1"/>
        <v>5.9320000000000004</v>
      </c>
      <c r="Z19" s="66">
        <f t="shared" si="1"/>
        <v>6.4320000000000004</v>
      </c>
    </row>
    <row r="20" spans="1:26">
      <c r="A20" s="58">
        <v>2026</v>
      </c>
      <c r="B20" s="66">
        <v>2.512</v>
      </c>
      <c r="C20" s="66">
        <v>2.512</v>
      </c>
      <c r="D20" s="66">
        <f t="shared" si="2"/>
        <v>4.2620000000000005</v>
      </c>
      <c r="E20" s="66">
        <f t="shared" si="4"/>
        <v>2.62</v>
      </c>
      <c r="F20" s="66">
        <f t="shared" si="8"/>
        <v>5.1319999999999997</v>
      </c>
      <c r="G20" s="66">
        <f t="shared" si="5"/>
        <v>4.1319999999999997</v>
      </c>
      <c r="H20" s="66">
        <f t="shared" si="6"/>
        <v>6.1319999999999997</v>
      </c>
      <c r="I20" s="66">
        <v>1</v>
      </c>
      <c r="J20" s="66"/>
      <c r="K20" s="66"/>
      <c r="L20" s="66"/>
      <c r="M20" s="66">
        <f t="shared" si="0"/>
        <v>5.1319999999999997</v>
      </c>
      <c r="N20" s="66"/>
      <c r="O20" s="66"/>
      <c r="P20" s="49">
        <f t="shared" si="3"/>
        <v>2.62</v>
      </c>
      <c r="Q20" s="66"/>
      <c r="R20" s="66">
        <f t="shared" si="7"/>
        <v>2.512</v>
      </c>
      <c r="S20" s="66">
        <f t="shared" si="1"/>
        <v>3.012</v>
      </c>
      <c r="T20" s="66">
        <f t="shared" si="1"/>
        <v>3.512</v>
      </c>
      <c r="U20" s="66">
        <f t="shared" si="1"/>
        <v>4.0120000000000005</v>
      </c>
      <c r="V20" s="66">
        <f t="shared" si="1"/>
        <v>4.5120000000000005</v>
      </c>
      <c r="W20" s="66">
        <f t="shared" si="1"/>
        <v>5.0120000000000005</v>
      </c>
      <c r="X20" s="66">
        <f t="shared" si="1"/>
        <v>5.5120000000000005</v>
      </c>
      <c r="Y20" s="66">
        <f t="shared" si="1"/>
        <v>6.0120000000000005</v>
      </c>
      <c r="Z20" s="66">
        <f t="shared" si="1"/>
        <v>6.5120000000000005</v>
      </c>
    </row>
    <row r="21" spans="1:26">
      <c r="A21" s="58">
        <v>2027</v>
      </c>
      <c r="B21" s="66">
        <v>2.5760000000000001</v>
      </c>
      <c r="C21" s="66">
        <v>2.5760000000000001</v>
      </c>
      <c r="D21" s="66">
        <f t="shared" si="2"/>
        <v>4.3260000000000005</v>
      </c>
      <c r="E21" s="66">
        <f t="shared" si="4"/>
        <v>2.62</v>
      </c>
      <c r="F21" s="66">
        <f t="shared" si="8"/>
        <v>5.1959999999999997</v>
      </c>
      <c r="G21" s="66">
        <f t="shared" si="5"/>
        <v>4.1959999999999997</v>
      </c>
      <c r="H21" s="66">
        <f t="shared" si="6"/>
        <v>6.1959999999999997</v>
      </c>
      <c r="I21" s="66">
        <v>1</v>
      </c>
      <c r="J21" s="66"/>
      <c r="K21" s="66"/>
      <c r="L21" s="66"/>
      <c r="M21" s="66">
        <f t="shared" si="0"/>
        <v>5.1959999999999997</v>
      </c>
      <c r="N21" s="66"/>
      <c r="O21" s="66"/>
      <c r="P21" s="49">
        <f t="shared" si="3"/>
        <v>2.62</v>
      </c>
      <c r="Q21" s="66"/>
      <c r="R21" s="66">
        <f t="shared" si="7"/>
        <v>2.5760000000000001</v>
      </c>
      <c r="S21" s="66">
        <f t="shared" si="1"/>
        <v>3.0760000000000001</v>
      </c>
      <c r="T21" s="66">
        <f t="shared" si="1"/>
        <v>3.5760000000000001</v>
      </c>
      <c r="U21" s="66">
        <f t="shared" si="1"/>
        <v>4.0760000000000005</v>
      </c>
      <c r="V21" s="66">
        <f t="shared" si="1"/>
        <v>4.5760000000000005</v>
      </c>
      <c r="W21" s="66">
        <f t="shared" si="1"/>
        <v>5.0760000000000005</v>
      </c>
      <c r="X21" s="66">
        <f t="shared" si="1"/>
        <v>5.5760000000000005</v>
      </c>
      <c r="Y21" s="66">
        <f t="shared" si="1"/>
        <v>6.0760000000000005</v>
      </c>
      <c r="Z21" s="66">
        <f t="shared" si="1"/>
        <v>6.5760000000000005</v>
      </c>
    </row>
    <row r="22" spans="1:26">
      <c r="A22" s="58">
        <v>2028</v>
      </c>
      <c r="B22" s="66">
        <v>2.6280000000000001</v>
      </c>
      <c r="C22" s="66">
        <v>2.6280000000000001</v>
      </c>
      <c r="D22" s="66">
        <f t="shared" si="2"/>
        <v>4.3780000000000001</v>
      </c>
      <c r="E22" s="66">
        <f t="shared" si="4"/>
        <v>2.62</v>
      </c>
      <c r="F22" s="66">
        <f t="shared" si="8"/>
        <v>5.2480000000000002</v>
      </c>
      <c r="G22" s="66">
        <f t="shared" si="5"/>
        <v>4.2480000000000002</v>
      </c>
      <c r="H22" s="66">
        <f t="shared" si="6"/>
        <v>6.2480000000000002</v>
      </c>
      <c r="I22" s="66">
        <v>1</v>
      </c>
      <c r="J22" s="66"/>
      <c r="K22" s="66"/>
      <c r="L22" s="66"/>
      <c r="M22" s="66">
        <f t="shared" si="0"/>
        <v>5.2480000000000002</v>
      </c>
      <c r="N22" s="66"/>
      <c r="O22" s="66"/>
      <c r="P22" s="49">
        <f t="shared" si="3"/>
        <v>2.62</v>
      </c>
      <c r="Q22" s="66"/>
      <c r="R22" s="66">
        <f t="shared" si="7"/>
        <v>2.6280000000000001</v>
      </c>
      <c r="S22" s="66">
        <f t="shared" si="7"/>
        <v>3.1280000000000001</v>
      </c>
      <c r="T22" s="66">
        <f t="shared" si="7"/>
        <v>3.6280000000000001</v>
      </c>
      <c r="U22" s="66">
        <f t="shared" si="7"/>
        <v>4.1280000000000001</v>
      </c>
      <c r="V22" s="66">
        <f t="shared" si="7"/>
        <v>4.6280000000000001</v>
      </c>
      <c r="W22" s="66">
        <f t="shared" si="7"/>
        <v>5.1280000000000001</v>
      </c>
      <c r="X22" s="66">
        <f t="shared" si="7"/>
        <v>5.6280000000000001</v>
      </c>
      <c r="Y22" s="66">
        <f t="shared" si="7"/>
        <v>6.1280000000000001</v>
      </c>
      <c r="Z22" s="66">
        <f t="shared" si="7"/>
        <v>6.6280000000000001</v>
      </c>
    </row>
    <row r="23" spans="1:26">
      <c r="A23" s="58">
        <v>2029</v>
      </c>
      <c r="B23" s="66">
        <v>2.6669999999999998</v>
      </c>
      <c r="C23" s="66">
        <v>2.6669999999999998</v>
      </c>
      <c r="D23" s="66">
        <f t="shared" si="2"/>
        <v>4.4169999999999998</v>
      </c>
      <c r="E23" s="66">
        <f t="shared" si="4"/>
        <v>2.62</v>
      </c>
      <c r="F23" s="66">
        <f t="shared" si="8"/>
        <v>5.2869999999999999</v>
      </c>
      <c r="G23" s="66">
        <f t="shared" si="5"/>
        <v>4.2869999999999999</v>
      </c>
      <c r="H23" s="66">
        <f t="shared" si="6"/>
        <v>6.2869999999999999</v>
      </c>
      <c r="I23" s="66">
        <v>1</v>
      </c>
      <c r="J23" s="66"/>
      <c r="K23" s="66"/>
      <c r="L23" s="66"/>
      <c r="M23" s="66">
        <f t="shared" si="0"/>
        <v>5.2869999999999999</v>
      </c>
      <c r="N23" s="66"/>
      <c r="O23" s="66"/>
      <c r="P23" s="49">
        <f t="shared" si="3"/>
        <v>2.62</v>
      </c>
      <c r="Q23" s="66"/>
      <c r="R23" s="66">
        <f t="shared" si="7"/>
        <v>2.6669999999999998</v>
      </c>
      <c r="S23" s="66">
        <f t="shared" si="7"/>
        <v>3.1669999999999998</v>
      </c>
      <c r="T23" s="66">
        <f t="shared" si="7"/>
        <v>3.6669999999999998</v>
      </c>
      <c r="U23" s="66">
        <f t="shared" si="7"/>
        <v>4.1669999999999998</v>
      </c>
      <c r="V23" s="66">
        <f t="shared" si="7"/>
        <v>4.6669999999999998</v>
      </c>
      <c r="W23" s="66">
        <f t="shared" si="7"/>
        <v>5.1669999999999998</v>
      </c>
      <c r="X23" s="66">
        <f t="shared" si="7"/>
        <v>5.6669999999999998</v>
      </c>
      <c r="Y23" s="66">
        <f t="shared" si="7"/>
        <v>6.1669999999999998</v>
      </c>
      <c r="Z23" s="66">
        <f t="shared" si="7"/>
        <v>6.6669999999999998</v>
      </c>
    </row>
    <row r="24" spans="1:26">
      <c r="A24" s="58">
        <v>2030</v>
      </c>
      <c r="B24" s="66">
        <v>2.6960000000000002</v>
      </c>
      <c r="C24" s="66">
        <v>2.6960000000000002</v>
      </c>
      <c r="D24" s="66">
        <f t="shared" si="2"/>
        <v>4.4459999999999997</v>
      </c>
      <c r="E24" s="66">
        <f t="shared" si="4"/>
        <v>2.62</v>
      </c>
      <c r="F24" s="66">
        <f t="shared" si="8"/>
        <v>5.3160000000000007</v>
      </c>
      <c r="G24" s="66">
        <f t="shared" si="5"/>
        <v>4.3160000000000007</v>
      </c>
      <c r="H24" s="66">
        <f t="shared" si="6"/>
        <v>6.3160000000000007</v>
      </c>
      <c r="I24" s="66">
        <v>1</v>
      </c>
      <c r="J24" s="66"/>
      <c r="K24" s="66"/>
      <c r="L24" s="66"/>
      <c r="M24" s="66">
        <f t="shared" si="0"/>
        <v>5.3160000000000007</v>
      </c>
      <c r="N24" s="66"/>
      <c r="O24" s="66"/>
      <c r="P24" s="49">
        <f t="shared" si="3"/>
        <v>2.62</v>
      </c>
      <c r="Q24" s="66"/>
      <c r="R24" s="66">
        <f t="shared" si="7"/>
        <v>2.6960000000000002</v>
      </c>
      <c r="S24" s="66">
        <f t="shared" si="7"/>
        <v>3.1960000000000002</v>
      </c>
      <c r="T24" s="66">
        <f t="shared" si="7"/>
        <v>3.6960000000000002</v>
      </c>
      <c r="U24" s="66">
        <f t="shared" si="7"/>
        <v>4.1959999999999997</v>
      </c>
      <c r="V24" s="66">
        <f t="shared" si="7"/>
        <v>4.6959999999999997</v>
      </c>
      <c r="W24" s="66">
        <f t="shared" si="7"/>
        <v>5.1959999999999997</v>
      </c>
      <c r="X24" s="66">
        <f t="shared" si="7"/>
        <v>5.6959999999999997</v>
      </c>
      <c r="Y24" s="66">
        <f t="shared" si="7"/>
        <v>6.1959999999999997</v>
      </c>
      <c r="Z24" s="66">
        <f t="shared" si="7"/>
        <v>6.6959999999999997</v>
      </c>
    </row>
    <row r="25" spans="1:26">
      <c r="A25" s="58">
        <v>2031</v>
      </c>
      <c r="B25" s="66">
        <v>2.7160000000000002</v>
      </c>
      <c r="C25" s="66">
        <v>2.7160000000000002</v>
      </c>
      <c r="D25" s="66">
        <f t="shared" si="2"/>
        <v>4.4660000000000002</v>
      </c>
      <c r="E25" s="66">
        <f t="shared" si="4"/>
        <v>2.62</v>
      </c>
      <c r="F25" s="66">
        <f t="shared" si="8"/>
        <v>5.3360000000000003</v>
      </c>
      <c r="G25" s="66">
        <f t="shared" si="5"/>
        <v>4.3360000000000003</v>
      </c>
      <c r="H25" s="66">
        <f t="shared" si="6"/>
        <v>6.3360000000000003</v>
      </c>
      <c r="I25" s="66">
        <v>1</v>
      </c>
      <c r="J25" s="66"/>
      <c r="K25" s="66"/>
      <c r="L25" s="66"/>
      <c r="M25" s="66">
        <f t="shared" si="0"/>
        <v>5.3360000000000003</v>
      </c>
      <c r="N25" s="66"/>
      <c r="O25" s="66"/>
      <c r="P25" s="49">
        <f t="shared" si="3"/>
        <v>2.62</v>
      </c>
      <c r="Q25" s="66"/>
      <c r="R25" s="66">
        <f t="shared" si="7"/>
        <v>2.7160000000000002</v>
      </c>
      <c r="S25" s="66">
        <f t="shared" si="7"/>
        <v>3.2160000000000002</v>
      </c>
      <c r="T25" s="66">
        <f t="shared" si="7"/>
        <v>3.7160000000000002</v>
      </c>
      <c r="U25" s="66">
        <f t="shared" si="7"/>
        <v>4.2160000000000002</v>
      </c>
      <c r="V25" s="66">
        <f t="shared" si="7"/>
        <v>4.7160000000000002</v>
      </c>
      <c r="W25" s="66">
        <f t="shared" si="7"/>
        <v>5.2160000000000002</v>
      </c>
      <c r="X25" s="66">
        <f t="shared" si="7"/>
        <v>5.7160000000000002</v>
      </c>
      <c r="Y25" s="66">
        <f t="shared" si="7"/>
        <v>6.2160000000000002</v>
      </c>
      <c r="Z25" s="66">
        <f t="shared" si="7"/>
        <v>6.7160000000000002</v>
      </c>
    </row>
    <row r="26" spans="1:26">
      <c r="A26" s="58">
        <v>2032</v>
      </c>
      <c r="B26" s="66">
        <v>2.7290000000000001</v>
      </c>
      <c r="C26" s="66">
        <v>2.7290000000000001</v>
      </c>
      <c r="D26" s="66">
        <f t="shared" si="2"/>
        <v>4.4790000000000001</v>
      </c>
      <c r="E26" s="66">
        <f t="shared" si="4"/>
        <v>2.62</v>
      </c>
      <c r="F26" s="66">
        <f t="shared" si="8"/>
        <v>5.3490000000000002</v>
      </c>
      <c r="G26" s="66">
        <f t="shared" si="5"/>
        <v>4.3490000000000002</v>
      </c>
      <c r="H26" s="66">
        <f t="shared" si="6"/>
        <v>6.3490000000000002</v>
      </c>
      <c r="I26" s="66">
        <v>1</v>
      </c>
      <c r="J26" s="66"/>
      <c r="K26" s="66"/>
      <c r="L26" s="66"/>
      <c r="M26" s="66">
        <f t="shared" si="0"/>
        <v>5.3490000000000002</v>
      </c>
      <c r="N26" s="66"/>
      <c r="O26" s="66"/>
      <c r="P26" s="49">
        <f t="shared" si="3"/>
        <v>2.62</v>
      </c>
      <c r="Q26" s="66"/>
      <c r="R26" s="66">
        <f t="shared" si="7"/>
        <v>2.7290000000000001</v>
      </c>
      <c r="S26" s="66">
        <f t="shared" si="7"/>
        <v>3.2290000000000001</v>
      </c>
      <c r="T26" s="66">
        <f t="shared" si="7"/>
        <v>3.7290000000000001</v>
      </c>
      <c r="U26" s="66">
        <f t="shared" si="7"/>
        <v>4.2290000000000001</v>
      </c>
      <c r="V26" s="66">
        <f t="shared" si="7"/>
        <v>4.7290000000000001</v>
      </c>
      <c r="W26" s="66">
        <f t="shared" si="7"/>
        <v>5.2290000000000001</v>
      </c>
      <c r="X26" s="66">
        <f t="shared" si="7"/>
        <v>5.7290000000000001</v>
      </c>
      <c r="Y26" s="66">
        <f t="shared" si="7"/>
        <v>6.2290000000000001</v>
      </c>
      <c r="Z26" s="66">
        <f t="shared" si="7"/>
        <v>6.7290000000000001</v>
      </c>
    </row>
    <row r="27" spans="1:26">
      <c r="A27" s="58">
        <v>2033</v>
      </c>
      <c r="B27" s="66">
        <v>2.738</v>
      </c>
      <c r="C27" s="66">
        <v>2.738</v>
      </c>
      <c r="D27" s="66">
        <f t="shared" si="2"/>
        <v>4.4879999999999995</v>
      </c>
      <c r="E27" s="66">
        <f t="shared" si="4"/>
        <v>2.62</v>
      </c>
      <c r="F27" s="66">
        <f t="shared" si="8"/>
        <v>5.3580000000000005</v>
      </c>
      <c r="G27" s="66">
        <f t="shared" si="5"/>
        <v>4.3580000000000005</v>
      </c>
      <c r="H27" s="66">
        <f t="shared" si="6"/>
        <v>6.3580000000000005</v>
      </c>
      <c r="I27" s="66">
        <v>1</v>
      </c>
      <c r="J27" s="66"/>
      <c r="K27" s="66"/>
      <c r="L27" s="66"/>
      <c r="M27" s="66">
        <f t="shared" si="0"/>
        <v>5.3580000000000005</v>
      </c>
      <c r="N27" s="66"/>
      <c r="O27" s="66"/>
      <c r="P27" s="49">
        <f t="shared" si="3"/>
        <v>2.62</v>
      </c>
      <c r="Q27" s="66"/>
      <c r="R27" s="66">
        <f t="shared" si="7"/>
        <v>2.738</v>
      </c>
      <c r="S27" s="66">
        <f t="shared" si="7"/>
        <v>3.238</v>
      </c>
      <c r="T27" s="66">
        <f t="shared" si="7"/>
        <v>3.738</v>
      </c>
      <c r="U27" s="66">
        <f t="shared" si="7"/>
        <v>4.2379999999999995</v>
      </c>
      <c r="V27" s="66">
        <f t="shared" si="7"/>
        <v>4.7379999999999995</v>
      </c>
      <c r="W27" s="66">
        <f t="shared" si="7"/>
        <v>5.2379999999999995</v>
      </c>
      <c r="X27" s="66">
        <f t="shared" si="7"/>
        <v>5.7379999999999995</v>
      </c>
      <c r="Y27" s="66">
        <f t="shared" si="7"/>
        <v>6.2379999999999995</v>
      </c>
      <c r="Z27" s="66">
        <f t="shared" si="7"/>
        <v>6.7379999999999995</v>
      </c>
    </row>
    <row r="28" spans="1:26">
      <c r="A28" s="58">
        <v>2034</v>
      </c>
      <c r="B28" s="66">
        <v>2.7440000000000002</v>
      </c>
      <c r="C28" s="66">
        <v>2.7440000000000002</v>
      </c>
      <c r="D28" s="66">
        <f t="shared" si="2"/>
        <v>4.4939999999999998</v>
      </c>
      <c r="E28" s="66">
        <f t="shared" si="4"/>
        <v>2.62</v>
      </c>
      <c r="F28" s="66">
        <f t="shared" si="8"/>
        <v>5.3640000000000008</v>
      </c>
      <c r="G28" s="66">
        <f t="shared" si="5"/>
        <v>4.3640000000000008</v>
      </c>
      <c r="H28" s="66">
        <f t="shared" si="6"/>
        <v>6.3640000000000008</v>
      </c>
      <c r="I28" s="66">
        <v>1</v>
      </c>
      <c r="J28" s="66"/>
      <c r="K28" s="66"/>
      <c r="L28" s="66"/>
      <c r="M28" s="66">
        <f t="shared" si="0"/>
        <v>5.3640000000000008</v>
      </c>
      <c r="N28" s="66"/>
      <c r="O28" s="66"/>
      <c r="P28" s="49">
        <f t="shared" si="3"/>
        <v>2.62</v>
      </c>
      <c r="Q28" s="66"/>
      <c r="R28" s="66">
        <f t="shared" si="7"/>
        <v>2.7440000000000002</v>
      </c>
      <c r="S28" s="66">
        <f t="shared" si="7"/>
        <v>3.2440000000000002</v>
      </c>
      <c r="T28" s="66">
        <f t="shared" si="7"/>
        <v>3.7440000000000002</v>
      </c>
      <c r="U28" s="66">
        <f t="shared" si="7"/>
        <v>4.2439999999999998</v>
      </c>
      <c r="V28" s="66">
        <f t="shared" si="7"/>
        <v>4.7439999999999998</v>
      </c>
      <c r="W28" s="66">
        <f t="shared" si="7"/>
        <v>5.2439999999999998</v>
      </c>
      <c r="X28" s="66">
        <f t="shared" si="7"/>
        <v>5.7439999999999998</v>
      </c>
      <c r="Y28" s="66">
        <f t="shared" si="7"/>
        <v>6.2439999999999998</v>
      </c>
      <c r="Z28" s="66">
        <f t="shared" si="7"/>
        <v>6.7439999999999998</v>
      </c>
    </row>
    <row r="29" spans="1:26">
      <c r="A29" s="58">
        <v>2035</v>
      </c>
      <c r="B29" s="66">
        <v>2.7480000000000002</v>
      </c>
      <c r="C29" s="66">
        <v>2.7480000000000002</v>
      </c>
      <c r="D29" s="66">
        <f t="shared" si="2"/>
        <v>4.4980000000000002</v>
      </c>
      <c r="E29" s="66">
        <f t="shared" si="4"/>
        <v>2.62</v>
      </c>
      <c r="F29" s="66">
        <f t="shared" si="8"/>
        <v>5.3680000000000003</v>
      </c>
      <c r="G29" s="66">
        <f t="shared" si="5"/>
        <v>4.3680000000000003</v>
      </c>
      <c r="H29" s="66">
        <f t="shared" si="6"/>
        <v>6.3680000000000003</v>
      </c>
      <c r="I29" s="66">
        <v>1</v>
      </c>
      <c r="J29" s="66"/>
      <c r="K29" s="66"/>
      <c r="L29" s="66"/>
      <c r="M29" s="66">
        <f t="shared" si="0"/>
        <v>5.3680000000000003</v>
      </c>
      <c r="N29" s="66"/>
      <c r="O29" s="66"/>
      <c r="P29" s="49">
        <f t="shared" si="3"/>
        <v>2.62</v>
      </c>
      <c r="Q29" s="66"/>
      <c r="R29" s="66">
        <f t="shared" si="7"/>
        <v>2.7480000000000002</v>
      </c>
      <c r="S29" s="66">
        <f t="shared" si="7"/>
        <v>3.2480000000000002</v>
      </c>
      <c r="T29" s="66">
        <f t="shared" si="7"/>
        <v>3.7480000000000002</v>
      </c>
      <c r="U29" s="66">
        <f t="shared" si="7"/>
        <v>4.2480000000000002</v>
      </c>
      <c r="V29" s="66">
        <f t="shared" si="7"/>
        <v>4.7480000000000002</v>
      </c>
      <c r="W29" s="66">
        <f t="shared" si="7"/>
        <v>5.2480000000000002</v>
      </c>
      <c r="X29" s="66">
        <f t="shared" si="7"/>
        <v>5.7480000000000002</v>
      </c>
      <c r="Y29" s="66">
        <f t="shared" si="7"/>
        <v>6.2480000000000002</v>
      </c>
      <c r="Z29" s="66">
        <f t="shared" si="7"/>
        <v>6.7480000000000002</v>
      </c>
    </row>
    <row r="30" spans="1:26">
      <c r="A30" s="58">
        <v>2036</v>
      </c>
      <c r="B30" s="66">
        <v>2.75</v>
      </c>
      <c r="C30" s="66">
        <v>2.75</v>
      </c>
      <c r="D30" s="66">
        <f t="shared" si="2"/>
        <v>4.5</v>
      </c>
      <c r="E30" s="66">
        <f t="shared" si="4"/>
        <v>2.62</v>
      </c>
      <c r="F30" s="66">
        <f t="shared" si="8"/>
        <v>5.37</v>
      </c>
      <c r="G30" s="66">
        <f t="shared" si="5"/>
        <v>4.37</v>
      </c>
      <c r="H30" s="66">
        <f t="shared" si="6"/>
        <v>6.37</v>
      </c>
      <c r="I30" s="66">
        <v>1</v>
      </c>
      <c r="J30" s="66"/>
      <c r="K30" s="66"/>
      <c r="L30" s="66"/>
      <c r="M30" s="66">
        <f t="shared" si="0"/>
        <v>5.37</v>
      </c>
      <c r="N30" s="66"/>
      <c r="O30" s="66"/>
      <c r="P30" s="49">
        <f t="shared" si="3"/>
        <v>2.62</v>
      </c>
      <c r="Q30" s="66"/>
      <c r="R30" s="66">
        <f t="shared" si="7"/>
        <v>2.75</v>
      </c>
      <c r="S30" s="66">
        <f t="shared" si="7"/>
        <v>3.25</v>
      </c>
      <c r="T30" s="66">
        <f t="shared" si="7"/>
        <v>3.75</v>
      </c>
      <c r="U30" s="66">
        <f t="shared" si="7"/>
        <v>4.25</v>
      </c>
      <c r="V30" s="66">
        <f t="shared" si="7"/>
        <v>4.75</v>
      </c>
      <c r="W30" s="66">
        <f t="shared" si="7"/>
        <v>5.25</v>
      </c>
      <c r="X30" s="66">
        <f t="shared" si="7"/>
        <v>5.75</v>
      </c>
      <c r="Y30" s="66">
        <f t="shared" si="7"/>
        <v>6.25</v>
      </c>
      <c r="Z30" s="66">
        <f t="shared" si="7"/>
        <v>6.75</v>
      </c>
    </row>
    <row r="31" spans="1:26">
      <c r="A31" s="58">
        <v>2037</v>
      </c>
      <c r="B31" s="66">
        <v>2.75</v>
      </c>
      <c r="C31" s="66">
        <v>2.75</v>
      </c>
      <c r="D31" s="66">
        <f t="shared" si="2"/>
        <v>4.5</v>
      </c>
      <c r="E31" s="66">
        <f t="shared" si="4"/>
        <v>2.62</v>
      </c>
      <c r="F31" s="66">
        <f t="shared" si="8"/>
        <v>5.37</v>
      </c>
      <c r="G31" s="66">
        <f t="shared" si="5"/>
        <v>4.37</v>
      </c>
      <c r="H31" s="66">
        <f t="shared" si="6"/>
        <v>6.37</v>
      </c>
      <c r="I31" s="66">
        <v>1</v>
      </c>
      <c r="J31" s="66"/>
      <c r="K31" s="66"/>
      <c r="L31" s="66"/>
      <c r="M31" s="66">
        <f t="shared" si="0"/>
        <v>5.37</v>
      </c>
      <c r="N31" s="66"/>
      <c r="O31" s="66"/>
      <c r="P31" s="49">
        <f t="shared" si="3"/>
        <v>2.62</v>
      </c>
      <c r="Q31" s="66"/>
      <c r="R31" s="66">
        <f t="shared" si="7"/>
        <v>2.75</v>
      </c>
      <c r="S31" s="66">
        <f t="shared" si="7"/>
        <v>3.25</v>
      </c>
      <c r="T31" s="66">
        <f t="shared" si="7"/>
        <v>3.75</v>
      </c>
      <c r="U31" s="66">
        <f t="shared" si="7"/>
        <v>4.25</v>
      </c>
      <c r="V31" s="66">
        <f t="shared" si="7"/>
        <v>4.75</v>
      </c>
      <c r="W31" s="66">
        <f t="shared" si="7"/>
        <v>5.25</v>
      </c>
      <c r="X31" s="66">
        <f t="shared" si="7"/>
        <v>5.75</v>
      </c>
      <c r="Y31" s="66">
        <f t="shared" si="7"/>
        <v>6.25</v>
      </c>
      <c r="Z31" s="66">
        <f t="shared" si="7"/>
        <v>6.75</v>
      </c>
    </row>
    <row r="32" spans="1:26">
      <c r="A32" s="58">
        <v>2038</v>
      </c>
      <c r="B32" s="66">
        <v>2.7490000000000001</v>
      </c>
      <c r="C32" s="66">
        <v>2.7490000000000001</v>
      </c>
      <c r="D32" s="66">
        <f t="shared" si="2"/>
        <v>4.4990000000000006</v>
      </c>
      <c r="E32" s="66">
        <f t="shared" si="4"/>
        <v>2.62</v>
      </c>
      <c r="F32" s="66">
        <f t="shared" si="8"/>
        <v>5.3689999999999998</v>
      </c>
      <c r="G32" s="66">
        <f t="shared" si="5"/>
        <v>4.3689999999999998</v>
      </c>
      <c r="H32" s="66">
        <f t="shared" si="6"/>
        <v>6.3689999999999998</v>
      </c>
      <c r="I32" s="66">
        <v>1</v>
      </c>
      <c r="J32" s="66"/>
      <c r="K32" s="66"/>
      <c r="L32" s="66"/>
      <c r="M32" s="66">
        <f t="shared" si="0"/>
        <v>5.3689999999999998</v>
      </c>
      <c r="N32" s="66"/>
      <c r="O32" s="66"/>
      <c r="P32" s="49">
        <f t="shared" si="3"/>
        <v>2.62</v>
      </c>
      <c r="Q32" s="66"/>
      <c r="R32" s="66">
        <f t="shared" si="7"/>
        <v>2.7490000000000001</v>
      </c>
      <c r="S32" s="66">
        <f t="shared" si="7"/>
        <v>3.2490000000000001</v>
      </c>
      <c r="T32" s="66">
        <f t="shared" si="7"/>
        <v>3.7490000000000001</v>
      </c>
      <c r="U32" s="66">
        <f t="shared" si="7"/>
        <v>4.2490000000000006</v>
      </c>
      <c r="V32" s="66">
        <f t="shared" si="7"/>
        <v>4.7490000000000006</v>
      </c>
      <c r="W32" s="66">
        <f t="shared" si="7"/>
        <v>5.2490000000000006</v>
      </c>
      <c r="X32" s="66">
        <f t="shared" si="7"/>
        <v>5.7490000000000006</v>
      </c>
      <c r="Y32" s="66">
        <f t="shared" si="7"/>
        <v>6.2490000000000006</v>
      </c>
      <c r="Z32" s="66">
        <f t="shared" si="7"/>
        <v>6.7490000000000006</v>
      </c>
    </row>
    <row r="33" spans="1:26">
      <c r="A33" s="58">
        <v>2039</v>
      </c>
      <c r="B33" s="66">
        <v>2.746</v>
      </c>
      <c r="C33" s="66">
        <v>2.746</v>
      </c>
      <c r="D33" s="66">
        <f t="shared" si="2"/>
        <v>4.4960000000000004</v>
      </c>
      <c r="E33" s="66">
        <f t="shared" si="4"/>
        <v>2.62</v>
      </c>
      <c r="F33" s="66">
        <f t="shared" si="8"/>
        <v>5.3659999999999997</v>
      </c>
      <c r="G33" s="66">
        <f t="shared" si="5"/>
        <v>4.3659999999999997</v>
      </c>
      <c r="H33" s="66">
        <f t="shared" si="6"/>
        <v>6.3659999999999997</v>
      </c>
      <c r="I33" s="66">
        <v>1</v>
      </c>
      <c r="J33" s="66"/>
      <c r="K33" s="66"/>
      <c r="L33" s="66"/>
      <c r="M33" s="66">
        <f t="shared" si="0"/>
        <v>5.3659999999999997</v>
      </c>
      <c r="N33" s="66"/>
      <c r="O33" s="66"/>
      <c r="P33" s="49">
        <f t="shared" si="3"/>
        <v>2.62</v>
      </c>
      <c r="Q33" s="66"/>
      <c r="R33" s="66">
        <f t="shared" si="7"/>
        <v>2.746</v>
      </c>
      <c r="S33" s="66">
        <f t="shared" si="7"/>
        <v>3.246</v>
      </c>
      <c r="T33" s="66">
        <f t="shared" si="7"/>
        <v>3.746</v>
      </c>
      <c r="U33" s="66">
        <f t="shared" si="7"/>
        <v>4.2460000000000004</v>
      </c>
      <c r="V33" s="66">
        <f t="shared" si="7"/>
        <v>4.7460000000000004</v>
      </c>
      <c r="W33" s="66">
        <f t="shared" si="7"/>
        <v>5.2460000000000004</v>
      </c>
      <c r="X33" s="66">
        <f t="shared" si="7"/>
        <v>5.7460000000000004</v>
      </c>
      <c r="Y33" s="66">
        <f t="shared" si="7"/>
        <v>6.2460000000000004</v>
      </c>
      <c r="Z33" s="66">
        <f t="shared" si="7"/>
        <v>6.7460000000000004</v>
      </c>
    </row>
    <row r="34" spans="1:26">
      <c r="A34" s="58">
        <v>2040</v>
      </c>
      <c r="B34" s="66">
        <v>2.7450000000000001</v>
      </c>
      <c r="C34" s="66">
        <v>2.7450000000000001</v>
      </c>
      <c r="D34" s="66">
        <f t="shared" si="2"/>
        <v>4.4950000000000001</v>
      </c>
      <c r="E34" s="66">
        <f t="shared" si="4"/>
        <v>2.62</v>
      </c>
      <c r="F34" s="66">
        <f t="shared" si="8"/>
        <v>5.3650000000000002</v>
      </c>
      <c r="G34" s="66">
        <f t="shared" si="5"/>
        <v>4.3650000000000002</v>
      </c>
      <c r="H34" s="66">
        <f t="shared" si="6"/>
        <v>6.3650000000000002</v>
      </c>
      <c r="I34" s="66">
        <v>1</v>
      </c>
      <c r="J34" s="66"/>
      <c r="K34" s="66"/>
      <c r="L34" s="66"/>
      <c r="M34" s="66">
        <f t="shared" si="0"/>
        <v>5.3650000000000002</v>
      </c>
      <c r="N34" s="66"/>
      <c r="O34" s="66"/>
      <c r="P34" s="49">
        <f t="shared" si="3"/>
        <v>2.62</v>
      </c>
      <c r="Q34" s="66"/>
      <c r="R34" s="66">
        <f t="shared" si="7"/>
        <v>2.7450000000000001</v>
      </c>
      <c r="S34" s="66">
        <f t="shared" si="7"/>
        <v>3.2450000000000001</v>
      </c>
      <c r="T34" s="66">
        <f t="shared" si="7"/>
        <v>3.7450000000000001</v>
      </c>
      <c r="U34" s="66">
        <f t="shared" si="7"/>
        <v>4.2450000000000001</v>
      </c>
      <c r="V34" s="66">
        <f t="shared" si="7"/>
        <v>4.7450000000000001</v>
      </c>
      <c r="W34" s="66">
        <f t="shared" si="7"/>
        <v>5.2450000000000001</v>
      </c>
      <c r="X34" s="66">
        <f t="shared" si="7"/>
        <v>5.7450000000000001</v>
      </c>
      <c r="Y34" s="66">
        <f t="shared" si="7"/>
        <v>6.2450000000000001</v>
      </c>
      <c r="Z34" s="66">
        <f t="shared" si="7"/>
        <v>6.7450000000000001</v>
      </c>
    </row>
    <row r="35" spans="1:26">
      <c r="A35" s="58">
        <v>2041</v>
      </c>
      <c r="B35" s="66">
        <v>2.742</v>
      </c>
      <c r="C35" s="66">
        <v>2.742</v>
      </c>
      <c r="D35" s="66">
        <f t="shared" si="2"/>
        <v>4.492</v>
      </c>
      <c r="E35" s="66">
        <f t="shared" si="4"/>
        <v>2.62</v>
      </c>
      <c r="F35" s="66">
        <f t="shared" si="8"/>
        <v>5.3620000000000001</v>
      </c>
      <c r="G35" s="66">
        <f t="shared" si="5"/>
        <v>4.3620000000000001</v>
      </c>
      <c r="H35" s="66">
        <f t="shared" si="6"/>
        <v>6.3620000000000001</v>
      </c>
      <c r="I35" s="66">
        <v>1</v>
      </c>
      <c r="J35" s="66"/>
      <c r="K35" s="66"/>
      <c r="L35" s="66"/>
      <c r="M35" s="66">
        <f t="shared" si="0"/>
        <v>5.3620000000000001</v>
      </c>
      <c r="N35" s="66"/>
      <c r="O35" s="66"/>
      <c r="P35" s="49">
        <f t="shared" si="3"/>
        <v>2.62</v>
      </c>
      <c r="Q35" s="66"/>
      <c r="R35" s="66">
        <f t="shared" si="7"/>
        <v>2.742</v>
      </c>
      <c r="S35" s="66">
        <f t="shared" si="7"/>
        <v>3.242</v>
      </c>
      <c r="T35" s="66">
        <f t="shared" si="7"/>
        <v>3.742</v>
      </c>
      <c r="U35" s="66">
        <f t="shared" si="7"/>
        <v>4.242</v>
      </c>
      <c r="V35" s="66">
        <f t="shared" si="7"/>
        <v>4.742</v>
      </c>
      <c r="W35" s="66">
        <f t="shared" si="7"/>
        <v>5.242</v>
      </c>
      <c r="X35" s="66">
        <f t="shared" si="7"/>
        <v>5.742</v>
      </c>
      <c r="Y35" s="66">
        <f t="shared" si="7"/>
        <v>6.242</v>
      </c>
      <c r="Z35" s="66">
        <f t="shared" si="7"/>
        <v>6.742</v>
      </c>
    </row>
    <row r="36" spans="1:26">
      <c r="A36" s="58">
        <v>2042</v>
      </c>
      <c r="B36" s="66">
        <v>2.7410000000000001</v>
      </c>
      <c r="C36" s="66">
        <v>2.7410000000000001</v>
      </c>
      <c r="D36" s="66">
        <f t="shared" si="2"/>
        <v>4.4909999999999997</v>
      </c>
      <c r="E36" s="66">
        <f t="shared" si="4"/>
        <v>2.62</v>
      </c>
      <c r="F36" s="66">
        <f t="shared" si="8"/>
        <v>5.3610000000000007</v>
      </c>
      <c r="G36" s="66">
        <f t="shared" si="5"/>
        <v>4.3610000000000007</v>
      </c>
      <c r="H36" s="66">
        <f t="shared" si="6"/>
        <v>6.3610000000000007</v>
      </c>
      <c r="I36" s="66">
        <v>1</v>
      </c>
      <c r="J36" s="66"/>
      <c r="K36" s="66"/>
      <c r="L36" s="66"/>
      <c r="M36" s="66">
        <f t="shared" si="0"/>
        <v>5.3610000000000007</v>
      </c>
      <c r="N36" s="66"/>
      <c r="O36" s="66"/>
      <c r="P36" s="49">
        <f t="shared" si="3"/>
        <v>2.62</v>
      </c>
      <c r="Q36" s="66"/>
      <c r="R36" s="66">
        <f t="shared" si="7"/>
        <v>2.7410000000000001</v>
      </c>
      <c r="S36" s="66">
        <f t="shared" si="7"/>
        <v>3.2410000000000001</v>
      </c>
      <c r="T36" s="66">
        <f t="shared" si="7"/>
        <v>3.7410000000000001</v>
      </c>
      <c r="U36" s="66">
        <f t="shared" si="7"/>
        <v>4.2409999999999997</v>
      </c>
      <c r="V36" s="66">
        <f t="shared" si="7"/>
        <v>4.7409999999999997</v>
      </c>
      <c r="W36" s="66">
        <f t="shared" si="7"/>
        <v>5.2409999999999997</v>
      </c>
      <c r="X36" s="66">
        <f t="shared" si="7"/>
        <v>5.7409999999999997</v>
      </c>
      <c r="Y36" s="66">
        <f t="shared" si="7"/>
        <v>6.2409999999999997</v>
      </c>
      <c r="Z36" s="66">
        <f t="shared" si="7"/>
        <v>6.7409999999999997</v>
      </c>
    </row>
    <row r="37" spans="1:26">
      <c r="A37" s="58">
        <v>2043</v>
      </c>
      <c r="B37" s="66">
        <v>2.7389999999999999</v>
      </c>
      <c r="C37" s="66">
        <v>2.7389999999999999</v>
      </c>
      <c r="D37" s="66">
        <f t="shared" si="2"/>
        <v>4.4889999999999999</v>
      </c>
      <c r="E37" s="66">
        <f t="shared" si="4"/>
        <v>2.62</v>
      </c>
      <c r="F37" s="66">
        <f t="shared" si="8"/>
        <v>5.359</v>
      </c>
      <c r="G37" s="66">
        <f t="shared" si="5"/>
        <v>4.359</v>
      </c>
      <c r="H37" s="66">
        <f t="shared" si="6"/>
        <v>6.359</v>
      </c>
      <c r="I37" s="66">
        <v>1</v>
      </c>
      <c r="J37" s="66"/>
      <c r="K37" s="66"/>
      <c r="L37" s="66"/>
      <c r="M37" s="66">
        <f t="shared" si="0"/>
        <v>5.359</v>
      </c>
      <c r="N37" s="66"/>
      <c r="O37" s="66"/>
      <c r="P37" s="49">
        <f t="shared" si="3"/>
        <v>2.62</v>
      </c>
      <c r="Q37" s="66"/>
      <c r="R37" s="66">
        <f t="shared" si="7"/>
        <v>2.7389999999999999</v>
      </c>
      <c r="S37" s="66">
        <f t="shared" si="7"/>
        <v>3.2389999999999999</v>
      </c>
      <c r="T37" s="66">
        <f t="shared" si="7"/>
        <v>3.7389999999999999</v>
      </c>
      <c r="U37" s="66">
        <f t="shared" si="7"/>
        <v>4.2389999999999999</v>
      </c>
      <c r="V37" s="66">
        <f t="shared" si="7"/>
        <v>4.7389999999999999</v>
      </c>
      <c r="W37" s="66">
        <f t="shared" si="7"/>
        <v>5.2389999999999999</v>
      </c>
      <c r="X37" s="66">
        <f t="shared" si="7"/>
        <v>5.7389999999999999</v>
      </c>
      <c r="Y37" s="66">
        <f t="shared" si="7"/>
        <v>6.2389999999999999</v>
      </c>
      <c r="Z37" s="66">
        <f t="shared" si="7"/>
        <v>6.7389999999999999</v>
      </c>
    </row>
    <row r="38" spans="1:26">
      <c r="A38" s="58">
        <v>2044</v>
      </c>
      <c r="B38" s="66">
        <v>2.7408000000000001</v>
      </c>
      <c r="C38" s="66">
        <v>2.7408000000000001</v>
      </c>
      <c r="D38" s="66">
        <f t="shared" si="2"/>
        <v>4.4908000000000001</v>
      </c>
      <c r="E38" s="66">
        <f t="shared" si="4"/>
        <v>2.62</v>
      </c>
      <c r="F38" s="66">
        <f t="shared" si="8"/>
        <v>5.3608000000000002</v>
      </c>
      <c r="G38" s="66">
        <f t="shared" si="5"/>
        <v>4.3608000000000002</v>
      </c>
      <c r="H38" s="66">
        <f t="shared" si="6"/>
        <v>6.3608000000000002</v>
      </c>
      <c r="I38" s="66">
        <v>1</v>
      </c>
      <c r="J38" s="66"/>
      <c r="K38" s="66"/>
      <c r="L38" s="66"/>
      <c r="M38" s="66">
        <f t="shared" si="0"/>
        <v>5.3608000000000002</v>
      </c>
      <c r="N38" s="66"/>
      <c r="O38" s="66"/>
      <c r="P38" s="49">
        <f t="shared" si="3"/>
        <v>2.62</v>
      </c>
      <c r="Q38" s="66"/>
      <c r="R38" s="66">
        <f t="shared" si="7"/>
        <v>2.7408000000000001</v>
      </c>
      <c r="S38" s="66">
        <f t="shared" si="7"/>
        <v>3.2408000000000001</v>
      </c>
      <c r="T38" s="66">
        <f t="shared" si="7"/>
        <v>3.7408000000000001</v>
      </c>
      <c r="U38" s="66">
        <f t="shared" si="7"/>
        <v>4.2408000000000001</v>
      </c>
      <c r="V38" s="66">
        <f t="shared" si="7"/>
        <v>4.7408000000000001</v>
      </c>
      <c r="W38" s="66">
        <f t="shared" si="7"/>
        <v>5.2408000000000001</v>
      </c>
      <c r="X38" s="66">
        <f t="shared" si="7"/>
        <v>5.7408000000000001</v>
      </c>
      <c r="Y38" s="66">
        <f t="shared" si="7"/>
        <v>6.2408000000000001</v>
      </c>
      <c r="Z38" s="66">
        <f t="shared" si="7"/>
        <v>6.7408000000000001</v>
      </c>
    </row>
    <row r="39" spans="1:26">
      <c r="A39" s="58">
        <v>2045</v>
      </c>
      <c r="B39" s="66">
        <v>2.7426000000000004</v>
      </c>
      <c r="C39" s="66">
        <v>2.7426000000000004</v>
      </c>
      <c r="D39" s="66">
        <f t="shared" si="2"/>
        <v>4.4926000000000004</v>
      </c>
      <c r="E39" s="66">
        <f t="shared" si="4"/>
        <v>2.62</v>
      </c>
      <c r="F39" s="66">
        <f t="shared" si="8"/>
        <v>5.3626000000000005</v>
      </c>
      <c r="G39" s="66">
        <f t="shared" si="5"/>
        <v>4.3626000000000005</v>
      </c>
      <c r="H39" s="66">
        <f t="shared" si="6"/>
        <v>6.3626000000000005</v>
      </c>
      <c r="I39" s="66">
        <v>1</v>
      </c>
      <c r="J39" s="66"/>
      <c r="K39" s="66"/>
      <c r="L39" s="66"/>
      <c r="M39" s="66">
        <f t="shared" si="0"/>
        <v>5.3626000000000005</v>
      </c>
      <c r="N39" s="66"/>
      <c r="O39" s="66"/>
      <c r="P39" s="49">
        <f t="shared" si="3"/>
        <v>2.62</v>
      </c>
      <c r="Q39" s="66"/>
      <c r="R39" s="66">
        <f t="shared" si="7"/>
        <v>2.7426000000000004</v>
      </c>
      <c r="S39" s="66">
        <f t="shared" si="7"/>
        <v>3.2426000000000004</v>
      </c>
      <c r="T39" s="66">
        <f t="shared" si="7"/>
        <v>3.7426000000000004</v>
      </c>
      <c r="U39" s="66">
        <f t="shared" si="7"/>
        <v>4.2426000000000004</v>
      </c>
      <c r="V39" s="66">
        <f t="shared" si="7"/>
        <v>4.7426000000000004</v>
      </c>
      <c r="W39" s="66">
        <f t="shared" si="7"/>
        <v>5.2426000000000004</v>
      </c>
      <c r="X39" s="66">
        <f t="shared" si="7"/>
        <v>5.7426000000000004</v>
      </c>
      <c r="Y39" s="66">
        <f t="shared" si="7"/>
        <v>6.2426000000000004</v>
      </c>
      <c r="Z39" s="66">
        <f t="shared" si="7"/>
        <v>6.7426000000000004</v>
      </c>
    </row>
    <row r="40" spans="1:26">
      <c r="A40" s="58">
        <v>2046</v>
      </c>
      <c r="B40" s="66">
        <v>2.7444000000000006</v>
      </c>
      <c r="C40" s="66">
        <v>2.7444000000000006</v>
      </c>
      <c r="D40" s="66">
        <f t="shared" si="2"/>
        <v>4.4944000000000006</v>
      </c>
      <c r="E40" s="66">
        <f t="shared" si="4"/>
        <v>2.62</v>
      </c>
      <c r="F40" s="66">
        <f t="shared" si="8"/>
        <v>5.3644000000000007</v>
      </c>
      <c r="G40" s="66">
        <f t="shared" si="5"/>
        <v>4.3644000000000007</v>
      </c>
      <c r="H40" s="66">
        <f t="shared" si="6"/>
        <v>6.3644000000000007</v>
      </c>
      <c r="I40" s="66">
        <v>1</v>
      </c>
      <c r="J40" s="66"/>
      <c r="K40" s="66"/>
      <c r="L40" s="66"/>
      <c r="M40" s="66">
        <f t="shared" si="0"/>
        <v>5.3644000000000007</v>
      </c>
      <c r="N40" s="66"/>
      <c r="O40" s="66"/>
      <c r="P40" s="49">
        <f t="shared" si="3"/>
        <v>2.62</v>
      </c>
      <c r="Q40" s="66"/>
      <c r="R40" s="66">
        <f t="shared" si="7"/>
        <v>2.7444000000000006</v>
      </c>
      <c r="S40" s="66">
        <f t="shared" si="7"/>
        <v>3.2444000000000006</v>
      </c>
      <c r="T40" s="66">
        <f t="shared" si="7"/>
        <v>3.7444000000000006</v>
      </c>
      <c r="U40" s="66">
        <f t="shared" si="7"/>
        <v>4.2444000000000006</v>
      </c>
      <c r="V40" s="66">
        <f t="shared" si="7"/>
        <v>4.7444000000000006</v>
      </c>
      <c r="W40" s="66">
        <f t="shared" si="7"/>
        <v>5.2444000000000006</v>
      </c>
      <c r="X40" s="66">
        <f t="shared" si="7"/>
        <v>5.7444000000000006</v>
      </c>
      <c r="Y40" s="66">
        <f t="shared" si="7"/>
        <v>6.2444000000000006</v>
      </c>
      <c r="Z40" s="66">
        <f t="shared" si="7"/>
        <v>6.7444000000000006</v>
      </c>
    </row>
    <row r="41" spans="1:26">
      <c r="A41" s="58">
        <v>2047</v>
      </c>
      <c r="B41" s="66">
        <v>2.7462000000000009</v>
      </c>
      <c r="C41" s="66">
        <v>2.7462000000000009</v>
      </c>
      <c r="D41" s="66">
        <f t="shared" si="2"/>
        <v>4.4962000000000009</v>
      </c>
      <c r="E41" s="66">
        <f t="shared" si="4"/>
        <v>2.62</v>
      </c>
      <c r="F41" s="66">
        <f t="shared" si="8"/>
        <v>5.366200000000001</v>
      </c>
      <c r="G41" s="66">
        <f t="shared" si="5"/>
        <v>4.366200000000001</v>
      </c>
      <c r="H41" s="66">
        <f t="shared" si="6"/>
        <v>6.366200000000001</v>
      </c>
      <c r="I41" s="66">
        <v>1</v>
      </c>
      <c r="J41" s="66"/>
      <c r="K41" s="66"/>
      <c r="L41" s="66"/>
      <c r="M41" s="66">
        <f t="shared" si="0"/>
        <v>5.366200000000001</v>
      </c>
      <c r="N41" s="66"/>
      <c r="O41" s="66"/>
      <c r="P41" s="49">
        <f t="shared" si="3"/>
        <v>2.62</v>
      </c>
      <c r="Q41" s="66"/>
      <c r="R41" s="66">
        <f t="shared" si="7"/>
        <v>2.7462000000000009</v>
      </c>
      <c r="S41" s="66">
        <f t="shared" si="7"/>
        <v>3.2462000000000009</v>
      </c>
      <c r="T41" s="66">
        <f t="shared" si="7"/>
        <v>3.7462000000000009</v>
      </c>
      <c r="U41" s="66">
        <f t="shared" si="7"/>
        <v>4.2462000000000009</v>
      </c>
      <c r="V41" s="66">
        <f t="shared" si="7"/>
        <v>4.7462000000000009</v>
      </c>
      <c r="W41" s="66">
        <f t="shared" si="7"/>
        <v>5.2462000000000009</v>
      </c>
      <c r="X41" s="66">
        <f t="shared" si="7"/>
        <v>5.7462000000000009</v>
      </c>
      <c r="Y41" s="66">
        <f t="shared" si="7"/>
        <v>6.2462000000000009</v>
      </c>
      <c r="Z41" s="66">
        <f t="shared" si="7"/>
        <v>6.7462000000000009</v>
      </c>
    </row>
    <row r="42" spans="1:26">
      <c r="A42" s="58">
        <v>2048</v>
      </c>
      <c r="B42" s="66">
        <v>2.7480000000000002</v>
      </c>
      <c r="C42" s="66">
        <v>2.7480000000000002</v>
      </c>
      <c r="D42" s="66">
        <f t="shared" si="2"/>
        <v>4.4980000000000002</v>
      </c>
      <c r="E42" s="66">
        <f t="shared" si="4"/>
        <v>2.62</v>
      </c>
      <c r="F42" s="66">
        <f t="shared" si="8"/>
        <v>5.3680000000000003</v>
      </c>
      <c r="G42" s="66">
        <f t="shared" si="5"/>
        <v>4.3680000000000003</v>
      </c>
      <c r="H42" s="66">
        <f t="shared" si="6"/>
        <v>6.3680000000000003</v>
      </c>
      <c r="I42" s="66">
        <v>1</v>
      </c>
      <c r="J42" s="66"/>
      <c r="K42" s="66"/>
      <c r="L42" s="66"/>
      <c r="M42" s="66">
        <f t="shared" si="0"/>
        <v>5.3680000000000003</v>
      </c>
      <c r="N42" s="66"/>
      <c r="O42" s="66"/>
      <c r="P42" s="49">
        <f t="shared" si="3"/>
        <v>2.62</v>
      </c>
      <c r="Q42" s="66"/>
      <c r="R42" s="66">
        <f t="shared" si="7"/>
        <v>2.7480000000000002</v>
      </c>
      <c r="S42" s="66">
        <f t="shared" si="7"/>
        <v>3.2480000000000002</v>
      </c>
      <c r="T42" s="66">
        <f t="shared" si="7"/>
        <v>3.7480000000000002</v>
      </c>
      <c r="U42" s="66">
        <f t="shared" si="7"/>
        <v>4.2480000000000002</v>
      </c>
      <c r="V42" s="66">
        <f t="shared" si="7"/>
        <v>4.7480000000000002</v>
      </c>
      <c r="W42" s="66">
        <f t="shared" si="7"/>
        <v>5.2480000000000002</v>
      </c>
      <c r="X42" s="66">
        <f t="shared" si="7"/>
        <v>5.7480000000000002</v>
      </c>
      <c r="Y42" s="66">
        <f t="shared" si="7"/>
        <v>6.2480000000000002</v>
      </c>
      <c r="Z42" s="66">
        <f t="shared" si="7"/>
        <v>6.7480000000000002</v>
      </c>
    </row>
    <row r="43" spans="1:26">
      <c r="A43" s="58">
        <v>2049</v>
      </c>
      <c r="B43" s="66">
        <v>2.7526000000000002</v>
      </c>
      <c r="C43" s="66">
        <v>2.7526000000000002</v>
      </c>
      <c r="D43" s="66">
        <f t="shared" si="2"/>
        <v>4.5026000000000002</v>
      </c>
      <c r="E43" s="66">
        <f t="shared" si="4"/>
        <v>2.62</v>
      </c>
      <c r="F43" s="66">
        <f t="shared" si="8"/>
        <v>5.3726000000000003</v>
      </c>
      <c r="G43" s="66">
        <f t="shared" si="5"/>
        <v>4.3726000000000003</v>
      </c>
      <c r="H43" s="66">
        <f t="shared" si="6"/>
        <v>6.3726000000000003</v>
      </c>
      <c r="I43" s="66">
        <v>1</v>
      </c>
      <c r="J43" s="66"/>
      <c r="K43" s="66"/>
      <c r="L43" s="66"/>
      <c r="M43" s="66">
        <f t="shared" si="0"/>
        <v>5.3726000000000003</v>
      </c>
      <c r="N43" s="66"/>
      <c r="O43" s="66"/>
      <c r="P43" s="49">
        <f t="shared" si="3"/>
        <v>2.62</v>
      </c>
      <c r="Q43" s="66"/>
      <c r="R43" s="66">
        <f t="shared" si="7"/>
        <v>2.7526000000000002</v>
      </c>
      <c r="S43" s="66">
        <f t="shared" si="7"/>
        <v>3.2526000000000002</v>
      </c>
      <c r="T43" s="66">
        <f t="shared" si="7"/>
        <v>3.7526000000000002</v>
      </c>
      <c r="U43" s="66">
        <f t="shared" si="7"/>
        <v>4.2526000000000002</v>
      </c>
      <c r="V43" s="66">
        <f t="shared" si="7"/>
        <v>4.7526000000000002</v>
      </c>
      <c r="W43" s="66">
        <f t="shared" si="7"/>
        <v>5.2526000000000002</v>
      </c>
      <c r="X43" s="66">
        <f t="shared" si="7"/>
        <v>5.7526000000000002</v>
      </c>
      <c r="Y43" s="66">
        <f t="shared" si="7"/>
        <v>6.2526000000000002</v>
      </c>
      <c r="Z43" s="66">
        <f t="shared" si="7"/>
        <v>6.7526000000000002</v>
      </c>
    </row>
    <row r="44" spans="1:26">
      <c r="A44" s="58">
        <v>2050</v>
      </c>
      <c r="B44" s="66">
        <v>2.7572000000000001</v>
      </c>
      <c r="C44" s="66">
        <v>2.7572000000000001</v>
      </c>
      <c r="D44" s="66">
        <f t="shared" si="2"/>
        <v>4.5072000000000001</v>
      </c>
      <c r="E44" s="66">
        <f t="shared" si="4"/>
        <v>2.62</v>
      </c>
      <c r="F44" s="66">
        <f t="shared" si="8"/>
        <v>5.3772000000000002</v>
      </c>
      <c r="G44" s="66">
        <f t="shared" si="5"/>
        <v>4.3772000000000002</v>
      </c>
      <c r="H44" s="66">
        <f t="shared" si="6"/>
        <v>6.3772000000000002</v>
      </c>
      <c r="I44" s="66">
        <v>1</v>
      </c>
      <c r="J44" s="66"/>
      <c r="K44" s="66"/>
      <c r="L44" s="66"/>
      <c r="M44" s="66">
        <f t="shared" si="0"/>
        <v>5.3772000000000002</v>
      </c>
      <c r="N44" s="66"/>
      <c r="O44" s="66"/>
      <c r="P44" s="49">
        <f t="shared" si="3"/>
        <v>2.62</v>
      </c>
      <c r="Q44" s="66"/>
      <c r="R44" s="66">
        <f t="shared" si="7"/>
        <v>2.7572000000000001</v>
      </c>
      <c r="S44" s="66">
        <f t="shared" si="7"/>
        <v>3.2572000000000001</v>
      </c>
      <c r="T44" s="66">
        <f t="shared" si="7"/>
        <v>3.7572000000000001</v>
      </c>
      <c r="U44" s="66">
        <f t="shared" si="7"/>
        <v>4.2572000000000001</v>
      </c>
      <c r="V44" s="66">
        <f t="shared" si="7"/>
        <v>4.7572000000000001</v>
      </c>
      <c r="W44" s="66">
        <f t="shared" si="7"/>
        <v>5.2572000000000001</v>
      </c>
      <c r="X44" s="66">
        <f t="shared" si="7"/>
        <v>5.7572000000000001</v>
      </c>
      <c r="Y44" s="66">
        <f t="shared" si="7"/>
        <v>6.2572000000000001</v>
      </c>
      <c r="Z44" s="66">
        <f t="shared" si="7"/>
        <v>6.7572000000000001</v>
      </c>
    </row>
    <row r="45" spans="1:26">
      <c r="A45" s="58">
        <v>2051</v>
      </c>
      <c r="B45" s="66">
        <v>2.7618</v>
      </c>
      <c r="C45" s="66">
        <v>2.7618</v>
      </c>
      <c r="D45" s="66">
        <f t="shared" si="2"/>
        <v>4.5118</v>
      </c>
      <c r="E45" s="66">
        <f t="shared" si="4"/>
        <v>2.62</v>
      </c>
      <c r="F45" s="66">
        <f t="shared" si="8"/>
        <v>5.3818000000000001</v>
      </c>
      <c r="G45" s="66">
        <f t="shared" si="5"/>
        <v>4.3818000000000001</v>
      </c>
      <c r="H45" s="66">
        <f t="shared" si="6"/>
        <v>6.3818000000000001</v>
      </c>
      <c r="I45" s="66">
        <v>1</v>
      </c>
      <c r="J45" s="66"/>
      <c r="K45" s="66"/>
      <c r="L45" s="66"/>
      <c r="M45" s="66">
        <f t="shared" si="0"/>
        <v>5.3818000000000001</v>
      </c>
      <c r="N45" s="66"/>
      <c r="O45" s="66"/>
      <c r="P45" s="49">
        <f t="shared" si="3"/>
        <v>2.62</v>
      </c>
      <c r="Q45" s="66"/>
      <c r="R45" s="66">
        <f t="shared" si="7"/>
        <v>2.7618</v>
      </c>
      <c r="S45" s="66">
        <f t="shared" si="7"/>
        <v>3.2618</v>
      </c>
      <c r="T45" s="66">
        <f t="shared" si="7"/>
        <v>3.7618</v>
      </c>
      <c r="U45" s="66">
        <f t="shared" si="7"/>
        <v>4.2618</v>
      </c>
      <c r="V45" s="66">
        <f t="shared" si="7"/>
        <v>4.7618</v>
      </c>
      <c r="W45" s="66">
        <f t="shared" si="7"/>
        <v>5.2618</v>
      </c>
      <c r="X45" s="66">
        <f t="shared" si="7"/>
        <v>5.7618</v>
      </c>
      <c r="Y45" s="66">
        <f t="shared" si="7"/>
        <v>6.2618</v>
      </c>
      <c r="Z45" s="66">
        <f t="shared" si="7"/>
        <v>6.7618</v>
      </c>
    </row>
    <row r="46" spans="1:26">
      <c r="A46" s="58">
        <v>2052</v>
      </c>
      <c r="B46" s="66">
        <v>2.7664</v>
      </c>
      <c r="C46" s="66">
        <v>2.7664</v>
      </c>
      <c r="D46" s="66">
        <f t="shared" si="2"/>
        <v>4.5164</v>
      </c>
      <c r="E46" s="66">
        <f t="shared" si="4"/>
        <v>2.62</v>
      </c>
      <c r="F46" s="66">
        <f t="shared" si="8"/>
        <v>5.3864000000000001</v>
      </c>
      <c r="G46" s="66">
        <f t="shared" si="5"/>
        <v>4.3864000000000001</v>
      </c>
      <c r="H46" s="66">
        <f t="shared" si="6"/>
        <v>6.3864000000000001</v>
      </c>
      <c r="I46" s="66">
        <v>1</v>
      </c>
      <c r="J46" s="66"/>
      <c r="K46" s="66"/>
      <c r="L46" s="66"/>
      <c r="M46" s="66">
        <f t="shared" si="0"/>
        <v>5.3864000000000001</v>
      </c>
      <c r="N46" s="66"/>
      <c r="O46" s="66"/>
      <c r="P46" s="49">
        <f t="shared" si="3"/>
        <v>2.62</v>
      </c>
      <c r="Q46" s="66"/>
      <c r="R46" s="66">
        <f t="shared" si="7"/>
        <v>2.7664</v>
      </c>
      <c r="S46" s="66">
        <f t="shared" si="7"/>
        <v>3.2664</v>
      </c>
      <c r="T46" s="66">
        <f t="shared" si="7"/>
        <v>3.7664</v>
      </c>
      <c r="U46" s="66">
        <f t="shared" si="7"/>
        <v>4.2664</v>
      </c>
      <c r="V46" s="66">
        <f t="shared" si="7"/>
        <v>4.7664</v>
      </c>
      <c r="W46" s="66">
        <f t="shared" si="7"/>
        <v>5.2664</v>
      </c>
      <c r="X46" s="66">
        <f t="shared" si="7"/>
        <v>5.7664</v>
      </c>
      <c r="Y46" s="66">
        <f t="shared" si="7"/>
        <v>6.2664</v>
      </c>
      <c r="Z46" s="66">
        <f t="shared" si="7"/>
        <v>6.7664</v>
      </c>
    </row>
    <row r="47" spans="1:26">
      <c r="A47" s="58">
        <v>2053</v>
      </c>
      <c r="B47" s="66">
        <v>2.7709999999999999</v>
      </c>
      <c r="C47" s="66">
        <v>2.7709999999999999</v>
      </c>
      <c r="D47" s="66">
        <f t="shared" si="2"/>
        <v>4.5209999999999999</v>
      </c>
      <c r="E47" s="66">
        <f t="shared" si="4"/>
        <v>2.62</v>
      </c>
      <c r="F47" s="66">
        <f>B47+E47</f>
        <v>5.391</v>
      </c>
      <c r="G47" s="66">
        <f t="shared" si="5"/>
        <v>4.391</v>
      </c>
      <c r="H47" s="66">
        <f t="shared" si="6"/>
        <v>6.391</v>
      </c>
      <c r="I47" s="66">
        <v>1</v>
      </c>
      <c r="J47" s="66"/>
      <c r="K47" s="66"/>
      <c r="L47" s="66"/>
      <c r="M47" s="66">
        <f t="shared" si="0"/>
        <v>5.391</v>
      </c>
      <c r="N47" s="66"/>
      <c r="O47" s="66"/>
      <c r="P47" s="49">
        <f t="shared" si="3"/>
        <v>2.62</v>
      </c>
      <c r="Q47" s="66"/>
      <c r="R47" s="66">
        <f t="shared" si="7"/>
        <v>2.7709999999999999</v>
      </c>
      <c r="S47" s="66">
        <f t="shared" si="7"/>
        <v>3.2709999999999999</v>
      </c>
      <c r="T47" s="66">
        <f t="shared" si="7"/>
        <v>3.7709999999999999</v>
      </c>
      <c r="U47" s="66">
        <f t="shared" si="7"/>
        <v>4.2709999999999999</v>
      </c>
      <c r="V47" s="66">
        <f t="shared" si="7"/>
        <v>4.7709999999999999</v>
      </c>
      <c r="W47" s="66">
        <f t="shared" si="7"/>
        <v>5.2709999999999999</v>
      </c>
      <c r="X47" s="66">
        <f t="shared" si="7"/>
        <v>5.7709999999999999</v>
      </c>
      <c r="Y47" s="66">
        <f t="shared" si="7"/>
        <v>6.2709999999999999</v>
      </c>
      <c r="Z47" s="66">
        <f t="shared" si="7"/>
        <v>6.7709999999999999</v>
      </c>
    </row>
    <row r="48" spans="1:26">
      <c r="A48" s="58">
        <v>2054</v>
      </c>
      <c r="B48" s="66">
        <v>2.7749999999999999</v>
      </c>
      <c r="C48" s="66">
        <v>2.7749999999999999</v>
      </c>
      <c r="D48" s="66">
        <f t="shared" si="2"/>
        <v>4.5250000000000004</v>
      </c>
      <c r="E48" s="66">
        <f t="shared" si="4"/>
        <v>2.62</v>
      </c>
      <c r="F48" s="66">
        <f>B48+E48</f>
        <v>5.3949999999999996</v>
      </c>
      <c r="G48" s="66">
        <f t="shared" si="5"/>
        <v>4.3949999999999996</v>
      </c>
      <c r="H48" s="66">
        <f t="shared" si="6"/>
        <v>6.3949999999999996</v>
      </c>
      <c r="I48" s="66">
        <v>1</v>
      </c>
      <c r="J48" s="66"/>
      <c r="K48" s="66"/>
      <c r="L48" s="66"/>
      <c r="M48" s="66"/>
      <c r="N48" s="66"/>
      <c r="O48" s="66"/>
      <c r="P48" s="49">
        <f t="shared" si="3"/>
        <v>2.62</v>
      </c>
      <c r="Q48" s="66"/>
      <c r="R48" s="66">
        <f t="shared" si="7"/>
        <v>2.7749999999999999</v>
      </c>
      <c r="S48" s="66">
        <f t="shared" si="7"/>
        <v>3.2749999999999999</v>
      </c>
      <c r="T48" s="66">
        <f t="shared" si="7"/>
        <v>3.7749999999999999</v>
      </c>
      <c r="U48" s="66">
        <f t="shared" si="7"/>
        <v>4.2750000000000004</v>
      </c>
      <c r="V48" s="66">
        <f t="shared" si="7"/>
        <v>4.7750000000000004</v>
      </c>
      <c r="W48" s="66">
        <f t="shared" si="7"/>
        <v>5.2750000000000004</v>
      </c>
      <c r="X48" s="66">
        <f t="shared" si="7"/>
        <v>5.7750000000000004</v>
      </c>
      <c r="Y48" s="66">
        <f t="shared" ref="S48:Z49" si="9">$B48+Y$4</f>
        <v>6.2750000000000004</v>
      </c>
      <c r="Z48" s="66">
        <f t="shared" si="9"/>
        <v>6.7750000000000004</v>
      </c>
    </row>
    <row r="49" spans="1:26">
      <c r="A49" s="58">
        <v>2055</v>
      </c>
      <c r="B49" s="66">
        <v>2.7789999999999999</v>
      </c>
      <c r="C49" s="66">
        <v>2.7789999999999999</v>
      </c>
      <c r="D49" s="66">
        <f t="shared" si="2"/>
        <v>4.5289999999999999</v>
      </c>
      <c r="E49" s="66">
        <f t="shared" si="4"/>
        <v>2.62</v>
      </c>
      <c r="F49" s="66">
        <f>B49+E49</f>
        <v>5.399</v>
      </c>
      <c r="G49" s="66">
        <f t="shared" si="5"/>
        <v>4.399</v>
      </c>
      <c r="H49" s="66">
        <f t="shared" si="6"/>
        <v>6.399</v>
      </c>
      <c r="I49" s="66">
        <v>1</v>
      </c>
      <c r="J49" s="66"/>
      <c r="K49" s="66"/>
      <c r="L49" s="66"/>
      <c r="M49" s="66"/>
      <c r="N49" s="66"/>
      <c r="O49" s="66"/>
      <c r="P49" s="49">
        <f t="shared" si="3"/>
        <v>2.62</v>
      </c>
      <c r="Q49" s="66"/>
      <c r="R49" s="66">
        <f t="shared" ref="R49" si="10">$B49+R$4</f>
        <v>2.7789999999999999</v>
      </c>
      <c r="S49" s="66">
        <f t="shared" si="9"/>
        <v>3.2789999999999999</v>
      </c>
      <c r="T49" s="66">
        <f t="shared" si="9"/>
        <v>3.7789999999999999</v>
      </c>
      <c r="U49" s="66">
        <f t="shared" si="9"/>
        <v>4.2789999999999999</v>
      </c>
      <c r="V49" s="66">
        <f t="shared" si="9"/>
        <v>4.7789999999999999</v>
      </c>
      <c r="W49" s="66">
        <f t="shared" si="9"/>
        <v>5.2789999999999999</v>
      </c>
      <c r="X49" s="66">
        <f t="shared" si="9"/>
        <v>5.7789999999999999</v>
      </c>
      <c r="Y49" s="66">
        <f t="shared" si="9"/>
        <v>6.2789999999999999</v>
      </c>
      <c r="Z49" s="66">
        <f t="shared" si="9"/>
        <v>6.7789999999999999</v>
      </c>
    </row>
    <row r="50" spans="1:26">
      <c r="B50" s="66"/>
      <c r="C50" s="66"/>
      <c r="D50" s="66"/>
      <c r="E50" s="66"/>
      <c r="F50" s="66"/>
      <c r="G50" s="66"/>
      <c r="H50" s="66"/>
      <c r="I50" s="66"/>
      <c r="J50" s="66"/>
      <c r="K50" s="66"/>
      <c r="L50" s="66"/>
      <c r="M50" s="66"/>
      <c r="N50" s="66"/>
      <c r="O50" s="66"/>
      <c r="P50" s="49"/>
      <c r="Q50" s="66"/>
      <c r="R50" s="66"/>
      <c r="S50" s="66"/>
      <c r="T50" s="66"/>
      <c r="U50" s="66"/>
      <c r="V50" s="66"/>
      <c r="W50" s="66"/>
      <c r="X50" s="66"/>
      <c r="Y50" s="66"/>
      <c r="Z50" s="66"/>
    </row>
    <row r="51" spans="1:26">
      <c r="B51" s="66"/>
      <c r="S51" s="47"/>
      <c r="T51" s="47"/>
      <c r="U51" s="47"/>
      <c r="V51" s="47"/>
    </row>
    <row r="52" spans="1:26">
      <c r="A52" s="117" t="s">
        <v>53</v>
      </c>
      <c r="B52" s="49"/>
      <c r="C52" s="51"/>
      <c r="D52" s="51"/>
      <c r="S52" s="47"/>
      <c r="T52" s="47"/>
      <c r="U52" s="47"/>
      <c r="V52" s="47"/>
    </row>
    <row r="53" spans="1:26">
      <c r="A53" s="51" t="s">
        <v>282</v>
      </c>
      <c r="B53" s="49"/>
      <c r="C53" s="51"/>
      <c r="D53" s="51"/>
      <c r="S53" s="47"/>
      <c r="T53" s="47"/>
      <c r="U53" s="47"/>
      <c r="V53" s="47"/>
    </row>
    <row r="54" spans="1:26">
      <c r="A54" s="51" t="s">
        <v>281</v>
      </c>
      <c r="B54" s="51"/>
      <c r="C54" s="51"/>
      <c r="D54" s="51"/>
      <c r="S54" s="47"/>
      <c r="T54" s="47"/>
      <c r="U54" s="47"/>
      <c r="V54" s="47"/>
    </row>
    <row r="55" spans="1:26">
      <c r="A55" s="51"/>
      <c r="B55" s="51"/>
      <c r="C55" s="51"/>
      <c r="D55" s="51"/>
      <c r="S55" s="47"/>
      <c r="T55" s="47"/>
      <c r="U55" s="47"/>
      <c r="V55" s="47"/>
    </row>
    <row r="56" spans="1:26">
      <c r="A56" s="51"/>
      <c r="B56" s="51"/>
      <c r="C56" s="51"/>
      <c r="D56" s="51"/>
    </row>
    <row r="57" spans="1:26">
      <c r="A57" s="51"/>
      <c r="B57" s="51"/>
      <c r="C57" s="51"/>
      <c r="D57" s="51"/>
    </row>
    <row r="58" spans="1:26">
      <c r="A58" s="51"/>
      <c r="B58" s="51"/>
      <c r="C58" s="51"/>
      <c r="D58" s="51"/>
    </row>
  </sheetData>
  <pageMargins left="0.7" right="0.7" top="0.75" bottom="0.75" header="0.3" footer="0.3"/>
  <pageSetup paperSize="9" orientation="portrait" r:id="rId1"/>
  <ignoredErrors>
    <ignoredError sqref="T3 V3 X3 Z3" numberStoredAsText="1"/>
  </ignoredErrors>
</worksheet>
</file>

<file path=xl/worksheets/sheet7.xml><?xml version="1.0" encoding="utf-8"?>
<worksheet xmlns="http://schemas.openxmlformats.org/spreadsheetml/2006/main" xmlns:r="http://schemas.openxmlformats.org/officeDocument/2006/relationships">
  <dimension ref="A1:FI74"/>
  <sheetViews>
    <sheetView zoomScale="40" zoomScaleNormal="40" workbookViewId="0">
      <pane xSplit="3" ySplit="7" topLeftCell="D8" activePane="bottomRight" state="frozen"/>
      <selection pane="topRight" activeCell="D1" sqref="D1"/>
      <selection pane="bottomLeft" activeCell="A8" sqref="A8"/>
      <selection pane="bottomRight" activeCell="AH10" sqref="AH10"/>
    </sheetView>
  </sheetViews>
  <sheetFormatPr defaultRowHeight="15"/>
  <cols>
    <col min="1" max="3" width="9.140625" style="58"/>
    <col min="4" max="4" width="9.140625" style="47"/>
    <col min="5" max="12" width="9.140625" style="58"/>
    <col min="13" max="16384" width="9.140625" style="141"/>
  </cols>
  <sheetData>
    <row r="1" spans="1:165" ht="21">
      <c r="A1" s="57" t="s">
        <v>62</v>
      </c>
    </row>
    <row r="2" spans="1:165" s="55" customFormat="1" ht="15.75">
      <c r="A2" s="60"/>
      <c r="B2" s="60"/>
      <c r="C2" s="60"/>
      <c r="D2" s="142" t="s">
        <v>78</v>
      </c>
      <c r="E2" s="60"/>
      <c r="F2" s="60"/>
      <c r="G2" s="60"/>
      <c r="H2" s="60"/>
      <c r="I2" s="60"/>
      <c r="J2" s="60"/>
      <c r="K2" s="60"/>
      <c r="L2" s="60"/>
      <c r="N2" s="142" t="s">
        <v>88</v>
      </c>
      <c r="O2" s="142"/>
      <c r="AH2" s="142" t="s">
        <v>63</v>
      </c>
      <c r="CA2" s="142" t="s">
        <v>63</v>
      </c>
      <c r="DS2" s="142" t="s">
        <v>63</v>
      </c>
    </row>
    <row r="3" spans="1:165" s="55" customFormat="1" ht="15.75">
      <c r="A3" s="60"/>
      <c r="B3" s="60"/>
      <c r="C3" s="60"/>
      <c r="D3" s="142"/>
      <c r="E3" s="60"/>
      <c r="F3" s="60"/>
      <c r="G3" s="60"/>
      <c r="H3" s="60"/>
      <c r="I3" s="60"/>
      <c r="J3" s="60"/>
      <c r="K3" s="60"/>
      <c r="L3" s="60"/>
      <c r="N3" s="142"/>
      <c r="O3" s="142"/>
      <c r="AH3" s="142"/>
      <c r="CA3" s="142"/>
      <c r="DS3" s="142"/>
    </row>
    <row r="4" spans="1:165" ht="15.75">
      <c r="D4" s="143"/>
      <c r="E4" s="3"/>
      <c r="F4" s="3"/>
      <c r="G4" s="3"/>
      <c r="H4" s="3"/>
      <c r="I4" s="3"/>
      <c r="J4" s="3"/>
      <c r="K4" s="3"/>
      <c r="L4" s="3"/>
      <c r="AH4" s="144" t="s">
        <v>283</v>
      </c>
      <c r="CA4" s="144" t="s">
        <v>95</v>
      </c>
      <c r="DS4" s="144" t="s">
        <v>101</v>
      </c>
    </row>
    <row r="5" spans="1:165" ht="24.75">
      <c r="A5" s="58" t="s">
        <v>1</v>
      </c>
      <c r="B5" s="3"/>
      <c r="C5" s="48"/>
      <c r="D5" s="145">
        <v>0.02</v>
      </c>
      <c r="E5" s="145">
        <v>2.5000000000000001E-2</v>
      </c>
      <c r="F5" s="145">
        <v>0.03</v>
      </c>
      <c r="G5" s="145">
        <v>3.5000000000000003E-2</v>
      </c>
      <c r="H5" s="145">
        <v>0.04</v>
      </c>
      <c r="I5" s="145">
        <v>4.4999999999999998E-2</v>
      </c>
      <c r="J5" s="145">
        <v>0.05</v>
      </c>
      <c r="K5" s="145">
        <v>5.5E-2</v>
      </c>
      <c r="L5" s="145">
        <v>0.06</v>
      </c>
      <c r="N5" s="3" t="s">
        <v>82</v>
      </c>
      <c r="O5" s="3"/>
      <c r="AH5" s="145"/>
      <c r="AI5" s="146"/>
      <c r="CA5" s="146"/>
      <c r="DS5" s="146"/>
    </row>
    <row r="6" spans="1:165" ht="24.75">
      <c r="A6" s="58" t="s">
        <v>2</v>
      </c>
      <c r="B6" s="3"/>
      <c r="C6" s="48"/>
      <c r="D6" s="143" t="s">
        <v>7</v>
      </c>
      <c r="E6" s="3" t="s">
        <v>7</v>
      </c>
      <c r="F6" s="3" t="s">
        <v>7</v>
      </c>
      <c r="G6" s="3" t="s">
        <v>7</v>
      </c>
      <c r="H6" s="3" t="s">
        <v>7</v>
      </c>
      <c r="I6" s="3" t="s">
        <v>7</v>
      </c>
      <c r="J6" s="3" t="s">
        <v>7</v>
      </c>
      <c r="K6" s="3" t="s">
        <v>7</v>
      </c>
      <c r="L6" s="3" t="s">
        <v>7</v>
      </c>
      <c r="N6" s="58" t="s">
        <v>5</v>
      </c>
      <c r="O6" s="58"/>
      <c r="P6" s="71" t="s">
        <v>83</v>
      </c>
      <c r="Q6" s="71"/>
      <c r="R6" s="71" t="s">
        <v>84</v>
      </c>
      <c r="S6" s="71"/>
      <c r="T6" s="71" t="s">
        <v>85</v>
      </c>
      <c r="U6" s="71"/>
      <c r="V6" s="71" t="s">
        <v>86</v>
      </c>
      <c r="X6" s="3" t="s">
        <v>62</v>
      </c>
      <c r="Y6" s="3"/>
      <c r="Z6" s="147">
        <v>0.01</v>
      </c>
      <c r="AA6" s="147"/>
      <c r="AB6" s="147">
        <v>0.02</v>
      </c>
      <c r="AC6" s="147"/>
      <c r="AD6" s="147">
        <v>0.03</v>
      </c>
      <c r="AE6" s="147"/>
      <c r="AF6" s="147">
        <v>0.04</v>
      </c>
      <c r="AG6" s="147"/>
    </row>
    <row r="7" spans="1:165">
      <c r="A7" s="58" t="s">
        <v>52</v>
      </c>
      <c r="B7" s="3" t="s">
        <v>19</v>
      </c>
      <c r="C7" s="48"/>
      <c r="D7" s="143"/>
      <c r="E7" s="3"/>
      <c r="F7" s="3"/>
      <c r="G7" s="3"/>
      <c r="H7" s="3"/>
      <c r="I7" s="3"/>
      <c r="J7" s="3"/>
      <c r="K7" s="3"/>
      <c r="L7" s="3"/>
      <c r="N7" s="58">
        <v>0</v>
      </c>
      <c r="O7" s="58">
        <v>0.5</v>
      </c>
      <c r="P7" s="58">
        <v>1</v>
      </c>
      <c r="Q7" s="58">
        <v>1.5</v>
      </c>
      <c r="R7" s="58">
        <v>2</v>
      </c>
      <c r="S7" s="51">
        <v>2.5</v>
      </c>
      <c r="T7" s="58">
        <v>3</v>
      </c>
      <c r="U7" s="51">
        <v>3.5</v>
      </c>
      <c r="V7" s="58">
        <v>4</v>
      </c>
      <c r="Z7" s="58">
        <v>0.01</v>
      </c>
      <c r="AA7" s="58"/>
      <c r="AB7" s="58">
        <v>0.02</v>
      </c>
      <c r="AC7" s="58"/>
      <c r="AD7" s="58">
        <v>0.03</v>
      </c>
      <c r="AE7" s="58"/>
      <c r="AF7" s="58">
        <v>0.04</v>
      </c>
      <c r="AG7" s="58"/>
      <c r="AH7" s="141">
        <v>2012</v>
      </c>
      <c r="AI7" s="51">
        <v>2013</v>
      </c>
      <c r="AJ7" s="58">
        <v>2014</v>
      </c>
      <c r="AK7" s="58">
        <v>2015</v>
      </c>
      <c r="AL7" s="58">
        <v>2016</v>
      </c>
      <c r="AM7" s="58">
        <v>2017</v>
      </c>
      <c r="AN7" s="58">
        <v>2018</v>
      </c>
      <c r="AO7" s="58">
        <v>2019</v>
      </c>
      <c r="AP7" s="58">
        <v>2020</v>
      </c>
      <c r="AQ7" s="58">
        <v>2021</v>
      </c>
      <c r="AR7" s="58">
        <v>2022</v>
      </c>
      <c r="AS7" s="58">
        <v>2023</v>
      </c>
      <c r="AT7" s="58">
        <v>2024</v>
      </c>
      <c r="AU7" s="58">
        <v>2025</v>
      </c>
      <c r="AV7" s="58">
        <v>2026</v>
      </c>
      <c r="AW7" s="58">
        <v>2027</v>
      </c>
      <c r="AX7" s="58">
        <v>2028</v>
      </c>
      <c r="AY7" s="58">
        <v>2029</v>
      </c>
      <c r="AZ7" s="58">
        <v>2030</v>
      </c>
      <c r="BA7" s="58">
        <v>2031</v>
      </c>
      <c r="BB7" s="58">
        <v>2032</v>
      </c>
      <c r="BC7" s="58">
        <v>2033</v>
      </c>
      <c r="BD7" s="58">
        <v>2034</v>
      </c>
      <c r="BE7" s="58">
        <v>2035</v>
      </c>
      <c r="BF7" s="58">
        <v>2036</v>
      </c>
      <c r="BG7" s="58">
        <v>2037</v>
      </c>
      <c r="BH7" s="58">
        <v>2038</v>
      </c>
      <c r="BI7" s="58">
        <v>2039</v>
      </c>
      <c r="BJ7" s="58">
        <v>2040</v>
      </c>
      <c r="BK7" s="58">
        <v>2041</v>
      </c>
      <c r="BL7" s="58">
        <v>2042</v>
      </c>
      <c r="BM7" s="58">
        <v>2043</v>
      </c>
      <c r="BN7" s="58">
        <v>2044</v>
      </c>
      <c r="BO7" s="58">
        <v>2045</v>
      </c>
      <c r="BP7" s="58">
        <v>2046</v>
      </c>
      <c r="BQ7" s="58">
        <v>2047</v>
      </c>
      <c r="BR7" s="58">
        <v>2048</v>
      </c>
      <c r="BS7" s="58">
        <v>2049</v>
      </c>
      <c r="BT7" s="58">
        <v>2050</v>
      </c>
      <c r="BU7" s="58">
        <v>2051</v>
      </c>
      <c r="BV7" s="58">
        <v>2052</v>
      </c>
      <c r="BW7" s="58">
        <v>2053</v>
      </c>
      <c r="BX7" s="58">
        <v>2054</v>
      </c>
      <c r="BY7" s="58">
        <v>2055</v>
      </c>
      <c r="CA7" s="51">
        <v>2013</v>
      </c>
      <c r="CB7" s="58">
        <v>2014</v>
      </c>
      <c r="CC7" s="58">
        <v>2015</v>
      </c>
      <c r="CD7" s="58">
        <v>2016</v>
      </c>
      <c r="CE7" s="58">
        <v>2017</v>
      </c>
      <c r="CF7" s="58">
        <v>2018</v>
      </c>
      <c r="CG7" s="58">
        <v>2019</v>
      </c>
      <c r="CH7" s="58">
        <v>2020</v>
      </c>
      <c r="CI7" s="58">
        <v>2021</v>
      </c>
      <c r="CJ7" s="58">
        <v>2022</v>
      </c>
      <c r="CK7" s="58">
        <v>2023</v>
      </c>
      <c r="CL7" s="58">
        <v>2024</v>
      </c>
      <c r="CM7" s="58">
        <v>2025</v>
      </c>
      <c r="CN7" s="58">
        <v>2026</v>
      </c>
      <c r="CO7" s="58">
        <v>2027</v>
      </c>
      <c r="CP7" s="58">
        <v>2028</v>
      </c>
      <c r="CQ7" s="58">
        <v>2029</v>
      </c>
      <c r="CR7" s="58">
        <v>2030</v>
      </c>
      <c r="CS7" s="58">
        <v>2031</v>
      </c>
      <c r="CT7" s="58">
        <v>2032</v>
      </c>
      <c r="CU7" s="58">
        <v>2033</v>
      </c>
      <c r="CV7" s="58">
        <v>2034</v>
      </c>
      <c r="CW7" s="58">
        <v>2035</v>
      </c>
      <c r="CX7" s="58">
        <v>2036</v>
      </c>
      <c r="CY7" s="58">
        <v>2037</v>
      </c>
      <c r="CZ7" s="58">
        <v>2038</v>
      </c>
      <c r="DA7" s="58">
        <v>2039</v>
      </c>
      <c r="DB7" s="58">
        <v>2040</v>
      </c>
      <c r="DC7" s="58">
        <v>2041</v>
      </c>
      <c r="DD7" s="58">
        <v>2042</v>
      </c>
      <c r="DE7" s="58">
        <v>2043</v>
      </c>
      <c r="DF7" s="58">
        <v>2044</v>
      </c>
      <c r="DG7" s="58">
        <v>2045</v>
      </c>
      <c r="DH7" s="58">
        <v>2046</v>
      </c>
      <c r="DI7" s="58">
        <v>2047</v>
      </c>
      <c r="DJ7" s="58">
        <v>2048</v>
      </c>
      <c r="DK7" s="58">
        <v>2049</v>
      </c>
      <c r="DL7" s="58">
        <v>2050</v>
      </c>
      <c r="DM7" s="58">
        <v>2051</v>
      </c>
      <c r="DN7" s="58">
        <v>2052</v>
      </c>
      <c r="DO7" s="58">
        <v>2053</v>
      </c>
      <c r="DP7" s="58">
        <v>2054</v>
      </c>
      <c r="DQ7" s="58">
        <v>2055</v>
      </c>
      <c r="DS7" s="51">
        <v>2013</v>
      </c>
      <c r="DT7" s="58">
        <v>2014</v>
      </c>
      <c r="DU7" s="58">
        <v>2015</v>
      </c>
      <c r="DV7" s="58">
        <v>2016</v>
      </c>
      <c r="DW7" s="58">
        <v>2017</v>
      </c>
      <c r="DX7" s="58">
        <v>2018</v>
      </c>
      <c r="DY7" s="58">
        <v>2019</v>
      </c>
      <c r="DZ7" s="58">
        <v>2020</v>
      </c>
      <c r="EA7" s="58">
        <v>2021</v>
      </c>
      <c r="EB7" s="58">
        <v>2022</v>
      </c>
      <c r="EC7" s="58">
        <v>2023</v>
      </c>
      <c r="ED7" s="58">
        <v>2024</v>
      </c>
      <c r="EE7" s="58">
        <v>2025</v>
      </c>
      <c r="EF7" s="58">
        <v>2026</v>
      </c>
      <c r="EG7" s="58">
        <v>2027</v>
      </c>
      <c r="EH7" s="58">
        <v>2028</v>
      </c>
      <c r="EI7" s="58">
        <v>2029</v>
      </c>
      <c r="EJ7" s="58">
        <v>2030</v>
      </c>
      <c r="EK7" s="58">
        <v>2031</v>
      </c>
      <c r="EL7" s="58">
        <v>2032</v>
      </c>
      <c r="EM7" s="58">
        <v>2033</v>
      </c>
      <c r="EN7" s="58">
        <v>2034</v>
      </c>
      <c r="EO7" s="58">
        <v>2035</v>
      </c>
      <c r="EP7" s="58">
        <v>2036</v>
      </c>
      <c r="EQ7" s="58">
        <v>2037</v>
      </c>
      <c r="ER7" s="58">
        <v>2038</v>
      </c>
      <c r="ES7" s="58">
        <v>2039</v>
      </c>
      <c r="ET7" s="58">
        <v>2040</v>
      </c>
      <c r="EU7" s="58">
        <v>2041</v>
      </c>
      <c r="EV7" s="58">
        <v>2042</v>
      </c>
      <c r="EW7" s="58">
        <v>2043</v>
      </c>
      <c r="EX7" s="58">
        <v>2044</v>
      </c>
      <c r="EY7" s="58">
        <v>2045</v>
      </c>
      <c r="EZ7" s="58">
        <v>2046</v>
      </c>
      <c r="FA7" s="58">
        <v>2047</v>
      </c>
      <c r="FB7" s="58">
        <v>2048</v>
      </c>
      <c r="FC7" s="58">
        <v>2049</v>
      </c>
      <c r="FD7" s="58">
        <v>2050</v>
      </c>
      <c r="FE7" s="58">
        <v>2051</v>
      </c>
      <c r="FF7" s="58">
        <v>2052</v>
      </c>
      <c r="FG7" s="58">
        <v>2053</v>
      </c>
      <c r="FH7" s="58">
        <v>2054</v>
      </c>
      <c r="FI7" s="58">
        <v>2055</v>
      </c>
    </row>
    <row r="8" spans="1:165">
      <c r="A8" s="58">
        <v>2012</v>
      </c>
      <c r="B8" s="51"/>
      <c r="C8" s="51"/>
      <c r="D8" s="136"/>
      <c r="E8" s="51"/>
      <c r="F8" s="51"/>
      <c r="G8" s="51"/>
      <c r="H8" s="51"/>
      <c r="I8" s="51"/>
      <c r="J8" s="51"/>
      <c r="K8" s="51"/>
      <c r="L8" s="51"/>
      <c r="AH8" s="141">
        <v>1</v>
      </c>
    </row>
    <row r="9" spans="1:165">
      <c r="A9" s="58">
        <v>2013</v>
      </c>
      <c r="B9" s="58">
        <v>0</v>
      </c>
      <c r="C9" s="82"/>
      <c r="D9" s="47">
        <v>1</v>
      </c>
      <c r="E9" s="47">
        <v>1</v>
      </c>
      <c r="F9" s="47">
        <v>1</v>
      </c>
      <c r="G9" s="47">
        <v>1</v>
      </c>
      <c r="H9" s="47">
        <v>1</v>
      </c>
      <c r="I9" s="47">
        <v>1</v>
      </c>
      <c r="J9" s="47">
        <v>1</v>
      </c>
      <c r="K9" s="47">
        <v>1</v>
      </c>
      <c r="L9" s="47">
        <v>1</v>
      </c>
      <c r="N9" s="47">
        <v>1</v>
      </c>
      <c r="O9" s="47">
        <v>1</v>
      </c>
      <c r="P9" s="47">
        <v>1</v>
      </c>
      <c r="Q9" s="47">
        <v>1</v>
      </c>
      <c r="R9" s="47">
        <v>1</v>
      </c>
      <c r="S9" s="47">
        <v>1</v>
      </c>
      <c r="T9" s="47">
        <v>1</v>
      </c>
      <c r="U9" s="47">
        <v>1</v>
      </c>
      <c r="V9" s="47">
        <v>1</v>
      </c>
      <c r="X9" s="47">
        <v>1</v>
      </c>
      <c r="Y9" s="47">
        <v>1</v>
      </c>
      <c r="Z9" s="47">
        <v>1</v>
      </c>
      <c r="AA9" s="47">
        <v>1</v>
      </c>
      <c r="AB9" s="47">
        <v>1</v>
      </c>
      <c r="AC9" s="47">
        <v>1</v>
      </c>
      <c r="AD9" s="47">
        <v>1</v>
      </c>
      <c r="AE9" s="47">
        <v>1</v>
      </c>
      <c r="AF9" s="47">
        <v>1</v>
      </c>
      <c r="AG9" s="47"/>
      <c r="AH9" s="148">
        <f>AH8/(1+Interest_rates!$F7/100)</f>
        <v>0.97131944513750279</v>
      </c>
      <c r="AI9" s="58">
        <v>1</v>
      </c>
      <c r="CA9" s="58">
        <v>1</v>
      </c>
      <c r="DS9" s="58">
        <v>1</v>
      </c>
    </row>
    <row r="10" spans="1:165">
      <c r="A10" s="58">
        <v>2014</v>
      </c>
      <c r="B10" s="58">
        <v>1</v>
      </c>
      <c r="C10" s="82"/>
      <c r="D10" s="47">
        <f>1/(1+D$5)^$B10</f>
        <v>0.98039215686274506</v>
      </c>
      <c r="E10" s="47">
        <f>1/(1+E$5)^$B10</f>
        <v>0.97560975609756106</v>
      </c>
      <c r="F10" s="47">
        <f t="shared" ref="E10:L25" si="0">1/(1+F$5)^$B10</f>
        <v>0.970873786407767</v>
      </c>
      <c r="G10" s="47">
        <f t="shared" si="0"/>
        <v>0.96618357487922713</v>
      </c>
      <c r="H10" s="47">
        <f t="shared" si="0"/>
        <v>0.96153846153846145</v>
      </c>
      <c r="I10" s="47">
        <f t="shared" si="0"/>
        <v>0.95693779904306231</v>
      </c>
      <c r="J10" s="47">
        <f t="shared" si="0"/>
        <v>0.95238095238095233</v>
      </c>
      <c r="K10" s="47">
        <f t="shared" si="0"/>
        <v>0.94786729857819907</v>
      </c>
      <c r="L10" s="47">
        <f>1/(1+L$5)^$B10</f>
        <v>0.94339622641509424</v>
      </c>
      <c r="N10" s="136">
        <f>1+Interest_rates!R8/100</f>
        <v>1.00423</v>
      </c>
      <c r="O10" s="136">
        <f>1+Interest_rates!S8/100</f>
        <v>1.0092300000000001</v>
      </c>
      <c r="P10" s="136">
        <f>1+Interest_rates!T8/100</f>
        <v>1.01423</v>
      </c>
      <c r="Q10" s="136">
        <f>1+Interest_rates!U8/100</f>
        <v>1.0192300000000001</v>
      </c>
      <c r="R10" s="136">
        <f>1+Interest_rates!V8/100</f>
        <v>1.02423</v>
      </c>
      <c r="S10" s="136">
        <f>1+Interest_rates!W8/100</f>
        <v>1.0292300000000001</v>
      </c>
      <c r="T10" s="136">
        <f>1+Interest_rates!X8/100</f>
        <v>1.03423</v>
      </c>
      <c r="U10" s="136">
        <f>1+Interest_rates!Y8/100</f>
        <v>1.0392300000000001</v>
      </c>
      <c r="V10" s="136">
        <f>1+Interest_rates!Z8/100</f>
        <v>1.04423</v>
      </c>
      <c r="X10" s="47">
        <f>1/(PRODUCT(N$9:N10))</f>
        <v>0.99578781753184031</v>
      </c>
      <c r="Y10" s="47">
        <f>1/(PRODUCT(O$9:O10))</f>
        <v>0.99085441376098604</v>
      </c>
      <c r="Z10" s="47">
        <f>1/(PRODUCT(P$9:P10))</f>
        <v>0.985969651854116</v>
      </c>
      <c r="AA10" s="47">
        <f>1/(PRODUCT(Q$9:Q10))</f>
        <v>0.98113281594929502</v>
      </c>
      <c r="AB10" s="47">
        <f>1/(PRODUCT(R$9:R10))</f>
        <v>0.97634320416312748</v>
      </c>
      <c r="AC10" s="47">
        <f>1/(PRODUCT(S$9:S10))</f>
        <v>0.97160012825121689</v>
      </c>
      <c r="AD10" s="47">
        <f>1/(PRODUCT(T$9:T10))</f>
        <v>0.96690291327847777</v>
      </c>
      <c r="AE10" s="47">
        <f>1/(PRODUCT(U$9:U10))</f>
        <v>0.96225089729896163</v>
      </c>
      <c r="AF10" s="47">
        <f>1/(PRODUCT(V$9:V10))</f>
        <v>0.95764343104488481</v>
      </c>
      <c r="AG10" s="47"/>
      <c r="AH10" s="148">
        <f>AH9/(1+Interest_rates!$F8/100)</f>
        <v>0.94263506025397437</v>
      </c>
      <c r="AI10" s="148">
        <f>AI9/(1+Interest_rates!$F8/100)</f>
        <v>0.97046863930592087</v>
      </c>
      <c r="AJ10" s="51">
        <v>1</v>
      </c>
      <c r="AK10" s="51"/>
      <c r="AL10" s="51"/>
      <c r="AM10" s="51"/>
      <c r="AN10" s="51"/>
      <c r="AO10" s="51"/>
      <c r="AP10" s="51"/>
      <c r="AQ10" s="51"/>
      <c r="AR10" s="51"/>
      <c r="AS10" s="51"/>
      <c r="AT10" s="149"/>
      <c r="AU10" s="149"/>
      <c r="AV10" s="149"/>
      <c r="AW10" s="149"/>
      <c r="AX10" s="149"/>
      <c r="AY10" s="149"/>
      <c r="AZ10" s="149"/>
      <c r="BA10" s="149"/>
      <c r="CA10" s="148">
        <f>CA9/(1+Interest_rates!$G8/100)</f>
        <v>0.97282888912669152</v>
      </c>
      <c r="CB10" s="51">
        <v>1</v>
      </c>
      <c r="CC10" s="51"/>
      <c r="CD10" s="51"/>
      <c r="CE10" s="51"/>
      <c r="CF10" s="51"/>
      <c r="CG10" s="51"/>
      <c r="CH10" s="51"/>
      <c r="CI10" s="51"/>
      <c r="CJ10" s="51"/>
      <c r="CK10" s="51"/>
      <c r="CL10" s="149"/>
      <c r="CM10" s="149"/>
      <c r="CN10" s="149"/>
      <c r="CO10" s="149"/>
      <c r="CP10" s="149"/>
      <c r="CQ10" s="149"/>
      <c r="CR10" s="149"/>
      <c r="CS10" s="149"/>
      <c r="DS10" s="148">
        <f>DS9/(1+Interest_rates!$H8/100)</f>
        <v>0.96811981450824358</v>
      </c>
      <c r="DT10" s="51">
        <v>1</v>
      </c>
      <c r="DU10" s="51"/>
      <c r="DV10" s="51"/>
      <c r="DW10" s="51"/>
      <c r="DX10" s="51"/>
      <c r="DY10" s="51"/>
      <c r="DZ10" s="51"/>
      <c r="EA10" s="51"/>
      <c r="EB10" s="51"/>
      <c r="EC10" s="51"/>
      <c r="ED10" s="149"/>
      <c r="EE10" s="149"/>
      <c r="EF10" s="149"/>
      <c r="EG10" s="149"/>
      <c r="EH10" s="149"/>
      <c r="EI10" s="149"/>
      <c r="EJ10" s="149"/>
      <c r="EK10" s="149"/>
    </row>
    <row r="11" spans="1:165">
      <c r="A11" s="58">
        <v>2015</v>
      </c>
      <c r="B11" s="58">
        <v>2</v>
      </c>
      <c r="C11" s="82"/>
      <c r="D11" s="47">
        <f t="shared" ref="D11:L26" si="1">1/(1+D$5)^$B11</f>
        <v>0.96116878123798544</v>
      </c>
      <c r="E11" s="47">
        <f t="shared" si="0"/>
        <v>0.95181439619274244</v>
      </c>
      <c r="F11" s="47">
        <f t="shared" si="0"/>
        <v>0.94259590913375435</v>
      </c>
      <c r="G11" s="47">
        <f t="shared" si="0"/>
        <v>0.93351070036640305</v>
      </c>
      <c r="H11" s="47">
        <f t="shared" si="0"/>
        <v>0.92455621301775137</v>
      </c>
      <c r="I11" s="47">
        <f t="shared" si="0"/>
        <v>0.91572995123738021</v>
      </c>
      <c r="J11" s="47">
        <f t="shared" si="0"/>
        <v>0.90702947845804982</v>
      </c>
      <c r="K11" s="47">
        <f t="shared" si="0"/>
        <v>0.89845241571393286</v>
      </c>
      <c r="L11" s="47">
        <f t="shared" si="0"/>
        <v>0.88999644001423983</v>
      </c>
      <c r="N11" s="136">
        <f>1+Interest_rates!R9/100</f>
        <v>1.0061199999999999</v>
      </c>
      <c r="O11" s="136">
        <f>1+Interest_rates!S9/100</f>
        <v>1.01112</v>
      </c>
      <c r="P11" s="136">
        <f>1+Interest_rates!T9/100</f>
        <v>1.0161199999999999</v>
      </c>
      <c r="Q11" s="136">
        <f>1+Interest_rates!U9/100</f>
        <v>1.02112</v>
      </c>
      <c r="R11" s="136">
        <f>1+Interest_rates!V9/100</f>
        <v>1.0261199999999999</v>
      </c>
      <c r="S11" s="136">
        <f>1+Interest_rates!W9/100</f>
        <v>1.03112</v>
      </c>
      <c r="T11" s="136">
        <f>1+Interest_rates!X9/100</f>
        <v>1.0361199999999999</v>
      </c>
      <c r="U11" s="136">
        <f>1+Interest_rates!Y9/100</f>
        <v>1.04112</v>
      </c>
      <c r="V11" s="136">
        <f>1+Interest_rates!Z9/100</f>
        <v>1.0461199999999999</v>
      </c>
      <c r="X11" s="47">
        <f>1/(PRODUCT(N$9:N11))</f>
        <v>0.9897306658567967</v>
      </c>
      <c r="Y11" s="47">
        <f>1/(PRODUCT(O$9:O11))</f>
        <v>0.97995728871052501</v>
      </c>
      <c r="Z11" s="47">
        <f>1/(PRODUCT(P$9:P11))</f>
        <v>0.97032796505739094</v>
      </c>
      <c r="AA11" s="47">
        <f>1/(PRODUCT(Q$9:Q11))</f>
        <v>0.96083987773160351</v>
      </c>
      <c r="AB11" s="47">
        <f>1/(PRODUCT(R$9:R11))</f>
        <v>0.95149027809917708</v>
      </c>
      <c r="AC11" s="47">
        <f>1/(PRODUCT(S$9:S11))</f>
        <v>0.94227648406705022</v>
      </c>
      <c r="AD11" s="47">
        <f>1/(PRODUCT(T$9:T11))</f>
        <v>0.93319587815936178</v>
      </c>
      <c r="AE11" s="47">
        <f>1/(PRODUCT(U$9:U11))</f>
        <v>0.92424590565829268</v>
      </c>
      <c r="AF11" s="47">
        <f>1/(PRODUCT(V$9:V11))</f>
        <v>0.91542407280702476</v>
      </c>
      <c r="AG11" s="47"/>
      <c r="AH11" s="148">
        <f>AH10/(1+Interest_rates!$F9/100)</f>
        <v>0.913122927245403</v>
      </c>
      <c r="AI11" s="148">
        <f>AI10/(1+Interest_rates!$F9/100)</f>
        <v>0.94008508922225764</v>
      </c>
      <c r="AJ11" s="148">
        <f>AJ10/(1+Interest_rates!$F9/100)</f>
        <v>0.96869187848729088</v>
      </c>
      <c r="AK11" s="58">
        <v>1</v>
      </c>
      <c r="AL11" s="58"/>
      <c r="AM11" s="58"/>
      <c r="AN11" s="58"/>
      <c r="AO11" s="58"/>
      <c r="AP11" s="58"/>
      <c r="AQ11" s="58"/>
      <c r="AR11" s="58"/>
      <c r="AS11" s="58"/>
      <c r="CA11" s="148">
        <f>CA10/(1+Interest_rates!$G9/100)</f>
        <v>0.94465915317889682</v>
      </c>
      <c r="CB11" s="148">
        <f>CB10/(1+Interest_rates!$G9/100)</f>
        <v>0.97104348332718338</v>
      </c>
      <c r="CC11" s="58">
        <v>1</v>
      </c>
      <c r="CD11" s="58"/>
      <c r="CE11" s="58"/>
      <c r="CF11" s="58"/>
      <c r="CG11" s="58"/>
      <c r="CH11" s="58"/>
      <c r="CI11" s="58"/>
      <c r="CJ11" s="58"/>
      <c r="CK11" s="58"/>
      <c r="DS11" s="148">
        <f>DS10/(1+Interest_rates!$H9/100)</f>
        <v>0.93554416662631523</v>
      </c>
      <c r="DT11" s="148">
        <f>DT10/(1+Interest_rates!$H9/100)</f>
        <v>0.96635163603331975</v>
      </c>
      <c r="DU11" s="58">
        <v>1</v>
      </c>
      <c r="DV11" s="58"/>
      <c r="DW11" s="58"/>
      <c r="DX11" s="58"/>
      <c r="DY11" s="58"/>
      <c r="DZ11" s="58"/>
      <c r="EA11" s="58"/>
      <c r="EB11" s="58"/>
      <c r="EC11" s="58"/>
    </row>
    <row r="12" spans="1:165">
      <c r="A12" s="58">
        <v>2016</v>
      </c>
      <c r="B12" s="58">
        <v>3</v>
      </c>
      <c r="C12" s="82"/>
      <c r="D12" s="47">
        <f t="shared" si="1"/>
        <v>0.94232233454704462</v>
      </c>
      <c r="E12" s="47">
        <f t="shared" si="0"/>
        <v>0.92859941091974885</v>
      </c>
      <c r="F12" s="47">
        <f t="shared" si="0"/>
        <v>0.91514165935315961</v>
      </c>
      <c r="G12" s="47">
        <f t="shared" si="0"/>
        <v>0.90194270566802237</v>
      </c>
      <c r="H12" s="47">
        <f t="shared" si="0"/>
        <v>0.88899635867091487</v>
      </c>
      <c r="I12" s="47">
        <f t="shared" si="0"/>
        <v>0.87629660405490928</v>
      </c>
      <c r="J12" s="47">
        <f t="shared" si="0"/>
        <v>0.86383759853147601</v>
      </c>
      <c r="K12" s="47">
        <f t="shared" si="0"/>
        <v>0.85161366418382267</v>
      </c>
      <c r="L12" s="47">
        <f t="shared" si="0"/>
        <v>0.8396192830323016</v>
      </c>
      <c r="N12" s="136">
        <f>1+Interest_rates!R10/100</f>
        <v>1.00857</v>
      </c>
      <c r="O12" s="136">
        <f>1+Interest_rates!S10/100</f>
        <v>1.0135700000000001</v>
      </c>
      <c r="P12" s="136">
        <f>1+Interest_rates!T10/100</f>
        <v>1.01857</v>
      </c>
      <c r="Q12" s="136">
        <f>1+Interest_rates!U10/100</f>
        <v>1.0235700000000001</v>
      </c>
      <c r="R12" s="136">
        <f>1+Interest_rates!V10/100</f>
        <v>1.02857</v>
      </c>
      <c r="S12" s="136">
        <f>1+Interest_rates!W10/100</f>
        <v>1.0335700000000001</v>
      </c>
      <c r="T12" s="136">
        <f>1+Interest_rates!X10/100</f>
        <v>1.03857</v>
      </c>
      <c r="U12" s="136">
        <f>1+Interest_rates!Y10/100</f>
        <v>1.0435700000000001</v>
      </c>
      <c r="V12" s="136">
        <f>1+Interest_rates!Z10/100</f>
        <v>1.04857</v>
      </c>
      <c r="X12" s="47">
        <f>1/(PRODUCT(N$9:N12))</f>
        <v>0.98132074705453931</v>
      </c>
      <c r="Y12" s="47">
        <f>1/(PRODUCT(O$9:O12))</f>
        <v>0.96683730646183774</v>
      </c>
      <c r="Z12" s="47">
        <f>1/(PRODUCT(P$9:P12))</f>
        <v>0.95263748692519012</v>
      </c>
      <c r="AA12" s="47">
        <f>1/(PRODUCT(Q$9:Q12))</f>
        <v>0.93871437979972405</v>
      </c>
      <c r="AB12" s="47">
        <f>1/(PRODUCT(R$9:R12))</f>
        <v>0.92506127740375199</v>
      </c>
      <c r="AC12" s="47">
        <f>1/(PRODUCT(S$9:S12))</f>
        <v>0.91167166623165352</v>
      </c>
      <c r="AD12" s="47">
        <f>1/(PRODUCT(T$9:T12))</f>
        <v>0.89853922042747403</v>
      </c>
      <c r="AE12" s="47">
        <f>1/(PRODUCT(U$9:U12))</f>
        <v>0.88565779550800861</v>
      </c>
      <c r="AF12" s="47">
        <f>1/(PRODUCT(V$9:V12))</f>
        <v>0.87302142232471336</v>
      </c>
      <c r="AG12" s="47"/>
      <c r="AH12" s="148">
        <f>AH11/(1+Interest_rates!$F10/100)</f>
        <v>0.88244047203282183</v>
      </c>
      <c r="AI12" s="148">
        <f>AI11/(1+Interest_rates!$F10/100)</f>
        <v>0.9084966603421607</v>
      </c>
      <c r="AJ12" s="148">
        <f>AJ11/(1+Interest_rates!$F10/100)</f>
        <v>0.93614221371637263</v>
      </c>
      <c r="AK12" s="148">
        <f>AK11/(1+Interest_rates!$F10/100)</f>
        <v>0.9663983300636857</v>
      </c>
      <c r="AL12" s="58">
        <v>1</v>
      </c>
      <c r="AM12" s="58"/>
      <c r="AN12" s="58"/>
      <c r="AO12" s="58"/>
      <c r="AP12" s="58"/>
      <c r="AQ12" s="58"/>
      <c r="AR12" s="58"/>
      <c r="AS12" s="58"/>
      <c r="CA12" s="148">
        <f>CA11/(1+Interest_rates!$G10/100)</f>
        <v>0.91734965397991464</v>
      </c>
      <c r="CB12" s="148">
        <f>CB11/(1+Interest_rates!$G10/100)</f>
        <v>0.94297122981557369</v>
      </c>
      <c r="CC12" s="148">
        <f>CC11/(1+Interest_rates!$G10/100)</f>
        <v>0.97109063188867406</v>
      </c>
      <c r="CD12" s="58">
        <v>1</v>
      </c>
      <c r="CE12" s="58"/>
      <c r="CF12" s="58"/>
      <c r="CG12" s="58"/>
      <c r="CH12" s="58"/>
      <c r="CI12" s="58"/>
      <c r="CJ12" s="58"/>
      <c r="CK12" s="58"/>
      <c r="DS12" s="148">
        <f>DS11/(1+Interest_rates!$H10/100)</f>
        <v>0.89976068421508137</v>
      </c>
      <c r="DT12" s="148">
        <f>DT11/(1+Interest_rates!$H10/100)</f>
        <v>0.92938980354628398</v>
      </c>
      <c r="DU12" s="148">
        <f>DU11/(1+Interest_rates!$H10/100)</f>
        <v>0.96175115650576559</v>
      </c>
      <c r="DV12" s="58">
        <v>1</v>
      </c>
      <c r="DW12" s="58"/>
      <c r="DX12" s="58"/>
      <c r="DY12" s="58"/>
      <c r="DZ12" s="58"/>
      <c r="EA12" s="58"/>
      <c r="EB12" s="58"/>
      <c r="EC12" s="58"/>
    </row>
    <row r="13" spans="1:165">
      <c r="A13" s="58">
        <v>2017</v>
      </c>
      <c r="B13" s="58">
        <v>4</v>
      </c>
      <c r="C13" s="82"/>
      <c r="D13" s="47">
        <f t="shared" si="1"/>
        <v>0.9238454260265142</v>
      </c>
      <c r="E13" s="47">
        <f t="shared" si="0"/>
        <v>0.90595064479975507</v>
      </c>
      <c r="F13" s="47">
        <f t="shared" si="0"/>
        <v>0.888487047915689</v>
      </c>
      <c r="G13" s="47">
        <f t="shared" si="0"/>
        <v>0.87144222769857238</v>
      </c>
      <c r="H13" s="47">
        <f t="shared" si="0"/>
        <v>0.85480419102972571</v>
      </c>
      <c r="I13" s="47">
        <f t="shared" si="0"/>
        <v>0.83856134359321488</v>
      </c>
      <c r="J13" s="47">
        <f t="shared" si="0"/>
        <v>0.82270247479188197</v>
      </c>
      <c r="K13" s="47">
        <f t="shared" si="0"/>
        <v>0.80721674330220161</v>
      </c>
      <c r="L13" s="47">
        <f t="shared" si="0"/>
        <v>0.79209366323802044</v>
      </c>
      <c r="N13" s="136">
        <f>1+Interest_rates!R11/100</f>
        <v>1.0112699999999999</v>
      </c>
      <c r="O13" s="136">
        <f>1+Interest_rates!S11/100</f>
        <v>1.01627</v>
      </c>
      <c r="P13" s="136">
        <f>1+Interest_rates!T11/100</f>
        <v>1.0212699999999999</v>
      </c>
      <c r="Q13" s="136">
        <f>1+Interest_rates!U11/100</f>
        <v>1.02627</v>
      </c>
      <c r="R13" s="136">
        <f>1+Interest_rates!V11/100</f>
        <v>1.0312699999999999</v>
      </c>
      <c r="S13" s="136">
        <f>1+Interest_rates!W11/100</f>
        <v>1.03627</v>
      </c>
      <c r="T13" s="136">
        <f>1+Interest_rates!X11/100</f>
        <v>1.0412699999999999</v>
      </c>
      <c r="U13" s="136">
        <f>1+Interest_rates!Y11/100</f>
        <v>1.04627</v>
      </c>
      <c r="V13" s="136">
        <f>1+Interest_rates!Z11/100</f>
        <v>1.0512699999999999</v>
      </c>
      <c r="X13" s="47">
        <f>1/(PRODUCT(N$9:N13))</f>
        <v>0.97038451358642053</v>
      </c>
      <c r="Y13" s="47">
        <f>1/(PRODUCT(O$9:O13))</f>
        <v>0.9513587004062285</v>
      </c>
      <c r="Z13" s="47">
        <f>1/(PRODUCT(P$9:P13))</f>
        <v>0.93279689692754142</v>
      </c>
      <c r="AA13" s="47">
        <f>1/(PRODUCT(Q$9:Q13))</f>
        <v>0.91468558936705158</v>
      </c>
      <c r="AB13" s="47">
        <f>1/(PRODUCT(R$9:R13))</f>
        <v>0.89701172089147563</v>
      </c>
      <c r="AC13" s="47">
        <f>1/(PRODUCT(S$9:S13))</f>
        <v>0.87976267404407493</v>
      </c>
      <c r="AD13" s="47">
        <f>1/(PRODUCT(T$9:T13))</f>
        <v>0.86292625392787081</v>
      </c>
      <c r="AE13" s="47">
        <f>1/(PRODUCT(U$9:U13))</f>
        <v>0.84649067210950202</v>
      </c>
      <c r="AF13" s="47">
        <f>1/(PRODUCT(V$9:V13))</f>
        <v>0.83044453120959738</v>
      </c>
      <c r="AG13" s="47"/>
      <c r="AH13" s="148">
        <f>AH12/(1+Interest_rates!$F11/100)</f>
        <v>0.85056962806907377</v>
      </c>
      <c r="AI13" s="148">
        <f>AI12/(1+Interest_rates!$F11/100)</f>
        <v>0.87568475265999091</v>
      </c>
      <c r="AJ13" s="148">
        <f>AJ12/(1+Interest_rates!$F11/100)</f>
        <v>0.90233183968343444</v>
      </c>
      <c r="AK13" s="148">
        <f>AK12/(1+Interest_rates!$F11/100)</f>
        <v>0.93149520474200298</v>
      </c>
      <c r="AL13" s="148">
        <f>AL12/(1+Interest_rates!$F11/100)</f>
        <v>0.96388329301088238</v>
      </c>
      <c r="AM13" s="58">
        <v>1</v>
      </c>
      <c r="AN13" s="58"/>
      <c r="AO13" s="58"/>
      <c r="AP13" s="58"/>
      <c r="AQ13" s="58"/>
      <c r="AR13" s="58"/>
      <c r="AS13" s="58"/>
      <c r="CA13" s="148">
        <f>CA12/(1+Interest_rates!$G11/100)</f>
        <v>0.88850005712506386</v>
      </c>
      <c r="CB13" s="148">
        <f>CB12/(1+Interest_rates!$G11/100)</f>
        <v>0.91331586372056683</v>
      </c>
      <c r="CC13" s="148">
        <f>CC12/(1+Interest_rates!$G11/100)</f>
        <v>0.94055094277671414</v>
      </c>
      <c r="CD13" s="148">
        <f>CD12/(1+Interest_rates!$G11/100)</f>
        <v>0.96855114434317702</v>
      </c>
      <c r="CE13" s="58">
        <v>1</v>
      </c>
      <c r="CF13" s="58"/>
      <c r="CG13" s="58"/>
      <c r="CH13" s="58"/>
      <c r="CI13" s="58"/>
      <c r="CJ13" s="58"/>
      <c r="CK13" s="58"/>
      <c r="DS13" s="148">
        <f>DS12/(1+Interest_rates!$H11/100)</f>
        <v>0.86310463055539377</v>
      </c>
      <c r="DT13" s="148">
        <f>DT12/(1+Interest_rates!$H11/100)</f>
        <v>0.89152666603958286</v>
      </c>
      <c r="DU13" s="148">
        <f>DU12/(1+Interest_rates!$H11/100)</f>
        <v>0.92256962455108116</v>
      </c>
      <c r="DV13" s="148">
        <f>DV12/(1+Interest_rates!$H11/100)</f>
        <v>0.95926021851947774</v>
      </c>
      <c r="DW13" s="58">
        <v>1</v>
      </c>
      <c r="DX13" s="58"/>
      <c r="DY13" s="58"/>
      <c r="DZ13" s="58"/>
      <c r="EA13" s="58"/>
      <c r="EB13" s="58"/>
      <c r="EC13" s="58"/>
    </row>
    <row r="14" spans="1:165">
      <c r="A14" s="58">
        <v>2018</v>
      </c>
      <c r="B14" s="58">
        <v>5</v>
      </c>
      <c r="C14" s="82"/>
      <c r="D14" s="47">
        <f t="shared" si="1"/>
        <v>0.90573080982991594</v>
      </c>
      <c r="E14" s="47">
        <f t="shared" si="0"/>
        <v>0.88385428760951712</v>
      </c>
      <c r="F14" s="47">
        <f t="shared" si="0"/>
        <v>0.86260878438416411</v>
      </c>
      <c r="G14" s="47">
        <f t="shared" si="0"/>
        <v>0.84197316685852419</v>
      </c>
      <c r="H14" s="47">
        <f t="shared" si="0"/>
        <v>0.82192710675935154</v>
      </c>
      <c r="I14" s="47">
        <f t="shared" si="0"/>
        <v>0.80245104650068411</v>
      </c>
      <c r="J14" s="47">
        <f t="shared" si="0"/>
        <v>0.78352616646845896</v>
      </c>
      <c r="K14" s="47">
        <f t="shared" si="0"/>
        <v>0.76513435384094941</v>
      </c>
      <c r="L14" s="47">
        <f t="shared" si="0"/>
        <v>0.74725817286605689</v>
      </c>
      <c r="N14" s="136">
        <f>1+Interest_rates!R12/100</f>
        <v>1.0137700000000001</v>
      </c>
      <c r="O14" s="136">
        <f>1+Interest_rates!S12/100</f>
        <v>1.01877</v>
      </c>
      <c r="P14" s="136">
        <f>1+Interest_rates!T12/100</f>
        <v>1.0237700000000001</v>
      </c>
      <c r="Q14" s="136">
        <f>1+Interest_rates!U12/100</f>
        <v>1.02877</v>
      </c>
      <c r="R14" s="136">
        <f>1+Interest_rates!V12/100</f>
        <v>1.0337700000000001</v>
      </c>
      <c r="S14" s="136">
        <f>1+Interest_rates!W12/100</f>
        <v>1.03877</v>
      </c>
      <c r="T14" s="136">
        <f>1+Interest_rates!X12/100</f>
        <v>1.0437700000000001</v>
      </c>
      <c r="U14" s="136">
        <f>1+Interest_rates!Y12/100</f>
        <v>1.04877</v>
      </c>
      <c r="V14" s="136">
        <f>1+Interest_rates!Z12/100</f>
        <v>1.0537700000000001</v>
      </c>
      <c r="X14" s="47">
        <f>1/(PRODUCT(N$9:N14))</f>
        <v>0.95720381702597279</v>
      </c>
      <c r="Y14" s="47">
        <f>1/(PRODUCT(O$9:O14))</f>
        <v>0.93383069820099573</v>
      </c>
      <c r="Z14" s="47">
        <f>1/(PRODUCT(P$9:P14))</f>
        <v>0.91113912004409336</v>
      </c>
      <c r="AA14" s="47">
        <f>1/(PRODUCT(Q$9:Q14))</f>
        <v>0.88910600947447116</v>
      </c>
      <c r="AB14" s="47">
        <f>1/(PRODUCT(R$9:R14))</f>
        <v>0.86770918182136791</v>
      </c>
      <c r="AC14" s="47">
        <f>1/(PRODUCT(S$9:S14))</f>
        <v>0.8469273025251739</v>
      </c>
      <c r="AD14" s="47">
        <f>1/(PRODUCT(T$9:T14))</f>
        <v>0.82673985066429467</v>
      </c>
      <c r="AE14" s="47">
        <f>1/(PRODUCT(U$9:U14))</f>
        <v>0.80712708421246027</v>
      </c>
      <c r="AF14" s="47">
        <f>1/(PRODUCT(V$9:V14))</f>
        <v>0.78807000693661544</v>
      </c>
      <c r="AG14" s="47"/>
      <c r="AH14" s="148">
        <f>AH13/(1+Interest_rates!$F12/100)</f>
        <v>0.81787900426846327</v>
      </c>
      <c r="AI14" s="148">
        <f>AI13/(1+Interest_rates!$F12/100)</f>
        <v>0.84202885915939008</v>
      </c>
      <c r="AJ14" s="148">
        <f>AJ13/(1+Interest_rates!$F12/100)</f>
        <v>0.86765179734361031</v>
      </c>
      <c r="AK14" s="148">
        <f>AK13/(1+Interest_rates!$F12/100)</f>
        <v>0.89569430343375567</v>
      </c>
      <c r="AL14" s="148">
        <f>AL13/(1+Interest_rates!$F12/100)</f>
        <v>0.92683759436414737</v>
      </c>
      <c r="AM14" s="148">
        <f>AM13/(1+Interest_rates!$F12/100)</f>
        <v>0.96156619902497187</v>
      </c>
      <c r="AN14" s="58">
        <v>1</v>
      </c>
      <c r="AO14" s="58"/>
      <c r="AP14" s="58"/>
      <c r="AQ14" s="58"/>
      <c r="AR14" s="58"/>
      <c r="AS14" s="58"/>
      <c r="CA14" s="148">
        <f>CA13/(1+Interest_rates!$G12/100)</f>
        <v>0.85847904492406923</v>
      </c>
      <c r="CB14" s="148">
        <f>CB13/(1+Interest_rates!$G12/100)</f>
        <v>0.8824563646487984</v>
      </c>
      <c r="CC14" s="148">
        <f>CC13/(1+Interest_rates!$G12/100)</f>
        <v>0.90877121344262557</v>
      </c>
      <c r="CD14" s="148">
        <f>CD13/(1+Interest_rates!$G12/100)</f>
        <v>0.93582533246681265</v>
      </c>
      <c r="CE14" s="148">
        <f>CE13/(1+Interest_rates!$G12/100)</f>
        <v>0.9662115810120101</v>
      </c>
      <c r="CF14" s="58">
        <v>1</v>
      </c>
      <c r="CG14" s="58"/>
      <c r="CH14" s="58"/>
      <c r="CI14" s="58"/>
      <c r="CJ14" s="58"/>
      <c r="CK14" s="58"/>
      <c r="DS14" s="148">
        <f>DS13/(1+Interest_rates!$H12/100)</f>
        <v>0.82596115731111308</v>
      </c>
      <c r="DT14" s="148">
        <f>DT13/(1+Interest_rates!$H12/100)</f>
        <v>0.85316005822136798</v>
      </c>
      <c r="DU14" s="148">
        <f>DU13/(1+Interest_rates!$H12/100)</f>
        <v>0.88286709144863607</v>
      </c>
      <c r="DV14" s="148">
        <f>DV13/(1+Interest_rates!$H12/100)</f>
        <v>0.91797871567554834</v>
      </c>
      <c r="DW14" s="148">
        <f>DW13/(1+Interest_rates!$H12/100)</f>
        <v>0.956965271730289</v>
      </c>
      <c r="DX14" s="58">
        <v>1</v>
      </c>
      <c r="DY14" s="58"/>
      <c r="DZ14" s="58"/>
      <c r="EA14" s="58"/>
      <c r="EB14" s="58"/>
      <c r="EC14" s="58"/>
    </row>
    <row r="15" spans="1:165">
      <c r="A15" s="58">
        <v>2019</v>
      </c>
      <c r="B15" s="58">
        <v>6</v>
      </c>
      <c r="C15" s="82"/>
      <c r="D15" s="47">
        <f t="shared" si="1"/>
        <v>0.88797138218619198</v>
      </c>
      <c r="E15" s="47">
        <f t="shared" si="0"/>
        <v>0.86229686596050459</v>
      </c>
      <c r="F15" s="47">
        <f t="shared" si="0"/>
        <v>0.83748425668365445</v>
      </c>
      <c r="G15" s="47">
        <f t="shared" si="0"/>
        <v>0.81350064430775282</v>
      </c>
      <c r="H15" s="47">
        <f t="shared" si="0"/>
        <v>0.79031452573014571</v>
      </c>
      <c r="I15" s="47">
        <f t="shared" si="0"/>
        <v>0.76789573827816682</v>
      </c>
      <c r="J15" s="47">
        <f t="shared" si="0"/>
        <v>0.74621539663662761</v>
      </c>
      <c r="K15" s="47">
        <f t="shared" si="0"/>
        <v>0.72524583302459655</v>
      </c>
      <c r="L15" s="47">
        <f t="shared" si="0"/>
        <v>0.70496054043967626</v>
      </c>
      <c r="N15" s="136">
        <f>1+Interest_rates!R13/100</f>
        <v>1.0159499999999999</v>
      </c>
      <c r="O15" s="136">
        <f>1+Interest_rates!S13/100</f>
        <v>1.02095</v>
      </c>
      <c r="P15" s="136">
        <f>1+Interest_rates!T13/100</f>
        <v>1.0259499999999999</v>
      </c>
      <c r="Q15" s="136">
        <f>1+Interest_rates!U13/100</f>
        <v>1.03095</v>
      </c>
      <c r="R15" s="136">
        <f>1+Interest_rates!V13/100</f>
        <v>1.0359499999999999</v>
      </c>
      <c r="S15" s="136">
        <f>1+Interest_rates!W13/100</f>
        <v>1.04095</v>
      </c>
      <c r="T15" s="136">
        <f>1+Interest_rates!X13/100</f>
        <v>1.0459499999999999</v>
      </c>
      <c r="U15" s="136">
        <f>1+Interest_rates!Y13/100</f>
        <v>1.0509500000000001</v>
      </c>
      <c r="V15" s="136">
        <f>1+Interest_rates!Z13/100</f>
        <v>1.0559499999999999</v>
      </c>
      <c r="X15" s="47">
        <f>1/(PRODUCT(N$9:N15))</f>
        <v>0.9421761081017499</v>
      </c>
      <c r="Y15" s="47">
        <f>1/(PRODUCT(O$9:O15))</f>
        <v>0.9146683953190613</v>
      </c>
      <c r="Z15" s="47">
        <f>1/(PRODUCT(P$9:P15))</f>
        <v>0.88809310399541241</v>
      </c>
      <c r="AA15" s="47">
        <f>1/(PRODUCT(Q$9:Q15))</f>
        <v>0.86241428728306047</v>
      </c>
      <c r="AB15" s="47">
        <f>1/(PRODUCT(R$9:R15))</f>
        <v>0.83759754990237745</v>
      </c>
      <c r="AC15" s="47">
        <f>1/(PRODUCT(S$9:S15))</f>
        <v>0.81360997408633839</v>
      </c>
      <c r="AD15" s="47">
        <f>1/(PRODUCT(T$9:T15))</f>
        <v>0.7904200493946123</v>
      </c>
      <c r="AE15" s="47">
        <f>1/(PRODUCT(U$9:U15))</f>
        <v>0.76799760617770607</v>
      </c>
      <c r="AF15" s="47">
        <f>1/(PRODUCT(V$9:V15))</f>
        <v>0.74631375248507559</v>
      </c>
      <c r="AG15" s="47"/>
      <c r="AH15" s="148">
        <f>AH14/(1+Interest_rates!$F13/100)</f>
        <v>0.78479969703829899</v>
      </c>
      <c r="AI15" s="148">
        <f>AI14/(1+Interest_rates!$F13/100)</f>
        <v>0.80797280541130367</v>
      </c>
      <c r="AJ15" s="148">
        <f>AJ14/(1+Interest_rates!$F13/100)</f>
        <v>0.83255941787996968</v>
      </c>
      <c r="AK15" s="148">
        <f>AK14/(1+Interest_rates!$F13/100)</f>
        <v>0.85946773826585021</v>
      </c>
      <c r="AL15" s="148">
        <f>AL14/(1+Interest_rates!$F13/100)</f>
        <v>0.88935143152535379</v>
      </c>
      <c r="AM15" s="148">
        <f>AM14/(1+Interest_rates!$F13/100)</f>
        <v>0.92267542966460869</v>
      </c>
      <c r="AN15" s="148">
        <f>AN14/(1+Interest_rates!$F13/100)</f>
        <v>0.95955476658830308</v>
      </c>
      <c r="AO15" s="58">
        <v>1</v>
      </c>
      <c r="AP15" s="58"/>
      <c r="AQ15" s="58"/>
      <c r="AR15" s="58"/>
      <c r="AS15" s="58"/>
      <c r="CA15" s="148">
        <f>CA14/(1+Interest_rates!$G13/100)</f>
        <v>0.82972893724841168</v>
      </c>
      <c r="CB15" s="148">
        <f>CB14/(1+Interest_rates!$G13/100)</f>
        <v>0.85290326646575976</v>
      </c>
      <c r="CC15" s="148">
        <f>CC14/(1+Interest_rates!$G13/100)</f>
        <v>0.87833684187176875</v>
      </c>
      <c r="CD15" s="148">
        <f>CD14/(1+Interest_rates!$G13/100)</f>
        <v>0.90448492965429139</v>
      </c>
      <c r="CE15" s="148">
        <f>CE14/(1+Interest_rates!$G13/100)</f>
        <v>0.93385355532016623</v>
      </c>
      <c r="CF15" s="148">
        <f>CF14/(1+Interest_rates!$G13/100)</f>
        <v>0.96651041414971239</v>
      </c>
      <c r="CG15" s="58">
        <v>1</v>
      </c>
      <c r="CH15" s="58"/>
      <c r="CI15" s="58"/>
      <c r="CJ15" s="58"/>
      <c r="CK15" s="58"/>
      <c r="DS15" s="148">
        <f>DS14/(1+Interest_rates!$H13/100)</f>
        <v>0.78689197095328267</v>
      </c>
      <c r="DT15" s="148">
        <f>DT14/(1+Interest_rates!$H13/100)</f>
        <v>0.81280432355677412</v>
      </c>
      <c r="DU15" s="148">
        <f>DU14/(1+Interest_rates!$H13/100)</f>
        <v>0.84110617010302113</v>
      </c>
      <c r="DV15" s="148">
        <f>DV14/(1+Interest_rates!$H13/100)</f>
        <v>0.87455696248801829</v>
      </c>
      <c r="DW15" s="148">
        <f>DW14/(1+Interest_rates!$H13/100)</f>
        <v>0.91169939668488453</v>
      </c>
      <c r="DX15" s="148">
        <f>DX14/(1+Interest_rates!$H13/100)</f>
        <v>0.95269851855380372</v>
      </c>
      <c r="DY15" s="58">
        <v>1</v>
      </c>
      <c r="DZ15" s="58"/>
      <c r="EA15" s="58"/>
      <c r="EB15" s="58"/>
      <c r="EC15" s="58"/>
    </row>
    <row r="16" spans="1:165">
      <c r="A16" s="58">
        <v>2020</v>
      </c>
      <c r="B16" s="58">
        <v>7</v>
      </c>
      <c r="D16" s="47">
        <f t="shared" si="1"/>
        <v>0.87056017861391388</v>
      </c>
      <c r="E16" s="47">
        <f t="shared" si="0"/>
        <v>0.84126523508341911</v>
      </c>
      <c r="F16" s="47">
        <f t="shared" si="0"/>
        <v>0.81309151134335378</v>
      </c>
      <c r="G16" s="47">
        <f t="shared" si="0"/>
        <v>0.78599096068381913</v>
      </c>
      <c r="H16" s="47">
        <f t="shared" si="0"/>
        <v>0.75991781320206331</v>
      </c>
      <c r="I16" s="47">
        <f t="shared" si="0"/>
        <v>0.73482845768245619</v>
      </c>
      <c r="J16" s="47">
        <f t="shared" si="0"/>
        <v>0.71068133013012147</v>
      </c>
      <c r="K16" s="47">
        <f t="shared" si="0"/>
        <v>0.68743680855412004</v>
      </c>
      <c r="L16" s="47">
        <f t="shared" si="0"/>
        <v>0.66505711362233599</v>
      </c>
      <c r="N16" s="136">
        <f>1+Interest_rates!R14/100</f>
        <v>1.0178799999999999</v>
      </c>
      <c r="O16" s="136">
        <f>1+Interest_rates!S14/100</f>
        <v>1.02288</v>
      </c>
      <c r="P16" s="136">
        <f>1+Interest_rates!T14/100</f>
        <v>1.0278799999999999</v>
      </c>
      <c r="Q16" s="136">
        <f>1+Interest_rates!U14/100</f>
        <v>1.03288</v>
      </c>
      <c r="R16" s="136">
        <f>1+Interest_rates!V14/100</f>
        <v>1.0378799999999999</v>
      </c>
      <c r="S16" s="136">
        <f>1+Interest_rates!W14/100</f>
        <v>1.04288</v>
      </c>
      <c r="T16" s="136">
        <f>1+Interest_rates!X14/100</f>
        <v>1.0478799999999999</v>
      </c>
      <c r="U16" s="136">
        <f>1+Interest_rates!Y14/100</f>
        <v>1.05288</v>
      </c>
      <c r="V16" s="136">
        <f>1+Interest_rates!Z14/100</f>
        <v>1.0578799999999999</v>
      </c>
      <c r="X16" s="47">
        <f>1/(PRODUCT(N$9:N16))</f>
        <v>0.92562591671095806</v>
      </c>
      <c r="Y16" s="47">
        <f>1/(PRODUCT(O$9:O16))</f>
        <v>0.89420889578353402</v>
      </c>
      <c r="Z16" s="47">
        <f>1/(PRODUCT(P$9:P16))</f>
        <v>0.86400465423533157</v>
      </c>
      <c r="AA16" s="47">
        <f>1/(PRODUCT(Q$9:Q16))</f>
        <v>0.83496077693735993</v>
      </c>
      <c r="AB16" s="47">
        <f>1/(PRODUCT(R$9:R16))</f>
        <v>0.80702735374260759</v>
      </c>
      <c r="AC16" s="47">
        <f>1/(PRODUCT(S$9:S16))</f>
        <v>0.78015684842583843</v>
      </c>
      <c r="AD16" s="47">
        <f>1/(PRODUCT(T$9:T16))</f>
        <v>0.75430397506834024</v>
      </c>
      <c r="AE16" s="47">
        <f>1/(PRODUCT(U$9:U16))</f>
        <v>0.72942558143160285</v>
      </c>
      <c r="AF16" s="47">
        <f>1/(PRODUCT(V$9:V16))</f>
        <v>0.70548053889389684</v>
      </c>
      <c r="AG16" s="47"/>
      <c r="AH16" s="148">
        <f>AH15/(1+Interest_rates!$F14/100)</f>
        <v>0.75166624879156685</v>
      </c>
      <c r="AI16" s="148">
        <f>AI15/(1+Interest_rates!$F14/100)</f>
        <v>0.77386101200224477</v>
      </c>
      <c r="AJ16" s="148">
        <f>AJ15/(1+Interest_rates!$F14/100)</f>
        <v>0.79740960259747318</v>
      </c>
      <c r="AK16" s="148">
        <f>AK15/(1+Interest_rates!$F14/100)</f>
        <v>0.82318188095342337</v>
      </c>
      <c r="AL16" s="148">
        <f>AL15/(1+Interest_rates!$F14/100)</f>
        <v>0.85180391495417385</v>
      </c>
      <c r="AM16" s="148">
        <f>AM15/(1+Interest_rates!$F14/100)</f>
        <v>0.88372100764750672</v>
      </c>
      <c r="AN16" s="148">
        <f>AN15/(1+Interest_rates!$F14/100)</f>
        <v>0.91904333632317747</v>
      </c>
      <c r="AO16" s="148">
        <f>AO15/(1+Interest_rates!$F14/100)</f>
        <v>0.95778101294919937</v>
      </c>
      <c r="AP16" s="58">
        <v>1</v>
      </c>
      <c r="AQ16" s="58"/>
      <c r="AR16" s="58"/>
      <c r="AS16" s="58"/>
      <c r="CA16" s="148">
        <f>CA15/(1+Interest_rates!$G14/100)</f>
        <v>0.80044853002027017</v>
      </c>
      <c r="CB16" s="148">
        <f>CB15/(1+Interest_rates!$G14/100)</f>
        <v>0.82280505746373622</v>
      </c>
      <c r="CC16" s="148">
        <f>CC15/(1+Interest_rates!$G14/100)</f>
        <v>0.84734110427730491</v>
      </c>
      <c r="CD16" s="148">
        <f>CD15/(1+Interest_rates!$G14/100)</f>
        <v>0.87256644895164037</v>
      </c>
      <c r="CE16" s="148">
        <f>CE15/(1+Interest_rates!$G14/100)</f>
        <v>0.90089868154910013</v>
      </c>
      <c r="CF16" s="148">
        <f>CF15/(1+Interest_rates!$G14/100)</f>
        <v>0.93240310844287211</v>
      </c>
      <c r="CG16" s="148">
        <f>CG15/(1+Interest_rates!$G14/100)</f>
        <v>0.96471087615041762</v>
      </c>
      <c r="CH16" s="58">
        <v>1</v>
      </c>
      <c r="CI16" s="58"/>
      <c r="CJ16" s="58"/>
      <c r="CK16" s="58"/>
      <c r="DS16" s="148">
        <f>DS15/(1+Interest_rates!$H14/100)</f>
        <v>0.74829491902972922</v>
      </c>
      <c r="DT16" s="148">
        <f>DT15/(1+Interest_rates!$H14/100)</f>
        <v>0.77293627071337812</v>
      </c>
      <c r="DU16" s="148">
        <f>DU15/(1+Interest_rates!$H14/100)</f>
        <v>0.79984991165961805</v>
      </c>
      <c r="DV16" s="148">
        <f>DV15/(1+Interest_rates!$H14/100)</f>
        <v>0.83165994264632104</v>
      </c>
      <c r="DW16" s="148">
        <f>DW15/(1+Interest_rates!$H14/100)</f>
        <v>0.86698054041051043</v>
      </c>
      <c r="DX16" s="148">
        <f>DX15/(1+Interest_rates!$H14/100)</f>
        <v>0.90596865531277104</v>
      </c>
      <c r="DY16" s="148">
        <f>DY15/(1+Interest_rates!$H14/100)</f>
        <v>0.95094999904905009</v>
      </c>
      <c r="DZ16" s="58">
        <v>1</v>
      </c>
      <c r="EA16" s="58"/>
      <c r="EB16" s="58"/>
      <c r="EC16" s="58"/>
    </row>
    <row r="17" spans="1:146">
      <c r="A17" s="58">
        <v>2021</v>
      </c>
      <c r="B17" s="58">
        <v>8</v>
      </c>
      <c r="D17" s="47">
        <f t="shared" si="1"/>
        <v>0.85349037119011162</v>
      </c>
      <c r="E17" s="47">
        <f t="shared" si="0"/>
        <v>0.82074657081309188</v>
      </c>
      <c r="F17" s="47">
        <f t="shared" si="0"/>
        <v>0.78940923431393573</v>
      </c>
      <c r="G17" s="47">
        <f t="shared" si="0"/>
        <v>0.75941155621625056</v>
      </c>
      <c r="H17" s="47">
        <f t="shared" si="0"/>
        <v>0.73069020500198378</v>
      </c>
      <c r="I17" s="47">
        <f t="shared" si="0"/>
        <v>0.70318512696885782</v>
      </c>
      <c r="J17" s="47">
        <f t="shared" si="0"/>
        <v>0.67683936202868722</v>
      </c>
      <c r="K17" s="47">
        <f t="shared" si="0"/>
        <v>0.6515988706674124</v>
      </c>
      <c r="L17" s="47">
        <f t="shared" si="0"/>
        <v>0.62741237134182648</v>
      </c>
      <c r="N17" s="136">
        <f>1+Interest_rates!R15/100</f>
        <v>1.01953</v>
      </c>
      <c r="O17" s="136">
        <f>1+Interest_rates!S15/100</f>
        <v>1.0245299999999999</v>
      </c>
      <c r="P17" s="136">
        <f>1+Interest_rates!T15/100</f>
        <v>1.0295300000000001</v>
      </c>
      <c r="Q17" s="136">
        <f>1+Interest_rates!U15/100</f>
        <v>1.0345299999999999</v>
      </c>
      <c r="R17" s="136">
        <f>1+Interest_rates!V15/100</f>
        <v>1.0395300000000001</v>
      </c>
      <c r="S17" s="136">
        <f>1+Interest_rates!W15/100</f>
        <v>1.04453</v>
      </c>
      <c r="T17" s="136">
        <f>1+Interest_rates!X15/100</f>
        <v>1.0495300000000001</v>
      </c>
      <c r="U17" s="136">
        <f>1+Interest_rates!Y15/100</f>
        <v>1.05453</v>
      </c>
      <c r="V17" s="136">
        <f>1+Interest_rates!Z15/100</f>
        <v>1.0595300000000001</v>
      </c>
      <c r="X17" s="47">
        <f>1/(PRODUCT(N$9:N17))</f>
        <v>0.90789473258360032</v>
      </c>
      <c r="Y17" s="47">
        <f>1/(PRODUCT(O$9:O17))</f>
        <v>0.87279913304982204</v>
      </c>
      <c r="Z17" s="47">
        <f>1/(PRODUCT(P$9:P17))</f>
        <v>0.83922241628250893</v>
      </c>
      <c r="AA17" s="47">
        <f>1/(PRODUCT(Q$9:Q17))</f>
        <v>0.80709189384296254</v>
      </c>
      <c r="AB17" s="47">
        <f>1/(PRODUCT(R$9:R17))</f>
        <v>0.77633868550461027</v>
      </c>
      <c r="AC17" s="47">
        <f>1/(PRODUCT(S$9:S17))</f>
        <v>0.7468975026335658</v>
      </c>
      <c r="AD17" s="47">
        <f>1/(PRODUCT(T$9:T17))</f>
        <v>0.71870644485468749</v>
      </c>
      <c r="AE17" s="47">
        <f>1/(PRODUCT(U$9:U17))</f>
        <v>0.69170680912975713</v>
      </c>
      <c r="AF17" s="47">
        <f>1/(PRODUCT(V$9:V17))</f>
        <v>0.66584291043566179</v>
      </c>
      <c r="AG17" s="47"/>
      <c r="AH17" s="148">
        <f>AH16/(1+Interest_rates!$F15/100)</f>
        <v>0.71879572049340346</v>
      </c>
      <c r="AI17" s="148">
        <f>AI16/(1+Interest_rates!$F15/100)</f>
        <v>0.7400199018888669</v>
      </c>
      <c r="AJ17" s="148">
        <f>AJ16/(1+Interest_rates!$F15/100)</f>
        <v>0.76253870750334518</v>
      </c>
      <c r="AK17" s="148">
        <f>AK16/(1+Interest_rates!$F15/100)</f>
        <v>0.78718395852985312</v>
      </c>
      <c r="AL17" s="148">
        <f>AL16/(1+Interest_rates!$F15/100)</f>
        <v>0.81455434476793609</v>
      </c>
      <c r="AM17" s="148">
        <f>AM16/(1+Interest_rates!$F15/100)</f>
        <v>0.84507569606639066</v>
      </c>
      <c r="AN17" s="148">
        <f>AN16/(1+Interest_rates!$F15/100)</f>
        <v>0.87885337163816424</v>
      </c>
      <c r="AO17" s="148">
        <f>AO16/(1+Interest_rates!$F15/100)</f>
        <v>0.91589704125271276</v>
      </c>
      <c r="AP17" s="148">
        <f>AP16/(1+Interest_rates!$F15/100)</f>
        <v>0.95626978283113229</v>
      </c>
      <c r="AQ17" s="58">
        <v>1</v>
      </c>
      <c r="AR17" s="58"/>
      <c r="AS17" s="58"/>
      <c r="AT17" s="58"/>
      <c r="AU17" s="58"/>
      <c r="AV17" s="58"/>
      <c r="AW17" s="58"/>
      <c r="CA17" s="148">
        <f>CA16/(1+Interest_rates!$G15/100)</f>
        <v>0.77097418685673713</v>
      </c>
      <c r="CB17" s="148">
        <f>CB16/(1+Interest_rates!$G15/100)</f>
        <v>0.79250749589564573</v>
      </c>
      <c r="CC17" s="148">
        <f>CC16/(1+Interest_rates!$G15/100)</f>
        <v>0.8161400694232539</v>
      </c>
      <c r="CD17" s="148">
        <f>CD16/(1+Interest_rates!$G15/100)</f>
        <v>0.84043655928998429</v>
      </c>
      <c r="CE17" s="148">
        <f>CE16/(1+Interest_rates!$G15/100)</f>
        <v>0.86772553437013011</v>
      </c>
      <c r="CF17" s="148">
        <f>CF16/(1+Interest_rates!$G15/100)</f>
        <v>0.89806989630705347</v>
      </c>
      <c r="CG17" s="148">
        <f>CG16/(1+Interest_rates!$G15/100)</f>
        <v>0.92918801821409291</v>
      </c>
      <c r="CH17" s="148">
        <f>CH16/(1+Interest_rates!$G15/100)</f>
        <v>0.9631777159203645</v>
      </c>
      <c r="CI17" s="58">
        <v>1</v>
      </c>
      <c r="CJ17" s="58"/>
      <c r="CK17" s="58"/>
      <c r="CL17" s="58"/>
      <c r="CM17" s="58"/>
      <c r="CN17" s="58"/>
      <c r="CO17" s="58"/>
      <c r="DS17" s="148">
        <f>DS16/(1+Interest_rates!$H15/100)</f>
        <v>0.71047626732027114</v>
      </c>
      <c r="DT17" s="148">
        <f>DT16/(1+Interest_rates!$H15/100)</f>
        <v>0.73387225080312757</v>
      </c>
      <c r="DU17" s="148">
        <f>DU16/(1+Interest_rates!$H15/100)</f>
        <v>0.75942568257609255</v>
      </c>
      <c r="DV17" s="148">
        <f>DV16/(1+Interest_rates!$H15/100)</f>
        <v>0.78962804197214376</v>
      </c>
      <c r="DW17" s="148">
        <f>DW16/(1+Interest_rates!$H15/100)</f>
        <v>0.82316354491470078</v>
      </c>
      <c r="DX17" s="148">
        <f>DX16/(1+Interest_rates!$H15/100)</f>
        <v>0.86018120952951482</v>
      </c>
      <c r="DY17" s="148">
        <f>DY16/(1+Interest_rates!$H15/100)</f>
        <v>0.90288920658265526</v>
      </c>
      <c r="DZ17" s="148">
        <f>DZ16/(1+Interest_rates!$H15/100)</f>
        <v>0.94946023185818851</v>
      </c>
      <c r="EA17" s="58">
        <v>1</v>
      </c>
      <c r="EB17" s="58"/>
      <c r="EC17" s="58"/>
      <c r="ED17" s="58"/>
      <c r="EE17" s="58"/>
      <c r="EF17" s="58"/>
      <c r="EG17" s="58"/>
    </row>
    <row r="18" spans="1:146">
      <c r="A18" s="58">
        <v>2022</v>
      </c>
      <c r="B18" s="58">
        <v>9</v>
      </c>
      <c r="D18" s="47">
        <f t="shared" si="1"/>
        <v>0.83675526587265847</v>
      </c>
      <c r="E18" s="47">
        <f t="shared" si="0"/>
        <v>0.8007283617688703</v>
      </c>
      <c r="F18" s="47">
        <f t="shared" si="0"/>
        <v>0.76641673234362695</v>
      </c>
      <c r="G18" s="47">
        <f t="shared" si="0"/>
        <v>0.73373097218961414</v>
      </c>
      <c r="H18" s="47">
        <f t="shared" si="0"/>
        <v>0.70258673557883045</v>
      </c>
      <c r="I18" s="47">
        <f t="shared" si="0"/>
        <v>0.67290442772139514</v>
      </c>
      <c r="J18" s="47">
        <f t="shared" si="0"/>
        <v>0.64460891621779726</v>
      </c>
      <c r="K18" s="47">
        <f t="shared" si="0"/>
        <v>0.6176292612961255</v>
      </c>
      <c r="L18" s="47">
        <f t="shared" si="0"/>
        <v>0.59189846353002495</v>
      </c>
      <c r="N18" s="136">
        <f>1+Interest_rates!R16/100</f>
        <v>1.02098</v>
      </c>
      <c r="O18" s="136">
        <f>1+Interest_rates!S16/100</f>
        <v>1.0259799999999999</v>
      </c>
      <c r="P18" s="136">
        <f>1+Interest_rates!T16/100</f>
        <v>1.03098</v>
      </c>
      <c r="Q18" s="136">
        <f>1+Interest_rates!U16/100</f>
        <v>1.0359799999999999</v>
      </c>
      <c r="R18" s="136">
        <f>1+Interest_rates!V16/100</f>
        <v>1.04098</v>
      </c>
      <c r="S18" s="136">
        <f>1+Interest_rates!W16/100</f>
        <v>1.0459799999999999</v>
      </c>
      <c r="T18" s="136">
        <f>1+Interest_rates!X16/100</f>
        <v>1.05098</v>
      </c>
      <c r="U18" s="136">
        <f>1+Interest_rates!Y16/100</f>
        <v>1.0559799999999999</v>
      </c>
      <c r="V18" s="136">
        <f>1+Interest_rates!Z16/100</f>
        <v>1.06098</v>
      </c>
      <c r="X18" s="47">
        <f>1/(PRODUCT(N$9:N18))</f>
        <v>0.88923850867166876</v>
      </c>
      <c r="Y18" s="47">
        <f>1/(PRODUCT(O$9:O18))</f>
        <v>0.85069799903489551</v>
      </c>
      <c r="Z18" s="47">
        <f>1/(PRODUCT(P$9:P18))</f>
        <v>0.81400455516354242</v>
      </c>
      <c r="AA18" s="47">
        <f>1/(PRODUCT(Q$9:Q18))</f>
        <v>0.77906126937099418</v>
      </c>
      <c r="AB18" s="47">
        <f>1/(PRODUCT(R$9:R18))</f>
        <v>0.74577675412074218</v>
      </c>
      <c r="AC18" s="47">
        <f>1/(PRODUCT(S$9:S18))</f>
        <v>0.71406480299199393</v>
      </c>
      <c r="AD18" s="47">
        <f>1/(PRODUCT(T$9:T18))</f>
        <v>0.6838440739640026</v>
      </c>
      <c r="AE18" s="47">
        <f>1/(PRODUCT(U$9:U18))</f>
        <v>0.65503779345229762</v>
      </c>
      <c r="AF18" s="47">
        <f>1/(PRODUCT(V$9:V18))</f>
        <v>0.62757347964679988</v>
      </c>
      <c r="AG18" s="47"/>
      <c r="AH18" s="148">
        <f>AH17/(1+Interest_rates!$F16/100)</f>
        <v>0.6864108562934772</v>
      </c>
      <c r="AI18" s="148">
        <f>AI17/(1+Interest_rates!$F16/100)</f>
        <v>0.70667879628035957</v>
      </c>
      <c r="AJ18" s="148">
        <f>AJ17/(1+Interest_rates!$F16/100)</f>
        <v>0.72818303205117096</v>
      </c>
      <c r="AK18" s="148">
        <f>AK17/(1+Interest_rates!$F16/100)</f>
        <v>0.75171790764706459</v>
      </c>
      <c r="AL18" s="148">
        <f>AL17/(1+Interest_rates!$F16/100)</f>
        <v>0.77785513929595307</v>
      </c>
      <c r="AM18" s="148">
        <f>AM17/(1+Interest_rates!$F16/100)</f>
        <v>0.80700137136537242</v>
      </c>
      <c r="AN18" s="148">
        <f>AN17/(1+Interest_rates!$F16/100)</f>
        <v>0.8392572161788463</v>
      </c>
      <c r="AO18" s="148">
        <f>AO17/(1+Interest_rates!$F16/100)</f>
        <v>0.87463190784078459</v>
      </c>
      <c r="AP18" s="148">
        <f>AP17/(1+Interest_rates!$F16/100)</f>
        <v>0.91318568233840625</v>
      </c>
      <c r="AQ18" s="148">
        <f>AQ17/(1+Interest_rates!$F16/100)</f>
        <v>0.9549456635917416</v>
      </c>
      <c r="AR18" s="58">
        <v>1</v>
      </c>
      <c r="AS18" s="58"/>
      <c r="AT18" s="58"/>
      <c r="AU18" s="58"/>
      <c r="AV18" s="58"/>
      <c r="AW18" s="58"/>
      <c r="CA18" s="148">
        <f>CA17/(1+Interest_rates!$G16/100)</f>
        <v>0.7433369201650023</v>
      </c>
      <c r="CB18" s="148">
        <f>CB17/(1+Interest_rates!$G16/100)</f>
        <v>0.76409832034521075</v>
      </c>
      <c r="CC18" s="148">
        <f>CC17/(1+Interest_rates!$G16/100)</f>
        <v>0.78688373225790498</v>
      </c>
      <c r="CD18" s="148">
        <f>CD17/(1+Interest_rates!$G16/100)</f>
        <v>0.810309260967223</v>
      </c>
      <c r="CE18" s="148">
        <f>CE17/(1+Interest_rates!$G16/100)</f>
        <v>0.8366200026708287</v>
      </c>
      <c r="CF18" s="148">
        <f>CF17/(1+Interest_rates!$G16/100)</f>
        <v>0.86587660416422751</v>
      </c>
      <c r="CG18" s="148">
        <f>CG17/(1+Interest_rates!$G16/100)</f>
        <v>0.89587922849851798</v>
      </c>
      <c r="CH18" s="148">
        <f>CH17/(1+Interest_rates!$G16/100)</f>
        <v>0.9286504906769939</v>
      </c>
      <c r="CI18" s="148">
        <f>CI17/(1+Interest_rates!$G16/100)</f>
        <v>0.96415279893557537</v>
      </c>
      <c r="CJ18" s="58">
        <v>1</v>
      </c>
      <c r="CK18" s="58"/>
      <c r="CL18" s="58"/>
      <c r="CM18" s="58"/>
      <c r="CN18" s="58"/>
      <c r="CO18" s="58"/>
      <c r="DS18" s="148">
        <f>DS17/(1+Interest_rates!$H16/100)</f>
        <v>0.6720485322464208</v>
      </c>
      <c r="DT18" s="148">
        <f>DT17/(1+Interest_rates!$H16/100)</f>
        <v>0.69417909041329529</v>
      </c>
      <c r="DU18" s="148">
        <f>DU17/(1+Interest_rates!$H16/100)</f>
        <v>0.71835040634148639</v>
      </c>
      <c r="DV18" s="148">
        <f>DV17/(1+Interest_rates!$H16/100)</f>
        <v>0.74691920200168727</v>
      </c>
      <c r="DW18" s="148">
        <f>DW17/(1+Interest_rates!$H16/100)</f>
        <v>0.77864086051069903</v>
      </c>
      <c r="DX18" s="148">
        <f>DX17/(1+Interest_rates!$H16/100)</f>
        <v>0.81365634000786513</v>
      </c>
      <c r="DY18" s="148">
        <f>DY17/(1+Interest_rates!$H16/100)</f>
        <v>0.8540543772892556</v>
      </c>
      <c r="DZ18" s="148">
        <f>DZ17/(1+Interest_rates!$H16/100)</f>
        <v>0.89810650206983533</v>
      </c>
      <c r="EA18" s="148">
        <f>EA17/(1+Interest_rates!$H16/100)</f>
        <v>0.94591271117501274</v>
      </c>
      <c r="EB18" s="58">
        <v>1</v>
      </c>
      <c r="EC18" s="58"/>
      <c r="ED18" s="58"/>
      <c r="EE18" s="58"/>
      <c r="EF18" s="58"/>
      <c r="EG18" s="58"/>
    </row>
    <row r="19" spans="1:146">
      <c r="A19" s="58">
        <v>2023</v>
      </c>
      <c r="B19" s="58">
        <v>10</v>
      </c>
      <c r="D19" s="47">
        <f t="shared" si="1"/>
        <v>0.82034829987515534</v>
      </c>
      <c r="E19" s="47">
        <f t="shared" si="0"/>
        <v>0.78119840172572708</v>
      </c>
      <c r="F19" s="47">
        <f t="shared" si="0"/>
        <v>0.74409391489672516</v>
      </c>
      <c r="G19" s="47">
        <f t="shared" si="0"/>
        <v>0.70891881370977217</v>
      </c>
      <c r="H19" s="47">
        <f t="shared" si="0"/>
        <v>0.67556416882579851</v>
      </c>
      <c r="I19" s="47">
        <f t="shared" si="0"/>
        <v>0.64392768203004325</v>
      </c>
      <c r="J19" s="47">
        <f t="shared" si="0"/>
        <v>0.61391325354075932</v>
      </c>
      <c r="K19" s="47">
        <f t="shared" si="0"/>
        <v>0.58543057942760712</v>
      </c>
      <c r="L19" s="47">
        <f t="shared" si="0"/>
        <v>0.55839477691511785</v>
      </c>
      <c r="N19" s="136">
        <f>1+Interest_rates!R17/100</f>
        <v>1.02227</v>
      </c>
      <c r="O19" s="136">
        <f>1+Interest_rates!S17/100</f>
        <v>1.0272699999999999</v>
      </c>
      <c r="P19" s="136">
        <f>1+Interest_rates!T17/100</f>
        <v>1.03227</v>
      </c>
      <c r="Q19" s="136">
        <f>1+Interest_rates!U17/100</f>
        <v>1.0372699999999999</v>
      </c>
      <c r="R19" s="136">
        <f>1+Interest_rates!V17/100</f>
        <v>1.04227</v>
      </c>
      <c r="S19" s="136">
        <f>1+Interest_rates!W17/100</f>
        <v>1.0472699999999999</v>
      </c>
      <c r="T19" s="136">
        <f>1+Interest_rates!X17/100</f>
        <v>1.05227</v>
      </c>
      <c r="U19" s="136">
        <f>1+Interest_rates!Y17/100</f>
        <v>1.0572699999999999</v>
      </c>
      <c r="V19" s="136">
        <f>1+Interest_rates!Z17/100</f>
        <v>1.06227</v>
      </c>
      <c r="X19" s="47">
        <f>1/(PRODUCT(N$9:N19))</f>
        <v>0.86986657993648331</v>
      </c>
      <c r="Y19" s="47">
        <f>1/(PRODUCT(O$9:O19))</f>
        <v>0.82811529494183189</v>
      </c>
      <c r="Z19" s="47">
        <f>1/(PRODUCT(P$9:P19))</f>
        <v>0.78855779511517565</v>
      </c>
      <c r="AA19" s="47">
        <f>1/(PRODUCT(Q$9:Q19))</f>
        <v>0.75106893033732225</v>
      </c>
      <c r="AB19" s="47">
        <f>1/(PRODUCT(R$9:R19))</f>
        <v>0.71553124825692216</v>
      </c>
      <c r="AC19" s="47">
        <f>1/(PRODUCT(S$9:S19))</f>
        <v>0.68183448680091474</v>
      </c>
      <c r="AD19" s="47">
        <f>1/(PRODUCT(T$9:T19))</f>
        <v>0.64987510236346424</v>
      </c>
      <c r="AE19" s="47">
        <f>1/(PRODUCT(U$9:U19))</f>
        <v>0.61955583101033573</v>
      </c>
      <c r="AF19" s="47">
        <f>1/(PRODUCT(V$9:V19))</f>
        <v>0.5907852802458885</v>
      </c>
      <c r="AG19" s="47"/>
      <c r="AH19" s="148">
        <f>AH18/(1+Interest_rates!$F17/100)</f>
        <v>0.65467858526565104</v>
      </c>
      <c r="AI19" s="148">
        <f>AI18/(1+Interest_rates!$F17/100)</f>
        <v>0.6740095532350564</v>
      </c>
      <c r="AJ19" s="148">
        <f>AJ18/(1+Interest_rates!$F17/100)</f>
        <v>0.6945196639399992</v>
      </c>
      <c r="AK19" s="148">
        <f>AK18/(1+Interest_rates!$F17/100)</f>
        <v>0.71696653947853972</v>
      </c>
      <c r="AL19" s="148">
        <f>AL18/(1+Interest_rates!$F17/100)</f>
        <v>0.7418954660562086</v>
      </c>
      <c r="AM19" s="148">
        <f>AM18/(1+Interest_rates!$F17/100)</f>
        <v>0.7696942891693348</v>
      </c>
      <c r="AN19" s="148">
        <f>AN18/(1+Interest_rates!$F17/100)</f>
        <v>0.80045896990743304</v>
      </c>
      <c r="AO19" s="148">
        <f>AO18/(1+Interest_rates!$F17/100)</f>
        <v>0.83419831548903123</v>
      </c>
      <c r="AP19" s="148">
        <f>AP18/(1+Interest_rates!$F17/100)</f>
        <v>0.87096977723578761</v>
      </c>
      <c r="AQ19" s="148">
        <f>AQ18/(1+Interest_rates!$F17/100)</f>
        <v>0.9107992251487802</v>
      </c>
      <c r="AR19" s="148">
        <f>AR18/(1+Interest_rates!$F17/100)</f>
        <v>0.95377073259129974</v>
      </c>
      <c r="AS19" s="58">
        <v>1</v>
      </c>
      <c r="AT19" s="58"/>
      <c r="AU19" s="58"/>
      <c r="AV19" s="58"/>
      <c r="AW19" s="58"/>
      <c r="CA19" s="148">
        <f>CA18/(1+Interest_rates!$G17/100)</f>
        <v>0.71580009067667072</v>
      </c>
      <c r="CB19" s="148">
        <f>CB18/(1+Interest_rates!$G17/100)</f>
        <v>0.73579238720927009</v>
      </c>
      <c r="CC19" s="148">
        <f>CC18/(1+Interest_rates!$G17/100)</f>
        <v>0.75773371619585062</v>
      </c>
      <c r="CD19" s="148">
        <f>CD18/(1+Interest_rates!$G17/100)</f>
        <v>0.78029144892700131</v>
      </c>
      <c r="CE19" s="148">
        <f>CE18/(1+Interest_rates!$G17/100)</f>
        <v>0.80562751227366092</v>
      </c>
      <c r="CF19" s="148">
        <f>CF18/(1+Interest_rates!$G17/100)</f>
        <v>0.83380030637787084</v>
      </c>
      <c r="CG19" s="148">
        <f>CG18/(1+Interest_rates!$G17/100)</f>
        <v>0.862691486993864</v>
      </c>
      <c r="CH19" s="148">
        <f>CH18/(1+Interest_rates!$G17/100)</f>
        <v>0.89424874158809975</v>
      </c>
      <c r="CI19" s="148">
        <f>CI18/(1+Interest_rates!$G17/100)</f>
        <v>0.9284358709790127</v>
      </c>
      <c r="CJ19" s="148">
        <f>CJ18/(1+Interest_rates!$G17/100)</f>
        <v>0.96295511666201239</v>
      </c>
      <c r="CK19" s="58">
        <v>1</v>
      </c>
      <c r="CL19" s="58"/>
      <c r="CM19" s="58"/>
      <c r="CN19" s="58"/>
      <c r="CO19" s="58"/>
      <c r="DS19" s="148">
        <f>DS18/(1+Interest_rates!$H17/100)</f>
        <v>0.6349244969119775</v>
      </c>
      <c r="DT19" s="148">
        <f>DT18/(1+Interest_rates!$H17/100)</f>
        <v>0.65583256059528872</v>
      </c>
      <c r="DU19" s="148">
        <f>DU18/(1+Interest_rates!$H17/100)</f>
        <v>0.67866865035521684</v>
      </c>
      <c r="DV19" s="148">
        <f>DV18/(1+Interest_rates!$H17/100)</f>
        <v>0.70565930257984377</v>
      </c>
      <c r="DW19" s="148">
        <f>DW18/(1+Interest_rates!$H17/100)</f>
        <v>0.73562865316040982</v>
      </c>
      <c r="DX19" s="148">
        <f>DX18/(1+Interest_rates!$H17/100)</f>
        <v>0.76870987369303345</v>
      </c>
      <c r="DY19" s="148">
        <f>DY18/(1+Interest_rates!$H17/100)</f>
        <v>0.80687631892189249</v>
      </c>
      <c r="DZ19" s="148">
        <f>DZ18/(1+Interest_rates!$H17/100)</f>
        <v>0.84849499945188367</v>
      </c>
      <c r="EA19" s="148">
        <f>EA18/(1+Interest_rates!$H17/100)</f>
        <v>0.89366038827270755</v>
      </c>
      <c r="EB19" s="148">
        <f>EB18/(1+Interest_rates!$H17/100)</f>
        <v>0.94475988927414101</v>
      </c>
      <c r="EC19" s="58">
        <v>1</v>
      </c>
      <c r="ED19" s="58"/>
      <c r="EE19" s="58"/>
      <c r="EF19" s="58"/>
      <c r="EG19" s="58"/>
    </row>
    <row r="20" spans="1:146">
      <c r="A20" s="58">
        <v>2024</v>
      </c>
      <c r="B20" s="58">
        <v>11</v>
      </c>
      <c r="D20" s="47">
        <f t="shared" si="1"/>
        <v>0.80426303909328967</v>
      </c>
      <c r="E20" s="47">
        <f t="shared" si="0"/>
        <v>0.7621447821714411</v>
      </c>
      <c r="F20" s="47">
        <f t="shared" si="0"/>
        <v>0.72242127659876232</v>
      </c>
      <c r="G20" s="47">
        <f t="shared" si="0"/>
        <v>0.68494571372924851</v>
      </c>
      <c r="H20" s="47">
        <f t="shared" si="0"/>
        <v>0.6495809315632679</v>
      </c>
      <c r="I20" s="47">
        <f t="shared" si="0"/>
        <v>0.61619873878473042</v>
      </c>
      <c r="J20" s="47">
        <f t="shared" si="0"/>
        <v>0.5846792890864374</v>
      </c>
      <c r="K20" s="47">
        <f t="shared" si="0"/>
        <v>0.55491050182711577</v>
      </c>
      <c r="L20" s="47">
        <f t="shared" si="0"/>
        <v>0.52678752539162055</v>
      </c>
      <c r="N20" s="136">
        <f>1+Interest_rates!R18/100</f>
        <v>1.02338</v>
      </c>
      <c r="O20" s="136">
        <f>1+Interest_rates!S18/100</f>
        <v>1.0283800000000001</v>
      </c>
      <c r="P20" s="136">
        <f>1+Interest_rates!T18/100</f>
        <v>1.03338</v>
      </c>
      <c r="Q20" s="136">
        <f>1+Interest_rates!U18/100</f>
        <v>1.0383800000000001</v>
      </c>
      <c r="R20" s="136">
        <f>1+Interest_rates!V18/100</f>
        <v>1.04338</v>
      </c>
      <c r="S20" s="136">
        <f>1+Interest_rates!W18/100</f>
        <v>1.0483800000000001</v>
      </c>
      <c r="T20" s="136">
        <f>1+Interest_rates!X18/100</f>
        <v>1.05338</v>
      </c>
      <c r="U20" s="136">
        <f>1+Interest_rates!Y18/100</f>
        <v>1.0583800000000001</v>
      </c>
      <c r="V20" s="136">
        <f>1+Interest_rates!Z18/100</f>
        <v>1.06338</v>
      </c>
      <c r="X20" s="47">
        <f>1/(PRODUCT(N$9:N20))</f>
        <v>0.84999372660837935</v>
      </c>
      <c r="Y20" s="47">
        <f>1/(PRODUCT(O$9:O20))</f>
        <v>0.80526196050276344</v>
      </c>
      <c r="Z20" s="47">
        <f>1/(PRODUCT(P$9:P20))</f>
        <v>0.7630859849379471</v>
      </c>
      <c r="AA20" s="47">
        <f>1/(PRODUCT(Q$9:Q20))</f>
        <v>0.72330835564756846</v>
      </c>
      <c r="AB20" s="47">
        <f>1/(PRODUCT(R$9:R20))</f>
        <v>0.68578202405348221</v>
      </c>
      <c r="AC20" s="47">
        <f>1/(PRODUCT(S$9:S20))</f>
        <v>0.6503696052966621</v>
      </c>
      <c r="AD20" s="47">
        <f>1/(PRODUCT(T$9:T20))</f>
        <v>0.61694270098489079</v>
      </c>
      <c r="AE20" s="47">
        <f>1/(PRODUCT(U$9:U20))</f>
        <v>0.58538127233161596</v>
      </c>
      <c r="AF20" s="47">
        <f>1/(PRODUCT(V$9:V20))</f>
        <v>0.55557305972078508</v>
      </c>
      <c r="AG20" s="47"/>
      <c r="AH20" s="148">
        <f>AH19/(1+Interest_rates!$F18/100)</f>
        <v>0.62375291570499725</v>
      </c>
      <c r="AI20" s="148">
        <f>AI19/(1+Interest_rates!$F18/100)</f>
        <v>0.64217072851526935</v>
      </c>
      <c r="AJ20" s="148">
        <f>AJ19/(1+Interest_rates!$F18/100)</f>
        <v>0.6617119837839891</v>
      </c>
      <c r="AK20" s="148">
        <f>AK19/(1+Interest_rates!$F18/100)</f>
        <v>0.68309851509988728</v>
      </c>
      <c r="AL20" s="148">
        <f>AL19/(1+Interest_rates!$F18/100)</f>
        <v>0.70684985046991045</v>
      </c>
      <c r="AM20" s="148">
        <f>AM19/(1+Interest_rates!$F18/100)</f>
        <v>0.73333551436701805</v>
      </c>
      <c r="AN20" s="148">
        <f>AN19/(1+Interest_rates!$F18/100)</f>
        <v>0.76264693487626767</v>
      </c>
      <c r="AO20" s="148">
        <f>AO19/(1+Interest_rates!$F18/100)</f>
        <v>0.79479250318130235</v>
      </c>
      <c r="AP20" s="148">
        <f>AP19/(1+Interest_rates!$F18/100)</f>
        <v>0.82982695672153395</v>
      </c>
      <c r="AQ20" s="148">
        <f>AQ19/(1+Interest_rates!$F18/100)</f>
        <v>0.8677749434524098</v>
      </c>
      <c r="AR20" s="148">
        <f>AR19/(1+Interest_rates!$F18/100)</f>
        <v>0.90871656528449452</v>
      </c>
      <c r="AS20" s="148">
        <f>AS19/(1+Interest_rates!$F18/100)</f>
        <v>0.952762057203834</v>
      </c>
      <c r="AT20" s="58">
        <v>1</v>
      </c>
      <c r="AU20" s="58"/>
      <c r="AV20" s="58"/>
      <c r="AW20" s="58"/>
      <c r="CA20" s="148">
        <f>CA19/(1+Interest_rates!$G18/100)</f>
        <v>0.68854738517157965</v>
      </c>
      <c r="CB20" s="148">
        <f>CB19/(1+Interest_rates!$G18/100)</f>
        <v>0.70777851363942179</v>
      </c>
      <c r="CC20" s="148">
        <f>CC19/(1+Interest_rates!$G18/100)</f>
        <v>0.72888446891614944</v>
      </c>
      <c r="CD20" s="148">
        <f>CD19/(1+Interest_rates!$G18/100)</f>
        <v>0.75058335955578348</v>
      </c>
      <c r="CE20" s="148">
        <f>CE19/(1+Interest_rates!$G18/100)</f>
        <v>0.7749548012405596</v>
      </c>
      <c r="CF20" s="148">
        <f>CF19/(1+Interest_rates!$G18/100)</f>
        <v>0.80205497063994202</v>
      </c>
      <c r="CG20" s="148">
        <f>CG19/(1+Interest_rates!$G18/100)</f>
        <v>0.82984617537261596</v>
      </c>
      <c r="CH20" s="148">
        <f>CH19/(1+Interest_rates!$G18/100)</f>
        <v>0.86020194846774645</v>
      </c>
      <c r="CI20" s="148">
        <f>CI19/(1+Interest_rates!$G18/100)</f>
        <v>0.89308746895766822</v>
      </c>
      <c r="CJ20" s="148">
        <f>CJ19/(1+Interest_rates!$G18/100)</f>
        <v>0.92629246105351437</v>
      </c>
      <c r="CK20" s="148">
        <f>CK19/(1+Interest_rates!$G18/100)</f>
        <v>0.96192693203024304</v>
      </c>
      <c r="CL20" s="58">
        <v>1</v>
      </c>
      <c r="CM20" s="58"/>
      <c r="CN20" s="58"/>
      <c r="CO20" s="58"/>
      <c r="DS20" s="148">
        <f>DS19/(1+Interest_rates!$H18/100)</f>
        <v>0.59922280234807901</v>
      </c>
      <c r="DT20" s="148">
        <f>DT19/(1+Interest_rates!$H18/100)</f>
        <v>0.61895520922940106</v>
      </c>
      <c r="DU20" s="148">
        <f>DU19/(1+Interest_rates!$H18/100)</f>
        <v>0.64050722961476891</v>
      </c>
      <c r="DV20" s="148">
        <f>DV19/(1+Interest_rates!$H18/100)</f>
        <v>0.66598020213654829</v>
      </c>
      <c r="DW20" s="148">
        <f>DW19/(1+Interest_rates!$H18/100)</f>
        <v>0.69426438132128754</v>
      </c>
      <c r="DX20" s="148">
        <f>DX19/(1+Interest_rates!$H18/100)</f>
        <v>0.7254854505493058</v>
      </c>
      <c r="DY20" s="148">
        <f>DY19/(1+Interest_rates!$H18/100)</f>
        <v>0.76150580316907879</v>
      </c>
      <c r="DZ20" s="148">
        <f>DZ19/(1+Interest_rates!$H18/100)</f>
        <v>0.80078427249653983</v>
      </c>
      <c r="EA20" s="148">
        <f>EA19/(1+Interest_rates!$H18/100)</f>
        <v>0.84341001932153081</v>
      </c>
      <c r="EB20" s="148">
        <f>EB19/(1+Interest_rates!$H18/100)</f>
        <v>0.89163620422633594</v>
      </c>
      <c r="EC20" s="148">
        <f>EC19/(1+Interest_rates!$H18/100)</f>
        <v>0.94377017308744982</v>
      </c>
      <c r="ED20" s="58">
        <v>1</v>
      </c>
      <c r="EE20" s="58"/>
      <c r="EF20" s="58"/>
      <c r="EG20" s="58"/>
    </row>
    <row r="21" spans="1:146">
      <c r="A21" s="58">
        <v>2025</v>
      </c>
      <c r="B21" s="58">
        <v>12</v>
      </c>
      <c r="D21" s="47">
        <f t="shared" si="1"/>
        <v>0.78849317558165644</v>
      </c>
      <c r="E21" s="47">
        <f t="shared" si="0"/>
        <v>0.74355588504530845</v>
      </c>
      <c r="F21" s="47">
        <f t="shared" si="0"/>
        <v>0.70137988019297326</v>
      </c>
      <c r="G21" s="47">
        <f t="shared" si="0"/>
        <v>0.66178329828912896</v>
      </c>
      <c r="H21" s="47">
        <f>1/(1+H$5)^$B21</f>
        <v>0.62459704958006512</v>
      </c>
      <c r="I21" s="47">
        <f t="shared" si="0"/>
        <v>0.58966386486577083</v>
      </c>
      <c r="J21" s="47">
        <f t="shared" si="0"/>
        <v>0.5568374181775595</v>
      </c>
      <c r="K21" s="47">
        <f t="shared" si="0"/>
        <v>0.5259815183195411</v>
      </c>
      <c r="L21" s="47">
        <f>1/(1+L$5)^$B21</f>
        <v>0.4969693635770005</v>
      </c>
      <c r="N21" s="136">
        <f>1+Interest_rates!R19/100</f>
        <v>1.0243199999999999</v>
      </c>
      <c r="O21" s="136">
        <f>1+Interest_rates!S19/100</f>
        <v>1.02932</v>
      </c>
      <c r="P21" s="136">
        <f>1+Interest_rates!T19/100</f>
        <v>1.0343199999999999</v>
      </c>
      <c r="Q21" s="136">
        <f>1+Interest_rates!U19/100</f>
        <v>1.03932</v>
      </c>
      <c r="R21" s="136">
        <f>1+Interest_rates!V19/100</f>
        <v>1.0443199999999999</v>
      </c>
      <c r="S21" s="136">
        <f>1+Interest_rates!W19/100</f>
        <v>1.04932</v>
      </c>
      <c r="T21" s="136">
        <f>1+Interest_rates!X19/100</f>
        <v>1.0543199999999999</v>
      </c>
      <c r="U21" s="136">
        <f>1+Interest_rates!Y19/100</f>
        <v>1.05932</v>
      </c>
      <c r="V21" s="136">
        <f>1+Interest_rates!Z19/100</f>
        <v>1.0643199999999999</v>
      </c>
      <c r="X21" s="47">
        <f>1/(PRODUCT(N$9:N21))</f>
        <v>0.82981268217781501</v>
      </c>
      <c r="Y21" s="47">
        <f>1/(PRODUCT(O$9:O21))</f>
        <v>0.78232421453266565</v>
      </c>
      <c r="Z21" s="47">
        <f>1/(PRODUCT(P$9:P21))</f>
        <v>0.7377658606020836</v>
      </c>
      <c r="AA21" s="47">
        <f>1/(PRODUCT(Q$9:Q21))</f>
        <v>0.69594384371278195</v>
      </c>
      <c r="AB21" s="47">
        <f>1/(PRODUCT(R$9:R21))</f>
        <v>0.65667805275536451</v>
      </c>
      <c r="AC21" s="47">
        <f>1/(PRODUCT(S$9:S21))</f>
        <v>0.61980101903772167</v>
      </c>
      <c r="AD21" s="47">
        <f>1/(PRODUCT(T$9:T21))</f>
        <v>0.58515697414911116</v>
      </c>
      <c r="AE21" s="47">
        <f>1/(PRODUCT(U$9:U21))</f>
        <v>0.55260098207493102</v>
      </c>
      <c r="AF21" s="47">
        <f>1/(PRODUCT(V$9:V21))</f>
        <v>0.5219981393949048</v>
      </c>
      <c r="AG21" s="47"/>
      <c r="AH21" s="148">
        <f>AH20/(1+Interest_rates!$F19/100)</f>
        <v>0.59375634514811459</v>
      </c>
      <c r="AI21" s="148">
        <f>AI20/(1+Interest_rates!$F19/100)</f>
        <v>0.61128843669351318</v>
      </c>
      <c r="AJ21" s="148">
        <f>AJ20/(1+Interest_rates!$F19/100)</f>
        <v>0.62988994382209684</v>
      </c>
      <c r="AK21" s="148">
        <f>AK20/(1+Interest_rates!$F19/100)</f>
        <v>0.6502479868064267</v>
      </c>
      <c r="AL21" s="148">
        <f>AL20/(1+Interest_rates!$F19/100)</f>
        <v>0.67285710930768616</v>
      </c>
      <c r="AM21" s="148">
        <f>AM20/(1+Interest_rates!$F19/100)</f>
        <v>0.69806906519344525</v>
      </c>
      <c r="AN21" s="148">
        <f>AN20/(1+Interest_rates!$F19/100)</f>
        <v>0.72597088572922719</v>
      </c>
      <c r="AO21" s="148">
        <f>AO20/(1+Interest_rates!$F19/100)</f>
        <v>0.75657055856271416</v>
      </c>
      <c r="AP21" s="148">
        <f>AP20/(1+Interest_rates!$F19/100)</f>
        <v>0.78992018878415837</v>
      </c>
      <c r="AQ21" s="148">
        <f>AQ20/(1+Interest_rates!$F19/100)</f>
        <v>0.82604323901725796</v>
      </c>
      <c r="AR21" s="148">
        <f>AR20/(1+Interest_rates!$F19/100)</f>
        <v>0.86501595903409223</v>
      </c>
      <c r="AS21" s="148">
        <f>AS20/(1+Interest_rates!$F19/100)</f>
        <v>0.90694328256847478</v>
      </c>
      <c r="AT21" s="148">
        <f>AT20/(1+Interest_rates!$F19/100)</f>
        <v>0.95190953051821969</v>
      </c>
      <c r="AU21" s="58">
        <v>1</v>
      </c>
      <c r="AV21" s="58"/>
      <c r="AW21" s="58"/>
      <c r="CA21" s="148">
        <f>CA20/(1+Interest_rates!$G19/100)</f>
        <v>0.66173392647097573</v>
      </c>
      <c r="CB21" s="148">
        <f>CB20/(1+Interest_rates!$G19/100)</f>
        <v>0.68021615503731003</v>
      </c>
      <c r="CC21" s="148">
        <f>CC20/(1+Interest_rates!$G19/100)</f>
        <v>0.70050020078052277</v>
      </c>
      <c r="CD21" s="148">
        <f>CD20/(1+Interest_rates!$G19/100)</f>
        <v>0.72135409175775911</v>
      </c>
      <c r="CE21" s="148">
        <f>CE20/(1+Interest_rates!$G19/100)</f>
        <v>0.74477645911713342</v>
      </c>
      <c r="CF21" s="148">
        <f>CF20/(1+Interest_rates!$G19/100)</f>
        <v>0.77082129189245963</v>
      </c>
      <c r="CG21" s="148">
        <f>CG20/(1+Interest_rates!$G19/100)</f>
        <v>0.7975302496565333</v>
      </c>
      <c r="CH21" s="148">
        <f>CH20/(1+Interest_rates!$G19/100)</f>
        <v>0.8267039061889695</v>
      </c>
      <c r="CI21" s="148">
        <f>CI20/(1+Interest_rates!$G19/100)</f>
        <v>0.85830879652257364</v>
      </c>
      <c r="CJ21" s="148">
        <f>CJ20/(1+Interest_rates!$G19/100)</f>
        <v>0.89022071757728294</v>
      </c>
      <c r="CK21" s="148">
        <f>CK20/(1+Interest_rates!$G19/100)</f>
        <v>0.92446750858248106</v>
      </c>
      <c r="CL21" s="148">
        <f>CL20/(1+Interest_rates!$G19/100)</f>
        <v>0.96105793257217553</v>
      </c>
      <c r="CM21" s="58">
        <v>1</v>
      </c>
      <c r="CN21" s="58"/>
      <c r="CO21" s="58"/>
      <c r="DS21" s="148">
        <f>DS20/(1+Interest_rates!$H19/100)</f>
        <v>0.56502734729008319</v>
      </c>
      <c r="DT21" s="148">
        <f>DT20/(1+Interest_rates!$H19/100)</f>
        <v>0.58363369783634544</v>
      </c>
      <c r="DU21" s="148">
        <f>DU20/(1+Interest_rates!$H19/100)</f>
        <v>0.60395582319500718</v>
      </c>
      <c r="DV21" s="148">
        <f>DV20/(1+Interest_rates!$H19/100)</f>
        <v>0.62797514628347262</v>
      </c>
      <c r="DW21" s="148">
        <f>DW20/(1+Interest_rates!$H19/100)</f>
        <v>0.65464525074613167</v>
      </c>
      <c r="DX21" s="148">
        <f>DX20/(1+Interest_rates!$H19/100)</f>
        <v>0.68408464767218524</v>
      </c>
      <c r="DY21" s="148">
        <f>DY20/(1+Interest_rates!$H19/100)</f>
        <v>0.71804945042910917</v>
      </c>
      <c r="DZ21" s="148">
        <f>DZ20/(1+Interest_rates!$H19/100)</f>
        <v>0.75508644108224254</v>
      </c>
      <c r="EA21" s="148">
        <f>EA20/(1+Interest_rates!$H19/100)</f>
        <v>0.79527969234105056</v>
      </c>
      <c r="EB21" s="148">
        <f>EB20/(1+Interest_rates!$H19/100)</f>
        <v>0.84075378514911181</v>
      </c>
      <c r="EC21" s="148">
        <f>EC20/(1+Interest_rates!$H19/100)</f>
        <v>0.8899126589667804</v>
      </c>
      <c r="ED21" s="148">
        <f>ED20/(1+Interest_rates!$H19/100)</f>
        <v>0.94293365518802108</v>
      </c>
      <c r="EE21" s="58">
        <v>1</v>
      </c>
      <c r="EF21" s="58"/>
      <c r="EG21" s="58"/>
    </row>
    <row r="22" spans="1:146">
      <c r="A22" s="58">
        <v>2026</v>
      </c>
      <c r="B22" s="58">
        <v>13</v>
      </c>
      <c r="D22" s="47">
        <f t="shared" si="1"/>
        <v>0.77303252508005538</v>
      </c>
      <c r="E22" s="47">
        <f t="shared" si="0"/>
        <v>0.72542037565395945</v>
      </c>
      <c r="F22" s="47">
        <f t="shared" si="0"/>
        <v>0.68095133999317792</v>
      </c>
      <c r="G22" s="47">
        <f t="shared" si="0"/>
        <v>0.63940415293635666</v>
      </c>
      <c r="H22" s="47">
        <f t="shared" si="0"/>
        <v>0.600574086134678</v>
      </c>
      <c r="I22" s="47">
        <f t="shared" si="0"/>
        <v>0.56427164101987637</v>
      </c>
      <c r="J22" s="47">
        <f t="shared" si="0"/>
        <v>0.53032135064529462</v>
      </c>
      <c r="K22" s="47">
        <f t="shared" si="0"/>
        <v>0.49856068087160293</v>
      </c>
      <c r="L22" s="47">
        <f t="shared" si="0"/>
        <v>0.46883902224245327</v>
      </c>
      <c r="N22" s="136">
        <f>1+Interest_rates!R20/100</f>
        <v>1.02512</v>
      </c>
      <c r="O22" s="136">
        <f>1+Interest_rates!S20/100</f>
        <v>1.0301199999999999</v>
      </c>
      <c r="P22" s="136">
        <f>1+Interest_rates!T20/100</f>
        <v>1.03512</v>
      </c>
      <c r="Q22" s="136">
        <f>1+Interest_rates!U20/100</f>
        <v>1.0401199999999999</v>
      </c>
      <c r="R22" s="136">
        <f>1+Interest_rates!V20/100</f>
        <v>1.04512</v>
      </c>
      <c r="S22" s="136">
        <f>1+Interest_rates!W20/100</f>
        <v>1.0501199999999999</v>
      </c>
      <c r="T22" s="136">
        <f>1+Interest_rates!X20/100</f>
        <v>1.0551200000000001</v>
      </c>
      <c r="U22" s="136">
        <f>1+Interest_rates!Y20/100</f>
        <v>1.06012</v>
      </c>
      <c r="V22" s="136">
        <f>1+Interest_rates!Z20/100</f>
        <v>1.0651200000000001</v>
      </c>
      <c r="X22" s="47">
        <f>1/(PRODUCT(N$9:N22))</f>
        <v>0.80947858024213259</v>
      </c>
      <c r="Y22" s="47">
        <f>1/(PRODUCT(O$9:O22))</f>
        <v>0.75944959279760194</v>
      </c>
      <c r="Z22" s="47">
        <f>1/(PRODUCT(P$9:P22))</f>
        <v>0.71273462072231586</v>
      </c>
      <c r="AA22" s="47">
        <f>1/(PRODUCT(Q$9:Q22))</f>
        <v>0.66909956900432832</v>
      </c>
      <c r="AB22" s="47">
        <f>1/(PRODUCT(R$9:R22))</f>
        <v>0.62832789799770783</v>
      </c>
      <c r="AC22" s="47">
        <f>1/(PRODUCT(S$9:S22))</f>
        <v>0.59021923117141062</v>
      </c>
      <c r="AD22" s="47">
        <f>1/(PRODUCT(T$9:T22))</f>
        <v>0.55458807922237385</v>
      </c>
      <c r="AE22" s="47">
        <f>1/(PRODUCT(U$9:U22))</f>
        <v>0.52126267033442542</v>
      </c>
      <c r="AF22" s="47">
        <f>1/(PRODUCT(V$9:V22))</f>
        <v>0.49008387730481529</v>
      </c>
      <c r="AG22" s="47"/>
      <c r="AH22" s="148">
        <f>AH21/(1+Interest_rates!$F20/100)</f>
        <v>0.56477223409439048</v>
      </c>
      <c r="AI22" s="148">
        <f>AI21/(1+Interest_rates!$F20/100)</f>
        <v>0.58144849968945056</v>
      </c>
      <c r="AJ22" s="148">
        <f>AJ21/(1+Interest_rates!$F20/100)</f>
        <v>0.59914197753500065</v>
      </c>
      <c r="AK22" s="148">
        <f>AK21/(1+Interest_rates!$F20/100)</f>
        <v>0.61850624624893147</v>
      </c>
      <c r="AL22" s="148">
        <f>AL21/(1+Interest_rates!$F20/100)</f>
        <v>0.64001170843100685</v>
      </c>
      <c r="AM22" s="148">
        <f>AM21/(1+Interest_rates!$F20/100)</f>
        <v>0.66399294714591672</v>
      </c>
      <c r="AN22" s="148">
        <f>AN21/(1+Interest_rates!$F20/100)</f>
        <v>0.69053274524333896</v>
      </c>
      <c r="AO22" s="148">
        <f>AO21/(1+Interest_rates!$F20/100)</f>
        <v>0.71963870045534584</v>
      </c>
      <c r="AP22" s="148">
        <f>AP21/(1+Interest_rates!$F20/100)</f>
        <v>0.75136037437141723</v>
      </c>
      <c r="AQ22" s="148">
        <f>AQ21/(1+Interest_rates!$F20/100)</f>
        <v>0.78572008429142215</v>
      </c>
      <c r="AR22" s="148">
        <f>AR21/(1+Interest_rates!$F20/100)</f>
        <v>0.82279035786829147</v>
      </c>
      <c r="AS22" s="148">
        <f>AS21/(1+Interest_rates!$F20/100)</f>
        <v>0.86267100651416773</v>
      </c>
      <c r="AT22" s="148">
        <f>AT21/(1+Interest_rates!$F20/100)</f>
        <v>0.90544223501714005</v>
      </c>
      <c r="AU22" s="148">
        <f>AU21/(1+Interest_rates!$F20/100)</f>
        <v>0.95118517673020586</v>
      </c>
      <c r="AV22" s="58">
        <v>1</v>
      </c>
      <c r="AW22" s="58"/>
      <c r="CA22" s="148">
        <f>CA21/(1+Interest_rates!$G20/100)</f>
        <v>0.6354760558435214</v>
      </c>
      <c r="CB22" s="148">
        <f>CB21/(1+Interest_rates!$G20/100)</f>
        <v>0.65322490208323092</v>
      </c>
      <c r="CC22" s="148">
        <f>CC21/(1+Interest_rates!$G20/100)</f>
        <v>0.67270406866335297</v>
      </c>
      <c r="CD22" s="148">
        <f>CD21/(1+Interest_rates!$G20/100)</f>
        <v>0.69273046878746114</v>
      </c>
      <c r="CE22" s="148">
        <f>CE21/(1+Interest_rates!$G20/100)</f>
        <v>0.7152234271089899</v>
      </c>
      <c r="CF22" s="148">
        <f>CF21/(1+Interest_rates!$G20/100)</f>
        <v>0.7402347903549914</v>
      </c>
      <c r="CG22" s="148">
        <f>CG21/(1+Interest_rates!$G20/100)</f>
        <v>0.76588392584079179</v>
      </c>
      <c r="CH22" s="148">
        <f>CH21/(1+Interest_rates!$G20/100)</f>
        <v>0.79389995984804818</v>
      </c>
      <c r="CI22" s="148">
        <f>CI21/(1+Interest_rates!$G20/100)</f>
        <v>0.82425075531303882</v>
      </c>
      <c r="CJ22" s="148">
        <f>CJ21/(1+Interest_rates!$G20/100)</f>
        <v>0.85489639839557763</v>
      </c>
      <c r="CK22" s="148">
        <f>CK21/(1+Interest_rates!$G20/100)</f>
        <v>0.88778426284185552</v>
      </c>
      <c r="CL22" s="148">
        <f>CL21/(1+Interest_rates!$G20/100)</f>
        <v>0.92292276396513606</v>
      </c>
      <c r="CM22" s="148">
        <f>CM21/(1+Interest_rates!$G20/100)</f>
        <v>0.96031959436100334</v>
      </c>
      <c r="CN22" s="58">
        <v>1</v>
      </c>
      <c r="CO22" s="58"/>
      <c r="DS22" s="148">
        <f>DS21/(1+Interest_rates!$H20/100)</f>
        <v>0.53238170136253271</v>
      </c>
      <c r="DT22" s="148">
        <f>DT21/(1+Interest_rates!$H20/100)</f>
        <v>0.5499130307884007</v>
      </c>
      <c r="DU22" s="148">
        <f>DU21/(1+Interest_rates!$H20/100)</f>
        <v>0.569061002520453</v>
      </c>
      <c r="DV22" s="148">
        <f>DV21/(1+Interest_rates!$H20/100)</f>
        <v>0.59169255859069136</v>
      </c>
      <c r="DW22" s="148">
        <f>DW21/(1+Interest_rates!$H20/100)</f>
        <v>0.61682174155403802</v>
      </c>
      <c r="DX22" s="148">
        <f>DX21/(1+Interest_rates!$H20/100)</f>
        <v>0.64456021527172314</v>
      </c>
      <c r="DY22" s="148">
        <f>DY21/(1+Interest_rates!$H20/100)</f>
        <v>0.67656262995996419</v>
      </c>
      <c r="DZ22" s="148">
        <f>DZ21/(1+Interest_rates!$H20/100)</f>
        <v>0.71145973041329902</v>
      </c>
      <c r="EA22" s="148">
        <f>EA21/(1+Interest_rates!$H20/100)</f>
        <v>0.74933073186319921</v>
      </c>
      <c r="EB22" s="148">
        <f>EB21/(1+Interest_rates!$H20/100)</f>
        <v>0.7921774631111369</v>
      </c>
      <c r="EC22" s="148">
        <f>EC21/(1+Interest_rates!$H20/100)</f>
        <v>0.83849607937924509</v>
      </c>
      <c r="ED22" s="148">
        <f>ED21/(1+Interest_rates!$H20/100)</f>
        <v>0.88845367578866041</v>
      </c>
      <c r="EE22" s="148">
        <f>EE21/(1+Interest_rates!$H20/100)</f>
        <v>0.94222289224738998</v>
      </c>
      <c r="EF22" s="58">
        <v>1</v>
      </c>
      <c r="EG22" s="58"/>
    </row>
    <row r="23" spans="1:146">
      <c r="A23" s="58">
        <v>2027</v>
      </c>
      <c r="B23" s="58">
        <v>14</v>
      </c>
      <c r="D23" s="47">
        <f t="shared" si="1"/>
        <v>0.75787502458828948</v>
      </c>
      <c r="E23" s="47">
        <f t="shared" si="0"/>
        <v>0.70772719575996057</v>
      </c>
      <c r="F23" s="47">
        <f t="shared" si="0"/>
        <v>0.66111780581861923</v>
      </c>
      <c r="G23" s="47">
        <f t="shared" si="0"/>
        <v>0.61778179027667302</v>
      </c>
      <c r="H23" s="47">
        <f t="shared" si="0"/>
        <v>0.57747508282180582</v>
      </c>
      <c r="I23" s="47">
        <f t="shared" si="0"/>
        <v>0.53997286221997753</v>
      </c>
      <c r="J23" s="47">
        <f t="shared" si="0"/>
        <v>0.50506795299551888</v>
      </c>
      <c r="K23" s="47">
        <f t="shared" si="0"/>
        <v>0.47256936575507386</v>
      </c>
      <c r="L23" s="47">
        <f t="shared" si="0"/>
        <v>0.44230096437967292</v>
      </c>
      <c r="N23" s="136">
        <f>1+Interest_rates!R21/100</f>
        <v>1.02576</v>
      </c>
      <c r="O23" s="136">
        <f>1+Interest_rates!S21/100</f>
        <v>1.0307599999999999</v>
      </c>
      <c r="P23" s="136">
        <f>1+Interest_rates!T21/100</f>
        <v>1.03576</v>
      </c>
      <c r="Q23" s="136">
        <f>1+Interest_rates!U21/100</f>
        <v>1.0407599999999999</v>
      </c>
      <c r="R23" s="136">
        <f>1+Interest_rates!V21/100</f>
        <v>1.04576</v>
      </c>
      <c r="S23" s="136">
        <f>1+Interest_rates!W21/100</f>
        <v>1.0507599999999999</v>
      </c>
      <c r="T23" s="136">
        <f>1+Interest_rates!X21/100</f>
        <v>1.05576</v>
      </c>
      <c r="U23" s="136">
        <f>1+Interest_rates!Y21/100</f>
        <v>1.0607599999999999</v>
      </c>
      <c r="V23" s="136">
        <f>1+Interest_rates!Z21/100</f>
        <v>1.06576</v>
      </c>
      <c r="X23" s="47">
        <f>1/(PRODUCT(N$9:N23))</f>
        <v>0.78915007432745732</v>
      </c>
      <c r="Y23" s="47">
        <f>1/(PRODUCT(O$9:O23))</f>
        <v>0.73678605378322992</v>
      </c>
      <c r="Z23" s="47">
        <f>1/(PRODUCT(P$9:P23))</f>
        <v>0.6881271923247817</v>
      </c>
      <c r="AA23" s="47">
        <f>1/(PRODUCT(Q$9:Q23))</f>
        <v>0.64289516219332832</v>
      </c>
      <c r="AB23" s="47">
        <f>1/(PRODUCT(R$9:R23))</f>
        <v>0.60083374579034177</v>
      </c>
      <c r="AC23" s="47">
        <f>1/(PRODUCT(S$9:S23))</f>
        <v>0.56170698463151492</v>
      </c>
      <c r="AD23" s="47">
        <f>1/(PRODUCT(T$9:T23))</f>
        <v>0.52529749111765345</v>
      </c>
      <c r="AE23" s="47">
        <f>1/(PRODUCT(U$9:U23))</f>
        <v>0.49140490811722298</v>
      </c>
      <c r="AF23" s="47">
        <f>1/(PRODUCT(V$9:V23))</f>
        <v>0.45984450280064482</v>
      </c>
      <c r="AG23" s="47"/>
      <c r="AH23" s="148">
        <f>AH22/(1+Interest_rates!$F21/100)</f>
        <v>0.5368761493729709</v>
      </c>
      <c r="AI23" s="148">
        <f>AI22/(1+Interest_rates!$F21/100)</f>
        <v>0.55272871562554715</v>
      </c>
      <c r="AJ23" s="148">
        <f>AJ22/(1+Interest_rates!$F21/100)</f>
        <v>0.56954825044203261</v>
      </c>
      <c r="AK23" s="148">
        <f>AK22/(1+Interest_rates!$F21/100)</f>
        <v>0.58795604989631878</v>
      </c>
      <c r="AL23" s="148">
        <f>AL22/(1+Interest_rates!$F21/100)</f>
        <v>0.60839928175121383</v>
      </c>
      <c r="AM23" s="148">
        <f>AM22/(1+Interest_rates!$F21/100)</f>
        <v>0.6311960028384318</v>
      </c>
      <c r="AN23" s="148">
        <f>AN22/(1+Interest_rates!$F21/100)</f>
        <v>0.65642490707188383</v>
      </c>
      <c r="AO23" s="148">
        <f>AO22/(1+Interest_rates!$F21/100)</f>
        <v>0.68409321690496394</v>
      </c>
      <c r="AP23" s="148">
        <f>AP22/(1+Interest_rates!$F21/100)</f>
        <v>0.71424804590613444</v>
      </c>
      <c r="AQ23" s="148">
        <f>AQ22/(1+Interest_rates!$F21/100)</f>
        <v>0.74691060904542206</v>
      </c>
      <c r="AR23" s="148">
        <f>AR22/(1+Interest_rates!$F21/100)</f>
        <v>0.78214985158018502</v>
      </c>
      <c r="AS23" s="148">
        <f>AS22/(1+Interest_rates!$F21/100)</f>
        <v>0.82006065488627677</v>
      </c>
      <c r="AT23" s="148">
        <f>AT22/(1+Interest_rates!$F21/100)</f>
        <v>0.86071926215553829</v>
      </c>
      <c r="AU23" s="148">
        <f>AU22/(1+Interest_rates!$F21/100)</f>
        <v>0.90420279927963598</v>
      </c>
      <c r="AV23" s="148">
        <f>AV22/(1+Interest_rates!$F21/100)</f>
        <v>0.95060648693866689</v>
      </c>
      <c r="AW23" s="58">
        <v>1</v>
      </c>
      <c r="CA23" s="148">
        <f>CA22/(1+Interest_rates!$G21/100)</f>
        <v>0.6098852699177717</v>
      </c>
      <c r="CB23" s="148">
        <f>CB22/(1+Interest_rates!$G21/100)</f>
        <v>0.62691936550657501</v>
      </c>
      <c r="CC23" s="148">
        <f>CC22/(1+Interest_rates!$G21/100)</f>
        <v>0.64561410098598115</v>
      </c>
      <c r="CD23" s="148">
        <f>CD22/(1+Interest_rates!$G21/100)</f>
        <v>0.66483403277233399</v>
      </c>
      <c r="CE23" s="148">
        <f>CE22/(1+Interest_rates!$G21/100)</f>
        <v>0.68642119381645161</v>
      </c>
      <c r="CF23" s="148">
        <f>CF22/(1+Interest_rates!$G21/100)</f>
        <v>0.710425342964213</v>
      </c>
      <c r="CG23" s="148">
        <f>CG22/(1+Interest_rates!$G21/100)</f>
        <v>0.73504158109792295</v>
      </c>
      <c r="CH23" s="148">
        <f>CH22/(1+Interest_rates!$G21/100)</f>
        <v>0.76192940213448523</v>
      </c>
      <c r="CI23" s="148">
        <f>CI22/(1+Interest_rates!$G21/100)</f>
        <v>0.7910579631780863</v>
      </c>
      <c r="CJ23" s="148">
        <f>CJ22/(1+Interest_rates!$G21/100)</f>
        <v>0.82046949824904758</v>
      </c>
      <c r="CK23" s="148">
        <f>CK22/(1+Interest_rates!$G21/100)</f>
        <v>0.85203295984668848</v>
      </c>
      <c r="CL23" s="148">
        <f>CL22/(1+Interest_rates!$G21/100)</f>
        <v>0.88575642439742031</v>
      </c>
      <c r="CM23" s="148">
        <f>CM22/(1+Interest_rates!$G21/100)</f>
        <v>0.92164727471400376</v>
      </c>
      <c r="CN23" s="148">
        <f>CN22/(1+Interest_rates!$G21/100)</f>
        <v>0.95972974010518641</v>
      </c>
      <c r="CO23" s="58">
        <v>1</v>
      </c>
      <c r="DS23" s="148">
        <f>DS22/(1+Interest_rates!$H21/100)</f>
        <v>0.50131991917071517</v>
      </c>
      <c r="DT23" s="148">
        <f>DT22/(1+Interest_rates!$H21/100)</f>
        <v>0.51782838410900667</v>
      </c>
      <c r="DU23" s="148">
        <f>DU22/(1+Interest_rates!$H21/100)</f>
        <v>0.53585916844368242</v>
      </c>
      <c r="DV23" s="148">
        <f>DV22/(1+Interest_rates!$H21/100)</f>
        <v>0.55717028757268761</v>
      </c>
      <c r="DW23" s="148">
        <f>DW22/(1+Interest_rates!$H21/100)</f>
        <v>0.58083330968589963</v>
      </c>
      <c r="DX23" s="148">
        <f>DX22/(1+Interest_rates!$H21/100)</f>
        <v>0.60695338362247464</v>
      </c>
      <c r="DY23" s="148">
        <f>DY22/(1+Interest_rates!$H21/100)</f>
        <v>0.63708861911933046</v>
      </c>
      <c r="DZ23" s="148">
        <f>DZ22/(1+Interest_rates!$H21/100)</f>
        <v>0.66994965009350538</v>
      </c>
      <c r="EA23" s="148">
        <f>EA22/(1+Interest_rates!$H21/100)</f>
        <v>0.70561106996798295</v>
      </c>
      <c r="EB23" s="148">
        <f>EB22/(1+Interest_rates!$H21/100)</f>
        <v>0.74595791094875219</v>
      </c>
      <c r="EC23" s="148">
        <f>EC22/(1+Interest_rates!$H21/100)</f>
        <v>0.7895740700019257</v>
      </c>
      <c r="ED23" s="148">
        <f>ED22/(1+Interest_rates!$H21/100)</f>
        <v>0.83661689309264042</v>
      </c>
      <c r="EE23" s="148">
        <f>EE22/(1+Interest_rates!$H21/100)</f>
        <v>0.88724894746260685</v>
      </c>
      <c r="EF23" s="148">
        <f>EF22/(1+Interest_rates!$H21/100)</f>
        <v>0.94165505292101392</v>
      </c>
      <c r="EG23" s="58">
        <v>1</v>
      </c>
    </row>
    <row r="24" spans="1:146">
      <c r="A24" s="58">
        <v>2028</v>
      </c>
      <c r="B24" s="58">
        <v>15</v>
      </c>
      <c r="D24" s="47">
        <f t="shared" si="1"/>
        <v>0.74301472998851925</v>
      </c>
      <c r="E24" s="47">
        <f t="shared" si="0"/>
        <v>0.69046555683898581</v>
      </c>
      <c r="F24" s="47">
        <f t="shared" si="0"/>
        <v>0.64186194739671765</v>
      </c>
      <c r="G24" s="47">
        <f t="shared" si="0"/>
        <v>0.59689061862480497</v>
      </c>
      <c r="H24" s="47">
        <f t="shared" si="0"/>
        <v>0.55526450271327477</v>
      </c>
      <c r="I24" s="47">
        <f t="shared" si="0"/>
        <v>0.51672044231576797</v>
      </c>
      <c r="J24" s="47">
        <f t="shared" si="0"/>
        <v>0.48101709809097021</v>
      </c>
      <c r="K24" s="47">
        <f t="shared" si="0"/>
        <v>0.44793304810907481</v>
      </c>
      <c r="L24" s="47">
        <f t="shared" si="0"/>
        <v>0.41726506073554037</v>
      </c>
      <c r="N24" s="136">
        <f>1+Interest_rates!R22/100</f>
        <v>1.0262800000000001</v>
      </c>
      <c r="O24" s="136">
        <f>1+Interest_rates!S22/100</f>
        <v>1.03128</v>
      </c>
      <c r="P24" s="136">
        <f>1+Interest_rates!T22/100</f>
        <v>1.0362800000000001</v>
      </c>
      <c r="Q24" s="136">
        <f>1+Interest_rates!U22/100</f>
        <v>1.04128</v>
      </c>
      <c r="R24" s="136">
        <f>1+Interest_rates!V22/100</f>
        <v>1.0462800000000001</v>
      </c>
      <c r="S24" s="136">
        <f>1+Interest_rates!W22/100</f>
        <v>1.05128</v>
      </c>
      <c r="T24" s="136">
        <f>1+Interest_rates!X22/100</f>
        <v>1.0562800000000001</v>
      </c>
      <c r="U24" s="136">
        <f>1+Interest_rates!Y22/100</f>
        <v>1.06128</v>
      </c>
      <c r="V24" s="136">
        <f>1+Interest_rates!Z22/100</f>
        <v>1.0662799999999999</v>
      </c>
      <c r="X24" s="47">
        <f>1/(PRODUCT(N$9:N24))</f>
        <v>0.76894227143416727</v>
      </c>
      <c r="Y24" s="47">
        <f>1/(PRODUCT(O$9:O24))</f>
        <v>0.71443842000545921</v>
      </c>
      <c r="Z24" s="47">
        <f>1/(PRODUCT(P$9:P24))</f>
        <v>0.66403596742654647</v>
      </c>
      <c r="AA24" s="47">
        <f>1/(PRODUCT(Q$9:Q24))</f>
        <v>0.61740853775480986</v>
      </c>
      <c r="AB24" s="47">
        <f>1/(PRODUCT(R$9:R24))</f>
        <v>0.57425712599910317</v>
      </c>
      <c r="AC24" s="47">
        <f>1/(PRODUCT(S$9:S24))</f>
        <v>0.53430768646936588</v>
      </c>
      <c r="AD24" s="47">
        <f>1/(PRODUCT(T$9:T24))</f>
        <v>0.49730894376268925</v>
      </c>
      <c r="AE24" s="47">
        <f>1/(PRODUCT(U$9:U24))</f>
        <v>0.46303040490466507</v>
      </c>
      <c r="AF24" s="47">
        <f>1/(PRODUCT(V$9:V24))</f>
        <v>0.43126055332618529</v>
      </c>
      <c r="AG24" s="47"/>
      <c r="AH24" s="148">
        <f>AH23/(1+Interest_rates!$F22/100)</f>
        <v>0.51010579713911031</v>
      </c>
      <c r="AI24" s="148">
        <f>AI23/(1+Interest_rates!$F22/100)</f>
        <v>0.52516790402244895</v>
      </c>
      <c r="AJ24" s="148">
        <f>AJ23/(1+Interest_rates!$F22/100)</f>
        <v>0.54114876334185213</v>
      </c>
      <c r="AK24" s="148">
        <f>AK23/(1+Interest_rates!$F22/100)</f>
        <v>0.55863869137306055</v>
      </c>
      <c r="AL24" s="148">
        <f>AL23/(1+Interest_rates!$F22/100)</f>
        <v>0.57806255867210188</v>
      </c>
      <c r="AM24" s="148">
        <f>AM23/(1+Interest_rates!$F22/100)</f>
        <v>0.59972256274554547</v>
      </c>
      <c r="AN24" s="148">
        <f>AN23/(1+Interest_rates!$F22/100)</f>
        <v>0.62369347357848492</v>
      </c>
      <c r="AO24" s="148">
        <f>AO23/(1+Interest_rates!$F22/100)</f>
        <v>0.64998215348981825</v>
      </c>
      <c r="AP24" s="148">
        <f>AP23/(1+Interest_rates!$F22/100)</f>
        <v>0.67863336681564912</v>
      </c>
      <c r="AQ24" s="148">
        <f>AQ23/(1+Interest_rates!$F22/100)</f>
        <v>0.7096672706801288</v>
      </c>
      <c r="AR24" s="148">
        <f>AR23/(1+Interest_rates!$F22/100)</f>
        <v>0.74314937251081725</v>
      </c>
      <c r="AS24" s="148">
        <f>AS23/(1+Interest_rates!$F22/100)</f>
        <v>0.77916982259641676</v>
      </c>
      <c r="AT24" s="148">
        <f>AT23/(1+Interest_rates!$F22/100)</f>
        <v>0.81780106240074701</v>
      </c>
      <c r="AU24" s="148">
        <f>AU23/(1+Interest_rates!$F22/100)</f>
        <v>0.85911637207323266</v>
      </c>
      <c r="AV24" s="148">
        <f>AV23/(1+Interest_rates!$F22/100)</f>
        <v>0.90320622428803099</v>
      </c>
      <c r="AW24" s="148">
        <f>AW23/(1+Interest_rates!$F22/100)</f>
        <v>0.95013681970203701</v>
      </c>
      <c r="AX24" s="58">
        <v>1</v>
      </c>
      <c r="CA24" s="148">
        <f>CA23/(1+Interest_rates!$G22/100)</f>
        <v>0.58503306530367172</v>
      </c>
      <c r="CB24" s="148">
        <f>CB23/(1+Interest_rates!$G22/100)</f>
        <v>0.60137303881760318</v>
      </c>
      <c r="CC24" s="148">
        <f>CC23/(1+Interest_rates!$G22/100)</f>
        <v>0.61930598283514415</v>
      </c>
      <c r="CD24" s="148">
        <f>CD23/(1+Interest_rates!$G22/100)</f>
        <v>0.63774272194414661</v>
      </c>
      <c r="CE24" s="148">
        <f>CE23/(1+Interest_rates!$G22/100)</f>
        <v>0.658450228125673</v>
      </c>
      <c r="CF24" s="148">
        <f>CF23/(1+Interest_rates!$G22/100)</f>
        <v>0.68147623260322787</v>
      </c>
      <c r="CG24" s="148">
        <f>CG23/(1+Interest_rates!$G22/100)</f>
        <v>0.70508938406292965</v>
      </c>
      <c r="CH24" s="148">
        <f>CH23/(1+Interest_rates!$G22/100)</f>
        <v>0.73088155373195185</v>
      </c>
      <c r="CI24" s="148">
        <f>CI23/(1+Interest_rates!$G22/100)</f>
        <v>0.75882315553112412</v>
      </c>
      <c r="CJ24" s="148">
        <f>CJ23/(1+Interest_rates!$G22/100)</f>
        <v>0.78703620045377132</v>
      </c>
      <c r="CK24" s="148">
        <f>CK23/(1+Interest_rates!$G22/100)</f>
        <v>0.81731348308522789</v>
      </c>
      <c r="CL24" s="148">
        <f>CL23/(1+Interest_rates!$G22/100)</f>
        <v>0.84966275074574116</v>
      </c>
      <c r="CM24" s="148">
        <f>CM23/(1+Interest_rates!$G22/100)</f>
        <v>0.8840910854059586</v>
      </c>
      <c r="CN24" s="148">
        <f>CN23/(1+Interest_rates!$G22/100)</f>
        <v>0.92062172905493278</v>
      </c>
      <c r="CO24" s="148">
        <f>CO23/(1+Interest_rates!$G22/100)</f>
        <v>0.95925101680607772</v>
      </c>
      <c r="CP24" s="58">
        <v>1</v>
      </c>
      <c r="DS24" s="148">
        <f>DS23/(1+Interest_rates!$H22/100)</f>
        <v>0.47183939384338069</v>
      </c>
      <c r="DT24" s="148">
        <f>DT23/(1+Interest_rates!$H22/100)</f>
        <v>0.48737706508264306</v>
      </c>
      <c r="DU24" s="148">
        <f>DU23/(1+Interest_rates!$H22/100)</f>
        <v>0.50434753448882086</v>
      </c>
      <c r="DV24" s="148">
        <f>DV23/(1+Interest_rates!$H22/100)</f>
        <v>0.5244054359354412</v>
      </c>
      <c r="DW24" s="148">
        <f>DW23/(1+Interest_rates!$H22/100)</f>
        <v>0.54667693479961932</v>
      </c>
      <c r="DX24" s="148">
        <f>DX23/(1+Interest_rates!$H22/100)</f>
        <v>0.57126099655755835</v>
      </c>
      <c r="DY24" s="148">
        <f>DY23/(1+Interest_rates!$H22/100)</f>
        <v>0.5996241050366411</v>
      </c>
      <c r="DZ24" s="148">
        <f>DZ23/(1+Interest_rates!$H22/100)</f>
        <v>0.63055271637443089</v>
      </c>
      <c r="EA24" s="148">
        <f>EA23/(1+Interest_rates!$H22/100)</f>
        <v>0.66411703746704209</v>
      </c>
      <c r="EB24" s="148">
        <f>EB23/(1+Interest_rates!$H22/100)</f>
        <v>0.7020912496694075</v>
      </c>
      <c r="EC24" s="148">
        <f>EC23/(1+Interest_rates!$H22/100)</f>
        <v>0.74314252503757772</v>
      </c>
      <c r="ED24" s="148">
        <f>ED23/(1+Interest_rates!$H22/100)</f>
        <v>0.78741895667931661</v>
      </c>
      <c r="EE24" s="148">
        <f>EE23/(1+Interest_rates!$H22/100)</f>
        <v>0.83507355193754873</v>
      </c>
      <c r="EF24" s="148">
        <f>EF23/(1+Interest_rates!$H22/100)</f>
        <v>0.88628026214235922</v>
      </c>
      <c r="EG24" s="148">
        <f>EG23/(1+Interest_rates!$H22/100)</f>
        <v>0.94119418718469983</v>
      </c>
      <c r="EH24" s="58">
        <v>1</v>
      </c>
    </row>
    <row r="25" spans="1:146">
      <c r="A25" s="58">
        <v>2029</v>
      </c>
      <c r="B25" s="58">
        <v>16</v>
      </c>
      <c r="D25" s="47">
        <f t="shared" si="1"/>
        <v>0.72844581371423445</v>
      </c>
      <c r="E25" s="47">
        <f t="shared" si="0"/>
        <v>0.67362493350144959</v>
      </c>
      <c r="F25" s="47">
        <f t="shared" si="0"/>
        <v>0.62316693922011435</v>
      </c>
      <c r="G25" s="47">
        <f t="shared" si="0"/>
        <v>0.57670591171478747</v>
      </c>
      <c r="H25" s="47">
        <f t="shared" si="0"/>
        <v>0.53390817568584104</v>
      </c>
      <c r="I25" s="47">
        <f t="shared" si="0"/>
        <v>0.49446932279020878</v>
      </c>
      <c r="J25" s="47">
        <f t="shared" si="0"/>
        <v>0.45811152199140021</v>
      </c>
      <c r="K25" s="47">
        <f t="shared" si="0"/>
        <v>0.4245810882550472</v>
      </c>
      <c r="L25" s="47">
        <f t="shared" si="0"/>
        <v>0.39364628371277405</v>
      </c>
      <c r="N25" s="136">
        <f>1+Interest_rates!R23/100</f>
        <v>1.02667</v>
      </c>
      <c r="O25" s="136">
        <f>1+Interest_rates!S23/100</f>
        <v>1.0316700000000001</v>
      </c>
      <c r="P25" s="136">
        <f>1+Interest_rates!T23/100</f>
        <v>1.03667</v>
      </c>
      <c r="Q25" s="136">
        <f>1+Interest_rates!U23/100</f>
        <v>1.0416700000000001</v>
      </c>
      <c r="R25" s="136">
        <f>1+Interest_rates!V23/100</f>
        <v>1.04667</v>
      </c>
      <c r="S25" s="136">
        <f>1+Interest_rates!W23/100</f>
        <v>1.0516700000000001</v>
      </c>
      <c r="T25" s="136">
        <f>1+Interest_rates!X23/100</f>
        <v>1.05667</v>
      </c>
      <c r="U25" s="136">
        <f>1+Interest_rates!Y23/100</f>
        <v>1.0616699999999999</v>
      </c>
      <c r="V25" s="136">
        <f>1+Interest_rates!Z23/100</f>
        <v>1.06667</v>
      </c>
      <c r="X25" s="47">
        <f>1/(PRODUCT(N$9:N25))</f>
        <v>0.74896731319135401</v>
      </c>
      <c r="Y25" s="47">
        <f>1/(PRODUCT(O$9:O25))</f>
        <v>0.69250673180906597</v>
      </c>
      <c r="Z25" s="47">
        <f>1/(PRODUCT(P$9:P25))</f>
        <v>0.64054710508314749</v>
      </c>
      <c r="AA25" s="47">
        <f>1/(PRODUCT(Q$9:Q25))</f>
        <v>0.59271029957165866</v>
      </c>
      <c r="AB25" s="47">
        <f>1/(PRODUCT(R$9:R25))</f>
        <v>0.54865155779672981</v>
      </c>
      <c r="AC25" s="47">
        <f>1/(PRODUCT(S$9:S25))</f>
        <v>0.50805641167796534</v>
      </c>
      <c r="AD25" s="47">
        <f>1/(PRODUCT(T$9:T25))</f>
        <v>0.47063789429309932</v>
      </c>
      <c r="AE25" s="47">
        <f>1/(PRODUCT(U$9:U25))</f>
        <v>0.43613401989758127</v>
      </c>
      <c r="AF25" s="47">
        <f>1/(PRODUCT(V$9:V25))</f>
        <v>0.40430550528859466</v>
      </c>
      <c r="AG25" s="47"/>
      <c r="AH25" s="148">
        <f>AH24/(1+Interest_rates!$F23/100)</f>
        <v>0.48449077012272201</v>
      </c>
      <c r="AI25" s="148">
        <f>AI24/(1+Interest_rates!$F23/100)</f>
        <v>0.49879653140696284</v>
      </c>
      <c r="AJ25" s="148">
        <f>AJ24/(1+Interest_rates!$F23/100)</f>
        <v>0.5139749098576768</v>
      </c>
      <c r="AK25" s="148">
        <f>AK24/(1+Interest_rates!$F23/100)</f>
        <v>0.53058657894427663</v>
      </c>
      <c r="AL25" s="148">
        <f>AL24/(1+Interest_rates!$F23/100)</f>
        <v>0.5490350742941692</v>
      </c>
      <c r="AM25" s="148">
        <f>AM24/(1+Interest_rates!$F23/100)</f>
        <v>0.56960741852797159</v>
      </c>
      <c r="AN25" s="148">
        <f>AN24/(1+Interest_rates!$F23/100)</f>
        <v>0.59237462704653465</v>
      </c>
      <c r="AO25" s="148">
        <f>AO24/(1+Interest_rates!$F23/100)</f>
        <v>0.61734321757654631</v>
      </c>
      <c r="AP25" s="148">
        <f>AP24/(1+Interest_rates!$F23/100)</f>
        <v>0.64455570660732009</v>
      </c>
      <c r="AQ25" s="148">
        <f>AQ24/(1+Interest_rates!$F23/100)</f>
        <v>0.67403123907047291</v>
      </c>
      <c r="AR25" s="148">
        <f>AR24/(1+Interest_rates!$F23/100)</f>
        <v>0.70583203292981778</v>
      </c>
      <c r="AS25" s="148">
        <f>AS24/(1+Interest_rates!$F23/100)</f>
        <v>0.7400437115659263</v>
      </c>
      <c r="AT25" s="148">
        <f>AT24/(1+Interest_rates!$F23/100)</f>
        <v>0.77673507878536485</v>
      </c>
      <c r="AU25" s="148">
        <f>AU24/(1+Interest_rates!$F23/100)</f>
        <v>0.81597573496560138</v>
      </c>
      <c r="AV25" s="148">
        <f>AV24/(1+Interest_rates!$F23/100)</f>
        <v>0.85785160968403606</v>
      </c>
      <c r="AW25" s="148">
        <f>AW24/(1+Interest_rates!$F23/100)</f>
        <v>0.90242557932321843</v>
      </c>
      <c r="AX25" s="148">
        <f>AX24/(1+Interest_rates!$F23/100)</f>
        <v>0.9497848737261011</v>
      </c>
      <c r="AY25" s="58">
        <v>1</v>
      </c>
      <c r="CA25" s="148">
        <f>CA24/(1+Interest_rates!$G23/100)</f>
        <v>0.56098369432783735</v>
      </c>
      <c r="CB25" s="148">
        <f>CB24/(1+Interest_rates!$G23/100)</f>
        <v>0.57665196891041381</v>
      </c>
      <c r="CC25" s="148">
        <f>CC24/(1+Interest_rates!$G23/100)</f>
        <v>0.5938477306233223</v>
      </c>
      <c r="CD25" s="148">
        <f>CD24/(1+Interest_rates!$G23/100)</f>
        <v>0.61152657756397888</v>
      </c>
      <c r="CE25" s="148">
        <f>CE24/(1+Interest_rates!$G23/100)</f>
        <v>0.63138284553748125</v>
      </c>
      <c r="CF25" s="148">
        <f>CF24/(1+Interest_rates!$G23/100)</f>
        <v>0.65346230364592706</v>
      </c>
      <c r="CG25" s="148">
        <f>CG24/(1+Interest_rates!$G23/100)</f>
        <v>0.67610477246725831</v>
      </c>
      <c r="CH25" s="148">
        <f>CH24/(1+Interest_rates!$G23/100)</f>
        <v>0.7008366850441109</v>
      </c>
      <c r="CI25" s="148">
        <f>CI24/(1+Interest_rates!$G23/100)</f>
        <v>0.72762967151334701</v>
      </c>
      <c r="CJ25" s="148">
        <f>CJ24/(1+Interest_rates!$G23/100)</f>
        <v>0.75468294270021319</v>
      </c>
      <c r="CK25" s="148">
        <f>CK24/(1+Interest_rates!$G23/100)</f>
        <v>0.78371559550589043</v>
      </c>
      <c r="CL25" s="148">
        <f>CL24/(1+Interest_rates!$G23/100)</f>
        <v>0.81473505877601349</v>
      </c>
      <c r="CM25" s="148">
        <f>CM24/(1+Interest_rates!$G23/100)</f>
        <v>0.84774812335761751</v>
      </c>
      <c r="CN25" s="148">
        <f>CN24/(1+Interest_rates!$G23/100)</f>
        <v>0.88277707581475429</v>
      </c>
      <c r="CO25" s="148">
        <f>CO24/(1+Interest_rates!$G23/100)</f>
        <v>0.91981840191594133</v>
      </c>
      <c r="CP25" s="148">
        <f>CP24/(1+Interest_rates!$G23/100)</f>
        <v>0.95889228762933065</v>
      </c>
      <c r="CQ25" s="58">
        <v>1</v>
      </c>
      <c r="DS25" s="148">
        <f>DS24/(1+Interest_rates!$H23/100)</f>
        <v>0.44392954344687563</v>
      </c>
      <c r="DT25" s="148">
        <f>DT24/(1+Interest_rates!$H23/100)</f>
        <v>0.45854814331258109</v>
      </c>
      <c r="DU25" s="148">
        <f>DU24/(1+Interest_rates!$H23/100)</f>
        <v>0.47451478966272531</v>
      </c>
      <c r="DV25" s="148">
        <f>DV24/(1+Interest_rates!$H23/100)</f>
        <v>0.49338624284761184</v>
      </c>
      <c r="DW25" s="148">
        <f>DW24/(1+Interest_rates!$H23/100)</f>
        <v>0.51434035658134991</v>
      </c>
      <c r="DX25" s="148">
        <f>DX24/(1+Interest_rates!$H23/100)</f>
        <v>0.53747024241681329</v>
      </c>
      <c r="DY25" s="148">
        <f>DY24/(1+Interest_rates!$H23/100)</f>
        <v>0.56415563995280804</v>
      </c>
      <c r="DZ25" s="148">
        <f>DZ24/(1+Interest_rates!$H23/100)</f>
        <v>0.59325478786157371</v>
      </c>
      <c r="EA25" s="148">
        <f>EA24/(1+Interest_rates!$H23/100)</f>
        <v>0.6248337402194456</v>
      </c>
      <c r="EB25" s="148">
        <f>EB24/(1+Interest_rates!$H23/100)</f>
        <v>0.66056173348519343</v>
      </c>
      <c r="EC25" s="148">
        <f>EC24/(1+Interest_rates!$H23/100)</f>
        <v>0.69918477804207257</v>
      </c>
      <c r="ED25" s="148">
        <f>ED24/(1+Interest_rates!$H23/100)</f>
        <v>0.74084220711781934</v>
      </c>
      <c r="EE25" s="148">
        <f>EE24/(1+Interest_rates!$H23/100)</f>
        <v>0.78567797749258961</v>
      </c>
      <c r="EF25" s="148">
        <f>EF24/(1+Interest_rates!$H23/100)</f>
        <v>0.83385575107243526</v>
      </c>
      <c r="EG25" s="148">
        <f>EG24/(1+Interest_rates!$H23/100)</f>
        <v>0.88552145340888333</v>
      </c>
      <c r="EH25" s="148">
        <f>EH24/(1+Interest_rates!$H23/100)</f>
        <v>0.94084883381787054</v>
      </c>
      <c r="EI25" s="58">
        <v>1</v>
      </c>
    </row>
    <row r="26" spans="1:146">
      <c r="A26" s="58">
        <v>2030</v>
      </c>
      <c r="B26" s="58">
        <v>17</v>
      </c>
      <c r="D26" s="47">
        <f t="shared" si="1"/>
        <v>0.7141625624649357</v>
      </c>
      <c r="E26" s="47">
        <f t="shared" si="1"/>
        <v>0.65719505707458503</v>
      </c>
      <c r="F26" s="47">
        <f t="shared" si="1"/>
        <v>0.60501644584477121</v>
      </c>
      <c r="G26" s="47">
        <f t="shared" si="1"/>
        <v>0.55720377943457733</v>
      </c>
      <c r="H26" s="47">
        <f t="shared" si="1"/>
        <v>0.51337324585177024</v>
      </c>
      <c r="I26" s="47">
        <f t="shared" si="1"/>
        <v>0.47317638544517582</v>
      </c>
      <c r="J26" s="47">
        <f t="shared" si="1"/>
        <v>0.43629668761085727</v>
      </c>
      <c r="K26" s="47">
        <f t="shared" si="1"/>
        <v>0.40244652915170354</v>
      </c>
      <c r="L26" s="47">
        <f t="shared" si="1"/>
        <v>0.37136441859695657</v>
      </c>
      <c r="N26" s="136">
        <f>1+Interest_rates!R24/100</f>
        <v>1.0269600000000001</v>
      </c>
      <c r="O26" s="136">
        <f>1+Interest_rates!S24/100</f>
        <v>1.03196</v>
      </c>
      <c r="P26" s="136">
        <f>1+Interest_rates!T24/100</f>
        <v>1.0369600000000001</v>
      </c>
      <c r="Q26" s="136">
        <f>1+Interest_rates!U24/100</f>
        <v>1.04196</v>
      </c>
      <c r="R26" s="136">
        <f>1+Interest_rates!V24/100</f>
        <v>1.0469599999999999</v>
      </c>
      <c r="S26" s="136">
        <f>1+Interest_rates!W24/100</f>
        <v>1.05196</v>
      </c>
      <c r="T26" s="136">
        <f>1+Interest_rates!X24/100</f>
        <v>1.0569599999999999</v>
      </c>
      <c r="U26" s="136">
        <f>1+Interest_rates!Y24/100</f>
        <v>1.06196</v>
      </c>
      <c r="V26" s="136">
        <f>1+Interest_rates!Z24/100</f>
        <v>1.0669599999999999</v>
      </c>
      <c r="X26" s="47">
        <f>1/(PRODUCT(N$9:N26))</f>
        <v>0.72930524381802009</v>
      </c>
      <c r="Y26" s="47">
        <f>1/(PRODUCT(O$9:O26))</f>
        <v>0.67105966491827784</v>
      </c>
      <c r="Z26" s="47">
        <f>1/(PRODUCT(P$9:P26))</f>
        <v>0.61771631025608265</v>
      </c>
      <c r="AA26" s="47">
        <f>1/(PRODUCT(Q$9:Q26))</f>
        <v>0.56884170176557525</v>
      </c>
      <c r="AB26" s="47">
        <f>1/(PRODUCT(R$9:R26))</f>
        <v>0.52404252101009574</v>
      </c>
      <c r="AC26" s="47">
        <f>1/(PRODUCT(S$9:S26))</f>
        <v>0.48296172067185567</v>
      </c>
      <c r="AD26" s="47">
        <f>1/(PRODUCT(T$9:T26))</f>
        <v>0.44527502866059204</v>
      </c>
      <c r="AE26" s="47">
        <f>1/(PRODUCT(U$9:U26))</f>
        <v>0.41068780358731138</v>
      </c>
      <c r="AF26" s="47">
        <f>1/(PRODUCT(V$9:V26))</f>
        <v>0.3789322048517233</v>
      </c>
      <c r="AG26" s="47"/>
      <c r="AH26" s="148">
        <f>AH25/(1+Interest_rates!$F24/100)</f>
        <v>0.46003529389904857</v>
      </c>
      <c r="AI26" s="148">
        <f>AI25/(1+Interest_rates!$F24/100)</f>
        <v>0.4736189481246561</v>
      </c>
      <c r="AJ26" s="148">
        <f>AJ25/(1+Interest_rates!$F24/100)</f>
        <v>0.48803117271608942</v>
      </c>
      <c r="AK26" s="148">
        <f>AK25/(1+Interest_rates!$F24/100)</f>
        <v>0.50380434021827314</v>
      </c>
      <c r="AL26" s="148">
        <f>AL25/(1+Interest_rates!$F24/100)</f>
        <v>0.52132161712766256</v>
      </c>
      <c r="AM26" s="148">
        <f>AM25/(1+Interest_rates!$F24/100)</f>
        <v>0.54085553812143605</v>
      </c>
      <c r="AN26" s="148">
        <f>AN25/(1+Interest_rates!$F24/100)</f>
        <v>0.56247353398014988</v>
      </c>
      <c r="AO26" s="148">
        <f>AO25/(1+Interest_rates!$F24/100)</f>
        <v>0.58618179343741339</v>
      </c>
      <c r="AP26" s="148">
        <f>AP25/(1+Interest_rates!$F24/100)</f>
        <v>0.61202068689213418</v>
      </c>
      <c r="AQ26" s="148">
        <f>AQ25/(1+Interest_rates!$F24/100)</f>
        <v>0.64000839290371159</v>
      </c>
      <c r="AR26" s="148">
        <f>AR25/(1+Interest_rates!$F24/100)</f>
        <v>0.6702039888809086</v>
      </c>
      <c r="AS26" s="148">
        <f>AS25/(1+Interest_rates!$F24/100)</f>
        <v>0.70268877622196646</v>
      </c>
      <c r="AT26" s="148">
        <f>AT25/(1+Interest_rates!$F24/100)</f>
        <v>0.73752808574705153</v>
      </c>
      <c r="AU26" s="148">
        <f>AU25/(1+Interest_rates!$F24/100)</f>
        <v>0.77478800463899244</v>
      </c>
      <c r="AV26" s="148">
        <f>AV25/(1+Interest_rates!$F24/100)</f>
        <v>0.81455012503706559</v>
      </c>
      <c r="AW26" s="148">
        <f>AW25/(1+Interest_rates!$F24/100)</f>
        <v>0.85687414953399133</v>
      </c>
      <c r="AX26" s="148">
        <f>AX25/(1+Interest_rates!$F24/100)</f>
        <v>0.9018429049015354</v>
      </c>
      <c r="AY26" s="148">
        <f>AY25/(1+Interest_rates!$F24/100)</f>
        <v>0.94952333928367949</v>
      </c>
      <c r="AZ26" s="58">
        <v>1</v>
      </c>
      <c r="CA26" s="148">
        <f>CA25/(1+Interest_rates!$G24/100)</f>
        <v>0.53777339461620199</v>
      </c>
      <c r="CB26" s="148">
        <f>CB25/(1+Interest_rates!$G24/100)</f>
        <v>0.55279340552783252</v>
      </c>
      <c r="CC26" s="148">
        <f>CC25/(1+Interest_rates!$G24/100)</f>
        <v>0.56927770488067242</v>
      </c>
      <c r="CD26" s="148">
        <f>CD25/(1+Interest_rates!$G24/100)</f>
        <v>0.58622510215497026</v>
      </c>
      <c r="CE26" s="148">
        <f>CE25/(1+Interest_rates!$G24/100)</f>
        <v>0.60525983122194216</v>
      </c>
      <c r="CF26" s="148">
        <f>CF25/(1+Interest_rates!$G24/100)</f>
        <v>0.62642576751977352</v>
      </c>
      <c r="CG26" s="148">
        <f>CG25/(1+Interest_rates!$G24/100)</f>
        <v>0.64813142036433358</v>
      </c>
      <c r="CH26" s="148">
        <f>CH25/(1+Interest_rates!$G24/100)</f>
        <v>0.67184006772126126</v>
      </c>
      <c r="CI26" s="148">
        <f>CI25/(1+Interest_rates!$G24/100)</f>
        <v>0.6975245135102448</v>
      </c>
      <c r="CJ26" s="148">
        <f>CJ25/(1+Interest_rates!$G24/100)</f>
        <v>0.72345847492255566</v>
      </c>
      <c r="CK26" s="148">
        <f>CK25/(1+Interest_rates!$G24/100)</f>
        <v>0.75128992245282633</v>
      </c>
      <c r="CL26" s="148">
        <f>CL25/(1+Interest_rates!$G24/100)</f>
        <v>0.78102597758350911</v>
      </c>
      <c r="CM26" s="148">
        <f>CM25/(1+Interest_rates!$G24/100)</f>
        <v>0.81267315019519293</v>
      </c>
      <c r="CN26" s="148">
        <f>CN25/(1+Interest_rates!$G24/100)</f>
        <v>0.8462528047612583</v>
      </c>
      <c r="CO26" s="148">
        <f>CO25/(1+Interest_rates!$G24/100)</f>
        <v>0.88176157244904063</v>
      </c>
      <c r="CP26" s="148">
        <f>CP25/(1+Interest_rates!$G24/100)</f>
        <v>0.919218804046676</v>
      </c>
      <c r="CQ26" s="148">
        <f>CQ25/(1+Interest_rates!$G24/100)</f>
        <v>0.95862571417615694</v>
      </c>
      <c r="CR26" s="58">
        <v>1</v>
      </c>
      <c r="DS26" s="148">
        <f>DS25/(1+Interest_rates!$H24/100)</f>
        <v>0.41755666451604234</v>
      </c>
      <c r="DT26" s="148">
        <f>DT25/(1+Interest_rates!$H24/100)</f>
        <v>0.43130680547855549</v>
      </c>
      <c r="DU26" s="148">
        <f>DU25/(1+Interest_rates!$H24/100)</f>
        <v>0.44632490844531891</v>
      </c>
      <c r="DV26" s="148">
        <f>DV25/(1+Interest_rates!$H24/100)</f>
        <v>0.4640752500541892</v>
      </c>
      <c r="DW26" s="148">
        <f>DW25/(1+Interest_rates!$H24/100)</f>
        <v>0.48378452592399063</v>
      </c>
      <c r="DX26" s="148">
        <f>DX25/(1+Interest_rates!$H24/100)</f>
        <v>0.50554031605479255</v>
      </c>
      <c r="DY26" s="148">
        <f>DY25/(1+Interest_rates!$H24/100)</f>
        <v>0.53064039274691299</v>
      </c>
      <c r="DZ26" s="148">
        <f>DZ25/(1+Interest_rates!$H24/100)</f>
        <v>0.55801082420479853</v>
      </c>
      <c r="EA26" s="148">
        <f>EA25/(1+Interest_rates!$H24/100)</f>
        <v>0.58771374037722035</v>
      </c>
      <c r="EB26" s="148">
        <f>EB25/(1+Interest_rates!$H24/100)</f>
        <v>0.6213192120519897</v>
      </c>
      <c r="EC26" s="148">
        <f>EC25/(1+Interest_rates!$H24/100)</f>
        <v>0.65764774638066947</v>
      </c>
      <c r="ED26" s="148">
        <f>ED25/(1+Interest_rates!$H24/100)</f>
        <v>0.69683039911002975</v>
      </c>
      <c r="EE26" s="148">
        <f>EE25/(1+Interest_rates!$H24/100)</f>
        <v>0.73900257486416865</v>
      </c>
      <c r="EF26" s="148">
        <f>EF25/(1+Interest_rates!$H24/100)</f>
        <v>0.78431821275483948</v>
      </c>
      <c r="EG26" s="148">
        <f>EG25/(1+Interest_rates!$H24/100)</f>
        <v>0.83291456921712936</v>
      </c>
      <c r="EH26" s="148">
        <f>EH25/(1+Interest_rates!$H24/100)</f>
        <v>0.88495507150181574</v>
      </c>
      <c r="EI26" s="148">
        <f>EI25/(1+Interest_rates!$H24/100)</f>
        <v>0.94059219684713491</v>
      </c>
      <c r="EJ26" s="58">
        <v>1</v>
      </c>
    </row>
    <row r="27" spans="1:146">
      <c r="A27" s="58">
        <v>2031</v>
      </c>
      <c r="B27" s="58">
        <v>18</v>
      </c>
      <c r="D27" s="47">
        <f t="shared" ref="D27:L51" si="2">1/(1+D$5)^$B27</f>
        <v>0.7001593749656233</v>
      </c>
      <c r="E27" s="47">
        <f t="shared" si="2"/>
        <v>0.64116590934105855</v>
      </c>
      <c r="F27" s="47">
        <f t="shared" si="2"/>
        <v>0.5873946076162827</v>
      </c>
      <c r="G27" s="47">
        <f t="shared" si="2"/>
        <v>0.53836113955031628</v>
      </c>
      <c r="H27" s="47">
        <f t="shared" si="2"/>
        <v>0.49362812101131748</v>
      </c>
      <c r="I27" s="47">
        <f t="shared" si="2"/>
        <v>0.45280036884705832</v>
      </c>
      <c r="J27" s="47">
        <f t="shared" si="2"/>
        <v>0.41552065486748313</v>
      </c>
      <c r="K27" s="47">
        <f t="shared" si="2"/>
        <v>0.38146590440919764</v>
      </c>
      <c r="L27" s="47">
        <f t="shared" si="2"/>
        <v>0.35034379112920433</v>
      </c>
      <c r="N27" s="136">
        <f>1+Interest_rates!R25/100</f>
        <v>1.0271600000000001</v>
      </c>
      <c r="O27" s="136">
        <f>1+Interest_rates!S25/100</f>
        <v>1.03216</v>
      </c>
      <c r="P27" s="136">
        <f>1+Interest_rates!T25/100</f>
        <v>1.0371600000000001</v>
      </c>
      <c r="Q27" s="136">
        <f>1+Interest_rates!U25/100</f>
        <v>1.04216</v>
      </c>
      <c r="R27" s="136">
        <f>1+Interest_rates!V25/100</f>
        <v>1.0471600000000001</v>
      </c>
      <c r="S27" s="136">
        <f>1+Interest_rates!W25/100</f>
        <v>1.05216</v>
      </c>
      <c r="T27" s="136">
        <f>1+Interest_rates!X25/100</f>
        <v>1.0571600000000001</v>
      </c>
      <c r="U27" s="136">
        <f>1+Interest_rates!Y25/100</f>
        <v>1.06216</v>
      </c>
      <c r="V27" s="136">
        <f>1+Interest_rates!Z25/100</f>
        <v>1.0671599999999999</v>
      </c>
      <c r="X27" s="47">
        <f>1/(PRODUCT(N$9:N27))</f>
        <v>0.71002107151565486</v>
      </c>
      <c r="Y27" s="47">
        <f>1/(PRODUCT(O$9:O27))</f>
        <v>0.65015081471697977</v>
      </c>
      <c r="Z27" s="47">
        <f>1/(PRODUCT(P$9:P27))</f>
        <v>0.59558439416877107</v>
      </c>
      <c r="AA27" s="47">
        <f>1/(PRODUCT(Q$9:Q27))</f>
        <v>0.54582952883009828</v>
      </c>
      <c r="AB27" s="47">
        <f>1/(PRODUCT(R$9:R27))</f>
        <v>0.50044169086872659</v>
      </c>
      <c r="AC27" s="47">
        <f>1/(PRODUCT(S$9:S27))</f>
        <v>0.45901927527358544</v>
      </c>
      <c r="AD27" s="47">
        <f>1/(PRODUCT(T$9:T27))</f>
        <v>0.42119927793389078</v>
      </c>
      <c r="AE27" s="47">
        <f>1/(PRODUCT(U$9:U27))</f>
        <v>0.38665342659044905</v>
      </c>
      <c r="AF27" s="47">
        <f>1/(PRODUCT(V$9:V27))</f>
        <v>0.35508471536763314</v>
      </c>
      <c r="AG27" s="47"/>
      <c r="AH27" s="148">
        <f>AH26/(1+Interest_rates!$F25/100)</f>
        <v>0.43673131113678948</v>
      </c>
      <c r="AI27" s="148">
        <f>AI26/(1+Interest_rates!$F25/100)</f>
        <v>0.44962685893204229</v>
      </c>
      <c r="AJ27" s="148">
        <f>AJ26/(1+Interest_rates!$F25/100)</f>
        <v>0.46330900424934435</v>
      </c>
      <c r="AK27" s="148">
        <f>AK26/(1+Interest_rates!$F25/100)</f>
        <v>0.47828315126668292</v>
      </c>
      <c r="AL27" s="148">
        <f>AL26/(1+Interest_rates!$F25/100)</f>
        <v>0.49491305643622552</v>
      </c>
      <c r="AM27" s="148">
        <f>AM26/(1+Interest_rates!$F25/100)</f>
        <v>0.51345744866089083</v>
      </c>
      <c r="AN27" s="148">
        <f>AN26/(1+Interest_rates!$F25/100)</f>
        <v>0.53398034288386675</v>
      </c>
      <c r="AO27" s="148">
        <f>AO26/(1+Interest_rates!$F25/100)</f>
        <v>0.55648761433642191</v>
      </c>
      <c r="AP27" s="148">
        <f>AP26/(1+Interest_rates!$F25/100)</f>
        <v>0.58101758837637096</v>
      </c>
      <c r="AQ27" s="148">
        <f>AQ26/(1+Interest_rates!$F25/100)</f>
        <v>0.60758752269282257</v>
      </c>
      <c r="AR27" s="148">
        <f>AR26/(1+Interest_rates!$F25/100)</f>
        <v>0.63625350201346975</v>
      </c>
      <c r="AS27" s="148">
        <f>AS26/(1+Interest_rates!$F25/100)</f>
        <v>0.6670927092560629</v>
      </c>
      <c r="AT27" s="148">
        <f>AT26/(1+Interest_rates!$F25/100)</f>
        <v>0.70016716578097848</v>
      </c>
      <c r="AU27" s="148">
        <f>AU26/(1+Interest_rates!$F25/100)</f>
        <v>0.73553961099623333</v>
      </c>
      <c r="AV27" s="148">
        <f>AV26/(1+Interest_rates!$F25/100)</f>
        <v>0.77328750383256017</v>
      </c>
      <c r="AW27" s="148">
        <f>AW26/(1+Interest_rates!$F25/100)</f>
        <v>0.81346752253169974</v>
      </c>
      <c r="AX27" s="148">
        <f>AX26/(1+Interest_rates!$F25/100)</f>
        <v>0.85615829811416355</v>
      </c>
      <c r="AY27" s="148">
        <f>AY26/(1+Interest_rates!$F25/100)</f>
        <v>0.90142338733545935</v>
      </c>
      <c r="AZ27" s="148">
        <f>AZ26/(1+Interest_rates!$F25/100)</f>
        <v>0.94934305460621249</v>
      </c>
      <c r="BA27" s="58">
        <v>1</v>
      </c>
      <c r="CA27" s="148">
        <f>CA26/(1+Interest_rates!$G25/100)</f>
        <v>0.51542458462678453</v>
      </c>
      <c r="CB27" s="148">
        <f>CB26/(1+Interest_rates!$G25/100)</f>
        <v>0.52982039327541064</v>
      </c>
      <c r="CC27" s="148">
        <f>CC26/(1+Interest_rates!$G25/100)</f>
        <v>0.54561963740288333</v>
      </c>
      <c r="CD27" s="148">
        <f>CD26/(1+Interest_rates!$G25/100)</f>
        <v>0.56186273400836739</v>
      </c>
      <c r="CE27" s="148">
        <f>CE26/(1+Interest_rates!$G25/100)</f>
        <v>0.58010641698161913</v>
      </c>
      <c r="CF27" s="148">
        <f>CF26/(1+Interest_rates!$G25/100)</f>
        <v>0.60039273838346641</v>
      </c>
      <c r="CG27" s="148">
        <f>CG26/(1+Interest_rates!$G25/100)</f>
        <v>0.62119634676845337</v>
      </c>
      <c r="CH27" s="148">
        <f>CH26/(1+Interest_rates!$G25/100)</f>
        <v>0.64391970913324381</v>
      </c>
      <c r="CI27" s="148">
        <f>CI26/(1+Interest_rates!$G25/100)</f>
        <v>0.66853675961340742</v>
      </c>
      <c r="CJ27" s="148">
        <f>CJ26/(1+Interest_rates!$G25/100)</f>
        <v>0.69339295633583387</v>
      </c>
      <c r="CK27" s="148">
        <f>CK26/(1+Interest_rates!$G25/100)</f>
        <v>0.72006778336607336</v>
      </c>
      <c r="CL27" s="148">
        <f>CL26/(1+Interest_rates!$G25/100)</f>
        <v>0.74856806623170247</v>
      </c>
      <c r="CM27" s="148">
        <f>CM26/(1+Interest_rates!$G25/100)</f>
        <v>0.77890004427541104</v>
      </c>
      <c r="CN27" s="148">
        <f>CN26/(1+Interest_rates!$G25/100)</f>
        <v>0.81108419410487109</v>
      </c>
      <c r="CO27" s="148">
        <f>CO26/(1+Interest_rates!$G25/100)</f>
        <v>0.84511728688951138</v>
      </c>
      <c r="CP27" s="148">
        <f>CP26/(1+Interest_rates!$G25/100)</f>
        <v>0.88101786923657788</v>
      </c>
      <c r="CQ27" s="148">
        <f>CQ26/(1+Interest_rates!$G25/100)</f>
        <v>0.91878710529074992</v>
      </c>
      <c r="CR27" s="148">
        <f>CR26/(1+Interest_rates!$G25/100)</f>
        <v>0.9584419567550988</v>
      </c>
      <c r="CS27" s="58">
        <v>1</v>
      </c>
      <c r="DS27" s="148">
        <f>DS26/(1+Interest_rates!$H25/100)</f>
        <v>0.39267667066284451</v>
      </c>
      <c r="DT27" s="148">
        <f>DT26/(1+Interest_rates!$H25/100)</f>
        <v>0.40560751342777185</v>
      </c>
      <c r="DU27" s="148">
        <f>DU26/(1+Interest_rates!$H25/100)</f>
        <v>0.41973076704532697</v>
      </c>
      <c r="DV27" s="148">
        <f>DV26/(1+Interest_rates!$H25/100)</f>
        <v>0.43642345965071955</v>
      </c>
      <c r="DW27" s="148">
        <f>DW26/(1+Interest_rates!$H25/100)</f>
        <v>0.45495836398208567</v>
      </c>
      <c r="DX27" s="148">
        <f>DX26/(1+Interest_rates!$H25/100)</f>
        <v>0.4754178416103601</v>
      </c>
      <c r="DY27" s="148">
        <f>DY26/(1+Interest_rates!$H25/100)</f>
        <v>0.49902233744631447</v>
      </c>
      <c r="DZ27" s="148">
        <f>DZ26/(1+Interest_rates!$H25/100)</f>
        <v>0.52476190961179514</v>
      </c>
      <c r="EA27" s="148">
        <f>EA26/(1+Interest_rates!$H25/100)</f>
        <v>0.55269498606043133</v>
      </c>
      <c r="EB27" s="148">
        <f>EB26/(1+Interest_rates!$H25/100)</f>
        <v>0.58429808536336669</v>
      </c>
      <c r="EC27" s="148">
        <f>EC26/(1+Interest_rates!$H25/100)</f>
        <v>0.61846199441456273</v>
      </c>
      <c r="ED27" s="148">
        <f>ED26/(1+Interest_rates!$H25/100)</f>
        <v>0.65530996004178232</v>
      </c>
      <c r="EE27" s="148">
        <f>EE26/(1+Interest_rates!$H25/100)</f>
        <v>0.69496931882351098</v>
      </c>
      <c r="EF27" s="148">
        <f>EF26/(1+Interest_rates!$H25/100)</f>
        <v>0.73758483745376868</v>
      </c>
      <c r="EG27" s="148">
        <f>EG26/(1+Interest_rates!$H25/100)</f>
        <v>0.78328559398240416</v>
      </c>
      <c r="EH27" s="148">
        <f>EH26/(1+Interest_rates!$H25/100)</f>
        <v>0.83222527789442491</v>
      </c>
      <c r="EI27" s="148">
        <f>EI26/(1+Interest_rates!$H25/100)</f>
        <v>0.8845472811156474</v>
      </c>
      <c r="EJ27" s="148">
        <f>EJ26/(1+Interest_rates!$H25/100)</f>
        <v>0.94041528739091174</v>
      </c>
      <c r="EK27" s="58">
        <v>1</v>
      </c>
    </row>
    <row r="28" spans="1:146">
      <c r="A28" s="58">
        <v>2032</v>
      </c>
      <c r="B28" s="58">
        <v>19</v>
      </c>
      <c r="D28" s="47">
        <f t="shared" si="2"/>
        <v>0.68643075977021895</v>
      </c>
      <c r="E28" s="47">
        <f t="shared" si="2"/>
        <v>0.62552771643030103</v>
      </c>
      <c r="F28" s="47">
        <f t="shared" si="2"/>
        <v>0.57028602681192497</v>
      </c>
      <c r="G28" s="47">
        <f t="shared" si="2"/>
        <v>0.52015569038677911</v>
      </c>
      <c r="H28" s="47">
        <f t="shared" si="2"/>
        <v>0.47464242404934376</v>
      </c>
      <c r="I28" s="47">
        <f t="shared" si="2"/>
        <v>0.43330178837039074</v>
      </c>
      <c r="J28" s="47">
        <f t="shared" si="2"/>
        <v>0.39573395701665059</v>
      </c>
      <c r="K28" s="47">
        <f t="shared" si="2"/>
        <v>0.36157905631203574</v>
      </c>
      <c r="L28" s="47">
        <f t="shared" si="2"/>
        <v>0.3305130104992493</v>
      </c>
      <c r="N28" s="136">
        <f>1+Interest_rates!R26/100</f>
        <v>1.02729</v>
      </c>
      <c r="O28" s="136">
        <f>1+Interest_rates!S26/100</f>
        <v>1.0322899999999999</v>
      </c>
      <c r="P28" s="136">
        <f>1+Interest_rates!T26/100</f>
        <v>1.03729</v>
      </c>
      <c r="Q28" s="136">
        <f>1+Interest_rates!U26/100</f>
        <v>1.0422899999999999</v>
      </c>
      <c r="R28" s="136">
        <f>1+Interest_rates!V26/100</f>
        <v>1.0472900000000001</v>
      </c>
      <c r="S28" s="136">
        <f>1+Interest_rates!W26/100</f>
        <v>1.0522899999999999</v>
      </c>
      <c r="T28" s="136">
        <f>1+Interest_rates!X26/100</f>
        <v>1.0572900000000001</v>
      </c>
      <c r="U28" s="136">
        <f>1+Interest_rates!Y26/100</f>
        <v>1.06229</v>
      </c>
      <c r="V28" s="136">
        <f>1+Interest_rates!Z26/100</f>
        <v>1.0672900000000001</v>
      </c>
      <c r="X28" s="47">
        <f>1/(PRODUCT(N$9:N28))</f>
        <v>0.69115933330963497</v>
      </c>
      <c r="Y28" s="47">
        <f>1/(PRODUCT(O$9:O28))</f>
        <v>0.62981411688283306</v>
      </c>
      <c r="Z28" s="47">
        <f>1/(PRODUCT(P$9:P28))</f>
        <v>0.57417346563523319</v>
      </c>
      <c r="AA28" s="47">
        <f>1/(PRODUCT(Q$9:Q28))</f>
        <v>0.5236829757841851</v>
      </c>
      <c r="AB28" s="47">
        <f>1/(PRODUCT(R$9:R28))</f>
        <v>0.47784442787453957</v>
      </c>
      <c r="AC28" s="47">
        <f>1/(PRODUCT(S$9:S28))</f>
        <v>0.43620986160999864</v>
      </c>
      <c r="AD28" s="47">
        <f>1/(PRODUCT(T$9:T28))</f>
        <v>0.39837629972277311</v>
      </c>
      <c r="AE28" s="47">
        <f>1/(PRODUCT(U$9:U28))</f>
        <v>0.36398104716268542</v>
      </c>
      <c r="AF28" s="47">
        <f>1/(PRODUCT(V$9:V28))</f>
        <v>0.33269750055526903</v>
      </c>
      <c r="AG28" s="47"/>
      <c r="AH28" s="148">
        <f>AH27/(1+Interest_rates!$F26/100)</f>
        <v>0.41455667461180407</v>
      </c>
      <c r="AI28" s="148">
        <f>AI27/(1+Interest_rates!$F26/100)</f>
        <v>0.4267974626546453</v>
      </c>
      <c r="AJ28" s="148">
        <f>AJ27/(1+Interest_rates!$F26/100)</f>
        <v>0.43978490944322618</v>
      </c>
      <c r="AK28" s="148">
        <f>AK27/(1+Interest_rates!$F26/100)</f>
        <v>0.453998757716431</v>
      </c>
      <c r="AL28" s="148">
        <f>AL27/(1+Interest_rates!$F26/100)</f>
        <v>0.46978429452223136</v>
      </c>
      <c r="AM28" s="148">
        <f>AM27/(1+Interest_rates!$F26/100)</f>
        <v>0.4873871120379793</v>
      </c>
      <c r="AN28" s="148">
        <f>AN27/(1+Interest_rates!$F26/100)</f>
        <v>0.50686797490613744</v>
      </c>
      <c r="AO28" s="148">
        <f>AO27/(1+Interest_rates!$F26/100)</f>
        <v>0.52823246004843127</v>
      </c>
      <c r="AP28" s="148">
        <f>AP27/(1+Interest_rates!$F26/100)</f>
        <v>0.55151694688736574</v>
      </c>
      <c r="AQ28" s="148">
        <f>AQ27/(1+Interest_rates!$F26/100)</f>
        <v>0.5767378168685251</v>
      </c>
      <c r="AR28" s="148">
        <f>AR27/(1+Interest_rates!$F26/100)</f>
        <v>0.60394830706838198</v>
      </c>
      <c r="AS28" s="148">
        <f>AS27/(1+Interest_rates!$F26/100)</f>
        <v>0.63322168151198666</v>
      </c>
      <c r="AT28" s="148">
        <f>AT27/(1+Interest_rates!$F26/100)</f>
        <v>0.66461681248135096</v>
      </c>
      <c r="AU28" s="148">
        <f>AU27/(1+Interest_rates!$F26/100)</f>
        <v>0.69819325384790865</v>
      </c>
      <c r="AV28" s="148">
        <f>AV27/(1+Interest_rates!$F26/100)</f>
        <v>0.7340245316353835</v>
      </c>
      <c r="AW28" s="148">
        <f>AW27/(1+Interest_rates!$F26/100)</f>
        <v>0.77216444629915781</v>
      </c>
      <c r="AX28" s="148">
        <f>AX27/(1+Interest_rates!$F26/100)</f>
        <v>0.81268763644093778</v>
      </c>
      <c r="AY28" s="148">
        <f>AY27/(1+Interest_rates!$F26/100)</f>
        <v>0.85565443177957012</v>
      </c>
      <c r="AZ28" s="148">
        <f>AZ27/(1+Interest_rates!$F26/100)</f>
        <v>0.90114102137297214</v>
      </c>
      <c r="BA28" s="148">
        <f>BA27/(1+Interest_rates!$F26/100)</f>
        <v>0.94922590627343395</v>
      </c>
      <c r="BB28" s="58">
        <v>1</v>
      </c>
      <c r="CA28" s="148">
        <f>CA27/(1+Interest_rates!$G26/100)</f>
        <v>0.4939430034085468</v>
      </c>
      <c r="CB28" s="148">
        <f>CB27/(1+Interest_rates!$G26/100)</f>
        <v>0.50773883149374754</v>
      </c>
      <c r="CC28" s="148">
        <f>CC27/(1+Interest_rates!$G26/100)</f>
        <v>0.52287960344889106</v>
      </c>
      <c r="CD28" s="148">
        <f>CD27/(1+Interest_rates!$G26/100)</f>
        <v>0.53844572924356471</v>
      </c>
      <c r="CE28" s="148">
        <f>CE27/(1+Interest_rates!$G26/100)</f>
        <v>0.55592906207210335</v>
      </c>
      <c r="CF28" s="148">
        <f>CF27/(1+Interest_rates!$G26/100)</f>
        <v>0.57536990137276489</v>
      </c>
      <c r="CG28" s="148">
        <f>CG27/(1+Interest_rates!$G26/100)</f>
        <v>0.59530646845533097</v>
      </c>
      <c r="CH28" s="148">
        <f>CH27/(1+Interest_rates!$G26/100)</f>
        <v>0.61708277907142739</v>
      </c>
      <c r="CI28" s="148">
        <f>CI27/(1+Interest_rates!$G26/100)</f>
        <v>0.64067385371532781</v>
      </c>
      <c r="CJ28" s="148">
        <f>CJ27/(1+Interest_rates!$G26/100)</f>
        <v>0.66449410759646366</v>
      </c>
      <c r="CK28" s="148">
        <f>CK27/(1+Interest_rates!$G26/100)</f>
        <v>0.69005719591569958</v>
      </c>
      <c r="CL28" s="148">
        <f>CL27/(1+Interest_rates!$G26/100)</f>
        <v>0.71736965973004285</v>
      </c>
      <c r="CM28" s="148">
        <f>CM27/(1+Interest_rates!$G26/100)</f>
        <v>0.74643747834230423</v>
      </c>
      <c r="CN28" s="148">
        <f>CN27/(1+Interest_rates!$G26/100)</f>
        <v>0.77728027494740826</v>
      </c>
      <c r="CO28" s="148">
        <f>CO27/(1+Interest_rates!$G26/100)</f>
        <v>0.80989495528420141</v>
      </c>
      <c r="CP28" s="148">
        <f>CP27/(1+Interest_rates!$G26/100)</f>
        <v>0.84429929298467432</v>
      </c>
      <c r="CQ28" s="148">
        <f>CQ27/(1+Interest_rates!$G26/100)</f>
        <v>0.88049440367492726</v>
      </c>
      <c r="CR28" s="148">
        <f>CR27/(1+Interest_rates!$G26/100)</f>
        <v>0.91849654213753729</v>
      </c>
      <c r="CS28" s="148">
        <f>CS27/(1+Interest_rates!$G26/100)</f>
        <v>0.95832255220462104</v>
      </c>
      <c r="CT28" s="58">
        <v>1</v>
      </c>
      <c r="DS28" s="148">
        <f>DS27/(1+Interest_rates!$H26/100)</f>
        <v>0.369234003763876</v>
      </c>
      <c r="DT28" s="148">
        <f>DT27/(1+Interest_rates!$H26/100)</f>
        <v>0.3813928795078203</v>
      </c>
      <c r="DU28" s="148">
        <f>DU27/(1+Interest_rates!$H26/100)</f>
        <v>0.3946729795722827</v>
      </c>
      <c r="DV28" s="148">
        <f>DV27/(1+Interest_rates!$H26/100)</f>
        <v>0.41036912396987235</v>
      </c>
      <c r="DW28" s="148">
        <f>DW27/(1+Interest_rates!$H26/100)</f>
        <v>0.42779750066487288</v>
      </c>
      <c r="DX28" s="148">
        <f>DX27/(1+Interest_rates!$H26/100)</f>
        <v>0.44703555426977226</v>
      </c>
      <c r="DY28" s="148">
        <f>DY27/(1+Interest_rates!$H26/100)</f>
        <v>0.4692308695392664</v>
      </c>
      <c r="DZ28" s="148">
        <f>DZ27/(1+Interest_rates!$H26/100)</f>
        <v>0.49343379779010155</v>
      </c>
      <c r="EA28" s="148">
        <f>EA27/(1+Interest_rates!$H26/100)</f>
        <v>0.51969927884646894</v>
      </c>
      <c r="EB28" s="148">
        <f>EB27/(1+Interest_rates!$H26/100)</f>
        <v>0.54941568361090998</v>
      </c>
      <c r="EC28" s="148">
        <f>EC27/(1+Interest_rates!$H26/100)</f>
        <v>0.58154001863163984</v>
      </c>
      <c r="ED28" s="148">
        <f>ED27/(1+Interest_rates!$H26/100)</f>
        <v>0.61618817294171291</v>
      </c>
      <c r="EE28" s="148">
        <f>EE27/(1+Interest_rates!$H26/100)</f>
        <v>0.65347988116814537</v>
      </c>
      <c r="EF28" s="148">
        <f>EF27/(1+Interest_rates!$H26/100)</f>
        <v>0.69355126748137608</v>
      </c>
      <c r="EG28" s="148">
        <f>EG27/(1+Interest_rates!$H26/100)</f>
        <v>0.73652370401452216</v>
      </c>
      <c r="EH28" s="148">
        <f>EH27/(1+Interest_rates!$H26/100)</f>
        <v>0.78254170504134957</v>
      </c>
      <c r="EI28" s="148">
        <f>EI27/(1+Interest_rates!$H26/100)</f>
        <v>0.8317401020372992</v>
      </c>
      <c r="EJ28" s="148">
        <f>EJ27/(1+Interest_rates!$H26/100)</f>
        <v>0.88427280688197507</v>
      </c>
      <c r="EK28" s="148">
        <f>EK27/(1+Interest_rates!$H26/100)</f>
        <v>0.94030033192601714</v>
      </c>
      <c r="EL28" s="58">
        <v>1</v>
      </c>
    </row>
    <row r="29" spans="1:146">
      <c r="A29" s="58">
        <v>2033</v>
      </c>
      <c r="B29" s="58">
        <v>20</v>
      </c>
      <c r="D29" s="47">
        <f t="shared" si="2"/>
        <v>0.67297133310805779</v>
      </c>
      <c r="E29" s="47">
        <f t="shared" si="2"/>
        <v>0.61027094285883032</v>
      </c>
      <c r="F29" s="47">
        <f t="shared" si="2"/>
        <v>0.55367575418633497</v>
      </c>
      <c r="G29" s="47">
        <f t="shared" si="2"/>
        <v>0.50256588443167061</v>
      </c>
      <c r="H29" s="47">
        <f t="shared" si="2"/>
        <v>0.45638694620129205</v>
      </c>
      <c r="I29" s="47">
        <f t="shared" si="2"/>
        <v>0.41464285968458453</v>
      </c>
      <c r="J29" s="47">
        <f t="shared" si="2"/>
        <v>0.37688948287300061</v>
      </c>
      <c r="K29" s="47">
        <f t="shared" si="2"/>
        <v>0.34272896332894381</v>
      </c>
      <c r="L29" s="47">
        <f t="shared" si="2"/>
        <v>0.31180472688608429</v>
      </c>
      <c r="N29" s="136">
        <f>1+Interest_rates!R27/100</f>
        <v>1.02738</v>
      </c>
      <c r="O29" s="136">
        <f>1+Interest_rates!S27/100</f>
        <v>1.0323800000000001</v>
      </c>
      <c r="P29" s="136">
        <f>1+Interest_rates!T27/100</f>
        <v>1.03738</v>
      </c>
      <c r="Q29" s="136">
        <f>1+Interest_rates!U27/100</f>
        <v>1.0423800000000001</v>
      </c>
      <c r="R29" s="136">
        <f>1+Interest_rates!V27/100</f>
        <v>1.04738</v>
      </c>
      <c r="S29" s="136">
        <f>1+Interest_rates!W27/100</f>
        <v>1.0523800000000001</v>
      </c>
      <c r="T29" s="136">
        <f>1+Interest_rates!X27/100</f>
        <v>1.05738</v>
      </c>
      <c r="U29" s="136">
        <f>1+Interest_rates!Y27/100</f>
        <v>1.0623800000000001</v>
      </c>
      <c r="V29" s="136">
        <f>1+Interest_rates!Z27/100</f>
        <v>1.06738</v>
      </c>
      <c r="X29" s="47">
        <f>1/(PRODUCT(N$9:N29))</f>
        <v>0.67273971978200364</v>
      </c>
      <c r="Y29" s="47">
        <f>1/(PRODUCT(O$9:O29))</f>
        <v>0.61006036234994199</v>
      </c>
      <c r="Z29" s="47">
        <f>1/(PRODUCT(P$9:P29))</f>
        <v>0.55348422529375263</v>
      </c>
      <c r="AA29" s="47">
        <f>1/(PRODUCT(Q$9:Q29))</f>
        <v>0.50239161897214557</v>
      </c>
      <c r="AB29" s="47">
        <f>1/(PRODUCT(R$9:R29))</f>
        <v>0.45622832961727317</v>
      </c>
      <c r="AC29" s="47">
        <f>1/(PRODUCT(S$9:S29))</f>
        <v>0.41449843365514227</v>
      </c>
      <c r="AD29" s="47">
        <f>1/(PRODUCT(T$9:T29))</f>
        <v>0.37675792971568706</v>
      </c>
      <c r="AE29" s="47">
        <f>1/(PRODUCT(U$9:U29))</f>
        <v>0.34260909200350664</v>
      </c>
      <c r="AF29" s="47">
        <f>1/(PRODUCT(V$9:V29))</f>
        <v>0.31169546043140123</v>
      </c>
      <c r="AG29" s="47"/>
      <c r="AH29" s="148">
        <f>AH28/(1+Interest_rates!$F27/100)</f>
        <v>0.39347432051842679</v>
      </c>
      <c r="AI29" s="148">
        <f>AI28/(1+Interest_rates!$F27/100)</f>
        <v>0.40509260108833245</v>
      </c>
      <c r="AJ29" s="148">
        <f>AJ28/(1+Interest_rates!$F27/100)</f>
        <v>0.41741956893945042</v>
      </c>
      <c r="AK29" s="148">
        <f>AK28/(1+Interest_rates!$F27/100)</f>
        <v>0.43091056940757322</v>
      </c>
      <c r="AL29" s="148">
        <f>AL28/(1+Interest_rates!$F27/100)</f>
        <v>0.4458933299058746</v>
      </c>
      <c r="AM29" s="148">
        <f>AM28/(1+Interest_rates!$F27/100)</f>
        <v>0.46260095297744769</v>
      </c>
      <c r="AN29" s="148">
        <f>AN28/(1+Interest_rates!$F27/100)</f>
        <v>0.48109111306795638</v>
      </c>
      <c r="AO29" s="148">
        <f>AO28/(1+Interest_rates!$F27/100)</f>
        <v>0.50136910348377084</v>
      </c>
      <c r="AP29" s="148">
        <f>AP28/(1+Interest_rates!$F27/100)</f>
        <v>0.52346945356533514</v>
      </c>
      <c r="AQ29" s="148">
        <f>AQ28/(1+Interest_rates!$F27/100)</f>
        <v>0.54740771167687796</v>
      </c>
      <c r="AR29" s="148">
        <f>AR28/(1+Interest_rates!$F27/100)</f>
        <v>0.57323440751379295</v>
      </c>
      <c r="AS29" s="148">
        <f>AS28/(1+Interest_rates!$F27/100)</f>
        <v>0.60101907924598674</v>
      </c>
      <c r="AT29" s="148">
        <f>AT28/(1+Interest_rates!$F27/100)</f>
        <v>0.63081760519500274</v>
      </c>
      <c r="AU29" s="148">
        <f>AU28/(1+Interest_rates!$F27/100)</f>
        <v>0.66268651060945416</v>
      </c>
      <c r="AV29" s="148">
        <f>AV28/(1+Interest_rates!$F27/100)</f>
        <v>0.69669558233393147</v>
      </c>
      <c r="AW29" s="148">
        <f>AW28/(1+Interest_rates!$F27/100)</f>
        <v>0.73289588479200241</v>
      </c>
      <c r="AX29" s="148">
        <f>AX28/(1+Interest_rates!$F27/100)</f>
        <v>0.77135826082588677</v>
      </c>
      <c r="AY29" s="148">
        <f>AY28/(1+Interest_rates!$F27/100)</f>
        <v>0.81213997207575139</v>
      </c>
      <c r="AZ29" s="148">
        <f>AZ28/(1+Interest_rates!$F27/100)</f>
        <v>0.85531333299129841</v>
      </c>
      <c r="BA29" s="148">
        <f>BA28/(1+Interest_rates!$F27/100)</f>
        <v>0.90095285243971412</v>
      </c>
      <c r="BB29" s="148">
        <f>BB28/(1+Interest_rates!$F27/100)</f>
        <v>0.94914482051671445</v>
      </c>
      <c r="BC29" s="58">
        <v>1</v>
      </c>
      <c r="CA29" s="148">
        <f>CA28/(1+Interest_rates!$G27/100)</f>
        <v>0.47331589663326895</v>
      </c>
      <c r="CB29" s="148">
        <f>CB28/(1+Interest_rates!$G27/100)</f>
        <v>0.48653560962623621</v>
      </c>
      <c r="CC29" s="148">
        <f>CC28/(1+Interest_rates!$G27/100)</f>
        <v>0.50104410150529055</v>
      </c>
      <c r="CD29" s="148">
        <f>CD28/(1+Interest_rates!$G27/100)</f>
        <v>0.51596018440710323</v>
      </c>
      <c r="CE29" s="148">
        <f>CE28/(1+Interest_rates!$G27/100)</f>
        <v>0.5327134115948019</v>
      </c>
      <c r="CF29" s="148">
        <f>CF28/(1+Interest_rates!$G27/100)</f>
        <v>0.55134239959827225</v>
      </c>
      <c r="CG29" s="148">
        <f>CG28/(1+Interest_rates!$G27/100)</f>
        <v>0.57044641374435212</v>
      </c>
      <c r="CH29" s="148">
        <f>CH28/(1+Interest_rates!$G27/100)</f>
        <v>0.59131334355912091</v>
      </c>
      <c r="CI29" s="148">
        <f>CI28/(1+Interest_rates!$G27/100)</f>
        <v>0.61391925268338587</v>
      </c>
      <c r="CJ29" s="148">
        <f>CJ28/(1+Interest_rates!$G27/100)</f>
        <v>0.63674477049815414</v>
      </c>
      <c r="CK29" s="148">
        <f>CK28/(1+Interest_rates!$G27/100)</f>
        <v>0.66124034181921809</v>
      </c>
      <c r="CL29" s="148">
        <f>CL28/(1+Interest_rates!$G27/100)</f>
        <v>0.6874122345484226</v>
      </c>
      <c r="CM29" s="148">
        <f>CM28/(1+Interest_rates!$G27/100)</f>
        <v>0.71526617829232475</v>
      </c>
      <c r="CN29" s="148">
        <f>CN28/(1+Interest_rates!$G27/100)</f>
        <v>0.74482097677936365</v>
      </c>
      <c r="CO29" s="148">
        <f>CO28/(1+Interest_rates!$G27/100)</f>
        <v>0.77607366496502561</v>
      </c>
      <c r="CP29" s="148">
        <f>CP28/(1+Interest_rates!$G27/100)</f>
        <v>0.80904127425273997</v>
      </c>
      <c r="CQ29" s="148">
        <f>CQ28/(1+Interest_rates!$G27/100)</f>
        <v>0.84372487367995486</v>
      </c>
      <c r="CR29" s="148">
        <f>CR28/(1+Interest_rates!$G27/100)</f>
        <v>0.8801400392279819</v>
      </c>
      <c r="CS29" s="148">
        <f>CS28/(1+Interest_rates!$G27/100)</f>
        <v>0.91830291132890729</v>
      </c>
      <c r="CT29" s="148">
        <f>CT28/(1+Interest_rates!$G27/100)</f>
        <v>0.95823990494260147</v>
      </c>
      <c r="CU29" s="58">
        <v>1</v>
      </c>
      <c r="DS29" s="148">
        <f>DS28/(1+Interest_rates!$H27/100)</f>
        <v>0.34716147705285544</v>
      </c>
      <c r="DT29" s="148">
        <f>DT28/(1+Interest_rates!$H27/100)</f>
        <v>0.35859350449220584</v>
      </c>
      <c r="DU29" s="148">
        <f>DU28/(1+Interest_rates!$H27/100)</f>
        <v>0.37107973031862457</v>
      </c>
      <c r="DV29" s="148">
        <f>DV28/(1+Interest_rates!$H27/100)</f>
        <v>0.38583757119339623</v>
      </c>
      <c r="DW29" s="148">
        <f>DW28/(1+Interest_rates!$H27/100)</f>
        <v>0.4022240928419798</v>
      </c>
      <c r="DX29" s="148">
        <f>DX28/(1+Interest_rates!$H27/100)</f>
        <v>0.42031211029708371</v>
      </c>
      <c r="DY29" s="148">
        <f>DY28/(1+Interest_rates!$H27/100)</f>
        <v>0.44118060657333386</v>
      </c>
      <c r="DZ29" s="148">
        <f>DZ28/(1+Interest_rates!$H27/100)</f>
        <v>0.46393670226038619</v>
      </c>
      <c r="EA29" s="148">
        <f>EA28/(1+Interest_rates!$H27/100)</f>
        <v>0.48863205292170681</v>
      </c>
      <c r="EB29" s="148">
        <f>EB28/(1+Interest_rates!$H27/100)</f>
        <v>0.51657203370776994</v>
      </c>
      <c r="EC29" s="148">
        <f>EC28/(1+Interest_rates!$H27/100)</f>
        <v>0.54677600051866326</v>
      </c>
      <c r="ED29" s="148">
        <f>ED28/(1+Interest_rates!$H27/100)</f>
        <v>0.57935291462956517</v>
      </c>
      <c r="EE29" s="148">
        <f>EE28/(1+Interest_rates!$H27/100)</f>
        <v>0.61441535302294648</v>
      </c>
      <c r="EF29" s="148">
        <f>EF28/(1+Interest_rates!$H27/100)</f>
        <v>0.65209130247031355</v>
      </c>
      <c r="EG29" s="148">
        <f>EG28/(1+Interest_rates!$H27/100)</f>
        <v>0.69249487957137423</v>
      </c>
      <c r="EH29" s="148">
        <f>EH28/(1+Interest_rates!$H27/100)</f>
        <v>0.73576195964699376</v>
      </c>
      <c r="EI29" s="148">
        <f>EI28/(1+Interest_rates!$H27/100)</f>
        <v>0.78201931405000025</v>
      </c>
      <c r="EJ29" s="148">
        <f>EJ28/(1+Interest_rates!$H27/100)</f>
        <v>0.83141165392539829</v>
      </c>
      <c r="EK29" s="148">
        <f>EK28/(1+Interest_rates!$H27/100)</f>
        <v>0.88408989631811163</v>
      </c>
      <c r="EL29" s="148">
        <f>EL28/(1+Interest_rates!$H27/100)</f>
        <v>0.94022076383534858</v>
      </c>
      <c r="EM29" s="58">
        <v>1</v>
      </c>
    </row>
    <row r="30" spans="1:146">
      <c r="A30" s="58">
        <v>2034</v>
      </c>
      <c r="B30" s="58">
        <v>21</v>
      </c>
      <c r="D30" s="47">
        <f t="shared" si="2"/>
        <v>0.65977581677260566</v>
      </c>
      <c r="E30" s="47">
        <f t="shared" si="2"/>
        <v>0.59538628571593211</v>
      </c>
      <c r="F30" s="47">
        <f t="shared" si="2"/>
        <v>0.5375492759090631</v>
      </c>
      <c r="G30" s="47">
        <f t="shared" si="2"/>
        <v>0.48557090283253213</v>
      </c>
      <c r="H30" s="47">
        <f t="shared" si="2"/>
        <v>0.43883360211662686</v>
      </c>
      <c r="I30" s="47">
        <f t="shared" si="2"/>
        <v>0.39678742553548757</v>
      </c>
      <c r="J30" s="47">
        <f t="shared" si="2"/>
        <v>0.35894236464095297</v>
      </c>
      <c r="K30" s="47">
        <f t="shared" si="2"/>
        <v>0.32486157661511261</v>
      </c>
      <c r="L30" s="47">
        <f t="shared" si="2"/>
        <v>0.29415540272272095</v>
      </c>
      <c r="N30" s="136">
        <f>1+Interest_rates!R28/100</f>
        <v>1.0274399999999999</v>
      </c>
      <c r="O30" s="136">
        <f>1+Interest_rates!S28/100</f>
        <v>1.03244</v>
      </c>
      <c r="P30" s="136">
        <f>1+Interest_rates!T28/100</f>
        <v>1.0374399999999999</v>
      </c>
      <c r="Q30" s="136">
        <f>1+Interest_rates!U28/100</f>
        <v>1.04244</v>
      </c>
      <c r="R30" s="136">
        <f>1+Interest_rates!V28/100</f>
        <v>1.0474399999999999</v>
      </c>
      <c r="S30" s="136">
        <f>1+Interest_rates!W28/100</f>
        <v>1.05244</v>
      </c>
      <c r="T30" s="136">
        <f>1+Interest_rates!X28/100</f>
        <v>1.0574399999999999</v>
      </c>
      <c r="U30" s="136">
        <f>1+Interest_rates!Y28/100</f>
        <v>1.0624400000000001</v>
      </c>
      <c r="V30" s="136">
        <f>1+Interest_rates!Z28/100</f>
        <v>1.0674399999999999</v>
      </c>
      <c r="X30" s="47">
        <f>1/(PRODUCT(N$9:N30))</f>
        <v>0.65477275537452673</v>
      </c>
      <c r="Y30" s="47">
        <f>1/(PRODUCT(O$9:O30))</f>
        <v>0.59089183134123235</v>
      </c>
      <c r="Z30" s="47">
        <f>1/(PRODUCT(P$9:P30))</f>
        <v>0.53350962493614351</v>
      </c>
      <c r="AA30" s="47">
        <f>1/(PRODUCT(Q$9:Q30))</f>
        <v>0.48193816332081035</v>
      </c>
      <c r="AB30" s="47">
        <f>1/(PRODUCT(R$9:R30))</f>
        <v>0.43556512030977734</v>
      </c>
      <c r="AC30" s="47">
        <f>1/(PRODUCT(S$9:S30))</f>
        <v>0.39384519179729227</v>
      </c>
      <c r="AD30" s="47">
        <f>1/(PRODUCT(T$9:T30))</f>
        <v>0.35629248913951339</v>
      </c>
      <c r="AE30" s="47">
        <f>1/(PRODUCT(U$9:U30))</f>
        <v>0.32247382628996146</v>
      </c>
      <c r="AF30" s="47">
        <f>1/(PRODUCT(V$9:V30))</f>
        <v>0.2920027921301443</v>
      </c>
      <c r="AG30" s="47"/>
      <c r="AH30" s="148">
        <f>AH29/(1+Interest_rates!$F28/100)</f>
        <v>0.37344284624580198</v>
      </c>
      <c r="AI30" s="148">
        <f>AI29/(1+Interest_rates!$F28/100)</f>
        <v>0.38446964911006842</v>
      </c>
      <c r="AJ30" s="148">
        <f>AJ29/(1+Interest_rates!$F28/100)</f>
        <v>0.39616906053248779</v>
      </c>
      <c r="AK30" s="148">
        <f>AK29/(1+Interest_rates!$F28/100)</f>
        <v>0.40897324456889761</v>
      </c>
      <c r="AL30" s="148">
        <f>AL29/(1+Interest_rates!$F28/100)</f>
        <v>0.42319324428255822</v>
      </c>
      <c r="AM30" s="148">
        <f>AM29/(1+Interest_rates!$F28/100)</f>
        <v>0.43905029514582566</v>
      </c>
      <c r="AN30" s="148">
        <f>AN29/(1+Interest_rates!$F28/100)</f>
        <v>0.45659913544280439</v>
      </c>
      <c r="AO30" s="148">
        <f>AO29/(1+Interest_rates!$F28/100)</f>
        <v>0.47584478900171867</v>
      </c>
      <c r="AP30" s="148">
        <f>AP29/(1+Interest_rates!$F28/100)</f>
        <v>0.49682002730091412</v>
      </c>
      <c r="AQ30" s="148">
        <f>AQ29/(1+Interest_rates!$F28/100)</f>
        <v>0.51953960714938496</v>
      </c>
      <c r="AR30" s="148">
        <f>AR29/(1+Interest_rates!$F28/100)</f>
        <v>0.54405148581469287</v>
      </c>
      <c r="AS30" s="148">
        <f>AS29/(1+Interest_rates!$F28/100)</f>
        <v>0.57042166133213124</v>
      </c>
      <c r="AT30" s="148">
        <f>AT29/(1+Interest_rates!$F28/100)</f>
        <v>0.59870316730097828</v>
      </c>
      <c r="AU30" s="148">
        <f>AU29/(1+Interest_rates!$F28/100)</f>
        <v>0.62894965131302361</v>
      </c>
      <c r="AV30" s="148">
        <f>AV29/(1+Interest_rates!$F28/100)</f>
        <v>0.66122734741840816</v>
      </c>
      <c r="AW30" s="148">
        <f>AW29/(1+Interest_rates!$F28/100)</f>
        <v>0.69558472039026842</v>
      </c>
      <c r="AX30" s="148">
        <f>AX29/(1+Interest_rates!$F28/100)</f>
        <v>0.73208900651634978</v>
      </c>
      <c r="AY30" s="148">
        <f>AY29/(1+Interest_rates!$F28/100)</f>
        <v>0.77079455229086924</v>
      </c>
      <c r="AZ30" s="148">
        <f>AZ29/(1+Interest_rates!$F28/100)</f>
        <v>0.81176999069065192</v>
      </c>
      <c r="BA30" s="148">
        <f>BA29/(1+Interest_rates!$F28/100)</f>
        <v>0.8550860373939051</v>
      </c>
      <c r="BB30" s="148">
        <f>BB29/(1+Interest_rates!$F28/100)</f>
        <v>0.90082458953410516</v>
      </c>
      <c r="BC30" s="148">
        <f>BC29/(1+Interest_rates!$F28/100)</f>
        <v>0.94909077104134243</v>
      </c>
      <c r="BD30" s="58">
        <v>1</v>
      </c>
      <c r="CA30" s="148">
        <f>CA29/(1+Interest_rates!$G28/100)</f>
        <v>0.45352410470398702</v>
      </c>
      <c r="CB30" s="148">
        <f>CB29/(1+Interest_rates!$G28/100)</f>
        <v>0.46619103294836939</v>
      </c>
      <c r="CC30" s="148">
        <f>CC29/(1+Interest_rates!$G28/100)</f>
        <v>0.48009284955088977</v>
      </c>
      <c r="CD30" s="148">
        <f>CD29/(1+Interest_rates!$G28/100)</f>
        <v>0.49438521368201993</v>
      </c>
      <c r="CE30" s="148">
        <f>CE29/(1+Interest_rates!$G28/100)</f>
        <v>0.51043790157027513</v>
      </c>
      <c r="CF30" s="148">
        <f>CF29/(1+Interest_rates!$G28/100)</f>
        <v>0.52828791498818783</v>
      </c>
      <c r="CG30" s="148">
        <f>CG29/(1+Interest_rates!$G28/100)</f>
        <v>0.5465930912425282</v>
      </c>
      <c r="CH30" s="148">
        <f>CH29/(1+Interest_rates!$G28/100)</f>
        <v>0.56658746652018033</v>
      </c>
      <c r="CI30" s="148">
        <f>CI29/(1+Interest_rates!$G28/100)</f>
        <v>0.58824810536524652</v>
      </c>
      <c r="CJ30" s="148">
        <f>CJ29/(1+Interest_rates!$G28/100)</f>
        <v>0.61011916992272641</v>
      </c>
      <c r="CK30" s="148">
        <f>CK29/(1+Interest_rates!$G28/100)</f>
        <v>0.63359045438965367</v>
      </c>
      <c r="CL30" s="148">
        <f>CL29/(1+Interest_rates!$G28/100)</f>
        <v>0.65866796457439603</v>
      </c>
      <c r="CM30" s="148">
        <f>CM29/(1+Interest_rates!$G28/100)</f>
        <v>0.68535719049895061</v>
      </c>
      <c r="CN30" s="148">
        <f>CN29/(1+Interest_rates!$G28/100)</f>
        <v>0.71367614961036729</v>
      </c>
      <c r="CO30" s="148">
        <f>CO29/(1+Interest_rates!$G28/100)</f>
        <v>0.74362200084801822</v>
      </c>
      <c r="CP30" s="148">
        <f>CP29/(1+Interest_rates!$G28/100)</f>
        <v>0.775211063444042</v>
      </c>
      <c r="CQ30" s="148">
        <f>CQ29/(1+Interest_rates!$G28/100)</f>
        <v>0.80844436173388801</v>
      </c>
      <c r="CR30" s="148">
        <f>CR29/(1+Interest_rates!$G28/100)</f>
        <v>0.84333682038632285</v>
      </c>
      <c r="CS30" s="148">
        <f>CS29/(1+Interest_rates!$G28/100)</f>
        <v>0.87990390491827386</v>
      </c>
      <c r="CT30" s="148">
        <f>CT29/(1+Interest_rates!$G28/100)</f>
        <v>0.91817092574316961</v>
      </c>
      <c r="CU30" s="148">
        <f>CU29/(1+Interest_rates!$G28/100)</f>
        <v>0.95818481468705696</v>
      </c>
      <c r="CV30" s="58">
        <v>1</v>
      </c>
      <c r="DS30" s="148">
        <f>DS29/(1+Interest_rates!$H28/100)</f>
        <v>0.32639001640861143</v>
      </c>
      <c r="DT30" s="148">
        <f>DT29/(1+Interest_rates!$H28/100)</f>
        <v>0.3371380396489469</v>
      </c>
      <c r="DU30" s="148">
        <f>DU29/(1+Interest_rates!$H28/100)</f>
        <v>0.34887718618952335</v>
      </c>
      <c r="DV30" s="148">
        <f>DV29/(1+Interest_rates!$H28/100)</f>
        <v>0.36275203188428062</v>
      </c>
      <c r="DW30" s="148">
        <f>DW29/(1+Interest_rates!$H28/100)</f>
        <v>0.37815811067840605</v>
      </c>
      <c r="DX30" s="148">
        <f>DX29/(1+Interest_rates!$H28/100)</f>
        <v>0.39516388091561405</v>
      </c>
      <c r="DY30" s="148">
        <f>DY29/(1+Interest_rates!$H28/100)</f>
        <v>0.41478376760307423</v>
      </c>
      <c r="DZ30" s="148">
        <f>DZ29/(1+Interest_rates!$H28/100)</f>
        <v>0.4361783143360406</v>
      </c>
      <c r="EA30" s="148">
        <f>EA29/(1+Interest_rates!$H28/100)</f>
        <v>0.4593960860081483</v>
      </c>
      <c r="EB30" s="148">
        <f>EB29/(1+Interest_rates!$H28/100)</f>
        <v>0.48566435420609416</v>
      </c>
      <c r="EC30" s="148">
        <f>EC29/(1+Interest_rates!$H28/100)</f>
        <v>0.51406114899652444</v>
      </c>
      <c r="ED30" s="148">
        <f>ED29/(1+Interest_rates!$H28/100)</f>
        <v>0.54468891225373739</v>
      </c>
      <c r="EE30" s="148">
        <f>EE29/(1+Interest_rates!$H28/100)</f>
        <v>0.5776534852233336</v>
      </c>
      <c r="EF30" s="148">
        <f>EF29/(1+Interest_rates!$H28/100)</f>
        <v>0.61307519693722834</v>
      </c>
      <c r="EG30" s="148">
        <f>EG29/(1+Interest_rates!$H28/100)</f>
        <v>0.65106133613945916</v>
      </c>
      <c r="EH30" s="148">
        <f>EH29/(1+Interest_rates!$H28/100)</f>
        <v>0.69173964842145252</v>
      </c>
      <c r="EI30" s="148">
        <f>EI29/(1+Interest_rates!$H28/100)</f>
        <v>0.73522932011770925</v>
      </c>
      <c r="EJ30" s="148">
        <f>EJ29/(1+Interest_rates!$H28/100)</f>
        <v>0.78166640397634379</v>
      </c>
      <c r="EK30" s="148">
        <f>EK29/(1+Interest_rates!$H28/100)</f>
        <v>0.83119278733228508</v>
      </c>
      <c r="EL30" s="148">
        <f>EL29/(1+Interest_rates!$H28/100)</f>
        <v>0.88396521740001188</v>
      </c>
      <c r="EM30" s="148">
        <f>EM29/(1+Interest_rates!$H28/100)</f>
        <v>0.94016772592230458</v>
      </c>
      <c r="EN30" s="58">
        <v>1</v>
      </c>
    </row>
    <row r="31" spans="1:146">
      <c r="A31" s="58">
        <v>2035</v>
      </c>
      <c r="B31" s="58">
        <v>22</v>
      </c>
      <c r="D31" s="47">
        <f t="shared" si="2"/>
        <v>0.64683903605157411</v>
      </c>
      <c r="E31" s="47">
        <f t="shared" si="2"/>
        <v>0.5808646689911533</v>
      </c>
      <c r="F31" s="47">
        <f t="shared" si="2"/>
        <v>0.52189250088258554</v>
      </c>
      <c r="G31" s="47">
        <f t="shared" si="2"/>
        <v>0.46915063075606966</v>
      </c>
      <c r="H31" s="47">
        <f t="shared" si="2"/>
        <v>0.42195538665060278</v>
      </c>
      <c r="I31" s="47">
        <f t="shared" si="2"/>
        <v>0.37970088567989252</v>
      </c>
      <c r="J31" s="47">
        <f t="shared" si="2"/>
        <v>0.3418498710866219</v>
      </c>
      <c r="K31" s="47">
        <f t="shared" si="2"/>
        <v>0.30792566503802149</v>
      </c>
      <c r="L31" s="47">
        <f t="shared" si="2"/>
        <v>0.27750509690822728</v>
      </c>
      <c r="N31" s="136">
        <f>1+Interest_rates!R29/100</f>
        <v>1.0274799999999999</v>
      </c>
      <c r="O31" s="136">
        <f>1+Interest_rates!S29/100</f>
        <v>1.0324800000000001</v>
      </c>
      <c r="P31" s="136">
        <f>1+Interest_rates!T29/100</f>
        <v>1.03748</v>
      </c>
      <c r="Q31" s="136">
        <f>1+Interest_rates!U29/100</f>
        <v>1.0424800000000001</v>
      </c>
      <c r="R31" s="136">
        <f>1+Interest_rates!V29/100</f>
        <v>1.04748</v>
      </c>
      <c r="S31" s="136">
        <f>1+Interest_rates!W29/100</f>
        <v>1.0524800000000001</v>
      </c>
      <c r="T31" s="136">
        <f>1+Interest_rates!X29/100</f>
        <v>1.05748</v>
      </c>
      <c r="U31" s="136">
        <f>1+Interest_rates!Y29/100</f>
        <v>1.0624800000000001</v>
      </c>
      <c r="V31" s="136">
        <f>1+Interest_rates!Z29/100</f>
        <v>1.06748</v>
      </c>
      <c r="X31" s="47">
        <f>1/(PRODUCT(N$9:N31))</f>
        <v>0.63726082782587168</v>
      </c>
      <c r="Y31" s="47">
        <f>1/(PRODUCT(O$9:O31))</f>
        <v>0.57230341637729776</v>
      </c>
      <c r="Z31" s="47">
        <f>1/(PRODUCT(P$9:P31))</f>
        <v>0.51423605750100576</v>
      </c>
      <c r="AA31" s="47">
        <f>1/(PRODUCT(Q$9:Q31))</f>
        <v>0.46229967320314086</v>
      </c>
      <c r="AB31" s="47">
        <f>1/(PRODUCT(R$9:R31))</f>
        <v>0.41582189665652558</v>
      </c>
      <c r="AC31" s="47">
        <f>1/(PRODUCT(S$9:S31))</f>
        <v>0.37420681798921807</v>
      </c>
      <c r="AD31" s="47">
        <f>1/(PRODUCT(T$9:T31))</f>
        <v>0.3369259836020666</v>
      </c>
      <c r="AE31" s="47">
        <f>1/(PRODUCT(U$9:U31))</f>
        <v>0.30351049082332038</v>
      </c>
      <c r="AF31" s="47">
        <f>1/(PRODUCT(V$9:V31))</f>
        <v>0.2735440402912882</v>
      </c>
      <c r="AG31" s="47"/>
      <c r="AH31" s="148">
        <f>AH30/(1+Interest_rates!$F29/100)</f>
        <v>0.35441770390042709</v>
      </c>
      <c r="AI31" s="148">
        <f>AI30/(1+Interest_rates!$F29/100)</f>
        <v>0.3648827434420967</v>
      </c>
      <c r="AJ31" s="148">
        <f>AJ30/(1+Interest_rates!$F29/100)</f>
        <v>0.37598612532503967</v>
      </c>
      <c r="AK31" s="148">
        <f>AK30/(1+Interest_rates!$F29/100)</f>
        <v>0.38813799689554479</v>
      </c>
      <c r="AL31" s="148">
        <f>AL30/(1+Interest_rates!$F29/100)</f>
        <v>0.4016335550476029</v>
      </c>
      <c r="AM31" s="148">
        <f>AM30/(1+Interest_rates!$F29/100)</f>
        <v>0.4166827643552366</v>
      </c>
      <c r="AN31" s="148">
        <f>AN30/(1+Interest_rates!$F29/100)</f>
        <v>0.43333757444651544</v>
      </c>
      <c r="AO31" s="148">
        <f>AO30/(1+Interest_rates!$F29/100)</f>
        <v>0.45160275320943616</v>
      </c>
      <c r="AP31" s="148">
        <f>AP30/(1+Interest_rates!$F29/100)</f>
        <v>0.47150940257090784</v>
      </c>
      <c r="AQ31" s="148">
        <f>AQ30/(1+Interest_rates!$F29/100)</f>
        <v>0.49307152755047545</v>
      </c>
      <c r="AR31" s="148">
        <f>AR30/(1+Interest_rates!$F29/100)</f>
        <v>0.51633464222030678</v>
      </c>
      <c r="AS31" s="148">
        <f>AS30/(1+Interest_rates!$F29/100)</f>
        <v>0.54136138232872533</v>
      </c>
      <c r="AT31" s="148">
        <f>AT30/(1+Interest_rates!$F29/100)</f>
        <v>0.56820207966458347</v>
      </c>
      <c r="AU31" s="148">
        <f>AU30/(1+Interest_rates!$F29/100)</f>
        <v>0.59690764872923818</v>
      </c>
      <c r="AV31" s="148">
        <f>AV30/(1+Interest_rates!$F29/100)</f>
        <v>0.62754094926202286</v>
      </c>
      <c r="AW31" s="148">
        <f>AW30/(1+Interest_rates!$F29/100)</f>
        <v>0.66014797698567729</v>
      </c>
      <c r="AX31" s="148">
        <f>AX30/(1+Interest_rates!$F29/100)</f>
        <v>0.69479254281788572</v>
      </c>
      <c r="AY31" s="148">
        <f>AY30/(1+Interest_rates!$F29/100)</f>
        <v>0.73152622455666738</v>
      </c>
      <c r="AZ31" s="148">
        <f>AZ30/(1+Interest_rates!$F29/100)</f>
        <v>0.7704141586540999</v>
      </c>
      <c r="BA31" s="148">
        <f>BA30/(1+Interest_rates!$F29/100)</f>
        <v>0.81152345815988258</v>
      </c>
      <c r="BB31" s="148">
        <f>BB30/(1+Interest_rates!$F29/100)</f>
        <v>0.85493184793685484</v>
      </c>
      <c r="BC31" s="148">
        <f>BC30/(1+Interest_rates!$F29/100)</f>
        <v>0.90073909634931149</v>
      </c>
      <c r="BD31" s="148">
        <f>BD30/(1+Interest_rates!$F29/100)</f>
        <v>0.94905474147748847</v>
      </c>
      <c r="BE31" s="58">
        <v>1</v>
      </c>
      <c r="CA31" s="148">
        <f>CA30/(1+Interest_rates!$G29/100)</f>
        <v>0.43454325531196059</v>
      </c>
      <c r="CB31" s="148">
        <f>CB30/(1+Interest_rates!$G29/100)</f>
        <v>0.44668004843282366</v>
      </c>
      <c r="CC31" s="148">
        <f>CC30/(1+Interest_rates!$G29/100)</f>
        <v>0.4600000474770905</v>
      </c>
      <c r="CD31" s="148">
        <f>CD30/(1+Interest_rates!$G29/100)</f>
        <v>0.47369424889048362</v>
      </c>
      <c r="CE31" s="148">
        <f>CE30/(1+Interest_rates!$G29/100)</f>
        <v>0.48907510115195763</v>
      </c>
      <c r="CF31" s="148">
        <f>CF30/(1+Interest_rates!$G29/100)</f>
        <v>0.50617805743924182</v>
      </c>
      <c r="CG31" s="148">
        <f>CG30/(1+Interest_rates!$G29/100)</f>
        <v>0.52371712712951113</v>
      </c>
      <c r="CH31" s="148">
        <f>CH30/(1+Interest_rates!$G29/100)</f>
        <v>0.54287469963990909</v>
      </c>
      <c r="CI31" s="148">
        <f>CI30/(1+Interest_rates!$G29/100)</f>
        <v>0.56362879940714261</v>
      </c>
      <c r="CJ31" s="148">
        <f>CJ30/(1+Interest_rates!$G29/100)</f>
        <v>0.58458451816910018</v>
      </c>
      <c r="CK31" s="148">
        <f>CK30/(1+Interest_rates!$G29/100)</f>
        <v>0.60707348458306543</v>
      </c>
      <c r="CL31" s="148">
        <f>CL30/(1+Interest_rates!$G29/100)</f>
        <v>0.63110145310286303</v>
      </c>
      <c r="CM31" s="148">
        <f>CM30/(1+Interest_rates!$G29/100)</f>
        <v>0.65667368398259107</v>
      </c>
      <c r="CN31" s="148">
        <f>CN30/(1+Interest_rates!$G29/100)</f>
        <v>0.68380744060475174</v>
      </c>
      <c r="CO31" s="148">
        <f>CO30/(1+Interest_rates!$G29/100)</f>
        <v>0.71250000081252707</v>
      </c>
      <c r="CP31" s="148">
        <f>CP30/(1+Interest_rates!$G29/100)</f>
        <v>0.74276700084704317</v>
      </c>
      <c r="CQ31" s="148">
        <f>CQ30/(1+Interest_rates!$G29/100)</f>
        <v>0.77460942217335582</v>
      </c>
      <c r="CR31" s="148">
        <f>CR30/(1+Interest_rates!$G29/100)</f>
        <v>0.80804156483435818</v>
      </c>
      <c r="CS31" s="148">
        <f>CS30/(1+Interest_rates!$G29/100)</f>
        <v>0.84307824708557599</v>
      </c>
      <c r="CT31" s="148">
        <f>CT30/(1+Interest_rates!$G29/100)</f>
        <v>0.87974372005132762</v>
      </c>
      <c r="CU31" s="148">
        <f>CU30/(1+Interest_rates!$G29/100)</f>
        <v>0.91808295137116458</v>
      </c>
      <c r="CV31" s="148">
        <f>CV30/(1+Interest_rates!$G29/100)</f>
        <v>0.95814809136900203</v>
      </c>
      <c r="CW31" s="58">
        <v>1</v>
      </c>
      <c r="DS31" s="148">
        <f>DS30/(1+Interest_rates!$H29/100)</f>
        <v>0.30684981987873367</v>
      </c>
      <c r="DT31" s="148">
        <f>DT30/(1+Interest_rates!$H29/100)</f>
        <v>0.31695438444734025</v>
      </c>
      <c r="DU31" s="148">
        <f>DU30/(1+Interest_rates!$H29/100)</f>
        <v>0.32799073611379675</v>
      </c>
      <c r="DV31" s="148">
        <f>DV30/(1+Interest_rates!$H29/100)</f>
        <v>0.34103492768904242</v>
      </c>
      <c r="DW31" s="148">
        <f>DW30/(1+Interest_rates!$H29/100)</f>
        <v>0.35551868106799606</v>
      </c>
      <c r="DX31" s="148">
        <f>DX30/(1+Interest_rates!$H29/100)</f>
        <v>0.37150635615562394</v>
      </c>
      <c r="DY31" s="148">
        <f>DY30/(1+Interest_rates!$H29/100)</f>
        <v>0.3899516467387506</v>
      </c>
      <c r="DZ31" s="148">
        <f>DZ30/(1+Interest_rates!$H29/100)</f>
        <v>0.41006535267753519</v>
      </c>
      <c r="EA31" s="148">
        <f>EA30/(1+Interest_rates!$H29/100)</f>
        <v>0.43189313140056063</v>
      </c>
      <c r="EB31" s="148">
        <f>EB30/(1+Interest_rates!$H29/100)</f>
        <v>0.45658878065404462</v>
      </c>
      <c r="EC31" s="148">
        <f>EC30/(1+Interest_rates!$H29/100)</f>
        <v>0.48328552665888658</v>
      </c>
      <c r="ED31" s="148">
        <f>ED30/(1+Interest_rates!$H29/100)</f>
        <v>0.51207967833722301</v>
      </c>
      <c r="EE31" s="148">
        <f>EE30/(1+Interest_rates!$H29/100)</f>
        <v>0.54307074047019177</v>
      </c>
      <c r="EF31" s="148">
        <f>EF30/(1+Interest_rates!$H29/100)</f>
        <v>0.57637183827582394</v>
      </c>
      <c r="EG31" s="148">
        <f>EG30/(1+Interest_rates!$H29/100)</f>
        <v>0.61208383737539407</v>
      </c>
      <c r="EH31" s="148">
        <f>EH30/(1+Interest_rates!$H29/100)</f>
        <v>0.65032683553460868</v>
      </c>
      <c r="EI31" s="148">
        <f>EI30/(1+Interest_rates!$H29/100)</f>
        <v>0.69121288368466949</v>
      </c>
      <c r="EJ31" s="148">
        <f>EJ30/(1+Interest_rates!$H29/100)</f>
        <v>0.73486988941819331</v>
      </c>
      <c r="EK31" s="148">
        <f>EK30/(1+Interest_rates!$H29/100)</f>
        <v>0.78143124561173016</v>
      </c>
      <c r="EL31" s="148">
        <f>EL30/(1+Interest_rates!$H29/100)</f>
        <v>0.83104431539561896</v>
      </c>
      <c r="EM31" s="148">
        <f>EM30/(1+Interest_rates!$H29/100)</f>
        <v>0.8838821129684723</v>
      </c>
      <c r="EN31" s="148">
        <f>EN30/(1+Interest_rates!$H29/100)</f>
        <v>0.94013237063778587</v>
      </c>
      <c r="EO31" s="58">
        <v>1</v>
      </c>
    </row>
    <row r="32" spans="1:146">
      <c r="A32" s="58">
        <v>2036</v>
      </c>
      <c r="B32" s="58">
        <v>23</v>
      </c>
      <c r="D32" s="47">
        <f t="shared" si="2"/>
        <v>0.63415591769762181</v>
      </c>
      <c r="E32" s="47">
        <f t="shared" si="2"/>
        <v>0.5666972380401496</v>
      </c>
      <c r="F32" s="47">
        <f t="shared" si="2"/>
        <v>0.50669174842969467</v>
      </c>
      <c r="G32" s="47">
        <f t="shared" si="2"/>
        <v>0.45328563358074364</v>
      </c>
      <c r="H32" s="47">
        <f t="shared" si="2"/>
        <v>0.40572633331788732</v>
      </c>
      <c r="I32" s="47">
        <f t="shared" si="2"/>
        <v>0.36335012983721771</v>
      </c>
      <c r="J32" s="47">
        <f t="shared" si="2"/>
        <v>0.32557130579678267</v>
      </c>
      <c r="K32" s="47">
        <f t="shared" si="2"/>
        <v>0.29187266828248482</v>
      </c>
      <c r="L32" s="47">
        <f t="shared" si="2"/>
        <v>0.26179726123417668</v>
      </c>
      <c r="N32" s="136">
        <f>1+Interest_rates!R30/100</f>
        <v>1.0275000000000001</v>
      </c>
      <c r="O32" s="136">
        <f>1+Interest_rates!S30/100</f>
        <v>1.0325</v>
      </c>
      <c r="P32" s="136">
        <f>1+Interest_rates!T30/100</f>
        <v>1.0375000000000001</v>
      </c>
      <c r="Q32" s="136">
        <f>1+Interest_rates!U30/100</f>
        <v>1.0425</v>
      </c>
      <c r="R32" s="136">
        <f>1+Interest_rates!V30/100</f>
        <v>1.0475000000000001</v>
      </c>
      <c r="S32" s="136">
        <f>1+Interest_rates!W30/100</f>
        <v>1.0525</v>
      </c>
      <c r="T32" s="136">
        <f>1+Interest_rates!X30/100</f>
        <v>1.0575000000000001</v>
      </c>
      <c r="U32" s="136">
        <f>1+Interest_rates!Y30/100</f>
        <v>1.0625</v>
      </c>
      <c r="V32" s="136">
        <f>1+Interest_rates!Z30/100</f>
        <v>1.0674999999999999</v>
      </c>
      <c r="X32" s="47">
        <f>1/(PRODUCT(N$9:N32))</f>
        <v>0.62020518523199186</v>
      </c>
      <c r="Y32" s="47">
        <f>1/(PRODUCT(O$9:O32))</f>
        <v>0.55428902312571204</v>
      </c>
      <c r="Z32" s="47">
        <f>1/(PRODUCT(P$9:P32))</f>
        <v>0.49564921204916218</v>
      </c>
      <c r="AA32" s="47">
        <f>1/(PRODUCT(Q$9:Q32))</f>
        <v>0.44345292393586655</v>
      </c>
      <c r="AB32" s="47">
        <f>1/(PRODUCT(R$9:R32))</f>
        <v>0.39696601112794799</v>
      </c>
      <c r="AC32" s="47">
        <f>1/(PRODUCT(S$9:S32))</f>
        <v>0.35554091970472024</v>
      </c>
      <c r="AD32" s="47">
        <f>1/(PRODUCT(T$9:T32))</f>
        <v>0.318606131065784</v>
      </c>
      <c r="AE32" s="47">
        <f>1/(PRODUCT(U$9:U32))</f>
        <v>0.28565693253959562</v>
      </c>
      <c r="AF32" s="47">
        <f>1/(PRODUCT(V$9:V32))</f>
        <v>0.25624734453516462</v>
      </c>
      <c r="AG32" s="47"/>
      <c r="AH32" s="148">
        <f>AH31/(1+Interest_rates!$F30/100)</f>
        <v>0.33635541795618018</v>
      </c>
      <c r="AI32" s="148">
        <f>AI31/(1+Interest_rates!$F30/100)</f>
        <v>0.346287124838281</v>
      </c>
      <c r="AJ32" s="148">
        <f>AJ31/(1+Interest_rates!$F30/100)</f>
        <v>0.35682464204710984</v>
      </c>
      <c r="AK32" s="148">
        <f>AK31/(1+Interest_rates!$F30/100)</f>
        <v>0.36835721447807229</v>
      </c>
      <c r="AL32" s="148">
        <f>AL31/(1+Interest_rates!$F30/100)</f>
        <v>0.38116499482547489</v>
      </c>
      <c r="AM32" s="148">
        <f>AM31/(1+Interest_rates!$F30/100)</f>
        <v>0.39544724718158542</v>
      </c>
      <c r="AN32" s="148">
        <f>AN31/(1+Interest_rates!$F30/100)</f>
        <v>0.41125327365143344</v>
      </c>
      <c r="AO32" s="148">
        <f>AO31/(1+Interest_rates!$F30/100)</f>
        <v>0.42858759913584143</v>
      </c>
      <c r="AP32" s="148">
        <f>AP31/(1+Interest_rates!$F30/100)</f>
        <v>0.44747974050574907</v>
      </c>
      <c r="AQ32" s="148">
        <f>AQ31/(1+Interest_rates!$F30/100)</f>
        <v>0.467942989039077</v>
      </c>
      <c r="AR32" s="148">
        <f>AR31/(1+Interest_rates!$F30/100)</f>
        <v>0.49002053926194056</v>
      </c>
      <c r="AS32" s="148">
        <f>AS31/(1+Interest_rates!$F30/100)</f>
        <v>0.51377183479996702</v>
      </c>
      <c r="AT32" s="148">
        <f>AT31/(1+Interest_rates!$F30/100)</f>
        <v>0.53924464236934933</v>
      </c>
      <c r="AU32" s="148">
        <f>AU31/(1+Interest_rates!$F30/100)</f>
        <v>0.56648728170184881</v>
      </c>
      <c r="AV32" s="148">
        <f>AV31/(1+Interest_rates!$F30/100)</f>
        <v>0.5955594089987879</v>
      </c>
      <c r="AW32" s="148">
        <f>AW31/(1+Interest_rates!$F30/100)</f>
        <v>0.62650467589036463</v>
      </c>
      <c r="AX32" s="148">
        <f>AX31/(1+Interest_rates!$F30/100)</f>
        <v>0.65938364128109106</v>
      </c>
      <c r="AY32" s="148">
        <f>AY31/(1+Interest_rates!$F30/100)</f>
        <v>0.69424525439562246</v>
      </c>
      <c r="AZ32" s="148">
        <f>AZ31/(1+Interest_rates!$F30/100)</f>
        <v>0.73115133211929373</v>
      </c>
      <c r="BA32" s="148">
        <f>BA31/(1+Interest_rates!$F30/100)</f>
        <v>0.77016556720117924</v>
      </c>
      <c r="BB32" s="148">
        <f>BB31/(1+Interest_rates!$F30/100)</f>
        <v>0.8113617233907704</v>
      </c>
      <c r="BC32" s="148">
        <f>BC31/(1+Interest_rates!$F30/100)</f>
        <v>0.85483448453004784</v>
      </c>
      <c r="BD32" s="148">
        <f>BD31/(1+Interest_rates!$F30/100)</f>
        <v>0.90068780628023959</v>
      </c>
      <c r="BE32" s="148">
        <f>BE31/(1+Interest_rates!$F30/100)</f>
        <v>0.94903672772136272</v>
      </c>
      <c r="BF32" s="58">
        <v>1</v>
      </c>
      <c r="CA32" s="148">
        <f>CA31/(1+Interest_rates!$G30/100)</f>
        <v>0.41634881221803255</v>
      </c>
      <c r="CB32" s="148">
        <f>CB31/(1+Interest_rates!$G30/100)</f>
        <v>0.42797743454328219</v>
      </c>
      <c r="CC32" s="148">
        <f>CC31/(1+Interest_rates!$G30/100)</f>
        <v>0.44073972164136294</v>
      </c>
      <c r="CD32" s="148">
        <f>CD31/(1+Interest_rates!$G30/100)</f>
        <v>0.45386054315462643</v>
      </c>
      <c r="CE32" s="148">
        <f>CE31/(1+Interest_rates!$G30/100)</f>
        <v>0.46859739499085712</v>
      </c>
      <c r="CF32" s="148">
        <f>CF31/(1+Interest_rates!$G30/100)</f>
        <v>0.48498424589368766</v>
      </c>
      <c r="CG32" s="148">
        <f>CG31/(1+Interest_rates!$G30/100)</f>
        <v>0.50178895001390356</v>
      </c>
      <c r="CH32" s="148">
        <f>CH31/(1+Interest_rates!$G30/100)</f>
        <v>0.52014438980541255</v>
      </c>
      <c r="CI32" s="148">
        <f>CI31/(1+Interest_rates!$G30/100)</f>
        <v>0.54002950982767328</v>
      </c>
      <c r="CJ32" s="148">
        <f>CJ31/(1+Interest_rates!$G30/100)</f>
        <v>0.56010780700306617</v>
      </c>
      <c r="CK32" s="148">
        <f>CK31/(1+Interest_rates!$G30/100)</f>
        <v>0.58165515433847403</v>
      </c>
      <c r="CL32" s="148">
        <f>CL31/(1+Interest_rates!$G30/100)</f>
        <v>0.60467706534719079</v>
      </c>
      <c r="CM32" s="148">
        <f>CM31/(1+Interest_rates!$G30/100)</f>
        <v>0.629178580035059</v>
      </c>
      <c r="CN32" s="148">
        <f>CN31/(1+Interest_rates!$G30/100)</f>
        <v>0.65517623896210764</v>
      </c>
      <c r="CO32" s="148">
        <f>CO31/(1+Interest_rates!$G30/100)</f>
        <v>0.68266743394895757</v>
      </c>
      <c r="CP32" s="148">
        <f>CP31/(1+Interest_rates!$G30/100)</f>
        <v>0.71166714654310925</v>
      </c>
      <c r="CQ32" s="148">
        <f>CQ31/(1+Interest_rates!$G30/100)</f>
        <v>0.74217631711541221</v>
      </c>
      <c r="CR32" s="148">
        <f>CR31/(1+Interest_rates!$G30/100)</f>
        <v>0.77420864696211378</v>
      </c>
      <c r="CS32" s="148">
        <f>CS31/(1+Interest_rates!$G30/100)</f>
        <v>0.80777833389439102</v>
      </c>
      <c r="CT32" s="148">
        <f>CT31/(1+Interest_rates!$G30/100)</f>
        <v>0.84290861363545799</v>
      </c>
      <c r="CU32" s="148">
        <f>CU31/(1+Interest_rates!$G30/100)</f>
        <v>0.87964257101769139</v>
      </c>
      <c r="CV32" s="148">
        <f>CV31/(1+Interest_rates!$G30/100)</f>
        <v>0.91803017281690324</v>
      </c>
      <c r="CW32" s="148">
        <f>CW31/(1+Interest_rates!$G30/100)</f>
        <v>0.95812973076554564</v>
      </c>
      <c r="CX32" s="58">
        <v>1</v>
      </c>
      <c r="DS32" s="148">
        <f>DS31/(1+Interest_rates!$H30/100)</f>
        <v>0.28847402451700072</v>
      </c>
      <c r="DT32" s="148">
        <f>DT31/(1+Interest_rates!$H30/100)</f>
        <v>0.29797347414434544</v>
      </c>
      <c r="DU32" s="148">
        <f>DU31/(1+Interest_rates!$H30/100)</f>
        <v>0.30834891051405161</v>
      </c>
      <c r="DV32" s="148">
        <f>DV31/(1+Interest_rates!$H30/100)</f>
        <v>0.32061194668519544</v>
      </c>
      <c r="DW32" s="148">
        <f>DW31/(1+Interest_rates!$H30/100)</f>
        <v>0.33422833606091568</v>
      </c>
      <c r="DX32" s="148">
        <f>DX31/(1+Interest_rates!$H30/100)</f>
        <v>0.34925858433357515</v>
      </c>
      <c r="DY32" s="148">
        <f>DY31/(1+Interest_rates!$H30/100)</f>
        <v>0.36659927304573714</v>
      </c>
      <c r="DZ32" s="148">
        <f>DZ31/(1+Interest_rates!$H30/100)</f>
        <v>0.38550846354943608</v>
      </c>
      <c r="EA32" s="148">
        <f>EA31/(1+Interest_rates!$H30/100)</f>
        <v>0.40602907906417279</v>
      </c>
      <c r="EB32" s="148">
        <f>EB31/(1+Interest_rates!$H30/100)</f>
        <v>0.4292458218050621</v>
      </c>
      <c r="EC32" s="148">
        <f>EC31/(1+Interest_rates!$H30/100)</f>
        <v>0.45434382500600407</v>
      </c>
      <c r="ED32" s="148">
        <f>ED31/(1+Interest_rates!$H30/100)</f>
        <v>0.48141363009986177</v>
      </c>
      <c r="EE32" s="148">
        <f>EE31/(1+Interest_rates!$H30/100)</f>
        <v>0.51054878299350548</v>
      </c>
      <c r="EF32" s="148">
        <f>EF31/(1+Interest_rates!$H30/100)</f>
        <v>0.54185563436666717</v>
      </c>
      <c r="EG32" s="148">
        <f>EG31/(1+Interest_rates!$H30/100)</f>
        <v>0.57542900947202591</v>
      </c>
      <c r="EH32" s="148">
        <f>EH31/(1+Interest_rates!$H30/100)</f>
        <v>0.61138181398383817</v>
      </c>
      <c r="EI32" s="148">
        <f>EI31/(1+Interest_rates!$H30/100)</f>
        <v>0.64981938862900201</v>
      </c>
      <c r="EJ32" s="148">
        <f>EJ31/(1+Interest_rates!$H30/100)</f>
        <v>0.69086198121480991</v>
      </c>
      <c r="EK32" s="148">
        <f>EK31/(1+Interest_rates!$H30/100)</f>
        <v>0.73463499634458029</v>
      </c>
      <c r="EL32" s="148">
        <f>EL31/(1+Interest_rates!$H30/100)</f>
        <v>0.78127697226249782</v>
      </c>
      <c r="EM32" s="148">
        <f>EM31/(1+Interest_rates!$H30/100)</f>
        <v>0.83095056215894725</v>
      </c>
      <c r="EN32" s="148">
        <f>EN31/(1+Interest_rates!$H30/100)</f>
        <v>0.88383225593474268</v>
      </c>
      <c r="EO32" s="148">
        <f>EO31/(1+Interest_rates!$H30/100)</f>
        <v>0.94011469399266701</v>
      </c>
      <c r="EP32" s="58">
        <v>1</v>
      </c>
    </row>
    <row r="33" spans="1:165">
      <c r="A33" s="58">
        <v>2037</v>
      </c>
      <c r="B33" s="58">
        <v>24</v>
      </c>
      <c r="D33" s="47">
        <f t="shared" si="2"/>
        <v>0.62172148793884485</v>
      </c>
      <c r="E33" s="47">
        <f t="shared" si="2"/>
        <v>0.55287535418551181</v>
      </c>
      <c r="F33" s="47">
        <f t="shared" si="2"/>
        <v>0.49193373633950943</v>
      </c>
      <c r="G33" s="47">
        <f t="shared" si="2"/>
        <v>0.43795713389443841</v>
      </c>
      <c r="H33" s="47">
        <f t="shared" si="2"/>
        <v>0.39012147434412242</v>
      </c>
      <c r="I33" s="47">
        <f t="shared" si="2"/>
        <v>0.34770347352843806</v>
      </c>
      <c r="J33" s="47">
        <f t="shared" si="2"/>
        <v>0.31006791028265024</v>
      </c>
      <c r="K33" s="47">
        <f t="shared" si="2"/>
        <v>0.2766565576137297</v>
      </c>
      <c r="L33" s="47">
        <f t="shared" si="2"/>
        <v>0.24697854833412897</v>
      </c>
      <c r="N33" s="136">
        <f>1+Interest_rates!R31/100</f>
        <v>1.0275000000000001</v>
      </c>
      <c r="O33" s="136">
        <f>1+Interest_rates!S31/100</f>
        <v>1.0325</v>
      </c>
      <c r="P33" s="136">
        <f>1+Interest_rates!T31/100</f>
        <v>1.0375000000000001</v>
      </c>
      <c r="Q33" s="136">
        <f>1+Interest_rates!U31/100</f>
        <v>1.0425</v>
      </c>
      <c r="R33" s="136">
        <f>1+Interest_rates!V31/100</f>
        <v>1.0475000000000001</v>
      </c>
      <c r="S33" s="136">
        <f>1+Interest_rates!W31/100</f>
        <v>1.0525</v>
      </c>
      <c r="T33" s="136">
        <f>1+Interest_rates!X31/100</f>
        <v>1.0575000000000001</v>
      </c>
      <c r="U33" s="136">
        <f>1+Interest_rates!Y31/100</f>
        <v>1.0625</v>
      </c>
      <c r="V33" s="136">
        <f>1+Interest_rates!Z31/100</f>
        <v>1.0674999999999999</v>
      </c>
      <c r="X33" s="47">
        <f>1/(PRODUCT(N$9:N33))</f>
        <v>0.60360601969050298</v>
      </c>
      <c r="Y33" s="47">
        <f>1/(PRODUCT(O$9:O33))</f>
        <v>0.53684166888688822</v>
      </c>
      <c r="Z33" s="47">
        <f>1/(PRODUCT(P$9:P33))</f>
        <v>0.47773418028834902</v>
      </c>
      <c r="AA33" s="47">
        <f>1/(PRODUCT(Q$9:Q33))</f>
        <v>0.42537450737253385</v>
      </c>
      <c r="AB33" s="47">
        <f>1/(PRODUCT(R$9:R33))</f>
        <v>0.37896516575460426</v>
      </c>
      <c r="AC33" s="47">
        <f>1/(PRODUCT(S$9:S33))</f>
        <v>0.33780609948191948</v>
      </c>
      <c r="AD33" s="47">
        <f>1/(PRODUCT(T$9:T33))</f>
        <v>0.30128239344282171</v>
      </c>
      <c r="AE33" s="47">
        <f>1/(PRODUCT(U$9:U33))</f>
        <v>0.26885358356667827</v>
      </c>
      <c r="AF33" s="47">
        <f>1/(PRODUCT(V$9:V33))</f>
        <v>0.24004435085261325</v>
      </c>
      <c r="AG33" s="47"/>
      <c r="AH33" s="148">
        <f>AH32/(1+Interest_rates!$F31/100)</f>
        <v>0.31921364520848455</v>
      </c>
      <c r="AI33" s="148">
        <f>AI32/(1+Interest_rates!$F31/100)</f>
        <v>0.32863919980856121</v>
      </c>
      <c r="AJ33" s="148">
        <f>AJ32/(1+Interest_rates!$F31/100)</f>
        <v>0.33863969065873573</v>
      </c>
      <c r="AK33" s="148">
        <f>AK32/(1+Interest_rates!$F31/100)</f>
        <v>0.34958452546082591</v>
      </c>
      <c r="AL33" s="148">
        <f>AL32/(1+Interest_rates!$F31/100)</f>
        <v>0.36173957941109885</v>
      </c>
      <c r="AM33" s="148">
        <f>AM32/(1+Interest_rates!$F31/100)</f>
        <v>0.37529396145163268</v>
      </c>
      <c r="AN33" s="148">
        <f>AN32/(1+Interest_rates!$F31/100)</f>
        <v>0.39029446109085453</v>
      </c>
      <c r="AO33" s="148">
        <f>AO32/(1+Interest_rates!$F31/100)</f>
        <v>0.4067453726258341</v>
      </c>
      <c r="AP33" s="148">
        <f>AP32/(1+Interest_rates!$F31/100)</f>
        <v>0.42467470865118062</v>
      </c>
      <c r="AQ33" s="148">
        <f>AQ32/(1+Interest_rates!$F31/100)</f>
        <v>0.44409508307779916</v>
      </c>
      <c r="AR33" s="148">
        <f>AR32/(1+Interest_rates!$F31/100)</f>
        <v>0.46504748909740962</v>
      </c>
      <c r="AS33" s="148">
        <f>AS32/(1+Interest_rates!$F31/100)</f>
        <v>0.48758834089396125</v>
      </c>
      <c r="AT33" s="148">
        <f>AT32/(1+Interest_rates!$F31/100)</f>
        <v>0.51176297083548383</v>
      </c>
      <c r="AU33" s="148">
        <f>AU32/(1+Interest_rates!$F31/100)</f>
        <v>0.53761723612209245</v>
      </c>
      <c r="AV33" s="148">
        <f>AV32/(1+Interest_rates!$F31/100)</f>
        <v>0.56520775267987833</v>
      </c>
      <c r="AW33" s="148">
        <f>AW32/(1+Interest_rates!$F31/100)</f>
        <v>0.59457594750912457</v>
      </c>
      <c r="AX33" s="148">
        <f>AX32/(1+Interest_rates!$F31/100)</f>
        <v>0.62577929323440351</v>
      </c>
      <c r="AY33" s="148">
        <f>AY32/(1+Interest_rates!$F31/100)</f>
        <v>0.65886424446770653</v>
      </c>
      <c r="AZ33" s="148">
        <f>AZ32/(1+Interest_rates!$F31/100)</f>
        <v>0.69388946770360982</v>
      </c>
      <c r="BA33" s="148">
        <f>BA32/(1+Interest_rates!$F31/100)</f>
        <v>0.73091540970027447</v>
      </c>
      <c r="BB33" s="148">
        <f>BB32/(1+Interest_rates!$F31/100)</f>
        <v>0.77001207496514223</v>
      </c>
      <c r="BC33" s="148">
        <f>BC32/(1+Interest_rates!$F31/100)</f>
        <v>0.81126932194177448</v>
      </c>
      <c r="BD33" s="148">
        <f>BD32/(1+Interest_rates!$F31/100)</f>
        <v>0.85478580837073126</v>
      </c>
      <c r="BE33" s="148">
        <f>BE32/(1+Interest_rates!$F31/100)</f>
        <v>0.900670710564072</v>
      </c>
      <c r="BF33" s="148">
        <f>BF32/(1+Interest_rates!$F31/100)</f>
        <v>0.94903672772136272</v>
      </c>
      <c r="BG33" s="58">
        <v>1</v>
      </c>
      <c r="CA33" s="148">
        <f>CA32/(1+Interest_rates!$G31/100)</f>
        <v>0.39891617535501822</v>
      </c>
      <c r="CB33" s="148">
        <f>CB32/(1+Interest_rates!$G31/100)</f>
        <v>0.41005790413268389</v>
      </c>
      <c r="CC33" s="148">
        <f>CC32/(1+Interest_rates!$G31/100)</f>
        <v>0.42228583083392057</v>
      </c>
      <c r="CD33" s="148">
        <f>CD32/(1+Interest_rates!$G31/100)</f>
        <v>0.43485728001784651</v>
      </c>
      <c r="CE33" s="148">
        <f>CE32/(1+Interest_rates!$G31/100)</f>
        <v>0.44897709590002594</v>
      </c>
      <c r="CF33" s="148">
        <f>CF32/(1+Interest_rates!$G31/100)</f>
        <v>0.46467782494365012</v>
      </c>
      <c r="CG33" s="148">
        <f>CG32/(1+Interest_rates!$G31/100)</f>
        <v>0.48077891157794722</v>
      </c>
      <c r="CH33" s="148">
        <f>CH32/(1+Interest_rates!$G31/100)</f>
        <v>0.49836580416346893</v>
      </c>
      <c r="CI33" s="148">
        <f>CI32/(1+Interest_rates!$G31/100)</f>
        <v>0.51741832885663819</v>
      </c>
      <c r="CJ33" s="148">
        <f>CJ32/(1+Interest_rates!$G31/100)</f>
        <v>0.53665594232352798</v>
      </c>
      <c r="CK33" s="148">
        <f>CK32/(1+Interest_rates!$G31/100)</f>
        <v>0.55730109642471404</v>
      </c>
      <c r="CL33" s="148">
        <f>CL32/(1+Interest_rates!$G31/100)</f>
        <v>0.57935907382120411</v>
      </c>
      <c r="CM33" s="148">
        <f>CM32/(1+Interest_rates!$G31/100)</f>
        <v>0.60283470349243939</v>
      </c>
      <c r="CN33" s="148">
        <f>CN32/(1+Interest_rates!$G31/100)</f>
        <v>0.62774383344074691</v>
      </c>
      <c r="CO33" s="148">
        <f>CO32/(1+Interest_rates!$G31/100)</f>
        <v>0.65408396469192054</v>
      </c>
      <c r="CP33" s="148">
        <f>CP32/(1+Interest_rates!$G31/100)</f>
        <v>0.68186945151203338</v>
      </c>
      <c r="CQ33" s="148">
        <f>CQ32/(1+Interest_rates!$G31/100)</f>
        <v>0.71110119489835411</v>
      </c>
      <c r="CR33" s="148">
        <f>CR32/(1+Interest_rates!$G31/100)</f>
        <v>0.74179232247016735</v>
      </c>
      <c r="CS33" s="148">
        <f>CS32/(1+Interest_rates!$G31/100)</f>
        <v>0.7739564375724739</v>
      </c>
      <c r="CT33" s="148">
        <f>CT32/(1+Interest_rates!$G31/100)</f>
        <v>0.80761580304250069</v>
      </c>
      <c r="CU33" s="148">
        <f>CU32/(1+Interest_rates!$G31/100)</f>
        <v>0.84281169973909298</v>
      </c>
      <c r="CV33" s="148">
        <f>CV32/(1+Interest_rates!$G31/100)</f>
        <v>0.87959200231570678</v>
      </c>
      <c r="CW33" s="148">
        <f>CW32/(1+Interest_rates!$G31/100)</f>
        <v>0.9180125809768569</v>
      </c>
      <c r="CX33" s="148">
        <f>CX32/(1+Interest_rates!$G31/100)</f>
        <v>0.95812973076554564</v>
      </c>
      <c r="CY33" s="58">
        <v>1</v>
      </c>
      <c r="DS33" s="148">
        <f>DS32/(1+Interest_rates!$H31/100)</f>
        <v>0.27119866928363323</v>
      </c>
      <c r="DT33" s="148">
        <f>DT32/(1+Interest_rates!$H31/100)</f>
        <v>0.28012924146314322</v>
      </c>
      <c r="DU33" s="148">
        <f>DU32/(1+Interest_rates!$H31/100)</f>
        <v>0.28988334165088991</v>
      </c>
      <c r="DV33" s="148">
        <f>DV32/(1+Interest_rates!$H31/100)</f>
        <v>0.30141200214834579</v>
      </c>
      <c r="DW33" s="148">
        <f>DW32/(1+Interest_rates!$H31/100)</f>
        <v>0.31421296987958602</v>
      </c>
      <c r="DX33" s="148">
        <f>DX32/(1+Interest_rates!$H31/100)</f>
        <v>0.32834312713507108</v>
      </c>
      <c r="DY33" s="148">
        <f>DY32/(1+Interest_rates!$H31/100)</f>
        <v>0.34464536339732738</v>
      </c>
      <c r="DZ33" s="148">
        <f>DZ32/(1+Interest_rates!$H31/100)</f>
        <v>0.36242217124136133</v>
      </c>
      <c r="EA33" s="148">
        <f>EA32/(1+Interest_rates!$H31/100)</f>
        <v>0.38171390341653921</v>
      </c>
      <c r="EB33" s="148">
        <f>EB32/(1+Interest_rates!$H31/100)</f>
        <v>0.40354030441389682</v>
      </c>
      <c r="EC33" s="148">
        <f>EC32/(1+Interest_rates!$H31/100)</f>
        <v>0.42713530601297739</v>
      </c>
      <c r="ED33" s="148">
        <f>ED32/(1+Interest_rates!$H31/100)</f>
        <v>0.45258402754523053</v>
      </c>
      <c r="EE33" s="148">
        <f>EE32/(1+Interest_rates!$H31/100)</f>
        <v>0.47997441289226794</v>
      </c>
      <c r="EF33" s="148">
        <f>EF32/(1+Interest_rates!$H31/100)</f>
        <v>0.50940644389082179</v>
      </c>
      <c r="EG33" s="148">
        <f>EG32/(1+Interest_rates!$H31/100)</f>
        <v>0.54096926715429716</v>
      </c>
      <c r="EH33" s="148">
        <f>EH32/(1+Interest_rates!$H31/100)</f>
        <v>0.57476902696609766</v>
      </c>
      <c r="EI33" s="148">
        <f>EI32/(1+Interest_rates!$H31/100)</f>
        <v>0.61090475569145619</v>
      </c>
      <c r="EJ33" s="148">
        <f>EJ32/(1+Interest_rates!$H31/100)</f>
        <v>0.64948950006092865</v>
      </c>
      <c r="EK33" s="148">
        <f>EK32/(1+Interest_rates!$H31/100)</f>
        <v>0.69064115478478916</v>
      </c>
      <c r="EL33" s="148">
        <f>EL32/(1+Interest_rates!$H31/100)</f>
        <v>0.73448996170207559</v>
      </c>
      <c r="EM33" s="148">
        <f>EM32/(1+Interest_rates!$H31/100)</f>
        <v>0.78118883346709334</v>
      </c>
      <c r="EN33" s="148">
        <f>EN32/(1+Interest_rates!$H31/100)</f>
        <v>0.83090369082893922</v>
      </c>
      <c r="EO33" s="148">
        <f>EO32/(1+Interest_rates!$H31/100)</f>
        <v>0.88381563786092598</v>
      </c>
      <c r="EP33" s="148">
        <f>EP32/(1+Interest_rates!$H31/100)</f>
        <v>0.94011469399266701</v>
      </c>
      <c r="EQ33" s="58">
        <v>1</v>
      </c>
    </row>
    <row r="34" spans="1:165">
      <c r="A34" s="58">
        <v>2038</v>
      </c>
      <c r="B34" s="58">
        <v>25</v>
      </c>
      <c r="D34" s="47">
        <f t="shared" si="2"/>
        <v>0.60953087052827937</v>
      </c>
      <c r="E34" s="47">
        <f t="shared" si="2"/>
        <v>0.53939058944927987</v>
      </c>
      <c r="F34" s="47">
        <f t="shared" si="2"/>
        <v>0.47760556926165965</v>
      </c>
      <c r="G34" s="47">
        <f t="shared" si="2"/>
        <v>0.42314698926998884</v>
      </c>
      <c r="H34" s="47">
        <f t="shared" si="2"/>
        <v>0.37511680225396377</v>
      </c>
      <c r="I34" s="47">
        <f t="shared" si="2"/>
        <v>0.3327305966779312</v>
      </c>
      <c r="J34" s="47">
        <f t="shared" si="2"/>
        <v>0.29530277169776209</v>
      </c>
      <c r="K34" s="47">
        <f t="shared" si="2"/>
        <v>0.26223370389926987</v>
      </c>
      <c r="L34" s="47">
        <f t="shared" si="2"/>
        <v>0.23299863050389524</v>
      </c>
      <c r="N34" s="136">
        <f>1+Interest_rates!R32/100</f>
        <v>1.02749</v>
      </c>
      <c r="O34" s="136">
        <f>1+Interest_rates!S32/100</f>
        <v>1.0324899999999999</v>
      </c>
      <c r="P34" s="136">
        <f>1+Interest_rates!T32/100</f>
        <v>1.03749</v>
      </c>
      <c r="Q34" s="136">
        <f>1+Interest_rates!U32/100</f>
        <v>1.0424899999999999</v>
      </c>
      <c r="R34" s="136">
        <f>1+Interest_rates!V32/100</f>
        <v>1.04749</v>
      </c>
      <c r="S34" s="136">
        <f>1+Interest_rates!W32/100</f>
        <v>1.0524899999999999</v>
      </c>
      <c r="T34" s="136">
        <f>1+Interest_rates!X32/100</f>
        <v>1.05749</v>
      </c>
      <c r="U34" s="136">
        <f>1+Interest_rates!Y32/100</f>
        <v>1.0624899999999999</v>
      </c>
      <c r="V34" s="136">
        <f>1+Interest_rates!Z32/100</f>
        <v>1.06749</v>
      </c>
      <c r="X34" s="47">
        <f>1/(PRODUCT(N$9:N34))</f>
        <v>0.58745683139544236</v>
      </c>
      <c r="Y34" s="47">
        <f>1/(PRODUCT(O$9:O34))</f>
        <v>0.51994854079641284</v>
      </c>
      <c r="Z34" s="47">
        <f>1/(PRODUCT(P$9:P34))</f>
        <v>0.46047111807183588</v>
      </c>
      <c r="AA34" s="47">
        <f>1/(PRODUCT(Q$9:Q34))</f>
        <v>0.40803701462127584</v>
      </c>
      <c r="AB34" s="47">
        <f>1/(PRODUCT(R$9:R34))</f>
        <v>0.36178404161815791</v>
      </c>
      <c r="AC34" s="47">
        <f>1/(PRODUCT(S$9:S34))</f>
        <v>0.32095896348841274</v>
      </c>
      <c r="AD34" s="47">
        <f>1/(PRODUCT(T$9:T34))</f>
        <v>0.28490330257763352</v>
      </c>
      <c r="AE34" s="47">
        <f>1/(PRODUCT(U$9:U34))</f>
        <v>0.25304104844909436</v>
      </c>
      <c r="AF34" s="47">
        <f>1/(PRODUCT(V$9:V34))</f>
        <v>0.22486800892993211</v>
      </c>
      <c r="AG34" s="47"/>
      <c r="AH34" s="148">
        <f>AH33/(1+Interest_rates!$F32/100)</f>
        <v>0.30294834838376045</v>
      </c>
      <c r="AI34" s="148">
        <f>AI33/(1+Interest_rates!$F32/100)</f>
        <v>0.31189363077239152</v>
      </c>
      <c r="AJ34" s="148">
        <f>AJ33/(1+Interest_rates!$F32/100)</f>
        <v>0.32138455395679538</v>
      </c>
      <c r="AK34" s="148">
        <f>AK33/(1+Interest_rates!$F32/100)</f>
        <v>0.33177170274067885</v>
      </c>
      <c r="AL34" s="148">
        <f>AL33/(1+Interest_rates!$F32/100)</f>
        <v>0.3433074048449723</v>
      </c>
      <c r="AM34" s="148">
        <f>AM33/(1+Interest_rates!$F32/100)</f>
        <v>0.35617113330451333</v>
      </c>
      <c r="AN34" s="148">
        <f>AN33/(1+Interest_rates!$F32/100)</f>
        <v>0.37040729350269486</v>
      </c>
      <c r="AO34" s="148">
        <f>AO33/(1+Interest_rates!$F32/100)</f>
        <v>0.38601996092383345</v>
      </c>
      <c r="AP34" s="148">
        <f>AP33/(1+Interest_rates!$F32/100)</f>
        <v>0.4030357208013558</v>
      </c>
      <c r="AQ34" s="148">
        <f>AQ33/(1+Interest_rates!$F32/100)</f>
        <v>0.42146654431360187</v>
      </c>
      <c r="AR34" s="148">
        <f>AR33/(1+Interest_rates!$F32/100)</f>
        <v>0.44135133587431752</v>
      </c>
      <c r="AS34" s="148">
        <f>AS33/(1+Interest_rates!$F32/100)</f>
        <v>0.46274363512414585</v>
      </c>
      <c r="AT34" s="148">
        <f>AT33/(1+Interest_rates!$F32/100)</f>
        <v>0.48568646455360098</v>
      </c>
      <c r="AU34" s="148">
        <f>AU33/(1+Interest_rates!$F32/100)</f>
        <v>0.51022334474284892</v>
      </c>
      <c r="AV34" s="148">
        <f>AV33/(1+Interest_rates!$F32/100)</f>
        <v>0.53640800679505196</v>
      </c>
      <c r="AW34" s="148">
        <f>AW33/(1+Interest_rates!$F32/100)</f>
        <v>0.56427976682812264</v>
      </c>
      <c r="AX34" s="148">
        <f>AX33/(1+Interest_rates!$F32/100)</f>
        <v>0.59389316899126265</v>
      </c>
      <c r="AY34" s="148">
        <f>AY33/(1+Interest_rates!$F32/100)</f>
        <v>0.62529230083583076</v>
      </c>
      <c r="AZ34" s="148">
        <f>AZ33/(1+Interest_rates!$F32/100)</f>
        <v>0.65853283954826358</v>
      </c>
      <c r="BA34" s="148">
        <f>BA33/(1+Interest_rates!$F32/100)</f>
        <v>0.69367215186655895</v>
      </c>
      <c r="BB34" s="148">
        <f>BB33/(1+Interest_rates!$F32/100)</f>
        <v>0.7307766752699012</v>
      </c>
      <c r="BC34" s="148">
        <f>BC33/(1+Interest_rates!$F32/100)</f>
        <v>0.76993168953086244</v>
      </c>
      <c r="BD34" s="148">
        <f>BD33/(1+Interest_rates!$F32/100)</f>
        <v>0.81123082535729796</v>
      </c>
      <c r="BE34" s="148">
        <f>BE33/(1+Interest_rates!$F32/100)</f>
        <v>0.85477769606247755</v>
      </c>
      <c r="BF34" s="148">
        <f>BF33/(1+Interest_rates!$F32/100)</f>
        <v>0.90067925834103268</v>
      </c>
      <c r="BG34" s="148">
        <f>BG33/(1+Interest_rates!$F32/100)</f>
        <v>0.94904573451394625</v>
      </c>
      <c r="BH34" s="58">
        <v>1</v>
      </c>
      <c r="BI34" s="58"/>
      <c r="BJ34" s="58"/>
      <c r="BK34" s="58"/>
      <c r="CA34" s="148">
        <f>CA33/(1+Interest_rates!$G32/100)</f>
        <v>0.3822171098266901</v>
      </c>
      <c r="CB34" s="148">
        <f>CB33/(1+Interest_rates!$G32/100)</f>
        <v>0.39289243370414961</v>
      </c>
      <c r="CC34" s="148">
        <f>CC33/(1+Interest_rates!$G32/100)</f>
        <v>0.4046084860772074</v>
      </c>
      <c r="CD34" s="148">
        <f>CD33/(1+Interest_rates!$G32/100)</f>
        <v>0.41665368070772596</v>
      </c>
      <c r="CE34" s="148">
        <f>CE33/(1+Interest_rates!$G32/100)</f>
        <v>0.43018242572030579</v>
      </c>
      <c r="CF34" s="148">
        <f>CF33/(1+Interest_rates!$G32/100)</f>
        <v>0.44522590514774513</v>
      </c>
      <c r="CG34" s="148">
        <f>CG33/(1+Interest_rates!$G32/100)</f>
        <v>0.46065298276111416</v>
      </c>
      <c r="CH34" s="148">
        <f>CH33/(1+Interest_rates!$G32/100)</f>
        <v>0.4775036688705161</v>
      </c>
      <c r="CI34" s="148">
        <f>CI33/(1+Interest_rates!$G32/100)</f>
        <v>0.49575863413143578</v>
      </c>
      <c r="CJ34" s="148">
        <f>CJ33/(1+Interest_rates!$G32/100)</f>
        <v>0.51419094014844258</v>
      </c>
      <c r="CK34" s="148">
        <f>CK33/(1+Interest_rates!$G32/100)</f>
        <v>0.533971865615953</v>
      </c>
      <c r="CL34" s="148">
        <f>CL33/(1+Interest_rates!$G32/100)</f>
        <v>0.55510647205703234</v>
      </c>
      <c r="CM34" s="148">
        <f>CM33/(1+Interest_rates!$G32/100)</f>
        <v>0.57759938630478336</v>
      </c>
      <c r="CN34" s="148">
        <f>CN33/(1+Interest_rates!$G32/100)</f>
        <v>0.60146579294689695</v>
      </c>
      <c r="CO34" s="148">
        <f>CO33/(1+Interest_rates!$G32/100)</f>
        <v>0.62670329761894872</v>
      </c>
      <c r="CP34" s="148">
        <f>CP33/(1+Interest_rates!$G32/100)</f>
        <v>0.65332565370180162</v>
      </c>
      <c r="CQ34" s="148">
        <f>CQ33/(1+Interest_rates!$G32/100)</f>
        <v>0.68133372447599772</v>
      </c>
      <c r="CR34" s="148">
        <f>CR33/(1+Interest_rates!$G32/100)</f>
        <v>0.71074008802438204</v>
      </c>
      <c r="CS34" s="148">
        <f>CS33/(1+Interest_rates!$G32/100)</f>
        <v>0.74155777824111935</v>
      </c>
      <c r="CT34" s="148">
        <f>CT33/(1+Interest_rates!$G32/100)</f>
        <v>0.77380812601682558</v>
      </c>
      <c r="CU34" s="148">
        <f>CU33/(1+Interest_rates!$G32/100)</f>
        <v>0.80753068414863893</v>
      </c>
      <c r="CV34" s="148">
        <f>CV33/(1+Interest_rates!$G32/100)</f>
        <v>0.84277132320488535</v>
      </c>
      <c r="CW34" s="148">
        <f>CW33/(1+Interest_rates!$G32/100)</f>
        <v>0.87958357460247472</v>
      </c>
      <c r="CX34" s="148">
        <f>CX33/(1+Interest_rates!$G32/100)</f>
        <v>0.91802137681260298</v>
      </c>
      <c r="CY34" s="148">
        <f>CY33/(1+Interest_rates!$G32/100)</f>
        <v>0.95813891097931381</v>
      </c>
      <c r="CZ34" s="58">
        <v>1</v>
      </c>
      <c r="DA34" s="58"/>
      <c r="DB34" s="58"/>
      <c r="DC34" s="58"/>
      <c r="DS34" s="148">
        <f>DS33/(1+Interest_rates!$H32/100)</f>
        <v>0.25496025090358398</v>
      </c>
      <c r="DT34" s="148">
        <f>DT33/(1+Interest_rates!$H32/100)</f>
        <v>0.26335609196583892</v>
      </c>
      <c r="DU34" s="148">
        <f>DU33/(1+Interest_rates!$H32/100)</f>
        <v>0.27252615108808947</v>
      </c>
      <c r="DV34" s="148">
        <f>DV33/(1+Interest_rates!$H32/100)</f>
        <v>0.28336451611686281</v>
      </c>
      <c r="DW34" s="148">
        <f>DW33/(1+Interest_rates!$H32/100)</f>
        <v>0.29539900711634592</v>
      </c>
      <c r="DX34" s="148">
        <f>DX33/(1+Interest_rates!$H32/100)</f>
        <v>0.3086831004663681</v>
      </c>
      <c r="DY34" s="148">
        <f>DY33/(1+Interest_rates!$H32/100)</f>
        <v>0.32400921640452329</v>
      </c>
      <c r="DZ34" s="148">
        <f>DZ33/(1+Interest_rates!$H32/100)</f>
        <v>0.34072161178666843</v>
      </c>
      <c r="EA34" s="148">
        <f>EA33/(1+Interest_rates!$H32/100)</f>
        <v>0.358858223182073</v>
      </c>
      <c r="EB34" s="148">
        <f>EB33/(1+Interest_rates!$H32/100)</f>
        <v>0.37937773638362382</v>
      </c>
      <c r="EC34" s="148">
        <f>EC33/(1+Interest_rates!$H32/100)</f>
        <v>0.40155995262997429</v>
      </c>
      <c r="ED34" s="148">
        <f>ED33/(1+Interest_rates!$H32/100)</f>
        <v>0.42548489460766814</v>
      </c>
      <c r="EE34" s="148">
        <f>EE33/(1+Interest_rates!$H32/100)</f>
        <v>0.45123524042932428</v>
      </c>
      <c r="EF34" s="148">
        <f>EF33/(1+Interest_rates!$H32/100)</f>
        <v>0.47890498537245041</v>
      </c>
      <c r="EG34" s="148">
        <f>EG33/(1+Interest_rates!$H32/100)</f>
        <v>0.50857793826612752</v>
      </c>
      <c r="EH34" s="148">
        <f>EH33/(1+Interest_rates!$H32/100)</f>
        <v>0.54035388784899518</v>
      </c>
      <c r="EI34" s="148">
        <f>EI33/(1+Interest_rates!$H32/100)</f>
        <v>0.57432593677806143</v>
      </c>
      <c r="EJ34" s="148">
        <f>EJ33/(1+Interest_rates!$H32/100)</f>
        <v>0.61060036294496389</v>
      </c>
      <c r="EK34" s="148">
        <f>EK33/(1+Interest_rates!$H32/100)</f>
        <v>0.64928800194115688</v>
      </c>
      <c r="EL34" s="148">
        <f>EL33/(1+Interest_rates!$H32/100)</f>
        <v>0.69051129718440107</v>
      </c>
      <c r="EM34" s="148">
        <f>EM33/(1+Interest_rates!$H32/100)</f>
        <v>0.73441400545938507</v>
      </c>
      <c r="EN34" s="148">
        <f>EN33/(1+Interest_rates!$H32/100)</f>
        <v>0.78115211276682039</v>
      </c>
      <c r="EO34" s="148">
        <f>EO33/(1+Interest_rates!$H32/100)</f>
        <v>0.8308958793078115</v>
      </c>
      <c r="EP34" s="148">
        <f>EP33/(1+Interest_rates!$H32/100)</f>
        <v>0.8838239468197191</v>
      </c>
      <c r="EQ34" s="148">
        <f>EQ33/(1+Interest_rates!$H32/100)</f>
        <v>0.94012353223213529</v>
      </c>
      <c r="ER34" s="58">
        <v>1</v>
      </c>
      <c r="ES34" s="58"/>
      <c r="ET34" s="58"/>
      <c r="EU34" s="58"/>
    </row>
    <row r="35" spans="1:165">
      <c r="A35" s="58">
        <v>2039</v>
      </c>
      <c r="B35" s="58">
        <v>26</v>
      </c>
      <c r="D35" s="47">
        <f t="shared" si="2"/>
        <v>0.59757928483164635</v>
      </c>
      <c r="E35" s="47">
        <f t="shared" si="2"/>
        <v>0.52623472141393168</v>
      </c>
      <c r="F35" s="47">
        <f t="shared" si="2"/>
        <v>0.46369472743850448</v>
      </c>
      <c r="G35" s="47">
        <f t="shared" si="2"/>
        <v>0.40883767079225974</v>
      </c>
      <c r="H35" s="47">
        <f t="shared" si="2"/>
        <v>0.36068923293650368</v>
      </c>
      <c r="I35" s="47">
        <f t="shared" si="2"/>
        <v>0.31840248485926437</v>
      </c>
      <c r="J35" s="47">
        <f t="shared" si="2"/>
        <v>0.28124073495024959</v>
      </c>
      <c r="K35" s="47">
        <f t="shared" si="2"/>
        <v>0.24856275251115625</v>
      </c>
      <c r="L35" s="47">
        <f t="shared" si="2"/>
        <v>0.21981002877725966</v>
      </c>
      <c r="N35" s="136">
        <f>1+Interest_rates!R33/100</f>
        <v>1.02746</v>
      </c>
      <c r="O35" s="136">
        <f>1+Interest_rates!S33/100</f>
        <v>1.0324599999999999</v>
      </c>
      <c r="P35" s="136">
        <f>1+Interest_rates!T33/100</f>
        <v>1.03746</v>
      </c>
      <c r="Q35" s="136">
        <f>1+Interest_rates!U33/100</f>
        <v>1.0424599999999999</v>
      </c>
      <c r="R35" s="136">
        <f>1+Interest_rates!V33/100</f>
        <v>1.0474600000000001</v>
      </c>
      <c r="S35" s="136">
        <f>1+Interest_rates!W33/100</f>
        <v>1.05246</v>
      </c>
      <c r="T35" s="136">
        <f>1+Interest_rates!X33/100</f>
        <v>1.0574600000000001</v>
      </c>
      <c r="U35" s="136">
        <f>1+Interest_rates!Y33/100</f>
        <v>1.06246</v>
      </c>
      <c r="V35" s="136">
        <f>1+Interest_rates!Z33/100</f>
        <v>1.0674600000000001</v>
      </c>
      <c r="X35" s="47">
        <f>1/(PRODUCT(N$9:N35))</f>
        <v>0.57175640063403177</v>
      </c>
      <c r="Y35" s="47">
        <f>1/(PRODUCT(O$9:O35))</f>
        <v>0.50360163182729867</v>
      </c>
      <c r="Z35" s="47">
        <f>1/(PRODUCT(P$9:P35))</f>
        <v>0.44384469576835334</v>
      </c>
      <c r="AA35" s="47">
        <f>1/(PRODUCT(Q$9:Q35))</f>
        <v>0.39141743052133982</v>
      </c>
      <c r="AB35" s="47">
        <f>1/(PRODUCT(R$9:R35))</f>
        <v>0.34539174920107485</v>
      </c>
      <c r="AC35" s="47">
        <f>1/(PRODUCT(S$9:S35))</f>
        <v>0.30496072391198975</v>
      </c>
      <c r="AD35" s="47">
        <f>1/(PRODUCT(T$9:T35))</f>
        <v>0.26942229737071238</v>
      </c>
      <c r="AE35" s="47">
        <f>1/(PRODUCT(U$9:U35))</f>
        <v>0.2381652471143331</v>
      </c>
      <c r="AF35" s="47">
        <f>1/(PRODUCT(V$9:V35))</f>
        <v>0.21065708216694967</v>
      </c>
      <c r="AG35" s="47"/>
      <c r="AH35" s="148">
        <f>AH34/(1+Interest_rates!$F33/100)</f>
        <v>0.28752002390122094</v>
      </c>
      <c r="AI35" s="148">
        <f>AI34/(1+Interest_rates!$F33/100)</f>
        <v>0.29600974771025901</v>
      </c>
      <c r="AJ35" s="148">
        <f>AJ34/(1+Interest_rates!$F33/100)</f>
        <v>0.30501732433308221</v>
      </c>
      <c r="AK35" s="148">
        <f>AK34/(1+Interest_rates!$F33/100)</f>
        <v>0.31487548425552725</v>
      </c>
      <c r="AL35" s="148">
        <f>AL34/(1+Interest_rates!$F33/100)</f>
        <v>0.32582370484309198</v>
      </c>
      <c r="AM35" s="148">
        <f>AM34/(1+Interest_rates!$F33/100)</f>
        <v>0.33803231906356257</v>
      </c>
      <c r="AN35" s="148">
        <f>AN34/(1+Interest_rates!$F33/100)</f>
        <v>0.35154347085653326</v>
      </c>
      <c r="AO35" s="148">
        <f>AO34/(1+Interest_rates!$F33/100)</f>
        <v>0.36636102815313615</v>
      </c>
      <c r="AP35" s="148">
        <f>AP34/(1+Interest_rates!$F33/100)</f>
        <v>0.38251022227412618</v>
      </c>
      <c r="AQ35" s="148">
        <f>AQ34/(1+Interest_rates!$F33/100)</f>
        <v>0.400002414738722</v>
      </c>
      <c r="AR35" s="148">
        <f>AR34/(1+Interest_rates!$F33/100)</f>
        <v>0.41887452866609487</v>
      </c>
      <c r="AS35" s="148">
        <f>AS34/(1+Interest_rates!$F33/100)</f>
        <v>0.43917737707054061</v>
      </c>
      <c r="AT35" s="148">
        <f>AT34/(1+Interest_rates!$F33/100)</f>
        <v>0.46095179142569803</v>
      </c>
      <c r="AU35" s="148">
        <f>AU34/(1+Interest_rates!$F33/100)</f>
        <v>0.48423907592852428</v>
      </c>
      <c r="AV35" s="148">
        <f>AV34/(1+Interest_rates!$F33/100)</f>
        <v>0.50909022530517622</v>
      </c>
      <c r="AW35" s="148">
        <f>AW34/(1+Interest_rates!$F33/100)</f>
        <v>0.53554255341203294</v>
      </c>
      <c r="AX35" s="148">
        <f>AX34/(1+Interest_rates!$F33/100)</f>
        <v>0.5636478266150966</v>
      </c>
      <c r="AY35" s="148">
        <f>AY34/(1+Interest_rates!$F33/100)</f>
        <v>0.59344788720823671</v>
      </c>
      <c r="AZ35" s="148">
        <f>AZ34/(1+Interest_rates!$F33/100)</f>
        <v>0.62499557689222662</v>
      </c>
      <c r="BA35" s="148">
        <f>BA34/(1+Interest_rates!$F33/100)</f>
        <v>0.65834534087519592</v>
      </c>
      <c r="BB35" s="148">
        <f>BB34/(1+Interest_rates!$F33/100)</f>
        <v>0.69356023315861015</v>
      </c>
      <c r="BC35" s="148">
        <f>BC34/(1+Interest_rates!$F33/100)</f>
        <v>0.73072119045124839</v>
      </c>
      <c r="BD35" s="148">
        <f>BD34/(1+Interest_rates!$F33/100)</f>
        <v>0.76991707510705343</v>
      </c>
      <c r="BE35" s="148">
        <f>BE34/(1+Interest_rates!$F33/100)</f>
        <v>0.81124622369879995</v>
      </c>
      <c r="BF35" s="148">
        <f>BF34/(1+Interest_rates!$F33/100)</f>
        <v>0.85481014591142557</v>
      </c>
      <c r="BG35" s="148">
        <f>BG34/(1+Interest_rates!$F33/100)</f>
        <v>0.90071345074686926</v>
      </c>
      <c r="BH35" s="148">
        <f>BH34/(1+Interest_rates!$F33/100)</f>
        <v>0.94907275591746865</v>
      </c>
      <c r="BI35" s="58">
        <v>1</v>
      </c>
      <c r="BJ35" s="58"/>
      <c r="BK35" s="58"/>
      <c r="BL35" s="58"/>
      <c r="CA35" s="148">
        <f>CA34/(1+Interest_rates!$G33/100)</f>
        <v>0.36622761227477346</v>
      </c>
      <c r="CB35" s="148">
        <f>CB34/(1+Interest_rates!$G33/100)</f>
        <v>0.37645634948560797</v>
      </c>
      <c r="CC35" s="148">
        <f>CC34/(1+Interest_rates!$G33/100)</f>
        <v>0.38768227782726883</v>
      </c>
      <c r="CD35" s="148">
        <f>CD34/(1+Interest_rates!$G33/100)</f>
        <v>0.39922357923818669</v>
      </c>
      <c r="CE35" s="148">
        <f>CE34/(1+Interest_rates!$G33/100)</f>
        <v>0.41218636885605059</v>
      </c>
      <c r="CF35" s="148">
        <f>CF34/(1+Interest_rates!$G33/100)</f>
        <v>0.42660052617494693</v>
      </c>
      <c r="CG35" s="148">
        <f>CG34/(1+Interest_rates!$G33/100)</f>
        <v>0.44138223440690855</v>
      </c>
      <c r="CH35" s="148">
        <f>CH34/(1+Interest_rates!$G33/100)</f>
        <v>0.4575279965415136</v>
      </c>
      <c r="CI35" s="148">
        <f>CI34/(1+Interest_rates!$G33/100)</f>
        <v>0.47501929184929553</v>
      </c>
      <c r="CJ35" s="148">
        <f>CJ34/(1+Interest_rates!$G33/100)</f>
        <v>0.49268050912025235</v>
      </c>
      <c r="CK35" s="148">
        <f>CK34/(1+Interest_rates!$G33/100)</f>
        <v>0.51163392830610832</v>
      </c>
      <c r="CL35" s="148">
        <f>CL34/(1+Interest_rates!$G33/100)</f>
        <v>0.53188439918846397</v>
      </c>
      <c r="CM35" s="148">
        <f>CM34/(1+Interest_rates!$G33/100)</f>
        <v>0.55343635504358057</v>
      </c>
      <c r="CN35" s="148">
        <f>CN34/(1+Interest_rates!$G33/100)</f>
        <v>0.57630434523398133</v>
      </c>
      <c r="CO35" s="148">
        <f>CO34/(1+Interest_rates!$G33/100)</f>
        <v>0.60048607555999911</v>
      </c>
      <c r="CP35" s="148">
        <f>CP34/(1+Interest_rates!$G33/100)</f>
        <v>0.62599472404978784</v>
      </c>
      <c r="CQ35" s="148">
        <f>CQ34/(1+Interest_rates!$G33/100)</f>
        <v>0.65283111786980208</v>
      </c>
      <c r="CR35" s="148">
        <f>CR34/(1+Interest_rates!$G33/100)</f>
        <v>0.68100730891706307</v>
      </c>
      <c r="CS35" s="148">
        <f>CS34/(1+Interest_rates!$G33/100)</f>
        <v>0.71053578583170696</v>
      </c>
      <c r="CT35" s="148">
        <f>CT34/(1+Interest_rates!$G33/100)</f>
        <v>0.74143698715752793</v>
      </c>
      <c r="CU35" s="148">
        <f>CU34/(1+Interest_rates!$G33/100)</f>
        <v>0.77374881105785309</v>
      </c>
      <c r="CV35" s="148">
        <f>CV34/(1+Interest_rates!$G33/100)</f>
        <v>0.80751520917241759</v>
      </c>
      <c r="CW35" s="148">
        <f>CW34/(1+Interest_rates!$G33/100)</f>
        <v>0.8427874735090688</v>
      </c>
      <c r="CX35" s="148">
        <f>CX34/(1+Interest_rates!$G33/100)</f>
        <v>0.87961728610141521</v>
      </c>
      <c r="CY35" s="148">
        <f>CY34/(1+Interest_rates!$G33/100)</f>
        <v>0.91805656150404713</v>
      </c>
      <c r="CZ35" s="148">
        <f>CZ34/(1+Interest_rates!$G33/100)</f>
        <v>0.95816645267615885</v>
      </c>
      <c r="DA35" s="58">
        <v>1</v>
      </c>
      <c r="DB35" s="58"/>
      <c r="DC35" s="58"/>
      <c r="DD35" s="58"/>
      <c r="DS35" s="148">
        <f>DS34/(1+Interest_rates!$H33/100)</f>
        <v>0.23970089211174997</v>
      </c>
      <c r="DT35" s="148">
        <f>DT34/(1+Interest_rates!$H33/100)</f>
        <v>0.24759424248898981</v>
      </c>
      <c r="DU35" s="148">
        <f>DU34/(1+Interest_rates!$H33/100)</f>
        <v>0.25621547401245648</v>
      </c>
      <c r="DV35" s="148">
        <f>DV34/(1+Interest_rates!$H33/100)</f>
        <v>0.26640516341393189</v>
      </c>
      <c r="DW35" s="148">
        <f>DW34/(1+Interest_rates!$H33/100)</f>
        <v>0.27771939070412155</v>
      </c>
      <c r="DX35" s="148">
        <f>DX34/(1+Interest_rates!$H33/100)</f>
        <v>0.29020843170408595</v>
      </c>
      <c r="DY35" s="148">
        <f>DY34/(1+Interest_rates!$H33/100)</f>
        <v>0.30461728033819385</v>
      </c>
      <c r="DZ35" s="148">
        <f>DZ34/(1+Interest_rates!$H33/100)</f>
        <v>0.32032943965803773</v>
      </c>
      <c r="EA35" s="148">
        <f>EA34/(1+Interest_rates!$H33/100)</f>
        <v>0.3373805757310353</v>
      </c>
      <c r="EB35" s="148">
        <f>EB34/(1+Interest_rates!$H33/100)</f>
        <v>0.35667199705133579</v>
      </c>
      <c r="EC35" s="148">
        <f>EC34/(1+Interest_rates!$H33/100)</f>
        <v>0.37752660871892735</v>
      </c>
      <c r="ED35" s="148">
        <f>ED34/(1+Interest_rates!$H33/100)</f>
        <v>0.400019644066401</v>
      </c>
      <c r="EE35" s="148">
        <f>EE34/(1+Interest_rates!$H33/100)</f>
        <v>0.42422883292529967</v>
      </c>
      <c r="EF35" s="148">
        <f>EF34/(1+Interest_rates!$H33/100)</f>
        <v>0.45024254496027905</v>
      </c>
      <c r="EG35" s="148">
        <f>EG34/(1+Interest_rates!$H33/100)</f>
        <v>0.47813957304601801</v>
      </c>
      <c r="EH35" s="148">
        <f>EH34/(1+Interest_rates!$H33/100)</f>
        <v>0.50801373356993318</v>
      </c>
      <c r="EI35" s="148">
        <f>EI34/(1+Interest_rates!$H33/100)</f>
        <v>0.53995255699947486</v>
      </c>
      <c r="EJ35" s="148">
        <f>EJ34/(1+Interest_rates!$H33/100)</f>
        <v>0.57405596049956176</v>
      </c>
      <c r="EK35" s="148">
        <f>EK34/(1+Interest_rates!$H33/100)</f>
        <v>0.61042814615681407</v>
      </c>
      <c r="EL35" s="148">
        <f>EL34/(1+Interest_rates!$H33/100)</f>
        <v>0.64918422915631036</v>
      </c>
      <c r="EM35" s="148">
        <f>EM34/(1+Interest_rates!$H33/100)</f>
        <v>0.69045936244606831</v>
      </c>
      <c r="EN35" s="148">
        <f>EN34/(1+Interest_rates!$H33/100)</f>
        <v>0.73440019627213615</v>
      </c>
      <c r="EO35" s="148">
        <f>EO34/(1+Interest_rates!$H33/100)</f>
        <v>0.78116680077074574</v>
      </c>
      <c r="EP35" s="148">
        <f>EP34/(1+Interest_rates!$H33/100)</f>
        <v>0.83092712597984231</v>
      </c>
      <c r="EQ35" s="148">
        <f>EQ34/(1+Interest_rates!$H33/100)</f>
        <v>0.88385718390475831</v>
      </c>
      <c r="ER35" s="148">
        <f>ER34/(1+Interest_rates!$H33/100)</f>
        <v>0.94015004794765245</v>
      </c>
      <c r="ES35" s="58">
        <v>1</v>
      </c>
      <c r="ET35" s="58"/>
      <c r="EU35" s="58"/>
      <c r="EV35" s="58"/>
    </row>
    <row r="36" spans="1:165">
      <c r="A36" s="58">
        <v>2040</v>
      </c>
      <c r="B36" s="58">
        <v>27</v>
      </c>
      <c r="D36" s="47">
        <f t="shared" si="2"/>
        <v>0.58586204395259456</v>
      </c>
      <c r="E36" s="47">
        <f t="shared" si="2"/>
        <v>0.51339972820871382</v>
      </c>
      <c r="F36" s="47">
        <f t="shared" si="2"/>
        <v>0.45018905576553836</v>
      </c>
      <c r="G36" s="47">
        <f t="shared" si="2"/>
        <v>0.39501224231136206</v>
      </c>
      <c r="H36" s="47">
        <f t="shared" si="2"/>
        <v>0.3468165701312535</v>
      </c>
      <c r="I36" s="47">
        <f t="shared" si="2"/>
        <v>0.30469137307106642</v>
      </c>
      <c r="J36" s="47">
        <f t="shared" si="2"/>
        <v>0.2678483190002377</v>
      </c>
      <c r="K36" s="47">
        <f t="shared" si="2"/>
        <v>0.23560450474991115</v>
      </c>
      <c r="L36" s="47">
        <f t="shared" si="2"/>
        <v>0.20736795167666003</v>
      </c>
      <c r="N36" s="136">
        <f>1+Interest_rates!R34/100</f>
        <v>1.02745</v>
      </c>
      <c r="O36" s="136">
        <f>1+Interest_rates!S34/100</f>
        <v>1.0324500000000001</v>
      </c>
      <c r="P36" s="136">
        <f>1+Interest_rates!T34/100</f>
        <v>1.03745</v>
      </c>
      <c r="Q36" s="136">
        <f>1+Interest_rates!U34/100</f>
        <v>1.0424500000000001</v>
      </c>
      <c r="R36" s="136">
        <f>1+Interest_rates!V34/100</f>
        <v>1.04745</v>
      </c>
      <c r="S36" s="136">
        <f>1+Interest_rates!W34/100</f>
        <v>1.0524500000000001</v>
      </c>
      <c r="T36" s="136">
        <f>1+Interest_rates!X34/100</f>
        <v>1.05745</v>
      </c>
      <c r="U36" s="136">
        <f>1+Interest_rates!Y34/100</f>
        <v>1.0624499999999999</v>
      </c>
      <c r="V36" s="136">
        <f>1+Interest_rates!Z34/100</f>
        <v>1.06745</v>
      </c>
      <c r="X36" s="47">
        <f>1/(PRODUCT(N$9:N36))</f>
        <v>0.55648099725926503</v>
      </c>
      <c r="Y36" s="47">
        <f>1/(PRODUCT(O$9:O36))</f>
        <v>0.48777338546883492</v>
      </c>
      <c r="Z36" s="47">
        <f>1/(PRODUCT(P$9:P36))</f>
        <v>0.42782273436633417</v>
      </c>
      <c r="AA36" s="47">
        <f>1/(PRODUCT(Q$9:Q36))</f>
        <v>0.37547837356356645</v>
      </c>
      <c r="AB36" s="47">
        <f>1/(PRODUCT(R$9:R36))</f>
        <v>0.32974533314341958</v>
      </c>
      <c r="AC36" s="47">
        <f>1/(PRODUCT(S$9:S36))</f>
        <v>0.28976267177727183</v>
      </c>
      <c r="AD36" s="47">
        <f>1/(PRODUCT(T$9:T36))</f>
        <v>0.25478490460136405</v>
      </c>
      <c r="AE36" s="47">
        <f>1/(PRODUCT(U$9:U36))</f>
        <v>0.22416607568764002</v>
      </c>
      <c r="AF36" s="47">
        <f>1/(PRODUCT(V$9:V36))</f>
        <v>0.19734608849777477</v>
      </c>
      <c r="AG36" s="47"/>
      <c r="AH36" s="148">
        <f>AH35/(1+Interest_rates!$F34/100)</f>
        <v>0.27288001129523176</v>
      </c>
      <c r="AI36" s="148">
        <f>AI35/(1+Interest_rates!$F34/100)</f>
        <v>0.28093745333864095</v>
      </c>
      <c r="AJ36" s="148">
        <f>AJ35/(1+Interest_rates!$F34/100)</f>
        <v>0.28948638004373578</v>
      </c>
      <c r="AK36" s="148">
        <f>AK35/(1+Interest_rates!$F34/100)</f>
        <v>0.29884257984674917</v>
      </c>
      <c r="AL36" s="148">
        <f>AL35/(1+Interest_rates!$F34/100)</f>
        <v>0.30923333634802069</v>
      </c>
      <c r="AM36" s="148">
        <f>AM35/(1+Interest_rates!$F34/100)</f>
        <v>0.32082030946098095</v>
      </c>
      <c r="AN36" s="148">
        <f>AN35/(1+Interest_rates!$F34/100)</f>
        <v>0.33364349723013642</v>
      </c>
      <c r="AO36" s="148">
        <f>AO35/(1+Interest_rates!$F34/100)</f>
        <v>0.34770657063838672</v>
      </c>
      <c r="AP36" s="148">
        <f>AP35/(1+Interest_rates!$F34/100)</f>
        <v>0.36303347627212662</v>
      </c>
      <c r="AQ36" s="148">
        <f>AQ35/(1+Interest_rates!$F34/100)</f>
        <v>0.37963499714205096</v>
      </c>
      <c r="AR36" s="148">
        <f>AR35/(1+Interest_rates!$F34/100)</f>
        <v>0.3975461763072129</v>
      </c>
      <c r="AS36" s="148">
        <f>AS35/(1+Interest_rates!$F34/100)</f>
        <v>0.41681523947282362</v>
      </c>
      <c r="AT36" s="148">
        <f>AT35/(1+Interest_rates!$F34/100)</f>
        <v>0.43748093904588625</v>
      </c>
      <c r="AU36" s="148">
        <f>AU35/(1+Interest_rates!$F34/100)</f>
        <v>0.45958247608648439</v>
      </c>
      <c r="AV36" s="148">
        <f>AV35/(1+Interest_rates!$F34/100)</f>
        <v>0.48316824875924286</v>
      </c>
      <c r="AW36" s="148">
        <f>AW35/(1+Interest_rates!$F34/100)</f>
        <v>0.50827367096477294</v>
      </c>
      <c r="AX36" s="148">
        <f>AX35/(1+Interest_rates!$F34/100)</f>
        <v>0.53494787321700432</v>
      </c>
      <c r="AY36" s="148">
        <f>AY35/(1+Interest_rates!$F34/100)</f>
        <v>0.56323056727398735</v>
      </c>
      <c r="AZ36" s="148">
        <f>AZ35/(1+Interest_rates!$F34/100)</f>
        <v>0.59317190423027255</v>
      </c>
      <c r="BA36" s="148">
        <f>BA35/(1+Interest_rates!$F34/100)</f>
        <v>0.62482355703999992</v>
      </c>
      <c r="BB36" s="148">
        <f>BB35/(1+Interest_rates!$F34/100)</f>
        <v>0.65824536910606957</v>
      </c>
      <c r="BC36" s="148">
        <f>BC35/(1+Interest_rates!$F34/100)</f>
        <v>0.69351415598277266</v>
      </c>
      <c r="BD36" s="148">
        <f>BD35/(1+Interest_rates!$F34/100)</f>
        <v>0.7307142553096887</v>
      </c>
      <c r="BE36" s="148">
        <f>BE35/(1+Interest_rates!$F34/100)</f>
        <v>0.76993899653471265</v>
      </c>
      <c r="BF36" s="148">
        <f>BF35/(1+Interest_rates!$F34/100)</f>
        <v>0.81128472064862678</v>
      </c>
      <c r="BG36" s="148">
        <f>BG35/(1+Interest_rates!$F34/100)</f>
        <v>0.85485071014745817</v>
      </c>
      <c r="BH36" s="148">
        <f>BH35/(1+Interest_rates!$F34/100)</f>
        <v>0.90074764477527514</v>
      </c>
      <c r="BI36" s="148">
        <f>BI35/(1+Interest_rates!$F34/100)</f>
        <v>0.94908176339391637</v>
      </c>
      <c r="BJ36" s="58">
        <v>1</v>
      </c>
      <c r="BK36" s="58"/>
      <c r="BL36" s="58"/>
      <c r="BM36" s="58"/>
      <c r="CA36" s="148">
        <f>CA35/(1+Interest_rates!$G34/100)</f>
        <v>0.35091037443086615</v>
      </c>
      <c r="CB36" s="148">
        <f>CB35/(1+Interest_rates!$G34/100)</f>
        <v>0.36071130118872036</v>
      </c>
      <c r="CC36" s="148">
        <f>CC35/(1+Interest_rates!$G34/100)</f>
        <v>0.371467712190168</v>
      </c>
      <c r="CD36" s="148">
        <f>CD35/(1+Interest_rates!$G34/100)</f>
        <v>0.38252630598206938</v>
      </c>
      <c r="CE36" s="148">
        <f>CE35/(1+Interest_rates!$G34/100)</f>
        <v>0.39494693513730716</v>
      </c>
      <c r="CF36" s="148">
        <f>CF35/(1+Interest_rates!$G34/100)</f>
        <v>0.40875822945905899</v>
      </c>
      <c r="CG36" s="148">
        <f>CG35/(1+Interest_rates!$G34/100)</f>
        <v>0.42292170210981511</v>
      </c>
      <c r="CH36" s="148">
        <f>CH35/(1+Interest_rates!$G34/100)</f>
        <v>0.43839217797299251</v>
      </c>
      <c r="CI36" s="148">
        <f>CI35/(1+Interest_rates!$G34/100)</f>
        <v>0.45515191093689988</v>
      </c>
      <c r="CJ36" s="148">
        <f>CJ35/(1+Interest_rates!$G34/100)</f>
        <v>0.4720744589855338</v>
      </c>
      <c r="CK36" s="148">
        <f>CK35/(1+Interest_rates!$G34/100)</f>
        <v>0.49023516342270718</v>
      </c>
      <c r="CL36" s="148">
        <f>CL35/(1+Interest_rates!$G34/100)</f>
        <v>0.50963867119097783</v>
      </c>
      <c r="CM36" s="148">
        <f>CM35/(1+Interest_rates!$G34/100)</f>
        <v>0.53028923014763629</v>
      </c>
      <c r="CN36" s="148">
        <f>CN35/(1+Interest_rates!$G34/100)</f>
        <v>0.55220078113733662</v>
      </c>
      <c r="CO36" s="148">
        <f>CO35/(1+Interest_rates!$G34/100)</f>
        <v>0.57537112591385919</v>
      </c>
      <c r="CP36" s="148">
        <f>CP35/(1+Interest_rates!$G34/100)</f>
        <v>0.5998128913426799</v>
      </c>
      <c r="CQ36" s="148">
        <f>CQ35/(1+Interest_rates!$G34/100)</f>
        <v>0.62552686999454044</v>
      </c>
      <c r="CR36" s="148">
        <f>CR35/(1+Interest_rates!$G34/100)</f>
        <v>0.65252460970350512</v>
      </c>
      <c r="CS36" s="148">
        <f>CS35/(1+Interest_rates!$G34/100)</f>
        <v>0.68081807678024908</v>
      </c>
      <c r="CT36" s="148">
        <f>CT35/(1+Interest_rates!$G34/100)</f>
        <v>0.71042685493942215</v>
      </c>
      <c r="CU36" s="148">
        <f>CU35/(1+Interest_rates!$G34/100)</f>
        <v>0.74138725727768229</v>
      </c>
      <c r="CV36" s="148">
        <f>CV35/(1+Interest_rates!$G34/100)</f>
        <v>0.77374139718528012</v>
      </c>
      <c r="CW36" s="148">
        <f>CW35/(1+Interest_rates!$G34/100)</f>
        <v>0.80753842141433319</v>
      </c>
      <c r="CX36" s="148">
        <f>CX35/(1+Interest_rates!$G34/100)</f>
        <v>0.84282785043013964</v>
      </c>
      <c r="CY36" s="148">
        <f>CY35/(1+Interest_rates!$G34/100)</f>
        <v>0.87965942749393677</v>
      </c>
      <c r="CZ36" s="148">
        <f>CZ35/(1+Interest_rates!$G34/100)</f>
        <v>0.91809174788114678</v>
      </c>
      <c r="DA36" s="148">
        <f>DA35/(1+Interest_rates!$G34/100)</f>
        <v>0.95817563359363778</v>
      </c>
      <c r="DB36" s="58">
        <v>1</v>
      </c>
      <c r="DC36" s="58"/>
      <c r="DD36" s="58"/>
      <c r="DE36" s="58"/>
      <c r="DS36" s="148">
        <f>DS35/(1+Interest_rates!$H34/100)</f>
        <v>0.22535692390518494</v>
      </c>
      <c r="DT36" s="148">
        <f>DT35/(1+Interest_rates!$H34/100)</f>
        <v>0.23277792740938261</v>
      </c>
      <c r="DU36" s="148">
        <f>DU35/(1+Interest_rates!$H34/100)</f>
        <v>0.24088325484177736</v>
      </c>
      <c r="DV36" s="148">
        <f>DV35/(1+Interest_rates!$H34/100)</f>
        <v>0.25046318188683486</v>
      </c>
      <c r="DW36" s="148">
        <f>DW35/(1+Interest_rates!$H34/100)</f>
        <v>0.26110035322156872</v>
      </c>
      <c r="DX36" s="148">
        <f>DX35/(1+Interest_rates!$H34/100)</f>
        <v>0.27284203610594271</v>
      </c>
      <c r="DY36" s="148">
        <f>DY35/(1+Interest_rates!$H34/100)</f>
        <v>0.2863886431986028</v>
      </c>
      <c r="DZ36" s="148">
        <f>DZ35/(1+Interest_rates!$H34/100)</f>
        <v>0.30116056941478658</v>
      </c>
      <c r="EA36" s="148">
        <f>EA35/(1+Interest_rates!$H34/100)</f>
        <v>0.31719134652473585</v>
      </c>
      <c r="EB36" s="148">
        <f>EB35/(1+Interest_rates!$H34/100)</f>
        <v>0.33532834771902015</v>
      </c>
      <c r="EC36" s="148">
        <f>EC35/(1+Interest_rates!$H34/100)</f>
        <v>0.35493499621015123</v>
      </c>
      <c r="ED36" s="148">
        <f>ED35/(1+Interest_rates!$H34/100)</f>
        <v>0.37608202328435203</v>
      </c>
      <c r="EE36" s="148">
        <f>EE35/(1+Interest_rates!$H34/100)</f>
        <v>0.39884250733352106</v>
      </c>
      <c r="EF36" s="148">
        <f>EF35/(1+Interest_rates!$H34/100)</f>
        <v>0.42329952988321257</v>
      </c>
      <c r="EG36" s="148">
        <f>EG35/(1+Interest_rates!$H34/100)</f>
        <v>0.4495271687547765</v>
      </c>
      <c r="EH36" s="148">
        <f>EH35/(1+Interest_rates!$H34/100)</f>
        <v>0.4776136262585749</v>
      </c>
      <c r="EI36" s="148">
        <f>EI35/(1+Interest_rates!$H34/100)</f>
        <v>0.50764119494145143</v>
      </c>
      <c r="EJ36" s="148">
        <f>EJ35/(1+Interest_rates!$H34/100)</f>
        <v>0.53970381281395363</v>
      </c>
      <c r="EK36" s="148">
        <f>EK35/(1+Interest_rates!$H34/100)</f>
        <v>0.57389944639384582</v>
      </c>
      <c r="EL36" s="148">
        <f>EL35/(1+Interest_rates!$H34/100)</f>
        <v>0.61033632224539125</v>
      </c>
      <c r="EM36" s="148">
        <f>EM35/(1+Interest_rates!$H34/100)</f>
        <v>0.64914150561375294</v>
      </c>
      <c r="EN36" s="148">
        <f>EN35/(1+Interest_rates!$H34/100)</f>
        <v>0.69045287103101227</v>
      </c>
      <c r="EO36" s="148">
        <f>EO35/(1+Interest_rates!$H34/100)</f>
        <v>0.73442090985826702</v>
      </c>
      <c r="EP36" s="148">
        <f>EP35/(1+Interest_rates!$H34/100)</f>
        <v>0.78120352181623876</v>
      </c>
      <c r="EQ36" s="148">
        <f>EQ35/(1+Interest_rates!$H34/100)</f>
        <v>0.83096618615593321</v>
      </c>
      <c r="ER36" s="148">
        <f>ER35/(1+Interest_rates!$H34/100)</f>
        <v>0.88389042255220462</v>
      </c>
      <c r="ES36" s="148">
        <f>ES35/(1+Interest_rates!$H34/100)</f>
        <v>0.94015888685187798</v>
      </c>
      <c r="ET36" s="58">
        <v>1</v>
      </c>
      <c r="EU36" s="58"/>
      <c r="EV36" s="58"/>
      <c r="EW36" s="58"/>
    </row>
    <row r="37" spans="1:165">
      <c r="A37" s="58">
        <v>2041</v>
      </c>
      <c r="B37" s="58">
        <v>28</v>
      </c>
      <c r="D37" s="47">
        <f t="shared" si="2"/>
        <v>0.57437455289470041</v>
      </c>
      <c r="E37" s="47">
        <f t="shared" si="2"/>
        <v>0.50087778361825741</v>
      </c>
      <c r="F37" s="47">
        <f t="shared" si="2"/>
        <v>0.4370767531704256</v>
      </c>
      <c r="G37" s="47">
        <f t="shared" si="2"/>
        <v>0.38165434039745127</v>
      </c>
      <c r="H37" s="47">
        <f t="shared" si="2"/>
        <v>0.3334774712800514</v>
      </c>
      <c r="I37" s="47">
        <f t="shared" si="2"/>
        <v>0.2915706919340349</v>
      </c>
      <c r="J37" s="47">
        <f t="shared" si="2"/>
        <v>0.25509363714308358</v>
      </c>
      <c r="K37" s="47">
        <f t="shared" si="2"/>
        <v>0.22332180545015276</v>
      </c>
      <c r="L37" s="47">
        <f t="shared" si="2"/>
        <v>0.1956301430911887</v>
      </c>
      <c r="N37" s="136">
        <f>1+Interest_rates!R35/100</f>
        <v>1.02742</v>
      </c>
      <c r="O37" s="136">
        <f>1+Interest_rates!S35/100</f>
        <v>1.0324199999999999</v>
      </c>
      <c r="P37" s="136">
        <f>1+Interest_rates!T35/100</f>
        <v>1.03742</v>
      </c>
      <c r="Q37" s="136">
        <f>1+Interest_rates!U35/100</f>
        <v>1.0424199999999999</v>
      </c>
      <c r="R37" s="136">
        <f>1+Interest_rates!V35/100</f>
        <v>1.04742</v>
      </c>
      <c r="S37" s="136">
        <f>1+Interest_rates!W35/100</f>
        <v>1.0524199999999999</v>
      </c>
      <c r="T37" s="136">
        <f>1+Interest_rates!X35/100</f>
        <v>1.05742</v>
      </c>
      <c r="U37" s="136">
        <f>1+Interest_rates!Y35/100</f>
        <v>1.0624199999999999</v>
      </c>
      <c r="V37" s="136">
        <f>1+Interest_rates!Z35/100</f>
        <v>1.06742</v>
      </c>
      <c r="X37" s="47">
        <f>1/(PRODUCT(N$9:N37))</f>
        <v>0.54162951593239861</v>
      </c>
      <c r="Y37" s="47">
        <f>1/(PRODUCT(O$9:O37))</f>
        <v>0.47245635058293617</v>
      </c>
      <c r="Z37" s="47">
        <f>1/(PRODUCT(P$9:P37))</f>
        <v>0.41239106086863003</v>
      </c>
      <c r="AA37" s="47">
        <f>1/(PRODUCT(Q$9:Q37))</f>
        <v>0.36019874289016562</v>
      </c>
      <c r="AB37" s="47">
        <f>1/(PRODUCT(R$9:R37))</f>
        <v>0.3148167240872044</v>
      </c>
      <c r="AC37" s="47">
        <f>1/(PRODUCT(S$9:S37))</f>
        <v>0.27532987949418658</v>
      </c>
      <c r="AD37" s="47">
        <f>1/(PRODUCT(T$9:T37))</f>
        <v>0.24094957973309</v>
      </c>
      <c r="AE37" s="47">
        <f>1/(PRODUCT(U$9:U37))</f>
        <v>0.21099572267807459</v>
      </c>
      <c r="AF37" s="47">
        <f>1/(PRODUCT(V$9:V37))</f>
        <v>0.18488138548816282</v>
      </c>
      <c r="AG37" s="47"/>
      <c r="AH37" s="148">
        <f>AH36/(1+Interest_rates!$F35/100)</f>
        <v>0.25899281647579941</v>
      </c>
      <c r="AI37" s="148">
        <f>AI36/(1+Interest_rates!$F35/100)</f>
        <v>0.2666402055187268</v>
      </c>
      <c r="AJ37" s="148">
        <f>AJ36/(1+Interest_rates!$F35/100)</f>
        <v>0.27475406697266164</v>
      </c>
      <c r="AK37" s="148">
        <f>AK36/(1+Interest_rates!$F35/100)</f>
        <v>0.28363411841721792</v>
      </c>
      <c r="AL37" s="148">
        <f>AL36/(1+Interest_rates!$F35/100)</f>
        <v>0.29349607671458466</v>
      </c>
      <c r="AM37" s="148">
        <f>AM36/(1+Interest_rates!$F35/100)</f>
        <v>0.30449337470908006</v>
      </c>
      <c r="AN37" s="148">
        <f>AN36/(1+Interest_rates!$F35/100)</f>
        <v>0.31666397489620207</v>
      </c>
      <c r="AO37" s="148">
        <f>AO36/(1+Interest_rates!$F35/100)</f>
        <v>0.33001136143807702</v>
      </c>
      <c r="AP37" s="148">
        <f>AP36/(1+Interest_rates!$F35/100)</f>
        <v>0.34455826225026731</v>
      </c>
      <c r="AQ37" s="148">
        <f>AQ36/(1+Interest_rates!$F35/100)</f>
        <v>0.36031491158297202</v>
      </c>
      <c r="AR37" s="148">
        <f>AR36/(1+Interest_rates!$F35/100)</f>
        <v>0.37731456911145661</v>
      </c>
      <c r="AS37" s="148">
        <f>AS36/(1+Interest_rates!$F35/100)</f>
        <v>0.39560300627628903</v>
      </c>
      <c r="AT37" s="148">
        <f>AT36/(1+Interest_rates!$F35/100)</f>
        <v>0.41521700332746747</v>
      </c>
      <c r="AU37" s="148">
        <f>AU36/(1+Interest_rates!$F35/100)</f>
        <v>0.43619376633557105</v>
      </c>
      <c r="AV37" s="148">
        <f>AV36/(1+Interest_rates!$F35/100)</f>
        <v>0.45857923042391269</v>
      </c>
      <c r="AW37" s="148">
        <f>AW36/(1+Interest_rates!$F35/100)</f>
        <v>0.48240700723673902</v>
      </c>
      <c r="AX37" s="148">
        <f>AX36/(1+Interest_rates!$F35/100)</f>
        <v>0.50772372697652313</v>
      </c>
      <c r="AY37" s="148">
        <f>AY36/(1+Interest_rates!$F35/100)</f>
        <v>0.53456708042177192</v>
      </c>
      <c r="AZ37" s="148">
        <f>AZ36/(1+Interest_rates!$F35/100)</f>
        <v>0.56298466641699341</v>
      </c>
      <c r="BA37" s="148">
        <f>BA36/(1+Interest_rates!$F35/100)</f>
        <v>0.59302552821700416</v>
      </c>
      <c r="BB37" s="148">
        <f>BB36/(1+Interest_rates!$F35/100)</f>
        <v>0.6247464637213318</v>
      </c>
      <c r="BC37" s="148">
        <f>BC36/(1+Interest_rates!$F35/100)</f>
        <v>0.65822037924752064</v>
      </c>
      <c r="BD37" s="148">
        <f>BD36/(1+Interest_rates!$F35/100)</f>
        <v>0.69352732039035769</v>
      </c>
      <c r="BE37" s="148">
        <f>BE36/(1+Interest_rates!$F35/100)</f>
        <v>0.73075586694891204</v>
      </c>
      <c r="BF37" s="148">
        <f>BF36/(1+Interest_rates!$F35/100)</f>
        <v>0.76999745700406863</v>
      </c>
      <c r="BG37" s="148">
        <f>BG36/(1+Interest_rates!$F35/100)</f>
        <v>0.81134632044518729</v>
      </c>
      <c r="BH37" s="148">
        <f>BH36/(1+Interest_rates!$F35/100)</f>
        <v>0.85490750438988927</v>
      </c>
      <c r="BI37" s="148">
        <f>BI36/(1+Interest_rates!$F35/100)</f>
        <v>0.90078184107545067</v>
      </c>
      <c r="BJ37" s="148">
        <f>BJ36/(1+Interest_rates!$F35/100)</f>
        <v>0.94910878684914868</v>
      </c>
      <c r="BK37" s="58">
        <v>1</v>
      </c>
      <c r="BL37" s="58"/>
      <c r="BM37" s="58"/>
      <c r="BN37" s="58"/>
      <c r="CA37" s="148">
        <f>CA36/(1+Interest_rates!$G35/100)</f>
        <v>0.33624343576288895</v>
      </c>
      <c r="CB37" s="148">
        <f>CB36/(1+Interest_rates!$G35/100)</f>
        <v>0.34563471492374653</v>
      </c>
      <c r="CC37" s="148">
        <f>CC36/(1+Interest_rates!$G35/100)</f>
        <v>0.35594154212277268</v>
      </c>
      <c r="CD37" s="148">
        <f>CD36/(1+Interest_rates!$G35/100)</f>
        <v>0.3665379218317677</v>
      </c>
      <c r="CE37" s="148">
        <f>CE36/(1+Interest_rates!$G35/100)</f>
        <v>0.37843940815364518</v>
      </c>
      <c r="CF37" s="148">
        <f>CF36/(1+Interest_rates!$G35/100)</f>
        <v>0.39167343425677831</v>
      </c>
      <c r="CG37" s="148">
        <f>CG36/(1+Interest_rates!$G35/100)</f>
        <v>0.40524491875377544</v>
      </c>
      <c r="CH37" s="148">
        <f>CH36/(1+Interest_rates!$G35/100)</f>
        <v>0.42006877788178887</v>
      </c>
      <c r="CI37" s="148">
        <f>CI36/(1+Interest_rates!$G35/100)</f>
        <v>0.43612800726020956</v>
      </c>
      <c r="CJ37" s="148">
        <f>CJ36/(1+Interest_rates!$G35/100)</f>
        <v>0.45234324657014413</v>
      </c>
      <c r="CK37" s="148">
        <f>CK36/(1+Interest_rates!$G35/100)</f>
        <v>0.46974489126569746</v>
      </c>
      <c r="CL37" s="148">
        <f>CL36/(1+Interest_rates!$G35/100)</f>
        <v>0.48833739406199367</v>
      </c>
      <c r="CM37" s="148">
        <f>CM36/(1+Interest_rates!$G35/100)</f>
        <v>0.50812482526938574</v>
      </c>
      <c r="CN37" s="148">
        <f>CN36/(1+Interest_rates!$G35/100)</f>
        <v>0.52912054304951672</v>
      </c>
      <c r="CO37" s="148">
        <f>CO36/(1+Interest_rates!$G35/100)</f>
        <v>0.55132244103587436</v>
      </c>
      <c r="CP37" s="148">
        <f>CP36/(1+Interest_rates!$G35/100)</f>
        <v>0.57474261833107831</v>
      </c>
      <c r="CQ37" s="148">
        <f>CQ36/(1+Interest_rates!$G35/100)</f>
        <v>0.59938183437893144</v>
      </c>
      <c r="CR37" s="148">
        <f>CR36/(1+Interest_rates!$G35/100)</f>
        <v>0.62525115435072642</v>
      </c>
      <c r="CS37" s="148">
        <f>CS36/(1+Interest_rates!$G35/100)</f>
        <v>0.65236204440337386</v>
      </c>
      <c r="CT37" s="148">
        <f>CT36/(1+Interest_rates!$G35/100)</f>
        <v>0.68073326971447667</v>
      </c>
      <c r="CU37" s="148">
        <f>CU36/(1+Interest_rates!$G35/100)</f>
        <v>0.71039962560863368</v>
      </c>
      <c r="CV37" s="148">
        <f>CV36/(1+Interest_rates!$G35/100)</f>
        <v>0.74140146527019424</v>
      </c>
      <c r="CW37" s="148">
        <f>CW36/(1+Interest_rates!$G35/100)</f>
        <v>0.77378588127319636</v>
      </c>
      <c r="CX37" s="148">
        <f>CX36/(1+Interest_rates!$G35/100)</f>
        <v>0.80760032428483508</v>
      </c>
      <c r="CY37" s="148">
        <f>CY36/(1+Interest_rates!$G35/100)</f>
        <v>0.84289245845608252</v>
      </c>
      <c r="CZ37" s="148">
        <f>CZ36/(1+Interest_rates!$G35/100)</f>
        <v>0.87971842996602867</v>
      </c>
      <c r="DA37" s="148">
        <f>DA36/(1+Interest_rates!$G35/100)</f>
        <v>0.91812693661834555</v>
      </c>
      <c r="DB37" s="148">
        <f>DB36/(1+Interest_rates!$G35/100)</f>
        <v>0.95820317740173622</v>
      </c>
      <c r="DC37" s="58">
        <v>1</v>
      </c>
      <c r="DD37" s="58"/>
      <c r="DE37" s="58"/>
      <c r="DF37" s="58"/>
      <c r="DS37" s="148">
        <f>DS36/(1+Interest_rates!$H35/100)</f>
        <v>0.21187729067259448</v>
      </c>
      <c r="DT37" s="148">
        <f>DT36/(1+Interest_rates!$H35/100)</f>
        <v>0.21885440985444293</v>
      </c>
      <c r="DU37" s="148">
        <f>DU36/(1+Interest_rates!$H35/100)</f>
        <v>0.22647492040557471</v>
      </c>
      <c r="DV37" s="148">
        <f>DV36/(1+Interest_rates!$H35/100)</f>
        <v>0.23548182799010442</v>
      </c>
      <c r="DW37" s="148">
        <f>DW36/(1+Interest_rates!$H35/100)</f>
        <v>0.24548274122484412</v>
      </c>
      <c r="DX37" s="148">
        <f>DX36/(1+Interest_rates!$H35/100)</f>
        <v>0.25652210009772541</v>
      </c>
      <c r="DY37" s="148">
        <f>DY36/(1+Interest_rates!$H35/100)</f>
        <v>0.26925842236757752</v>
      </c>
      <c r="DZ37" s="148">
        <f>DZ36/(1+Interest_rates!$H35/100)</f>
        <v>0.283146771793297</v>
      </c>
      <c r="EA37" s="148">
        <f>EA36/(1+Interest_rates!$H35/100)</f>
        <v>0.29821867445585437</v>
      </c>
      <c r="EB37" s="148">
        <f>EB36/(1+Interest_rates!$H35/100)</f>
        <v>0.31527081826124004</v>
      </c>
      <c r="EC37" s="148">
        <f>EC36/(1+Interest_rates!$H35/100)</f>
        <v>0.33370470300497473</v>
      </c>
      <c r="ED37" s="148">
        <f>ED36/(1+Interest_rates!$H35/100)</f>
        <v>0.35358682921001111</v>
      </c>
      <c r="EE37" s="148">
        <f>EE36/(1+Interest_rates!$H35/100)</f>
        <v>0.37498590411380101</v>
      </c>
      <c r="EF37" s="148">
        <f>EF36/(1+Interest_rates!$H35/100)</f>
        <v>0.39798003975405932</v>
      </c>
      <c r="EG37" s="148">
        <f>EG36/(1+Interest_rates!$H35/100)</f>
        <v>0.42263888301722091</v>
      </c>
      <c r="EH37" s="148">
        <f>EH36/(1+Interest_rates!$H35/100)</f>
        <v>0.44904536042813681</v>
      </c>
      <c r="EI37" s="148">
        <f>EI36/(1+Interest_rates!$H35/100)</f>
        <v>0.47727684223825373</v>
      </c>
      <c r="EJ37" s="148">
        <f>EJ36/(1+Interest_rates!$H35/100)</f>
        <v>0.50742164759402197</v>
      </c>
      <c r="EK37" s="148">
        <f>EK36/(1+Interest_rates!$H35/100)</f>
        <v>0.53957188318557925</v>
      </c>
      <c r="EL37" s="148">
        <f>EL36/(1+Interest_rates!$H35/100)</f>
        <v>0.57382930204903182</v>
      </c>
      <c r="EM37" s="148">
        <f>EM36/(1+Interest_rates!$H35/100)</f>
        <v>0.61031336907330902</v>
      </c>
      <c r="EN37" s="148">
        <f>EN36/(1+Interest_rates!$H35/100)</f>
        <v>0.64915371188113447</v>
      </c>
      <c r="EO37" s="148">
        <f>EO36/(1+Interest_rates!$H35/100)</f>
        <v>0.69049182025372502</v>
      </c>
      <c r="EP37" s="148">
        <f>EP36/(1+Interest_rates!$H35/100)</f>
        <v>0.73447614920388749</v>
      </c>
      <c r="EQ37" s="148">
        <f>EQ36/(1+Interest_rates!$H35/100)</f>
        <v>0.78126227990817509</v>
      </c>
      <c r="ER37" s="148">
        <f>ER36/(1+Interest_rates!$H35/100)</f>
        <v>0.83102087451552675</v>
      </c>
      <c r="ES37" s="148">
        <f>ES36/(1+Interest_rates!$H35/100)</f>
        <v>0.8839236633871852</v>
      </c>
      <c r="ET37" s="148">
        <f>ET36/(1+Interest_rates!$H35/100)</f>
        <v>0.94018540456177957</v>
      </c>
      <c r="EU37" s="58">
        <v>1</v>
      </c>
      <c r="EV37" s="58"/>
      <c r="EW37" s="58"/>
      <c r="EX37" s="58"/>
    </row>
    <row r="38" spans="1:165">
      <c r="A38" s="58">
        <v>2042</v>
      </c>
      <c r="B38" s="58">
        <v>29</v>
      </c>
      <c r="D38" s="47">
        <f t="shared" si="2"/>
        <v>0.56311230675951029</v>
      </c>
      <c r="E38" s="47">
        <f t="shared" si="2"/>
        <v>0.48866125231049495</v>
      </c>
      <c r="F38" s="47">
        <f t="shared" si="2"/>
        <v>0.42434636230138412</v>
      </c>
      <c r="G38" s="47">
        <f t="shared" si="2"/>
        <v>0.36874815497338298</v>
      </c>
      <c r="H38" s="47">
        <f t="shared" si="2"/>
        <v>0.32065141469235708</v>
      </c>
      <c r="I38" s="47">
        <f t="shared" si="2"/>
        <v>0.27901501620481806</v>
      </c>
      <c r="J38" s="47">
        <f t="shared" si="2"/>
        <v>0.24294632108865097</v>
      </c>
      <c r="K38" s="47">
        <f t="shared" si="2"/>
        <v>0.21167943644564247</v>
      </c>
      <c r="L38" s="47">
        <f t="shared" si="2"/>
        <v>0.18455673876527234</v>
      </c>
      <c r="N38" s="136">
        <f>1+Interest_rates!R36/100</f>
        <v>1.0274099999999999</v>
      </c>
      <c r="O38" s="136">
        <f>1+Interest_rates!S36/100</f>
        <v>1.03241</v>
      </c>
      <c r="P38" s="136">
        <f>1+Interest_rates!T36/100</f>
        <v>1.0374099999999999</v>
      </c>
      <c r="Q38" s="136">
        <f>1+Interest_rates!U36/100</f>
        <v>1.0424100000000001</v>
      </c>
      <c r="R38" s="136">
        <f>1+Interest_rates!V36/100</f>
        <v>1.04741</v>
      </c>
      <c r="S38" s="136">
        <f>1+Interest_rates!W36/100</f>
        <v>1.0524100000000001</v>
      </c>
      <c r="T38" s="136">
        <f>1+Interest_rates!X36/100</f>
        <v>1.05741</v>
      </c>
      <c r="U38" s="136">
        <f>1+Interest_rates!Y36/100</f>
        <v>1.0624100000000001</v>
      </c>
      <c r="V38" s="136">
        <f>1+Interest_rates!Z36/100</f>
        <v>1.06741</v>
      </c>
      <c r="X38" s="47">
        <f>1/(PRODUCT(N$9:N38))</f>
        <v>0.52717952514808952</v>
      </c>
      <c r="Y38" s="47">
        <f>1/(PRODUCT(O$9:O38))</f>
        <v>0.45762473298683287</v>
      </c>
      <c r="Z38" s="47">
        <f>1/(PRODUCT(P$9:P38))</f>
        <v>0.39751984352245501</v>
      </c>
      <c r="AA38" s="47">
        <f>1/(PRODUCT(Q$9:Q38))</f>
        <v>0.34554421282428754</v>
      </c>
      <c r="AB38" s="47">
        <f>1/(PRODUCT(R$9:R38))</f>
        <v>0.3005668497409843</v>
      </c>
      <c r="AC38" s="47">
        <f>1/(PRODUCT(S$9:S38))</f>
        <v>0.2616184562045083</v>
      </c>
      <c r="AD38" s="47">
        <f>1/(PRODUCT(T$9:T38))</f>
        <v>0.22786769534342402</v>
      </c>
      <c r="AE38" s="47">
        <f>1/(PRODUCT(U$9:U38))</f>
        <v>0.19860103225503767</v>
      </c>
      <c r="AF38" s="47">
        <f>1/(PRODUCT(V$9:V38))</f>
        <v>0.17320559624526924</v>
      </c>
      <c r="AG38" s="47"/>
      <c r="AH38" s="148">
        <f>AH37/(1+Interest_rates!$F36/100)</f>
        <v>0.24581469089682087</v>
      </c>
      <c r="AI38" s="148">
        <f>AI37/(1+Interest_rates!$F36/100)</f>
        <v>0.25307296392282419</v>
      </c>
      <c r="AJ38" s="148">
        <f>AJ37/(1+Interest_rates!$F36/100)</f>
        <v>0.26077397421499571</v>
      </c>
      <c r="AK38" s="148">
        <f>AK37/(1+Interest_rates!$F36/100)</f>
        <v>0.26920218906162424</v>
      </c>
      <c r="AL38" s="148">
        <f>AL37/(1+Interest_rates!$F36/100)</f>
        <v>0.27856234917529699</v>
      </c>
      <c r="AM38" s="148">
        <f>AM37/(1+Interest_rates!$F36/100)</f>
        <v>0.2890000803988953</v>
      </c>
      <c r="AN38" s="148">
        <f>AN37/(1+Interest_rates!$F36/100)</f>
        <v>0.3005514136124392</v>
      </c>
      <c r="AO38" s="148">
        <f>AO37/(1+Interest_rates!$F36/100)</f>
        <v>0.31321965569620358</v>
      </c>
      <c r="AP38" s="148">
        <f>AP37/(1+Interest_rates!$F36/100)</f>
        <v>0.32702637811929208</v>
      </c>
      <c r="AQ38" s="148">
        <f>AQ37/(1+Interest_rates!$F36/100)</f>
        <v>0.34198129439068731</v>
      </c>
      <c r="AR38" s="148">
        <f>AR37/(1+Interest_rates!$F36/100)</f>
        <v>0.35811597186003991</v>
      </c>
      <c r="AS38" s="148">
        <f>AS37/(1+Interest_rates!$F36/100)</f>
        <v>0.37547385301609615</v>
      </c>
      <c r="AT38" s="148">
        <f>AT37/(1+Interest_rates!$F36/100)</f>
        <v>0.39408984664863422</v>
      </c>
      <c r="AU38" s="148">
        <f>AU37/(1+Interest_rates!$F36/100)</f>
        <v>0.41399926570132317</v>
      </c>
      <c r="AV38" s="148">
        <f>AV37/(1+Interest_rates!$F36/100)</f>
        <v>0.43524570801711515</v>
      </c>
      <c r="AW38" s="148">
        <f>AW37/(1+Interest_rates!$F36/100)</f>
        <v>0.45786107500568429</v>
      </c>
      <c r="AX38" s="148">
        <f>AX37/(1+Interest_rates!$F36/100)</f>
        <v>0.48188962422198267</v>
      </c>
      <c r="AY38" s="148">
        <f>AY37/(1+Interest_rates!$F36/100)</f>
        <v>0.50736712865459888</v>
      </c>
      <c r="AZ38" s="148">
        <f>AZ37/(1+Interest_rates!$F36/100)</f>
        <v>0.53433876521387746</v>
      </c>
      <c r="BA38" s="148">
        <f>BA37/(1+Interest_rates!$F36/100)</f>
        <v>0.56285108172568998</v>
      </c>
      <c r="BB38" s="148">
        <f>BB37/(1+Interest_rates!$F36/100)</f>
        <v>0.59295798608719719</v>
      </c>
      <c r="BC38" s="148">
        <f>BC37/(1+Interest_rates!$F36/100)</f>
        <v>0.62472867498174911</v>
      </c>
      <c r="BD38" s="148">
        <f>BD37/(1+Interest_rates!$F36/100)</f>
        <v>0.65823912110777016</v>
      </c>
      <c r="BE38" s="148">
        <f>BE37/(1+Interest_rates!$F36/100)</f>
        <v>0.69357339712883526</v>
      </c>
      <c r="BF38" s="148">
        <f>BF37/(1+Interest_rates!$F36/100)</f>
        <v>0.73081828855465369</v>
      </c>
      <c r="BG38" s="148">
        <f>BG37/(1+Interest_rates!$F36/100)</f>
        <v>0.77006323065003879</v>
      </c>
      <c r="BH38" s="148">
        <f>BH37/(1+Interest_rates!$F36/100)</f>
        <v>0.81140792550363927</v>
      </c>
      <c r="BI38" s="148">
        <f>BI37/(1+Interest_rates!$F36/100)</f>
        <v>0.85494807478616441</v>
      </c>
      <c r="BJ38" s="148">
        <f>BJ37/(1+Interest_rates!$F36/100)</f>
        <v>0.9008160389984422</v>
      </c>
      <c r="BK38" s="148">
        <f>BK37/(1+Interest_rates!$F36/100)</f>
        <v>0.94911779500953874</v>
      </c>
      <c r="BL38" s="58">
        <v>1</v>
      </c>
      <c r="BM38" s="58"/>
      <c r="BN38" s="58"/>
      <c r="BO38" s="58"/>
      <c r="CA38" s="148">
        <f>CA37/(1+Interest_rates!$G36/100)</f>
        <v>0.32219261578835867</v>
      </c>
      <c r="CB38" s="148">
        <f>CB37/(1+Interest_rates!$G36/100)</f>
        <v>0.3311914555473276</v>
      </c>
      <c r="CC38" s="148">
        <f>CC37/(1+Interest_rates!$G36/100)</f>
        <v>0.34106758475174892</v>
      </c>
      <c r="CD38" s="148">
        <f>CD37/(1+Interest_rates!$G36/100)</f>
        <v>0.35122116674980858</v>
      </c>
      <c r="CE38" s="148">
        <f>CE37/(1+Interest_rates!$G36/100)</f>
        <v>0.36262531803417486</v>
      </c>
      <c r="CF38" s="148">
        <f>CF37/(1+Interest_rates!$G36/100)</f>
        <v>0.37530632540583009</v>
      </c>
      <c r="CG38" s="148">
        <f>CG37/(1+Interest_rates!$G36/100)</f>
        <v>0.3883106895811419</v>
      </c>
      <c r="CH38" s="148">
        <f>CH37/(1+Interest_rates!$G36/100)</f>
        <v>0.40251509460602036</v>
      </c>
      <c r="CI38" s="148">
        <f>CI37/(1+Interest_rates!$G36/100)</f>
        <v>0.41790324667280843</v>
      </c>
      <c r="CJ38" s="148">
        <f>CJ37/(1+Interest_rates!$G36/100)</f>
        <v>0.43344088938410341</v>
      </c>
      <c r="CK38" s="148">
        <f>CK37/(1+Interest_rates!$G36/100)</f>
        <v>0.45011536039870975</v>
      </c>
      <c r="CL38" s="148">
        <f>CL37/(1+Interest_rates!$G36/100)</f>
        <v>0.46793092636329059</v>
      </c>
      <c r="CM38" s="148">
        <f>CM37/(1+Interest_rates!$G36/100)</f>
        <v>0.48689148749953121</v>
      </c>
      <c r="CN38" s="148">
        <f>CN37/(1+Interest_rates!$G36/100)</f>
        <v>0.50700984376301184</v>
      </c>
      <c r="CO38" s="148">
        <f>CO37/(1+Interest_rates!$G36/100)</f>
        <v>0.52828397680730765</v>
      </c>
      <c r="CP38" s="148">
        <f>CP37/(1+Interest_rates!$G36/100)</f>
        <v>0.55072548014208211</v>
      </c>
      <c r="CQ38" s="148">
        <f>CQ37/(1+Interest_rates!$G36/100)</f>
        <v>0.57433508147577306</v>
      </c>
      <c r="CR38" s="148">
        <f>CR37/(1+Interest_rates!$G36/100)</f>
        <v>0.59912338359226769</v>
      </c>
      <c r="CS38" s="148">
        <f>CS37/(1+Interest_rates!$G36/100)</f>
        <v>0.62510137350482831</v>
      </c>
      <c r="CT38" s="148">
        <f>CT37/(1+Interest_rates!$G36/100)</f>
        <v>0.65228703223855344</v>
      </c>
      <c r="CU38" s="148">
        <f>CU37/(1+Interest_rates!$G36/100)</f>
        <v>0.68071370110350971</v>
      </c>
      <c r="CV38" s="148">
        <f>CV37/(1+Interest_rates!$G36/100)</f>
        <v>0.71042004701966666</v>
      </c>
      <c r="CW38" s="148">
        <f>CW37/(1+Interest_rates!$G36/100)</f>
        <v>0.74145119467348575</v>
      </c>
      <c r="CX38" s="148">
        <f>CX37/(1+Interest_rates!$G36/100)</f>
        <v>0.77385261188071708</v>
      </c>
      <c r="CY38" s="148">
        <f>CY37/(1+Interest_rates!$G36/100)</f>
        <v>0.80766997101990456</v>
      </c>
      <c r="CZ38" s="148">
        <f>CZ37/(1+Interest_rates!$G36/100)</f>
        <v>0.84295707205376413</v>
      </c>
      <c r="DA38" s="148">
        <f>DA37/(1+Interest_rates!$G36/100)</f>
        <v>0.87976057781963146</v>
      </c>
      <c r="DB38" s="148">
        <f>DB37/(1+Interest_rates!$G36/100)</f>
        <v>0.91816212704145828</v>
      </c>
      <c r="DC38" s="148">
        <f>DC37/(1+Interest_rates!$G36/100)</f>
        <v>0.95821235902300672</v>
      </c>
      <c r="DD38" s="58">
        <v>1</v>
      </c>
      <c r="DE38" s="58"/>
      <c r="DF38" s="58"/>
      <c r="DG38" s="58"/>
      <c r="DS38" s="148">
        <f>DS37/(1+Interest_rates!$H36/100)</f>
        <v>0.19920580915240971</v>
      </c>
      <c r="DT38" s="148">
        <f>DT37/(1+Interest_rates!$H36/100)</f>
        <v>0.20576565644779848</v>
      </c>
      <c r="DU38" s="148">
        <f>DU37/(1+Interest_rates!$H36/100)</f>
        <v>0.2129304166053109</v>
      </c>
      <c r="DV38" s="148">
        <f>DV37/(1+Interest_rates!$H36/100)</f>
        <v>0.22139865927370411</v>
      </c>
      <c r="DW38" s="148">
        <f>DW37/(1+Interest_rates!$H36/100)</f>
        <v>0.23080146033305829</v>
      </c>
      <c r="DX38" s="148">
        <f>DX37/(1+Interest_rates!$H36/100)</f>
        <v>0.24118060200423597</v>
      </c>
      <c r="DY38" s="148">
        <f>DY37/(1+Interest_rates!$H36/100)</f>
        <v>0.25315521889374631</v>
      </c>
      <c r="DZ38" s="148">
        <f>DZ37/(1+Interest_rates!$H36/100)</f>
        <v>0.2662129650842856</v>
      </c>
      <c r="EA38" s="148">
        <f>EA37/(1+Interest_rates!$H36/100)</f>
        <v>0.28038348121572232</v>
      </c>
      <c r="EB38" s="148">
        <f>EB37/(1+Interest_rates!$H36/100)</f>
        <v>0.29641580867163719</v>
      </c>
      <c r="EC38" s="148">
        <f>EC37/(1+Interest_rates!$H36/100)</f>
        <v>0.31374724100466783</v>
      </c>
      <c r="ED38" s="148">
        <f>ED37/(1+Interest_rates!$H36/100)</f>
        <v>0.3324403016237259</v>
      </c>
      <c r="EE38" s="148">
        <f>EE37/(1+Interest_rates!$H36/100)</f>
        <v>0.35255958867799386</v>
      </c>
      <c r="EF38" s="148">
        <f>EF37/(1+Interest_rates!$H36/100)</f>
        <v>0.37417854265572847</v>
      </c>
      <c r="EG38" s="148">
        <f>EG37/(1+Interest_rates!$H36/100)</f>
        <v>0.39736264515867747</v>
      </c>
      <c r="EH38" s="148">
        <f>EH37/(1+Interest_rates!$H36/100)</f>
        <v>0.42218986322819158</v>
      </c>
      <c r="EI38" s="148">
        <f>EI37/(1+Interest_rates!$H36/100)</f>
        <v>0.44873293992934793</v>
      </c>
      <c r="EJ38" s="148">
        <f>EJ37/(1+Interest_rates!$H36/100)</f>
        <v>0.47707491241528566</v>
      </c>
      <c r="EK38" s="148">
        <f>EK37/(1+Interest_rates!$H36/100)</f>
        <v>0.50730237886591822</v>
      </c>
      <c r="EL38" s="148">
        <f>EL37/(1+Interest_rates!$H36/100)</f>
        <v>0.53951100690011555</v>
      </c>
      <c r="EM38" s="148">
        <f>EM37/(1+Interest_rates!$H36/100)</f>
        <v>0.57381311671882462</v>
      </c>
      <c r="EN38" s="148">
        <f>EN37/(1+Interest_rates!$H36/100)</f>
        <v>0.61033058346681068</v>
      </c>
      <c r="EO38" s="148">
        <f>EO37/(1+Interest_rates!$H36/100)</f>
        <v>0.6491964350219771</v>
      </c>
      <c r="EP38" s="148">
        <f>EP37/(1+Interest_rates!$H36/100)</f>
        <v>0.69055024793287723</v>
      </c>
      <c r="EQ38" s="148">
        <f>EQ37/(1+Interest_rates!$H36/100)</f>
        <v>0.73453829872620147</v>
      </c>
      <c r="ER38" s="148">
        <f>ER37/(1+Interest_rates!$H36/100)</f>
        <v>0.78132104297207317</v>
      </c>
      <c r="ES38" s="148">
        <f>ES37/(1+Interest_rates!$H36/100)</f>
        <v>0.8310599405676754</v>
      </c>
      <c r="ET38" s="148">
        <f>ET37/(1+Interest_rates!$H36/100)</f>
        <v>0.88395690578480801</v>
      </c>
      <c r="EU38" s="148">
        <f>EU37/(1+Interest_rates!$H36/100)</f>
        <v>0.94019424413083752</v>
      </c>
      <c r="EV38" s="58">
        <v>1</v>
      </c>
      <c r="EW38" s="58"/>
      <c r="EX38" s="58"/>
      <c r="EY38" s="58"/>
    </row>
    <row r="39" spans="1:165">
      <c r="A39" s="58">
        <v>2043</v>
      </c>
      <c r="B39" s="58">
        <v>30</v>
      </c>
      <c r="D39" s="47">
        <f t="shared" si="2"/>
        <v>0.55207088897991197</v>
      </c>
      <c r="E39" s="47">
        <f t="shared" si="2"/>
        <v>0.47674268518097085</v>
      </c>
      <c r="F39" s="47">
        <f t="shared" si="2"/>
        <v>0.41198675951590691</v>
      </c>
      <c r="G39" s="47">
        <f t="shared" si="2"/>
        <v>0.35627841060230236</v>
      </c>
      <c r="H39" s="47">
        <f t="shared" si="2"/>
        <v>0.30831866797342034</v>
      </c>
      <c r="I39" s="47">
        <f t="shared" si="2"/>
        <v>0.26700001550700303</v>
      </c>
      <c r="J39" s="47">
        <f t="shared" si="2"/>
        <v>0.23137744865585813</v>
      </c>
      <c r="K39" s="47">
        <f t="shared" si="2"/>
        <v>0.20064401558828671</v>
      </c>
      <c r="L39" s="47">
        <f t="shared" si="2"/>
        <v>0.17411013091063426</v>
      </c>
      <c r="N39" s="136">
        <f>1+Interest_rates!R37/100</f>
        <v>1.02739</v>
      </c>
      <c r="O39" s="136">
        <f>1+Interest_rates!S37/100</f>
        <v>1.0323899999999999</v>
      </c>
      <c r="P39" s="136">
        <f>1+Interest_rates!T37/100</f>
        <v>1.03739</v>
      </c>
      <c r="Q39" s="136">
        <f>1+Interest_rates!U37/100</f>
        <v>1.0423899999999999</v>
      </c>
      <c r="R39" s="136">
        <f>1+Interest_rates!V37/100</f>
        <v>1.04739</v>
      </c>
      <c r="S39" s="136">
        <f>1+Interest_rates!W37/100</f>
        <v>1.0523899999999999</v>
      </c>
      <c r="T39" s="136">
        <f>1+Interest_rates!X37/100</f>
        <v>1.0573900000000001</v>
      </c>
      <c r="U39" s="136">
        <f>1+Interest_rates!Y37/100</f>
        <v>1.0623899999999999</v>
      </c>
      <c r="V39" s="136">
        <f>1+Interest_rates!Z37/100</f>
        <v>1.0673900000000001</v>
      </c>
      <c r="X39" s="47">
        <f>1/(PRODUCT(N$9:N39))</f>
        <v>0.5131250305610231</v>
      </c>
      <c r="Y39" s="47">
        <f>1/(PRODUCT(O$9:O39))</f>
        <v>0.44326730497857686</v>
      </c>
      <c r="Z39" s="47">
        <f>1/(PRODUCT(P$9:P39))</f>
        <v>0.38319228402284095</v>
      </c>
      <c r="AA39" s="47">
        <f>1/(PRODUCT(Q$9:Q39))</f>
        <v>0.3314922560886881</v>
      </c>
      <c r="AB39" s="47">
        <f>1/(PRODUCT(R$9:R39))</f>
        <v>0.28696746172961773</v>
      </c>
      <c r="AC39" s="47">
        <f>1/(PRODUCT(S$9:S39))</f>
        <v>0.24859458585173586</v>
      </c>
      <c r="AD39" s="47">
        <f>1/(PRODUCT(T$9:T39))</f>
        <v>0.21550014218351224</v>
      </c>
      <c r="AE39" s="47">
        <f>1/(PRODUCT(U$9:U39))</f>
        <v>0.18693797217127203</v>
      </c>
      <c r="AF39" s="47">
        <f>1/(PRODUCT(V$9:V39))</f>
        <v>0.16227020699582087</v>
      </c>
      <c r="AG39" s="47"/>
      <c r="AH39" s="148">
        <f>AH38/(1+Interest_rates!$F37/100)</f>
        <v>0.233311526207368</v>
      </c>
      <c r="AI39" s="148">
        <f>AI38/(1+Interest_rates!$F37/100)</f>
        <v>0.24020061306848411</v>
      </c>
      <c r="AJ39" s="148">
        <f>AJ38/(1+Interest_rates!$F37/100)</f>
        <v>0.24750991772415806</v>
      </c>
      <c r="AK39" s="148">
        <f>AK38/(1+Interest_rates!$F37/100)</f>
        <v>0.25550943826500272</v>
      </c>
      <c r="AL39" s="148">
        <f>AL38/(1+Interest_rates!$F37/100)</f>
        <v>0.26439350143347695</v>
      </c>
      <c r="AM39" s="148">
        <f>AM38/(1+Interest_rates!$F37/100)</f>
        <v>0.27430032593218928</v>
      </c>
      <c r="AN39" s="148">
        <f>AN38/(1+Interest_rates!$F37/100)</f>
        <v>0.28526410995969892</v>
      </c>
      <c r="AO39" s="148">
        <f>AO38/(1+Interest_rates!$F37/100)</f>
        <v>0.29728799219450031</v>
      </c>
      <c r="AP39" s="148">
        <f>AP38/(1+Interest_rates!$F37/100)</f>
        <v>0.31039244689043372</v>
      </c>
      <c r="AQ39" s="148">
        <f>AQ38/(1+Interest_rates!$F37/100)</f>
        <v>0.32458669348673325</v>
      </c>
      <c r="AR39" s="148">
        <f>AR38/(1+Interest_rates!$F37/100)</f>
        <v>0.33990069368543729</v>
      </c>
      <c r="AS39" s="148">
        <f>AS38/(1+Interest_rates!$F37/100)</f>
        <v>0.35637568030837058</v>
      </c>
      <c r="AT39" s="148">
        <f>AT38/(1+Interest_rates!$F37/100)</f>
        <v>0.37404478653805961</v>
      </c>
      <c r="AU39" s="148">
        <f>AU38/(1+Interest_rates!$F37/100)</f>
        <v>0.3929415291539623</v>
      </c>
      <c r="AV39" s="148">
        <f>AV38/(1+Interest_rates!$F37/100)</f>
        <v>0.41310728843014372</v>
      </c>
      <c r="AW39" s="148">
        <f>AW38/(1+Interest_rates!$F37/100)</f>
        <v>0.43457234313697385</v>
      </c>
      <c r="AX39" s="148">
        <f>AX38/(1+Interest_rates!$F37/100)</f>
        <v>0.45737869970480233</v>
      </c>
      <c r="AY39" s="148">
        <f>AY38/(1+Interest_rates!$F37/100)</f>
        <v>0.48156031155819518</v>
      </c>
      <c r="AZ39" s="148">
        <f>AZ38/(1+Interest_rates!$F37/100)</f>
        <v>0.507160057720629</v>
      </c>
      <c r="BA39" s="148">
        <f>BA38/(1+Interest_rates!$F37/100)</f>
        <v>0.53422211840060174</v>
      </c>
      <c r="BB39" s="148">
        <f>BB38/(1+Interest_rates!$F37/100)</f>
        <v>0.56279765951384997</v>
      </c>
      <c r="BC39" s="148">
        <f>BC38/(1+Interest_rates!$F37/100)</f>
        <v>0.59295235811060198</v>
      </c>
      <c r="BD39" s="148">
        <f>BD38/(1+Interest_rates!$F37/100)</f>
        <v>0.62475832259965469</v>
      </c>
      <c r="BE39" s="148">
        <f>BE38/(1+Interest_rates!$F37/100)</f>
        <v>0.65829534935680412</v>
      </c>
      <c r="BF39" s="148">
        <f>BF38/(1+Interest_rates!$F37/100)</f>
        <v>0.69364580961726452</v>
      </c>
      <c r="BG39" s="148">
        <f>BG38/(1+Interest_rates!$F37/100)</f>
        <v>0.73089458959371179</v>
      </c>
      <c r="BH39" s="148">
        <f>BH38/(1+Interest_rates!$F37/100)</f>
        <v>0.77013632010899802</v>
      </c>
      <c r="BI39" s="148">
        <f>BI38/(1+Interest_rates!$F37/100)</f>
        <v>0.81146183504604674</v>
      </c>
      <c r="BJ39" s="148">
        <f>BJ38/(1+Interest_rates!$F37/100)</f>
        <v>0.85499676249626722</v>
      </c>
      <c r="BK39" s="148">
        <f>BK38/(1+Interest_rates!$F37/100)</f>
        <v>0.90084168890131711</v>
      </c>
      <c r="BL39" s="148">
        <f>BL38/(1+Interest_rates!$F37/100)</f>
        <v>0.94913581184331663</v>
      </c>
      <c r="BM39" s="58">
        <v>1</v>
      </c>
      <c r="BN39" s="58"/>
      <c r="BO39" s="58"/>
      <c r="BP39" s="58"/>
      <c r="CA39" s="148">
        <f>CA38/(1+Interest_rates!$G37/100)</f>
        <v>0.30873486310558618</v>
      </c>
      <c r="CB39" s="148">
        <f>CB38/(1+Interest_rates!$G37/100)</f>
        <v>0.31735782783212524</v>
      </c>
      <c r="CC39" s="148">
        <f>CC38/(1+Interest_rates!$G37/100)</f>
        <v>0.32682143825807924</v>
      </c>
      <c r="CD39" s="148">
        <f>CD38/(1+Interest_rates!$G37/100)</f>
        <v>0.33655091247502233</v>
      </c>
      <c r="CE39" s="148">
        <f>CE38/(1+Interest_rates!$G37/100)</f>
        <v>0.34747872060308632</v>
      </c>
      <c r="CF39" s="148">
        <f>CF38/(1+Interest_rates!$G37/100)</f>
        <v>0.35963005146257637</v>
      </c>
      <c r="CG39" s="148">
        <f>CG38/(1+Interest_rates!$G37/100)</f>
        <v>0.37209123274575445</v>
      </c>
      <c r="CH39" s="148">
        <f>CH38/(1+Interest_rates!$G37/100)</f>
        <v>0.38570233003959442</v>
      </c>
      <c r="CI39" s="148">
        <f>CI38/(1+Interest_rates!$G37/100)</f>
        <v>0.40044773011700802</v>
      </c>
      <c r="CJ39" s="148">
        <f>CJ38/(1+Interest_rates!$G37/100)</f>
        <v>0.41533637672275836</v>
      </c>
      <c r="CK39" s="148">
        <f>CK38/(1+Interest_rates!$G37/100)</f>
        <v>0.43131436713528276</v>
      </c>
      <c r="CL39" s="148">
        <f>CL38/(1+Interest_rates!$G37/100)</f>
        <v>0.44838578978649718</v>
      </c>
      <c r="CM39" s="148">
        <f>CM38/(1+Interest_rates!$G37/100)</f>
        <v>0.46655438198864613</v>
      </c>
      <c r="CN39" s="148">
        <f>CN38/(1+Interest_rates!$G37/100)</f>
        <v>0.48583240905241698</v>
      </c>
      <c r="CO39" s="148">
        <f>CO38/(1+Interest_rates!$G37/100)</f>
        <v>0.50621793693625627</v>
      </c>
      <c r="CP39" s="148">
        <f>CP38/(1+Interest_rates!$G37/100)</f>
        <v>0.52772207489730838</v>
      </c>
      <c r="CQ39" s="148">
        <f>CQ38/(1+Interest_rates!$G37/100)</f>
        <v>0.55034552024815597</v>
      </c>
      <c r="CR39" s="148">
        <f>CR38/(1+Interest_rates!$G37/100)</f>
        <v>0.57409843290206664</v>
      </c>
      <c r="CS39" s="148">
        <f>CS38/(1+Interest_rates!$G37/100)</f>
        <v>0.59899134095270012</v>
      </c>
      <c r="CT39" s="148">
        <f>CT38/(1+Interest_rates!$G37/100)</f>
        <v>0.62504147437073321</v>
      </c>
      <c r="CU39" s="148">
        <f>CU38/(1+Interest_rates!$G37/100)</f>
        <v>0.65228078182380977</v>
      </c>
      <c r="CV39" s="148">
        <f>CV38/(1+Interest_rates!$G37/100)</f>
        <v>0.68074631514260064</v>
      </c>
      <c r="CW39" s="148">
        <f>CW38/(1+Interest_rates!$G37/100)</f>
        <v>0.71048131418802951</v>
      </c>
      <c r="CX39" s="148">
        <f>CX38/(1+Interest_rates!$G37/100)</f>
        <v>0.74152934761804645</v>
      </c>
      <c r="CY39" s="148">
        <f>CY38/(1+Interest_rates!$G37/100)</f>
        <v>0.77393418010895521</v>
      </c>
      <c r="CZ39" s="148">
        <f>CZ38/(1+Interest_rates!$G37/100)</f>
        <v>0.80774736443791539</v>
      </c>
      <c r="DA39" s="148">
        <f>DA38/(1+Interest_rates!$G37/100)</f>
        <v>0.8430136143692748</v>
      </c>
      <c r="DB39" s="148">
        <f>DB38/(1+Interest_rates!$G37/100)</f>
        <v>0.87981115863649351</v>
      </c>
      <c r="DC39" s="148">
        <f>DC38/(1+Interest_rates!$G37/100)</f>
        <v>0.91818852137621743</v>
      </c>
      <c r="DD39" s="148">
        <f>DD38/(1+Interest_rates!$G37/100)</f>
        <v>0.95823072279343424</v>
      </c>
      <c r="DE39" s="58">
        <v>1</v>
      </c>
      <c r="DF39" s="58"/>
      <c r="DG39" s="58"/>
      <c r="DH39" s="58"/>
      <c r="DS39" s="148">
        <f>DS38/(1+Interest_rates!$H37/100)</f>
        <v>0.18729567704887193</v>
      </c>
      <c r="DT39" s="148">
        <f>DT38/(1+Interest_rates!$H37/100)</f>
        <v>0.19346332369409122</v>
      </c>
      <c r="DU39" s="148">
        <f>DU38/(1+Interest_rates!$H37/100)</f>
        <v>0.20019971662511954</v>
      </c>
      <c r="DV39" s="148">
        <f>DV38/(1+Interest_rates!$H37/100)</f>
        <v>0.20816165935530054</v>
      </c>
      <c r="DW39" s="148">
        <f>DW38/(1+Interest_rates!$H37/100)</f>
        <v>0.21700228502812013</v>
      </c>
      <c r="DX39" s="148">
        <f>DX38/(1+Interest_rates!$H37/100)</f>
        <v>0.22676087778583473</v>
      </c>
      <c r="DY39" s="148">
        <f>DY38/(1+Interest_rates!$H37/100)</f>
        <v>0.23801955536790145</v>
      </c>
      <c r="DZ39" s="148">
        <f>DZ38/(1+Interest_rates!$H37/100)</f>
        <v>0.25029660403377768</v>
      </c>
      <c r="EA39" s="148">
        <f>EA38/(1+Interest_rates!$H37/100)</f>
        <v>0.26361989226649585</v>
      </c>
      <c r="EB39" s="148">
        <f>EB38/(1+Interest_rates!$H37/100)</f>
        <v>0.27869367770629394</v>
      </c>
      <c r="EC39" s="148">
        <f>EC38/(1+Interest_rates!$H37/100)</f>
        <v>0.294988897041781</v>
      </c>
      <c r="ED39" s="148">
        <f>ED38/(1+Interest_rates!$H37/100)</f>
        <v>0.31256433552753021</v>
      </c>
      <c r="EE39" s="148">
        <f>EE38/(1+Interest_rates!$H37/100)</f>
        <v>0.33148072911365645</v>
      </c>
      <c r="EF39" s="148">
        <f>EF38/(1+Interest_rates!$H37/100)</f>
        <v>0.35180712742290587</v>
      </c>
      <c r="EG39" s="148">
        <f>EG38/(1+Interest_rates!$H37/100)</f>
        <v>0.37360509703802919</v>
      </c>
      <c r="EH39" s="148">
        <f>EH38/(1+Interest_rates!$H37/100)</f>
        <v>0.39694794350096518</v>
      </c>
      <c r="EI39" s="148">
        <f>EI38/(1+Interest_rates!$H37/100)</f>
        <v>0.42190406070887082</v>
      </c>
      <c r="EJ39" s="148">
        <f>EJ38/(1+Interest_rates!$H37/100)</f>
        <v>0.44855152118324321</v>
      </c>
      <c r="EK39" s="148">
        <f>EK38/(1+Interest_rates!$H37/100)</f>
        <v>0.47697174556541355</v>
      </c>
      <c r="EL39" s="148">
        <f>EL38/(1+Interest_rates!$H37/100)</f>
        <v>0.50725468169136179</v>
      </c>
      <c r="EM39" s="148">
        <f>EM38/(1+Interest_rates!$H37/100)</f>
        <v>0.53950593435329841</v>
      </c>
      <c r="EN39" s="148">
        <f>EN38/(1+Interest_rates!$H37/100)</f>
        <v>0.57384009201554231</v>
      </c>
      <c r="EO39" s="148">
        <f>EO38/(1+Interest_rates!$H37/100)</f>
        <v>0.61038222907509199</v>
      </c>
      <c r="EP39" s="148">
        <f>EP38/(1+Interest_rates!$H37/100)</f>
        <v>0.64926357706717552</v>
      </c>
      <c r="EQ39" s="148">
        <f>EQ38/(1+Interest_rates!$H37/100)</f>
        <v>0.69062166692635452</v>
      </c>
      <c r="ER39" s="148">
        <f>ER38/(1+Interest_rates!$H37/100)</f>
        <v>0.73460736089289402</v>
      </c>
      <c r="ES39" s="148">
        <f>ES38/(1+Interest_rates!$H37/100)</f>
        <v>0.78137246548733574</v>
      </c>
      <c r="ET39" s="148">
        <f>ET38/(1+Interest_rates!$H37/100)</f>
        <v>0.83110682291560467</v>
      </c>
      <c r="EU39" s="148">
        <f>EU38/(1+Interest_rates!$H37/100)</f>
        <v>0.88398183898949545</v>
      </c>
      <c r="EV39" s="148">
        <f>EV38/(1+Interest_rates!$H37/100)</f>
        <v>0.9402119237676172</v>
      </c>
      <c r="EW39" s="58">
        <v>1</v>
      </c>
      <c r="EX39" s="58"/>
      <c r="EY39" s="58"/>
      <c r="EZ39" s="58"/>
    </row>
    <row r="40" spans="1:165">
      <c r="A40" s="58">
        <v>2044</v>
      </c>
      <c r="B40" s="58">
        <v>31</v>
      </c>
      <c r="D40" s="47">
        <f t="shared" si="2"/>
        <v>0.54124596958814919</v>
      </c>
      <c r="E40" s="47">
        <f t="shared" si="2"/>
        <v>0.4651148148107031</v>
      </c>
      <c r="F40" s="47">
        <f t="shared" si="2"/>
        <v>0.39998714516107459</v>
      </c>
      <c r="G40" s="47">
        <f t="shared" si="2"/>
        <v>0.34423034840802164</v>
      </c>
      <c r="H40" s="47">
        <f t="shared" si="2"/>
        <v>0.29646025766675027</v>
      </c>
      <c r="I40" s="47">
        <f t="shared" si="2"/>
        <v>0.2555024071837349</v>
      </c>
      <c r="J40" s="47">
        <f t="shared" si="2"/>
        <v>0.220359474910341</v>
      </c>
      <c r="K40" s="47">
        <f t="shared" si="2"/>
        <v>0.19018390103155139</v>
      </c>
      <c r="L40" s="47">
        <f t="shared" si="2"/>
        <v>0.16425484048173042</v>
      </c>
      <c r="N40" s="136">
        <f>1+Interest_rates!R38/100</f>
        <v>1.0274080000000001</v>
      </c>
      <c r="O40" s="136">
        <f>1+Interest_rates!S38/100</f>
        <v>1.032408</v>
      </c>
      <c r="P40" s="136">
        <f>1+Interest_rates!T38/100</f>
        <v>1.0374080000000001</v>
      </c>
      <c r="Q40" s="136">
        <f>1+Interest_rates!U38/100</f>
        <v>1.042408</v>
      </c>
      <c r="R40" s="136">
        <f>1+Interest_rates!V38/100</f>
        <v>1.0474079999999999</v>
      </c>
      <c r="S40" s="136">
        <f>1+Interest_rates!W38/100</f>
        <v>1.052408</v>
      </c>
      <c r="T40" s="136">
        <f>1+Interest_rates!X38/100</f>
        <v>1.0574079999999999</v>
      </c>
      <c r="U40" s="136">
        <f>1+Interest_rates!Y38/100</f>
        <v>1.062408</v>
      </c>
      <c r="V40" s="136">
        <f>1+Interest_rates!Z38/100</f>
        <v>1.0674079999999999</v>
      </c>
      <c r="X40" s="47">
        <f>1/(PRODUCT(N$9:N40))</f>
        <v>0.49943647563677046</v>
      </c>
      <c r="Y40" s="47">
        <f>1/(PRODUCT(O$9:O40))</f>
        <v>0.42935283819824804</v>
      </c>
      <c r="Z40" s="47">
        <f>1/(PRODUCT(P$9:P40))</f>
        <v>0.36937471469551125</v>
      </c>
      <c r="AA40" s="47">
        <f>1/(PRODUCT(Q$9:Q40))</f>
        <v>0.31800624715916231</v>
      </c>
      <c r="AB40" s="47">
        <f>1/(PRODUCT(R$9:R40))</f>
        <v>0.27397868044698698</v>
      </c>
      <c r="AC40" s="47">
        <f>1/(PRODUCT(S$9:S40))</f>
        <v>0.23621502863123034</v>
      </c>
      <c r="AD40" s="47">
        <f>1/(PRODUCT(T$9:T40))</f>
        <v>0.20380037051309643</v>
      </c>
      <c r="AE40" s="47">
        <f>1/(PRODUCT(U$9:U40))</f>
        <v>0.17595685666078573</v>
      </c>
      <c r="AF40" s="47">
        <f>1/(PRODUCT(V$9:V40))</f>
        <v>0.15202266330758329</v>
      </c>
      <c r="AG40" s="47"/>
      <c r="AH40" s="148">
        <f>AH39/(1+Interest_rates!$F38/100)</f>
        <v>0.22144054165056451</v>
      </c>
      <c r="AI40" s="148">
        <f>AI39/(1+Interest_rates!$F38/100)</f>
        <v>0.22797910899355747</v>
      </c>
      <c r="AJ40" s="148">
        <f>AJ39/(1+Interest_rates!$F38/100)</f>
        <v>0.23491651328023139</v>
      </c>
      <c r="AK40" s="148">
        <f>AK39/(1+Interest_rates!$F38/100)</f>
        <v>0.24250901498944835</v>
      </c>
      <c r="AL40" s="148">
        <f>AL39/(1+Interest_rates!$F38/100)</f>
        <v>0.25094105344063156</v>
      </c>
      <c r="AM40" s="148">
        <f>AM39/(1+Interest_rates!$F38/100)</f>
        <v>0.26034381471305196</v>
      </c>
      <c r="AN40" s="148">
        <f>AN39/(1+Interest_rates!$F38/100)</f>
        <v>0.27074975698713266</v>
      </c>
      <c r="AO40" s="148">
        <f>AO39/(1+Interest_rates!$F38/100)</f>
        <v>0.28216185924414039</v>
      </c>
      <c r="AP40" s="148">
        <f>AP39/(1+Interest_rates!$F38/100)</f>
        <v>0.29459955399962195</v>
      </c>
      <c r="AQ40" s="148">
        <f>AQ39/(1+Interest_rates!$F38/100)</f>
        <v>0.30807159160402464</v>
      </c>
      <c r="AR40" s="148">
        <f>AR39/(1+Interest_rates!$F38/100)</f>
        <v>0.32260640929590251</v>
      </c>
      <c r="AS40" s="148">
        <f>AS39/(1+Interest_rates!$F38/100)</f>
        <v>0.33824314195447502</v>
      </c>
      <c r="AT40" s="148">
        <f>AT39/(1+Interest_rates!$F38/100)</f>
        <v>0.35501323693257791</v>
      </c>
      <c r="AU40" s="148">
        <f>AU39/(1+Interest_rates!$F38/100)</f>
        <v>0.37294850566241172</v>
      </c>
      <c r="AV40" s="148">
        <f>AV39/(1+Interest_rates!$F38/100)</f>
        <v>0.39208822297300672</v>
      </c>
      <c r="AW40" s="148">
        <f>AW39/(1+Interest_rates!$F38/100)</f>
        <v>0.41246112703868404</v>
      </c>
      <c r="AX40" s="148">
        <f>AX39/(1+Interest_rates!$F38/100)</f>
        <v>0.43410708698567424</v>
      </c>
      <c r="AY40" s="148">
        <f>AY39/(1+Interest_rates!$F38/100)</f>
        <v>0.45705832867460683</v>
      </c>
      <c r="AZ40" s="148">
        <f>AZ39/(1+Interest_rates!$F38/100)</f>
        <v>0.48135554942694908</v>
      </c>
      <c r="BA40" s="148">
        <f>BA39/(1+Interest_rates!$F38/100)</f>
        <v>0.5070406815443711</v>
      </c>
      <c r="BB40" s="148">
        <f>BB39/(1+Interest_rates!$F38/100)</f>
        <v>0.53416228760017948</v>
      </c>
      <c r="BC40" s="148">
        <f>BC39/(1+Interest_rates!$F38/100)</f>
        <v>0.56278270296979704</v>
      </c>
      <c r="BD40" s="148">
        <f>BD39/(1+Interest_rates!$F38/100)</f>
        <v>0.59297036715709694</v>
      </c>
      <c r="BE40" s="148">
        <f>BE39/(1+Interest_rates!$F38/100)</f>
        <v>0.62480101646608988</v>
      </c>
      <c r="BF40" s="148">
        <f>BF39/(1+Interest_rates!$F38/100)</f>
        <v>0.65835283105031894</v>
      </c>
      <c r="BG40" s="148">
        <f>BG39/(1+Interest_rates!$F38/100)</f>
        <v>0.69370637807772129</v>
      </c>
      <c r="BH40" s="148">
        <f>BH39/(1+Interest_rates!$F38/100)</f>
        <v>0.73095147351671397</v>
      </c>
      <c r="BI40" s="148">
        <f>BI39/(1+Interest_rates!$F38/100)</f>
        <v>0.77017432958562071</v>
      </c>
      <c r="BJ40" s="148">
        <f>BJ39/(1+Interest_rates!$F38/100)</f>
        <v>0.81149418236788928</v>
      </c>
      <c r="BK40" s="148">
        <f>BK39/(1+Interest_rates!$F38/100)</f>
        <v>0.85500650042645554</v>
      </c>
      <c r="BL40" s="148">
        <f>BL39/(1+Interest_rates!$F38/100)</f>
        <v>0.90084339891431775</v>
      </c>
      <c r="BM40" s="148">
        <f>BM39/(1+Interest_rates!$F38/100)</f>
        <v>0.94911959666213608</v>
      </c>
      <c r="BN40" s="58">
        <v>1</v>
      </c>
      <c r="BO40" s="58"/>
      <c r="BP40" s="58"/>
      <c r="BQ40" s="58"/>
      <c r="BR40" s="58"/>
      <c r="BS40" s="58"/>
      <c r="BT40" s="58"/>
      <c r="BU40" s="58"/>
      <c r="BV40" s="58"/>
      <c r="BW40" s="58"/>
      <c r="BX40" s="58"/>
      <c r="BY40" s="58"/>
      <c r="CA40" s="148">
        <f>CA39/(1+Interest_rates!$G38/100)</f>
        <v>0.29583412843288492</v>
      </c>
      <c r="CB40" s="148">
        <f>CB39/(1+Interest_rates!$G38/100)</f>
        <v>0.30409677564001542</v>
      </c>
      <c r="CC40" s="148">
        <f>CC39/(1+Interest_rates!$G38/100)</f>
        <v>0.31316494148960072</v>
      </c>
      <c r="CD40" s="148">
        <f>CD39/(1+Interest_rates!$G38/100)</f>
        <v>0.32248786179774619</v>
      </c>
      <c r="CE40" s="148">
        <f>CE39/(1+Interest_rates!$G38/100)</f>
        <v>0.33295904267031901</v>
      </c>
      <c r="CF40" s="148">
        <f>CF39/(1+Interest_rates!$G38/100)</f>
        <v>0.34460262039250017</v>
      </c>
      <c r="CG40" s="148">
        <f>CG39/(1+Interest_rates!$G38/100)</f>
        <v>0.35654310118910015</v>
      </c>
      <c r="CH40" s="148">
        <f>CH39/(1+Interest_rates!$G38/100)</f>
        <v>0.36958544783059766</v>
      </c>
      <c r="CI40" s="148">
        <f>CI39/(1+Interest_rates!$G38/100)</f>
        <v>0.38371469950116133</v>
      </c>
      <c r="CJ40" s="148">
        <f>CJ39/(1+Interest_rates!$G38/100)</f>
        <v>0.39798121202861453</v>
      </c>
      <c r="CK40" s="148">
        <f>CK39/(1+Interest_rates!$G38/100)</f>
        <v>0.41329154925535522</v>
      </c>
      <c r="CL40" s="148">
        <f>CL39/(1+Interest_rates!$G38/100)</f>
        <v>0.42964962877488211</v>
      </c>
      <c r="CM40" s="148">
        <f>CM39/(1+Interest_rates!$G38/100)</f>
        <v>0.4470590317328404</v>
      </c>
      <c r="CN40" s="148">
        <f>CN39/(1+Interest_rates!$G38/100)</f>
        <v>0.46553151092404133</v>
      </c>
      <c r="CO40" s="148">
        <f>CO39/(1+Interest_rates!$G38/100)</f>
        <v>0.48506521312241402</v>
      </c>
      <c r="CP40" s="148">
        <f>CP39/(1+Interest_rates!$G38/100)</f>
        <v>0.50567078337585414</v>
      </c>
      <c r="CQ40" s="148">
        <f>CQ39/(1+Interest_rates!$G38/100)</f>
        <v>0.52734888985917694</v>
      </c>
      <c r="CR40" s="148">
        <f>CR39/(1+Interest_rates!$G38/100)</f>
        <v>0.5501092679454993</v>
      </c>
      <c r="CS40" s="148">
        <f>CS39/(1+Interest_rates!$G38/100)</f>
        <v>0.573962005803616</v>
      </c>
      <c r="CT40" s="148">
        <f>CT39/(1+Interest_rates!$G38/100)</f>
        <v>0.59892361343601541</v>
      </c>
      <c r="CU40" s="148">
        <f>CU39/(1+Interest_rates!$G38/100)</f>
        <v>0.62502470450955694</v>
      </c>
      <c r="CV40" s="148">
        <f>CV39/(1+Interest_rates!$G38/100)</f>
        <v>0.65230078261435387</v>
      </c>
      <c r="CW40" s="148">
        <f>CW39/(1+Interest_rates!$G38/100)</f>
        <v>0.68079328079894885</v>
      </c>
      <c r="CX40" s="148">
        <f>CX39/(1+Interest_rates!$G38/100)</f>
        <v>0.71054394716986302</v>
      </c>
      <c r="CY40" s="148">
        <f>CY39/(1+Interest_rates!$G38/100)</f>
        <v>0.74159471766118612</v>
      </c>
      <c r="CZ40" s="148">
        <f>CZ39/(1+Interest_rates!$G38/100)</f>
        <v>0.77399499087580326</v>
      </c>
      <c r="DA40" s="148">
        <f>DA39/(1+Interest_rates!$G38/100)</f>
        <v>0.80778761217744088</v>
      </c>
      <c r="DB40" s="148">
        <f>DB39/(1+Interest_rates!$G38/100)</f>
        <v>0.84304754144898608</v>
      </c>
      <c r="DC40" s="148">
        <f>DC39/(1+Interest_rates!$G38/100)</f>
        <v>0.87982127520699094</v>
      </c>
      <c r="DD40" s="148">
        <f>DD39/(1+Interest_rates!$G38/100)</f>
        <v>0.91819028101876776</v>
      </c>
      <c r="DE40" s="148">
        <f>DE39/(1+Interest_rates!$G38/100)</f>
        <v>0.95821419536837582</v>
      </c>
      <c r="DF40" s="58">
        <v>1</v>
      </c>
      <c r="DG40" s="58"/>
      <c r="DH40" s="58"/>
      <c r="DI40" s="58"/>
      <c r="DJ40" s="58"/>
      <c r="DK40" s="58"/>
      <c r="DL40" s="58"/>
      <c r="DM40" s="58"/>
      <c r="DN40" s="58"/>
      <c r="DO40" s="58"/>
      <c r="DP40" s="58"/>
      <c r="DQ40" s="58"/>
      <c r="DS40" s="148">
        <f>DS39/(1+Interest_rates!$H38/100)</f>
        <v>0.17609464863828775</v>
      </c>
      <c r="DT40" s="148">
        <f>DT39/(1+Interest_rates!$H38/100)</f>
        <v>0.1818934454179465</v>
      </c>
      <c r="DU40" s="148">
        <f>DU39/(1+Interest_rates!$H38/100)</f>
        <v>0.18822697518739945</v>
      </c>
      <c r="DV40" s="148">
        <f>DV39/(1+Interest_rates!$H38/100)</f>
        <v>0.19571276199060234</v>
      </c>
      <c r="DW40" s="148">
        <f>DW39/(1+Interest_rates!$H38/100)</f>
        <v>0.20402468299234319</v>
      </c>
      <c r="DX40" s="148">
        <f>DX39/(1+Interest_rates!$H38/100)</f>
        <v>0.21319967298650891</v>
      </c>
      <c r="DY40" s="148">
        <f>DY39/(1+Interest_rates!$H38/100)</f>
        <v>0.2237850367502891</v>
      </c>
      <c r="DZ40" s="148">
        <f>DZ39/(1+Interest_rates!$H38/100)</f>
        <v>0.23532786894586888</v>
      </c>
      <c r="EA40" s="148">
        <f>EA39/(1+Interest_rates!$H38/100)</f>
        <v>0.24785437140985764</v>
      </c>
      <c r="EB40" s="148">
        <f>EB39/(1+Interest_rates!$H38/100)</f>
        <v>0.26202668436707316</v>
      </c>
      <c r="EC40" s="148">
        <f>EC39/(1+Interest_rates!$H38/100)</f>
        <v>0.27734738460201597</v>
      </c>
      <c r="ED40" s="148">
        <f>ED39/(1+Interest_rates!$H38/100)</f>
        <v>0.29387174177660402</v>
      </c>
      <c r="EE40" s="148">
        <f>EE39/(1+Interest_rates!$H38/100)</f>
        <v>0.3116568595889242</v>
      </c>
      <c r="EF40" s="148">
        <f>EF39/(1+Interest_rates!$H38/100)</f>
        <v>0.33076765821891702</v>
      </c>
      <c r="EG40" s="148">
        <f>EG39/(1+Interest_rates!$H38/100)</f>
        <v>0.35126202232216119</v>
      </c>
      <c r="EH40" s="148">
        <f>EH39/(1+Interest_rates!$H38/100)</f>
        <v>0.37320887347684978</v>
      </c>
      <c r="EI40" s="148">
        <f>EI39/(1+Interest_rates!$H38/100)</f>
        <v>0.39667251535233927</v>
      </c>
      <c r="EJ40" s="148">
        <f>EJ39/(1+Interest_rates!$H38/100)</f>
        <v>0.42172635142199311</v>
      </c>
      <c r="EK40" s="148">
        <f>EK39/(1+Interest_rates!$H38/100)</f>
        <v>0.44844693304809063</v>
      </c>
      <c r="EL40" s="148">
        <f>EL39/(1+Interest_rates!$H38/100)</f>
        <v>0.47691882882731407</v>
      </c>
      <c r="EM40" s="148">
        <f>EM39/(1+Interest_rates!$H38/100)</f>
        <v>0.50724132796415455</v>
      </c>
      <c r="EN40" s="148">
        <f>EN39/(1+Interest_rates!$H38/100)</f>
        <v>0.53952216607579329</v>
      </c>
      <c r="EO40" s="148">
        <f>EO39/(1+Interest_rates!$H38/100)</f>
        <v>0.57387893761149977</v>
      </c>
      <c r="EP40" s="148">
        <f>EP39/(1+Interest_rates!$H38/100)</f>
        <v>0.61043502593735244</v>
      </c>
      <c r="EQ40" s="148">
        <f>EQ39/(1+Interest_rates!$H38/100)</f>
        <v>0.6493197370895617</v>
      </c>
      <c r="ER40" s="148">
        <f>ER39/(1+Interest_rates!$H38/100)</f>
        <v>0.69067491114479596</v>
      </c>
      <c r="ES40" s="148">
        <f>ES39/(1+Interest_rates!$H38/100)</f>
        <v>0.73464327598827373</v>
      </c>
      <c r="ET40" s="148">
        <f>ET39/(1+Interest_rates!$H38/100)</f>
        <v>0.78140332050492733</v>
      </c>
      <c r="EU40" s="148">
        <f>EU39/(1+Interest_rates!$H38/100)</f>
        <v>0.83111619975545081</v>
      </c>
      <c r="EV40" s="148">
        <f>EV39/(1+Interest_rates!$H38/100)</f>
        <v>0.88398350122189495</v>
      </c>
      <c r="EW40" s="148">
        <f>EW39/(1+Interest_rates!$H38/100)</f>
        <v>0.94019601206459535</v>
      </c>
      <c r="EX40" s="58">
        <v>1</v>
      </c>
      <c r="EY40" s="58"/>
      <c r="EZ40" s="58"/>
      <c r="FA40" s="58"/>
      <c r="FB40" s="58"/>
      <c r="FC40" s="58"/>
      <c r="FD40" s="58"/>
      <c r="FE40" s="58"/>
      <c r="FF40" s="58"/>
      <c r="FG40" s="58"/>
      <c r="FH40" s="58"/>
      <c r="FI40" s="58"/>
    </row>
    <row r="41" spans="1:165">
      <c r="A41" s="58">
        <v>2045</v>
      </c>
      <c r="B41" s="58">
        <v>32</v>
      </c>
      <c r="D41" s="47">
        <f t="shared" si="2"/>
        <v>0.53063330351779314</v>
      </c>
      <c r="E41" s="47">
        <f t="shared" si="2"/>
        <v>0.45377055103483238</v>
      </c>
      <c r="F41" s="47">
        <f t="shared" si="2"/>
        <v>0.38833703413696569</v>
      </c>
      <c r="G41" s="47">
        <f t="shared" si="2"/>
        <v>0.33258970860678427</v>
      </c>
      <c r="H41" s="47">
        <f t="shared" si="2"/>
        <v>0.28505794006418295</v>
      </c>
      <c r="I41" s="47">
        <f t="shared" si="2"/>
        <v>0.24449991118060768</v>
      </c>
      <c r="J41" s="47">
        <f t="shared" si="2"/>
        <v>0.20986616658127716</v>
      </c>
      <c r="K41" s="47">
        <f t="shared" si="2"/>
        <v>0.18026910050384018</v>
      </c>
      <c r="L41" s="47">
        <f t="shared" si="2"/>
        <v>0.15495739668087777</v>
      </c>
      <c r="N41" s="136">
        <f>1+Interest_rates!R39/100</f>
        <v>1.027426</v>
      </c>
      <c r="O41" s="136">
        <f>1+Interest_rates!S39/100</f>
        <v>1.0324260000000001</v>
      </c>
      <c r="P41" s="136">
        <f>1+Interest_rates!T39/100</f>
        <v>1.037426</v>
      </c>
      <c r="Q41" s="136">
        <f>1+Interest_rates!U39/100</f>
        <v>1.0424260000000001</v>
      </c>
      <c r="R41" s="136">
        <f>1+Interest_rates!V39/100</f>
        <v>1.047426</v>
      </c>
      <c r="S41" s="136">
        <f>1+Interest_rates!W39/100</f>
        <v>1.0524260000000001</v>
      </c>
      <c r="T41" s="136">
        <f>1+Interest_rates!X39/100</f>
        <v>1.057426</v>
      </c>
      <c r="U41" s="136">
        <f>1+Interest_rates!Y39/100</f>
        <v>1.0624260000000001</v>
      </c>
      <c r="V41" s="136">
        <f>1+Interest_rates!Z39/100</f>
        <v>1.067426</v>
      </c>
      <c r="X41" s="47">
        <f>1/(PRODUCT(N$9:N41))</f>
        <v>0.48610457165457216</v>
      </c>
      <c r="Y41" s="47">
        <f>1/(PRODUCT(O$9:O41))</f>
        <v>0.41586790549467761</v>
      </c>
      <c r="Z41" s="47">
        <f>1/(PRODUCT(P$9:P41))</f>
        <v>0.35604921671088952</v>
      </c>
      <c r="AA41" s="47">
        <f>1/(PRODUCT(Q$9:Q41))</f>
        <v>0.30506361809774729</v>
      </c>
      <c r="AB41" s="47">
        <f>1/(PRODUCT(R$9:R41))</f>
        <v>0.26157330488930675</v>
      </c>
      <c r="AC41" s="47">
        <f>1/(PRODUCT(S$9:S41))</f>
        <v>0.22444811191592601</v>
      </c>
      <c r="AD41" s="47">
        <f>1/(PRODUCT(T$9:T41))</f>
        <v>0.1927325132095262</v>
      </c>
      <c r="AE41" s="47">
        <f>1/(PRODUCT(U$9:U41))</f>
        <v>0.1656179881335601</v>
      </c>
      <c r="AF41" s="47">
        <f>1/(PRODUCT(V$9:V41))</f>
        <v>0.14241986171180324</v>
      </c>
      <c r="AG41" s="47"/>
      <c r="AH41" s="148">
        <f>AH40/(1+Interest_rates!$F39/100)</f>
        <v>0.21016996700021121</v>
      </c>
      <c r="AI41" s="148">
        <f>AI40/(1+Interest_rates!$F39/100)</f>
        <v>0.21637574337910936</v>
      </c>
      <c r="AJ41" s="148">
        <f>AJ40/(1+Interest_rates!$F39/100)</f>
        <v>0.22296005725013562</v>
      </c>
      <c r="AK41" s="148">
        <f>AK40/(1+Interest_rates!$F39/100)</f>
        <v>0.23016612630045991</v>
      </c>
      <c r="AL41" s="148">
        <f>AL40/(1+Interest_rates!$F39/100)</f>
        <v>0.23816900251192696</v>
      </c>
      <c r="AM41" s="148">
        <f>AM40/(1+Interest_rates!$F39/100)</f>
        <v>0.24709319503604882</v>
      </c>
      <c r="AN41" s="148">
        <f>AN40/(1+Interest_rates!$F39/100)</f>
        <v>0.2569695100416397</v>
      </c>
      <c r="AO41" s="148">
        <f>AO40/(1+Interest_rates!$F39/100)</f>
        <v>0.2678007748898949</v>
      </c>
      <c r="AP41" s="148">
        <f>AP40/(1+Interest_rates!$F39/100)</f>
        <v>0.27960543304704133</v>
      </c>
      <c r="AQ41" s="148">
        <f>AQ40/(1+Interest_rates!$F39/100)</f>
        <v>0.2923917895002825</v>
      </c>
      <c r="AR41" s="148">
        <f>AR40/(1+Interest_rates!$F39/100)</f>
        <v>0.30618683412890579</v>
      </c>
      <c r="AS41" s="148">
        <f>AS40/(1+Interest_rates!$F39/100)</f>
        <v>0.32102770997913399</v>
      </c>
      <c r="AT41" s="148">
        <f>AT40/(1+Interest_rates!$F39/100)</f>
        <v>0.3369442638398995</v>
      </c>
      <c r="AU41" s="148">
        <f>AU40/(1+Interest_rates!$F39/100)</f>
        <v>0.35396668804909115</v>
      </c>
      <c r="AV41" s="148">
        <f>AV40/(1+Interest_rates!$F39/100)</f>
        <v>0.37213225847977055</v>
      </c>
      <c r="AW41" s="148">
        <f>AW40/(1+Interest_rates!$F39/100)</f>
        <v>0.39146825063037932</v>
      </c>
      <c r="AX41" s="148">
        <f>AX40/(1+Interest_rates!$F39/100)</f>
        <v>0.41201250442346171</v>
      </c>
      <c r="AY41" s="148">
        <f>AY40/(1+Interest_rates!$F39/100)</f>
        <v>0.4337956055323301</v>
      </c>
      <c r="AZ41" s="148">
        <f>AZ40/(1+Interest_rates!$F39/100)</f>
        <v>0.45685617992242894</v>
      </c>
      <c r="BA41" s="148">
        <f>BA40/(1+Interest_rates!$F39/100)</f>
        <v>0.48123402568308976</v>
      </c>
      <c r="BB41" s="148">
        <f>BB40/(1+Interest_rates!$F39/100)</f>
        <v>0.50697523371687814</v>
      </c>
      <c r="BC41" s="148">
        <f>BC40/(1+Interest_rates!$F39/100)</f>
        <v>0.53413896673942851</v>
      </c>
      <c r="BD41" s="148">
        <f>BD40/(1+Interest_rates!$F39/100)</f>
        <v>0.5627901809153314</v>
      </c>
      <c r="BE41" s="148">
        <f>BE40/(1+Interest_rates!$F39/100)</f>
        <v>0.59300075782686634</v>
      </c>
      <c r="BF41" s="148">
        <f>BF40/(1+Interest_rates!$F39/100)</f>
        <v>0.62484489852216918</v>
      </c>
      <c r="BG41" s="148">
        <f>BG40/(1+Interest_rates!$F39/100)</f>
        <v>0.6583990695728098</v>
      </c>
      <c r="BH41" s="148">
        <f>BH40/(1+Interest_rates!$F39/100)</f>
        <v>0.69374851561817386</v>
      </c>
      <c r="BI41" s="148">
        <f>BI40/(1+Interest_rates!$F39/100)</f>
        <v>0.73097506096624487</v>
      </c>
      <c r="BJ41" s="148">
        <f>BJ40/(1+Interest_rates!$F39/100)</f>
        <v>0.77019187298708391</v>
      </c>
      <c r="BK41" s="148">
        <f>BK40/(1+Interest_rates!$F39/100)</f>
        <v>0.81148956121665139</v>
      </c>
      <c r="BL41" s="148">
        <f>BL40/(1+Interest_rates!$F39/100)</f>
        <v>0.854993516593476</v>
      </c>
      <c r="BM41" s="148">
        <f>BM40/(1+Interest_rates!$F39/100)</f>
        <v>0.90081261914772048</v>
      </c>
      <c r="BN41" s="148">
        <f>BN40/(1+Interest_rates!$F39/100)</f>
        <v>0.94910338203499156</v>
      </c>
      <c r="BO41" s="58">
        <v>1</v>
      </c>
      <c r="BP41" s="58"/>
      <c r="BQ41" s="58"/>
      <c r="BR41" s="58"/>
      <c r="BS41" s="58"/>
      <c r="BT41" s="58"/>
      <c r="BU41" s="58"/>
      <c r="BV41" s="58"/>
      <c r="BW41" s="58"/>
      <c r="BX41" s="58"/>
      <c r="BY41" s="58"/>
      <c r="CA41" s="148">
        <f>CA40/(1+Interest_rates!$G39/100)</f>
        <v>0.28346757213109386</v>
      </c>
      <c r="CB41" s="148">
        <f>CB40/(1+Interest_rates!$G39/100)</f>
        <v>0.29138482142071531</v>
      </c>
      <c r="CC41" s="148">
        <f>CC40/(1+Interest_rates!$G39/100)</f>
        <v>0.30007391679548107</v>
      </c>
      <c r="CD41" s="148">
        <f>CD40/(1+Interest_rates!$G39/100)</f>
        <v>0.30900711729848263</v>
      </c>
      <c r="CE41" s="148">
        <f>CE40/(1+Interest_rates!$G39/100)</f>
        <v>0.31904057839716432</v>
      </c>
      <c r="CF41" s="148">
        <f>CF40/(1+Interest_rates!$G39/100)</f>
        <v>0.33019742742371327</v>
      </c>
      <c r="CG41" s="148">
        <f>CG40/(1+Interest_rates!$G39/100)</f>
        <v>0.34163876828394479</v>
      </c>
      <c r="CH41" s="148">
        <f>CH40/(1+Interest_rates!$G39/100)</f>
        <v>0.3541359144277717</v>
      </c>
      <c r="CI41" s="148">
        <f>CI40/(1+Interest_rates!$G39/100)</f>
        <v>0.36767453043634535</v>
      </c>
      <c r="CJ41" s="148">
        <f>CJ40/(1+Interest_rates!$G39/100)</f>
        <v>0.38134466947796869</v>
      </c>
      <c r="CK41" s="148">
        <f>CK40/(1+Interest_rates!$G39/100)</f>
        <v>0.39601499891278602</v>
      </c>
      <c r="CL41" s="148">
        <f>CL40/(1+Interest_rates!$G39/100)</f>
        <v>0.41168927256975402</v>
      </c>
      <c r="CM41" s="148">
        <f>CM40/(1+Interest_rates!$G39/100)</f>
        <v>0.42837092189428055</v>
      </c>
      <c r="CN41" s="148">
        <f>CN40/(1+Interest_rates!$G39/100)</f>
        <v>0.44607120838695219</v>
      </c>
      <c r="CO41" s="148">
        <f>CO40/(1+Interest_rates!$G39/100)</f>
        <v>0.46478835629086862</v>
      </c>
      <c r="CP41" s="148">
        <f>CP40/(1+Interest_rates!$G39/100)</f>
        <v>0.4845325656661047</v>
      </c>
      <c r="CQ41" s="148">
        <f>CQ40/(1+Interest_rates!$G39/100)</f>
        <v>0.50530447675621049</v>
      </c>
      <c r="CR41" s="148">
        <f>CR40/(1+Interest_rates!$G39/100)</f>
        <v>0.52711341797300881</v>
      </c>
      <c r="CS41" s="148">
        <f>CS40/(1+Interest_rates!$G39/100)</f>
        <v>0.54996905577631838</v>
      </c>
      <c r="CT41" s="148">
        <f>CT40/(1+Interest_rates!$G39/100)</f>
        <v>0.57388721001203058</v>
      </c>
      <c r="CU41" s="148">
        <f>CU40/(1+Interest_rates!$G39/100)</f>
        <v>0.59889721462435486</v>
      </c>
      <c r="CV41" s="148">
        <f>CV40/(1+Interest_rates!$G39/100)</f>
        <v>0.62503308907056154</v>
      </c>
      <c r="CW41" s="148">
        <f>CW40/(1+Interest_rates!$G39/100)</f>
        <v>0.65233453440116373</v>
      </c>
      <c r="CX41" s="148">
        <f>CX40/(1+Interest_rates!$G39/100)</f>
        <v>0.68084155355449472</v>
      </c>
      <c r="CY41" s="148">
        <f>CY40/(1+Interest_rates!$G39/100)</f>
        <v>0.71059432944482614</v>
      </c>
      <c r="CZ41" s="148">
        <f>CZ40/(1+Interest_rates!$G39/100)</f>
        <v>0.74164019569827055</v>
      </c>
      <c r="DA41" s="148">
        <f>DA40/(1+Interest_rates!$G39/100)</f>
        <v>0.77402020664245708</v>
      </c>
      <c r="DB41" s="148">
        <f>DB40/(1+Interest_rates!$G39/100)</f>
        <v>0.80780618866240028</v>
      </c>
      <c r="DC41" s="148">
        <f>DC40/(1+Interest_rates!$G39/100)</f>
        <v>0.84304269461185422</v>
      </c>
      <c r="DD41" s="148">
        <f>DD40/(1+Interest_rates!$G39/100)</f>
        <v>0.87980778652387714</v>
      </c>
      <c r="DE41" s="148">
        <f>DE40/(1+Interest_rates!$G39/100)</f>
        <v>0.91815860793845294</v>
      </c>
      <c r="DF41" s="148">
        <f>DF40/(1+Interest_rates!$G39/100)</f>
        <v>0.95819766851343302</v>
      </c>
      <c r="DG41" s="58">
        <v>1</v>
      </c>
      <c r="DH41" s="58"/>
      <c r="DI41" s="58"/>
      <c r="DJ41" s="58"/>
      <c r="DK41" s="58"/>
      <c r="DL41" s="58"/>
      <c r="DM41" s="58"/>
      <c r="DN41" s="58"/>
      <c r="DO41" s="58"/>
      <c r="DP41" s="58"/>
      <c r="DQ41" s="58"/>
      <c r="DS41" s="148">
        <f>DS40/(1+Interest_rates!$H39/100)</f>
        <v>0.16556068452471803</v>
      </c>
      <c r="DT41" s="148">
        <f>DT40/(1+Interest_rates!$H39/100)</f>
        <v>0.17101259786611694</v>
      </c>
      <c r="DU41" s="148">
        <f>DU40/(1+Interest_rates!$H39/100)</f>
        <v>0.1769672565238152</v>
      </c>
      <c r="DV41" s="148">
        <f>DV40/(1+Interest_rates!$H39/100)</f>
        <v>0.18400524431576734</v>
      </c>
      <c r="DW41" s="148">
        <f>DW40/(1+Interest_rates!$H39/100)</f>
        <v>0.19181994704185795</v>
      </c>
      <c r="DX41" s="148">
        <f>DX40/(1+Interest_rates!$H39/100)</f>
        <v>0.20044609006033035</v>
      </c>
      <c r="DY41" s="148">
        <f>DY40/(1+Interest_rates!$H39/100)</f>
        <v>0.21039823843182576</v>
      </c>
      <c r="DZ41" s="148">
        <f>DZ40/(1+Interest_rates!$H39/100)</f>
        <v>0.22125057957013922</v>
      </c>
      <c r="EA41" s="148">
        <f>EA40/(1+Interest_rates!$H39/100)</f>
        <v>0.23302774792065786</v>
      </c>
      <c r="EB41" s="148">
        <f>EB40/(1+Interest_rates!$H39/100)</f>
        <v>0.24635227454676095</v>
      </c>
      <c r="EC41" s="148">
        <f>EC40/(1+Interest_rates!$H39/100)</f>
        <v>0.26075649203951012</v>
      </c>
      <c r="ED41" s="148">
        <f>ED40/(1+Interest_rates!$H39/100)</f>
        <v>0.27629236383522404</v>
      </c>
      <c r="EE41" s="148">
        <f>EE40/(1+Interest_rates!$H39/100)</f>
        <v>0.2930135776945319</v>
      </c>
      <c r="EF41" s="148">
        <f>EF40/(1+Interest_rates!$H39/100)</f>
        <v>0.3109811702787606</v>
      </c>
      <c r="EG41" s="148">
        <f>EG40/(1+Interest_rates!$H39/100)</f>
        <v>0.33024956358923269</v>
      </c>
      <c r="EH41" s="148">
        <f>EH40/(1+Interest_rates!$H39/100)</f>
        <v>0.3508835563222879</v>
      </c>
      <c r="EI41" s="148">
        <f>EI40/(1+Interest_rates!$H39/100)</f>
        <v>0.3729436055082701</v>
      </c>
      <c r="EJ41" s="148">
        <f>EJ40/(1+Interest_rates!$H39/100)</f>
        <v>0.39649872363217253</v>
      </c>
      <c r="EK41" s="148">
        <f>EK40/(1+Interest_rates!$H39/100)</f>
        <v>0.421620882761507</v>
      </c>
      <c r="EL41" s="148">
        <f>EL40/(1+Interest_rates!$H39/100)</f>
        <v>0.44838959260803524</v>
      </c>
      <c r="EM41" s="148">
        <f>EM40/(1+Interest_rates!$H39/100)</f>
        <v>0.476898202906054</v>
      </c>
      <c r="EN41" s="148">
        <f>EN40/(1+Interest_rates!$H39/100)</f>
        <v>0.50724800453899521</v>
      </c>
      <c r="EO41" s="148">
        <f>EO40/(1+Interest_rates!$H39/100)</f>
        <v>0.53954955746803834</v>
      </c>
      <c r="EP41" s="148">
        <f>EP40/(1+Interest_rates!$H39/100)</f>
        <v>0.57391886427875261</v>
      </c>
      <c r="EQ41" s="148">
        <f>EQ40/(1+Interest_rates!$H39/100)</f>
        <v>0.61047749593330902</v>
      </c>
      <c r="ER41" s="148">
        <f>ER40/(1+Interest_rates!$H39/100)</f>
        <v>0.64935880764930154</v>
      </c>
      <c r="ES41" s="148">
        <f>ES40/(1+Interest_rates!$H39/100)</f>
        <v>0.69069698934425616</v>
      </c>
      <c r="ET41" s="148">
        <f>ET40/(1+Interest_rates!$H39/100)</f>
        <v>0.73465985271601797</v>
      </c>
      <c r="EU41" s="148">
        <f>EU40/(1+Interest_rates!$H39/100)</f>
        <v>0.78139891254581106</v>
      </c>
      <c r="EV41" s="148">
        <f>EV40/(1+Interest_rates!$H39/100)</f>
        <v>0.83110369737285006</v>
      </c>
      <c r="EW41" s="148">
        <f>EW40/(1+Interest_rates!$H39/100)</f>
        <v>0.88395358148878966</v>
      </c>
      <c r="EX41" s="148">
        <f>EX40/(1+Interest_rates!$H39/100)</f>
        <v>0.94018010090012849</v>
      </c>
      <c r="EY41" s="58">
        <v>1</v>
      </c>
      <c r="EZ41" s="58"/>
      <c r="FA41" s="58"/>
      <c r="FB41" s="58"/>
      <c r="FC41" s="58"/>
      <c r="FD41" s="58"/>
      <c r="FE41" s="58"/>
      <c r="FF41" s="58"/>
      <c r="FG41" s="58"/>
      <c r="FH41" s="58"/>
      <c r="FI41" s="58"/>
    </row>
    <row r="42" spans="1:165">
      <c r="A42" s="58">
        <v>2046</v>
      </c>
      <c r="B42" s="58">
        <v>33</v>
      </c>
      <c r="D42" s="47">
        <f t="shared" si="2"/>
        <v>0.52022872893901284</v>
      </c>
      <c r="E42" s="47">
        <f t="shared" si="2"/>
        <v>0.44270297661934871</v>
      </c>
      <c r="F42" s="47">
        <f t="shared" si="2"/>
        <v>0.37702624673491814</v>
      </c>
      <c r="G42" s="47">
        <f t="shared" si="2"/>
        <v>0.32134271362974326</v>
      </c>
      <c r="H42" s="47">
        <f t="shared" si="2"/>
        <v>0.27409417313863743</v>
      </c>
      <c r="I42" s="47">
        <f t="shared" si="2"/>
        <v>0.23397120687139494</v>
      </c>
      <c r="J42" s="47">
        <f t="shared" si="2"/>
        <v>0.19987253960121634</v>
      </c>
      <c r="K42" s="47">
        <f t="shared" si="2"/>
        <v>0.17087118531169684</v>
      </c>
      <c r="L42" s="47">
        <f t="shared" si="2"/>
        <v>0.14618622328384695</v>
      </c>
      <c r="N42" s="136">
        <f>1+Interest_rates!R40/100</f>
        <v>1.027444</v>
      </c>
      <c r="O42" s="136">
        <f>1+Interest_rates!S40/100</f>
        <v>1.0324439999999999</v>
      </c>
      <c r="P42" s="136">
        <f>1+Interest_rates!T40/100</f>
        <v>1.037444</v>
      </c>
      <c r="Q42" s="136">
        <f>1+Interest_rates!U40/100</f>
        <v>1.0424439999999999</v>
      </c>
      <c r="R42" s="136">
        <f>1+Interest_rates!V40/100</f>
        <v>1.047444</v>
      </c>
      <c r="S42" s="136">
        <f>1+Interest_rates!W40/100</f>
        <v>1.0524439999999999</v>
      </c>
      <c r="T42" s="136">
        <f>1+Interest_rates!X40/100</f>
        <v>1.0574440000000001</v>
      </c>
      <c r="U42" s="136">
        <f>1+Interest_rates!Y40/100</f>
        <v>1.0624439999999999</v>
      </c>
      <c r="V42" s="136">
        <f>1+Interest_rates!Z40/100</f>
        <v>1.0674440000000001</v>
      </c>
      <c r="X42" s="47">
        <f>1/(PRODUCT(N$9:N42))</f>
        <v>0.47312025925945561</v>
      </c>
      <c r="Y42" s="47">
        <f>1/(PRODUCT(O$9:O42))</f>
        <v>0.40279947919177961</v>
      </c>
      <c r="Z42" s="47">
        <f>1/(PRODUCT(P$9:P42))</f>
        <v>0.34319849236285477</v>
      </c>
      <c r="AA42" s="47">
        <f>1/(PRODUCT(Q$9:Q42))</f>
        <v>0.29264269169158946</v>
      </c>
      <c r="AB42" s="47">
        <f>1/(PRODUCT(R$9:R42))</f>
        <v>0.24972533604594299</v>
      </c>
      <c r="AC42" s="47">
        <f>1/(PRODUCT(S$9:S42))</f>
        <v>0.21326370991323626</v>
      </c>
      <c r="AD42" s="47">
        <f>1/(PRODUCT(T$9:T42))</f>
        <v>0.18226261930610621</v>
      </c>
      <c r="AE42" s="47">
        <f>1/(PRODUCT(U$9:U42))</f>
        <v>0.15588396953962758</v>
      </c>
      <c r="AF42" s="47">
        <f>1/(PRODUCT(V$9:V42))</f>
        <v>0.13342138951720486</v>
      </c>
      <c r="AG42" s="47"/>
      <c r="AH42" s="148">
        <f>AH41/(1+Interest_rates!$F40/100)</f>
        <v>0.19946961877086683</v>
      </c>
      <c r="AI42" s="148">
        <f>AI41/(1+Interest_rates!$F40/100)</f>
        <v>0.20535944149931984</v>
      </c>
      <c r="AJ42" s="148">
        <f>AJ41/(1+Interest_rates!$F40/100)</f>
        <v>0.21160852930414412</v>
      </c>
      <c r="AK42" s="148">
        <f>AK41/(1+Interest_rates!$F40/100)</f>
        <v>0.21844771697125395</v>
      </c>
      <c r="AL42" s="148">
        <f>AL41/(1+Interest_rates!$F40/100)</f>
        <v>0.22604314409034451</v>
      </c>
      <c r="AM42" s="148">
        <f>AM41/(1+Interest_rates!$F40/100)</f>
        <v>0.23451298069940968</v>
      </c>
      <c r="AN42" s="148">
        <f>AN41/(1+Interest_rates!$F40/100)</f>
        <v>0.24388646453796509</v>
      </c>
      <c r="AO42" s="148">
        <f>AO41/(1+Interest_rates!$F40/100)</f>
        <v>0.2541662790182404</v>
      </c>
      <c r="AP42" s="148">
        <f>AP41/(1+Interest_rates!$F40/100)</f>
        <v>0.2653699285973643</v>
      </c>
      <c r="AQ42" s="148">
        <f>AQ41/(1+Interest_rates!$F40/100)</f>
        <v>0.27750529543212177</v>
      </c>
      <c r="AR42" s="148">
        <f>AR41/(1+Interest_rates!$F40/100)</f>
        <v>0.2905979952706092</v>
      </c>
      <c r="AS42" s="148">
        <f>AS41/(1+Interest_rates!$F40/100)</f>
        <v>0.3046832801013758</v>
      </c>
      <c r="AT42" s="148">
        <f>AT41/(1+Interest_rates!$F40/100)</f>
        <v>0.31978947712880201</v>
      </c>
      <c r="AU42" s="148">
        <f>AU41/(1+Interest_rates!$F40/100)</f>
        <v>0.33594524151334904</v>
      </c>
      <c r="AV42" s="148">
        <f>AV41/(1+Interest_rates!$F40/100)</f>
        <v>0.35318595130781416</v>
      </c>
      <c r="AW42" s="148">
        <f>AW41/(1+Interest_rates!$F40/100)</f>
        <v>0.37153749333776809</v>
      </c>
      <c r="AX42" s="148">
        <f>AX41/(1+Interest_rates!$F40/100)</f>
        <v>0.39103578098813424</v>
      </c>
      <c r="AY42" s="148">
        <f>AY41/(1+Interest_rates!$F40/100)</f>
        <v>0.41170984272897687</v>
      </c>
      <c r="AZ42" s="148">
        <f>AZ41/(1+Interest_rates!$F40/100)</f>
        <v>0.43359633796844943</v>
      </c>
      <c r="BA42" s="148">
        <f>BA41/(1+Interest_rates!$F40/100)</f>
        <v>0.4567330385624459</v>
      </c>
      <c r="BB42" s="148">
        <f>BB41/(1+Interest_rates!$F40/100)</f>
        <v>0.48116368879515103</v>
      </c>
      <c r="BC42" s="148">
        <f>BC41/(1+Interest_rates!$F40/100)</f>
        <v>0.50694443924079524</v>
      </c>
      <c r="BD42" s="148">
        <f>BD41/(1+Interest_rates!$F40/100)</f>
        <v>0.53413693896167147</v>
      </c>
      <c r="BE42" s="148">
        <f>BE41/(1+Interest_rates!$F40/100)</f>
        <v>0.56280940984513395</v>
      </c>
      <c r="BF42" s="148">
        <f>BF41/(1+Interest_rates!$F40/100)</f>
        <v>0.59303227515381773</v>
      </c>
      <c r="BG42" s="148">
        <f>BG41/(1+Interest_rates!$F40/100)</f>
        <v>0.62487810832957791</v>
      </c>
      <c r="BH42" s="148">
        <f>BH41/(1+Interest_rates!$F40/100)</f>
        <v>0.65842781396579286</v>
      </c>
      <c r="BI42" s="148">
        <f>BI41/(1+Interest_rates!$F40/100)</f>
        <v>0.69375905046319708</v>
      </c>
      <c r="BJ42" s="148">
        <f>BJ41/(1+Interest_rates!$F40/100)</f>
        <v>0.73097922352054767</v>
      </c>
      <c r="BK42" s="148">
        <f>BK41/(1+Interest_rates!$F40/100)</f>
        <v>0.7701743294857194</v>
      </c>
      <c r="BL42" s="148">
        <f>BL41/(1+Interest_rates!$F40/100)</f>
        <v>0.81146337528944879</v>
      </c>
      <c r="BM42" s="148">
        <f>BM41/(1+Interest_rates!$F40/100)</f>
        <v>0.85494969757121042</v>
      </c>
      <c r="BN42" s="148">
        <f>BN41/(1+Interest_rates!$F40/100)</f>
        <v>0.90078184095860803</v>
      </c>
      <c r="BO42" s="148">
        <f>BO41/(1+Interest_rates!$F40/100)</f>
        <v>0.94908716796185422</v>
      </c>
      <c r="BP42" s="58">
        <v>1</v>
      </c>
      <c r="BQ42" s="58"/>
      <c r="BR42" s="58"/>
      <c r="BS42" s="58"/>
      <c r="BT42" s="58"/>
      <c r="BU42" s="58"/>
      <c r="BV42" s="58"/>
      <c r="BW42" s="58"/>
      <c r="BX42" s="58"/>
      <c r="BY42" s="58"/>
      <c r="CA42" s="148">
        <f>CA41/(1+Interest_rates!$G40/100)</f>
        <v>0.27161328204933277</v>
      </c>
      <c r="CB42" s="148">
        <f>CB41/(1+Interest_rates!$G40/100)</f>
        <v>0.27919944101697064</v>
      </c>
      <c r="CC42" s="148">
        <f>CC41/(1+Interest_rates!$G40/100)</f>
        <v>0.28752516834809672</v>
      </c>
      <c r="CD42" s="148">
        <f>CD41/(1+Interest_rates!$G40/100)</f>
        <v>0.29608479260981962</v>
      </c>
      <c r="CE42" s="148">
        <f>CE41/(1+Interest_rates!$G40/100)</f>
        <v>0.30569866582586047</v>
      </c>
      <c r="CF42" s="148">
        <f>CF41/(1+Interest_rates!$G40/100)</f>
        <v>0.31638894816979091</v>
      </c>
      <c r="CG42" s="148">
        <f>CG41/(1+Interest_rates!$G40/100)</f>
        <v>0.32735182522387402</v>
      </c>
      <c r="CH42" s="148">
        <f>CH41/(1+Interest_rates!$G40/100)</f>
        <v>0.33932635499056352</v>
      </c>
      <c r="CI42" s="148">
        <f>CI41/(1+Interest_rates!$G40/100)</f>
        <v>0.35229880154185272</v>
      </c>
      <c r="CJ42" s="148">
        <f>CJ41/(1+Interest_rates!$G40/100)</f>
        <v>0.36539727098317881</v>
      </c>
      <c r="CK42" s="148">
        <f>CK41/(1+Interest_rates!$G40/100)</f>
        <v>0.37945410399790158</v>
      </c>
      <c r="CL42" s="148">
        <f>CL41/(1+Interest_rates!$G40/100)</f>
        <v>0.39447289743413849</v>
      </c>
      <c r="CM42" s="148">
        <f>CM41/(1+Interest_rates!$G40/100)</f>
        <v>0.41045693923816984</v>
      </c>
      <c r="CN42" s="148">
        <f>CN41/(1+Interest_rates!$G40/100)</f>
        <v>0.42741701996749099</v>
      </c>
      <c r="CO42" s="148">
        <f>CO41/(1+Interest_rates!$G40/100)</f>
        <v>0.44535143812532685</v>
      </c>
      <c r="CP42" s="148">
        <f>CP41/(1+Interest_rates!$G40/100)</f>
        <v>0.46426996721689073</v>
      </c>
      <c r="CQ42" s="148">
        <f>CQ41/(1+Interest_rates!$G40/100)</f>
        <v>0.48417322071147872</v>
      </c>
      <c r="CR42" s="148">
        <f>CR41/(1+Interest_rates!$G40/100)</f>
        <v>0.50507013691738645</v>
      </c>
      <c r="CS42" s="148">
        <f>CS41/(1+Interest_rates!$G40/100)</f>
        <v>0.52696997805412416</v>
      </c>
      <c r="CT42" s="148">
        <f>CT41/(1+Interest_rates!$G40/100)</f>
        <v>0.54988790239969809</v>
      </c>
      <c r="CU42" s="148">
        <f>CU41/(1+Interest_rates!$G40/100)</f>
        <v>0.57385201718627699</v>
      </c>
      <c r="CV42" s="148">
        <f>CV41/(1+Interest_rates!$G40/100)</f>
        <v>0.5988949192162859</v>
      </c>
      <c r="CW42" s="148">
        <f>CW41/(1+Interest_rates!$G40/100)</f>
        <v>0.62505464928765342</v>
      </c>
      <c r="CX42" s="148">
        <f>CX41/(1+Interest_rates!$G40/100)</f>
        <v>0.65236953746152393</v>
      </c>
      <c r="CY42" s="148">
        <f>CY41/(1+Interest_rates!$G40/100)</f>
        <v>0.68087808624859258</v>
      </c>
      <c r="CZ42" s="148">
        <f>CZ41/(1+Interest_rates!$G40/100)</f>
        <v>0.71062564983679355</v>
      </c>
      <c r="DA42" s="148">
        <f>DA41/(1+Interest_rates!$G40/100)</f>
        <v>0.74165156570866797</v>
      </c>
      <c r="DB42" s="148">
        <f>DB41/(1+Interest_rates!$G40/100)</f>
        <v>0.77402465655185126</v>
      </c>
      <c r="DC42" s="148">
        <f>DC41/(1+Interest_rates!$G40/100)</f>
        <v>0.80778761207064309</v>
      </c>
      <c r="DD42" s="148">
        <f>DD41/(1+Interest_rates!$G40/100)</f>
        <v>0.84301522983304378</v>
      </c>
      <c r="DE42" s="148">
        <f>DE41/(1+Interest_rates!$G40/100)</f>
        <v>0.87976226370146615</v>
      </c>
      <c r="DF42" s="148">
        <f>DF41/(1+Interest_rates!$G40/100)</f>
        <v>0.91812693649695964</v>
      </c>
      <c r="DG42" s="148">
        <f>DG41/(1+Interest_rates!$G40/100)</f>
        <v>0.95818114222857598</v>
      </c>
      <c r="DH42" s="58">
        <v>1</v>
      </c>
      <c r="DI42" s="58"/>
      <c r="DJ42" s="58"/>
      <c r="DK42" s="58"/>
      <c r="DL42" s="58"/>
      <c r="DM42" s="58"/>
      <c r="DN42" s="58"/>
      <c r="DO42" s="58"/>
      <c r="DP42" s="58"/>
      <c r="DQ42" s="58"/>
      <c r="DS42" s="148">
        <f>DS41/(1+Interest_rates!$H40/100)</f>
        <v>0.15565422690742206</v>
      </c>
      <c r="DT42" s="148">
        <f>DT41/(1+Interest_rates!$H40/100)</f>
        <v>0.16077992059948343</v>
      </c>
      <c r="DU42" s="148">
        <f>DU41/(1+Interest_rates!$H40/100)</f>
        <v>0.1663782774347575</v>
      </c>
      <c r="DV42" s="148">
        <f>DV41/(1+Interest_rates!$H40/100)</f>
        <v>0.17299514152833781</v>
      </c>
      <c r="DW42" s="148">
        <f>DW41/(1+Interest_rates!$H40/100)</f>
        <v>0.18034224518904629</v>
      </c>
      <c r="DX42" s="148">
        <f>DX41/(1+Interest_rates!$H40/100)</f>
        <v>0.18845223595519772</v>
      </c>
      <c r="DY42" s="148">
        <f>DY41/(1+Interest_rates!$H40/100)</f>
        <v>0.19780888947037331</v>
      </c>
      <c r="DZ42" s="148">
        <f>DZ41/(1+Interest_rates!$H40/100)</f>
        <v>0.20801187198925505</v>
      </c>
      <c r="EA42" s="148">
        <f>EA41/(1+Interest_rates!$H40/100)</f>
        <v>0.21908434393524323</v>
      </c>
      <c r="EB42" s="148">
        <f>EB41/(1+Interest_rates!$H40/100)</f>
        <v>0.23161158672146032</v>
      </c>
      <c r="EC42" s="148">
        <f>EC41/(1+Interest_rates!$H40/100)</f>
        <v>0.24515391619706417</v>
      </c>
      <c r="ED42" s="148">
        <f>ED41/(1+Interest_rates!$H40/100)</f>
        <v>0.25976018652408517</v>
      </c>
      <c r="EE42" s="148">
        <f>EE41/(1+Interest_rates!$H40/100)</f>
        <v>0.27548087301252289</v>
      </c>
      <c r="EF42" s="148">
        <f>EF41/(1+Interest_rates!$H40/100)</f>
        <v>0.2923733601456508</v>
      </c>
      <c r="EG42" s="148">
        <f>EG41/(1+Interest_rates!$H40/100)</f>
        <v>0.31048881354027541</v>
      </c>
      <c r="EH42" s="148">
        <f>EH41/(1+Interest_rates!$H40/100)</f>
        <v>0.32988815461027177</v>
      </c>
      <c r="EI42" s="148">
        <f>EI41/(1+Interest_rates!$H40/100)</f>
        <v>0.35062822289061951</v>
      </c>
      <c r="EJ42" s="148">
        <f>EJ41/(1+Interest_rates!$H40/100)</f>
        <v>0.37277390144839112</v>
      </c>
      <c r="EK42" s="148">
        <f>EK41/(1+Interest_rates!$H40/100)</f>
        <v>0.39639285584416117</v>
      </c>
      <c r="EL42" s="148">
        <f>EL41/(1+Interest_rates!$H40/100)</f>
        <v>0.42155983826170712</v>
      </c>
      <c r="EM42" s="148">
        <f>EM41/(1+Interest_rates!$H40/100)</f>
        <v>0.44836261277838635</v>
      </c>
      <c r="EN42" s="148">
        <f>EN41/(1+Interest_rates!$H40/100)</f>
        <v>0.4768964094556028</v>
      </c>
      <c r="EO42" s="148">
        <f>EO41/(1+Interest_rates!$H40/100)</f>
        <v>0.50726517280973549</v>
      </c>
      <c r="EP42" s="148">
        <f>EP41/(1+Interest_rates!$H40/100)</f>
        <v>0.53957796431771587</v>
      </c>
      <c r="EQ42" s="148">
        <f>EQ41/(1+Interest_rates!$H40/100)</f>
        <v>0.57394908064475425</v>
      </c>
      <c r="ER42" s="148">
        <f>ER41/(1+Interest_rates!$H40/100)</f>
        <v>0.61050389759101875</v>
      </c>
      <c r="ES42" s="148">
        <f>ES41/(1+Interest_rates!$H40/100)</f>
        <v>0.64936857571166307</v>
      </c>
      <c r="ET42" s="148">
        <f>ET41/(1+Interest_rates!$H40/100)</f>
        <v>0.6907008855557103</v>
      </c>
      <c r="EU42" s="148">
        <f>EU41/(1+Interest_rates!$H40/100)</f>
        <v>0.73464327589476464</v>
      </c>
      <c r="EV42" s="148">
        <f>EV41/(1+Interest_rates!$H40/100)</f>
        <v>0.78137393467443061</v>
      </c>
      <c r="EW42" s="148">
        <f>EW41/(1+Interest_rates!$H40/100)</f>
        <v>0.83106150318037764</v>
      </c>
      <c r="EX42" s="148">
        <f>EX41/(1+Interest_rates!$H40/100)</f>
        <v>0.88392366327467509</v>
      </c>
      <c r="EY42" s="148">
        <f>EY41/(1+Interest_rates!$H40/100)</f>
        <v>0.9401641902741894</v>
      </c>
      <c r="EZ42" s="58">
        <v>1</v>
      </c>
      <c r="FA42" s="58"/>
      <c r="FB42" s="58"/>
      <c r="FC42" s="58"/>
      <c r="FD42" s="58"/>
      <c r="FE42" s="58"/>
      <c r="FF42" s="58"/>
      <c r="FG42" s="58"/>
      <c r="FH42" s="58"/>
      <c r="FI42" s="58"/>
    </row>
    <row r="43" spans="1:165">
      <c r="A43" s="58">
        <v>2047</v>
      </c>
      <c r="B43" s="58">
        <v>34</v>
      </c>
      <c r="D43" s="47">
        <f t="shared" si="2"/>
        <v>0.51002816562648323</v>
      </c>
      <c r="E43" s="47">
        <f t="shared" si="2"/>
        <v>0.43190534304326705</v>
      </c>
      <c r="F43" s="47">
        <f t="shared" si="2"/>
        <v>0.36604489974263904</v>
      </c>
      <c r="G43" s="47">
        <f t="shared" si="2"/>
        <v>0.3104760518161771</v>
      </c>
      <c r="H43" s="47">
        <f t="shared" si="2"/>
        <v>0.26355208955638215</v>
      </c>
      <c r="I43" s="47">
        <f t="shared" si="2"/>
        <v>0.22389589174296168</v>
      </c>
      <c r="J43" s="47">
        <f t="shared" si="2"/>
        <v>0.19035479962020604</v>
      </c>
      <c r="K43" s="47">
        <f t="shared" si="2"/>
        <v>0.16196320882625295</v>
      </c>
      <c r="L43" s="47">
        <f t="shared" si="2"/>
        <v>0.1379115313998556</v>
      </c>
      <c r="N43" s="136">
        <f>1+Interest_rates!R41/100</f>
        <v>1.0274620000000001</v>
      </c>
      <c r="O43" s="136">
        <f>1+Interest_rates!S41/100</f>
        <v>1.032462</v>
      </c>
      <c r="P43" s="136">
        <f>1+Interest_rates!T41/100</f>
        <v>1.0374620000000001</v>
      </c>
      <c r="Q43" s="136">
        <f>1+Interest_rates!U41/100</f>
        <v>1.042462</v>
      </c>
      <c r="R43" s="136">
        <f>1+Interest_rates!V41/100</f>
        <v>1.0474620000000001</v>
      </c>
      <c r="S43" s="136">
        <f>1+Interest_rates!W41/100</f>
        <v>1.052462</v>
      </c>
      <c r="T43" s="136">
        <f>1+Interest_rates!X41/100</f>
        <v>1.0574619999999999</v>
      </c>
      <c r="U43" s="136">
        <f>1+Interest_rates!Y41/100</f>
        <v>1.062462</v>
      </c>
      <c r="V43" s="136">
        <f>1+Interest_rates!Z41/100</f>
        <v>1.0674619999999999</v>
      </c>
      <c r="X43" s="47">
        <f>1/(PRODUCT(N$9:N43))</f>
        <v>0.46047470296658716</v>
      </c>
      <c r="Y43" s="47">
        <f>1/(PRODUCT(O$9:O43))</f>
        <v>0.39013491943701517</v>
      </c>
      <c r="Z43" s="47">
        <f>1/(PRODUCT(P$9:P43))</f>
        <v>0.3308058438408874</v>
      </c>
      <c r="AA43" s="47">
        <f>1/(PRODUCT(Q$9:Q43))</f>
        <v>0.28072264666874136</v>
      </c>
      <c r="AB43" s="47">
        <f>1/(PRODUCT(R$9:R43))</f>
        <v>0.23840992422249488</v>
      </c>
      <c r="AC43" s="47">
        <f>1/(PRODUCT(S$9:S43))</f>
        <v>0.20263316862103931</v>
      </c>
      <c r="AD43" s="47">
        <f>1/(PRODUCT(T$9:T43))</f>
        <v>0.1723585521806989</v>
      </c>
      <c r="AE43" s="47">
        <f>1/(PRODUCT(U$9:U43))</f>
        <v>0.14671957165491809</v>
      </c>
      <c r="AF43" s="47">
        <f>1/(PRODUCT(V$9:V43))</f>
        <v>0.12498935748270654</v>
      </c>
      <c r="AG43" s="47"/>
      <c r="AH43" s="148">
        <f>AH42/(1+Interest_rates!$F41/100)</f>
        <v>0.18931082146918729</v>
      </c>
      <c r="AI43" s="148">
        <f>AI42/(1+Interest_rates!$F41/100)</f>
        <v>0.19490068114757847</v>
      </c>
      <c r="AJ43" s="148">
        <f>AJ42/(1+Interest_rates!$F41/100)</f>
        <v>0.20083150887489926</v>
      </c>
      <c r="AK43" s="148">
        <f>AK42/(1+Interest_rates!$F41/100)</f>
        <v>0.20732238324173591</v>
      </c>
      <c r="AL43" s="148">
        <f>AL42/(1+Interest_rates!$F41/100)</f>
        <v>0.2145309825070511</v>
      </c>
      <c r="AM43" s="148">
        <f>AM42/(1+Interest_rates!$F41/100)</f>
        <v>0.22256945842159029</v>
      </c>
      <c r="AN43" s="148">
        <f>AN42/(1+Interest_rates!$F41/100)</f>
        <v>0.23146555967470125</v>
      </c>
      <c r="AO43" s="148">
        <f>AO42/(1+Interest_rates!$F41/100)</f>
        <v>0.24122183301498998</v>
      </c>
      <c r="AP43" s="148">
        <f>AP42/(1+Interest_rates!$F41/100)</f>
        <v>0.25185489141429063</v>
      </c>
      <c r="AQ43" s="148">
        <f>AQ42/(1+Interest_rates!$F41/100)</f>
        <v>0.26337221559866614</v>
      </c>
      <c r="AR43" s="148">
        <f>AR42/(1+Interest_rates!$F41/100)</f>
        <v>0.27579811673061111</v>
      </c>
      <c r="AS43" s="148">
        <f>AS42/(1+Interest_rates!$F41/100)</f>
        <v>0.28916605144854401</v>
      </c>
      <c r="AT43" s="148">
        <f>AT42/(1+Interest_rates!$F41/100)</f>
        <v>0.30350290427936283</v>
      </c>
      <c r="AU43" s="148">
        <f>AU42/(1+Interest_rates!$F41/100)</f>
        <v>0.31883587100355615</v>
      </c>
      <c r="AV43" s="148">
        <f>AV42/(1+Interest_rates!$F41/100)</f>
        <v>0.33519852790345872</v>
      </c>
      <c r="AW43" s="148">
        <f>AW42/(1+Interest_rates!$F41/100)</f>
        <v>0.35261544341332235</v>
      </c>
      <c r="AX43" s="148">
        <f>AX42/(1+Interest_rates!$F41/100)</f>
        <v>0.37112070188365359</v>
      </c>
      <c r="AY43" s="148">
        <f>AY42/(1+Interest_rates!$F41/100)</f>
        <v>0.39074185339224232</v>
      </c>
      <c r="AZ43" s="148">
        <f>AZ42/(1+Interest_rates!$F41/100)</f>
        <v>0.41151369031857404</v>
      </c>
      <c r="BA43" s="148">
        <f>BA42/(1+Interest_rates!$F41/100)</f>
        <v>0.43347206083397322</v>
      </c>
      <c r="BB43" s="148">
        <f>BB42/(1+Interest_rates!$F41/100)</f>
        <v>0.45665848136798232</v>
      </c>
      <c r="BC43" s="148">
        <f>BC42/(1+Interest_rates!$F41/100)</f>
        <v>0.4811262427996788</v>
      </c>
      <c r="BD43" s="148">
        <f>BD42/(1+Interest_rates!$F41/100)</f>
        <v>0.50693385446345363</v>
      </c>
      <c r="BE43" s="148">
        <f>BE42/(1+Interest_rates!$F41/100)</f>
        <v>0.53414606377105167</v>
      </c>
      <c r="BF43" s="148">
        <f>BF42/(1+Interest_rates!$F41/100)</f>
        <v>0.56282970739555727</v>
      </c>
      <c r="BG43" s="148">
        <f>BG42/(1+Interest_rates!$F41/100)</f>
        <v>0.59305366268269888</v>
      </c>
      <c r="BH43" s="148">
        <f>BH42/(1+Interest_rates!$F41/100)</f>
        <v>0.62489471383213291</v>
      </c>
      <c r="BI43" s="148">
        <f>BI42/(1+Interest_rates!$F41/100)</f>
        <v>0.65842656417636491</v>
      </c>
      <c r="BJ43" s="148">
        <f>BJ42/(1+Interest_rates!$F41/100)</f>
        <v>0.69375114934442694</v>
      </c>
      <c r="BK43" s="148">
        <f>BK42/(1+Interest_rates!$F41/100)</f>
        <v>0.73095008597227507</v>
      </c>
      <c r="BL43" s="148">
        <f>BL42/(1+Interest_rates!$F41/100)</f>
        <v>0.77013632008124877</v>
      </c>
      <c r="BM43" s="148">
        <f>BM42/(1+Interest_rates!$F41/100)</f>
        <v>0.81140792547440288</v>
      </c>
      <c r="BN43" s="148">
        <f>BN42/(1+Interest_rates!$F41/100)</f>
        <v>0.85490588154323488</v>
      </c>
      <c r="BO43" s="148">
        <f>BO42/(1+Interest_rates!$F41/100)</f>
        <v>0.90075106434687224</v>
      </c>
      <c r="BP43" s="148">
        <f>BP42/(1+Interest_rates!$F41/100)</f>
        <v>0.94907095444269596</v>
      </c>
      <c r="BQ43" s="58">
        <v>1</v>
      </c>
      <c r="BR43" s="58"/>
      <c r="BS43" s="58"/>
      <c r="BT43" s="58"/>
      <c r="BU43" s="58"/>
      <c r="BV43" s="58"/>
      <c r="BW43" s="58"/>
      <c r="BX43" s="58"/>
      <c r="BY43" s="58"/>
      <c r="CA43" s="148">
        <f>CA42/(1+Interest_rates!$G41/100)</f>
        <v>0.26025023623484689</v>
      </c>
      <c r="CB43" s="148">
        <f>CB42/(1+Interest_rates!$G41/100)</f>
        <v>0.26751902533288613</v>
      </c>
      <c r="CC43" s="148">
        <f>CC42/(1+Interest_rates!$G41/100)</f>
        <v>0.2754964426683128</v>
      </c>
      <c r="CD43" s="148">
        <f>CD42/(1+Interest_rates!$G41/100)</f>
        <v>0.28369797176654854</v>
      </c>
      <c r="CE43" s="148">
        <f>CE42/(1+Interest_rates!$G41/100)</f>
        <v>0.29290964490980836</v>
      </c>
      <c r="CF43" s="148">
        <f>CF42/(1+Interest_rates!$G41/100)</f>
        <v>0.30315269519230448</v>
      </c>
      <c r="CG43" s="148">
        <f>CG42/(1+Interest_rates!$G41/100)</f>
        <v>0.31365693608071771</v>
      </c>
      <c r="CH43" s="148">
        <f>CH42/(1+Interest_rates!$G41/100)</f>
        <v>0.32513050680255051</v>
      </c>
      <c r="CI43" s="148">
        <f>CI42/(1+Interest_rates!$G41/100)</f>
        <v>0.33756024607761198</v>
      </c>
      <c r="CJ43" s="148">
        <f>CJ42/(1+Interest_rates!$G41/100)</f>
        <v>0.35011073602677761</v>
      </c>
      <c r="CK43" s="148">
        <f>CK42/(1+Interest_rates!$G41/100)</f>
        <v>0.36357949604172762</v>
      </c>
      <c r="CL43" s="148">
        <f>CL42/(1+Interest_rates!$G41/100)</f>
        <v>0.3779699724950592</v>
      </c>
      <c r="CM43" s="148">
        <f>CM42/(1+Interest_rates!$G41/100)</f>
        <v>0.39328531578055903</v>
      </c>
      <c r="CN43" s="148">
        <f>CN42/(1+Interest_rates!$G41/100)</f>
        <v>0.40953586502861172</v>
      </c>
      <c r="CO43" s="148">
        <f>CO42/(1+Interest_rates!$G41/100)</f>
        <v>0.42671998992521221</v>
      </c>
      <c r="CP43" s="148">
        <f>CP42/(1+Interest_rates!$G41/100)</f>
        <v>0.44484705509723521</v>
      </c>
      <c r="CQ43" s="148">
        <f>CQ42/(1+Interest_rates!$G41/100)</f>
        <v>0.46391764834925359</v>
      </c>
      <c r="CR43" s="148">
        <f>CR42/(1+Interest_rates!$G41/100)</f>
        <v>0.48394033405200765</v>
      </c>
      <c r="CS43" s="148">
        <f>CS42/(1+Interest_rates!$G41/100)</f>
        <v>0.50492398693650253</v>
      </c>
      <c r="CT43" s="148">
        <f>CT42/(1+Interest_rates!$G41/100)</f>
        <v>0.52688313112837115</v>
      </c>
      <c r="CU43" s="148">
        <f>CU42/(1+Interest_rates!$G41/100)</f>
        <v>0.54984469798294555</v>
      </c>
      <c r="CV43" s="148">
        <f>CV42/(1+Interest_rates!$G41/100)</f>
        <v>0.57383992060292111</v>
      </c>
      <c r="CW43" s="148">
        <f>CW42/(1+Interest_rates!$G41/100)</f>
        <v>0.59890524833485681</v>
      </c>
      <c r="CX43" s="148">
        <f>CX42/(1+Interest_rates!$G41/100)</f>
        <v>0.62507740768709019</v>
      </c>
      <c r="CY43" s="148">
        <f>CY42/(1+Interest_rates!$G41/100)</f>
        <v>0.65239329040301608</v>
      </c>
      <c r="CZ43" s="148">
        <f>CZ42/(1+Interest_rates!$G41/100)</f>
        <v>0.68089635326072373</v>
      </c>
      <c r="DA43" s="148">
        <f>DA42/(1+Interest_rates!$G41/100)</f>
        <v>0.71062428804408695</v>
      </c>
      <c r="DB43" s="148">
        <f>DB42/(1+Interest_rates!$G41/100)</f>
        <v>0.74164303821721134</v>
      </c>
      <c r="DC43" s="148">
        <f>DC42/(1+Interest_rates!$G41/100)</f>
        <v>0.77399350754424612</v>
      </c>
      <c r="DD43" s="148">
        <f>DD42/(1+Interest_rates!$G41/100)</f>
        <v>0.80774736440825068</v>
      </c>
      <c r="DE43" s="148">
        <f>DE42/(1+Interest_rates!$G41/100)</f>
        <v>0.84295707202280634</v>
      </c>
      <c r="DF43" s="148">
        <f>DF42/(1+Interest_rates!$G41/100)</f>
        <v>0.87971674401957678</v>
      </c>
      <c r="DG43" s="148">
        <f>DG42/(1+Interest_rates!$G41/100)</f>
        <v>0.91809526669417485</v>
      </c>
      <c r="DH43" s="148">
        <f>DH42/(1+Interest_rates!$G41/100)</f>
        <v>0.95816461651377549</v>
      </c>
      <c r="DI43" s="58">
        <v>1</v>
      </c>
      <c r="DJ43" s="58"/>
      <c r="DK43" s="58"/>
      <c r="DL43" s="58"/>
      <c r="DM43" s="58"/>
      <c r="DN43" s="58"/>
      <c r="DO43" s="58"/>
      <c r="DP43" s="58"/>
      <c r="DQ43" s="58"/>
      <c r="DS43" s="148">
        <f>DS42/(1+Interest_rates!$H41/100)</f>
        <v>0.14633805373081116</v>
      </c>
      <c r="DT43" s="148">
        <f>DT42/(1+Interest_rates!$H41/100)</f>
        <v>0.15115696584016672</v>
      </c>
      <c r="DU43" s="148">
        <f>DU42/(1+Interest_rates!$H41/100)</f>
        <v>0.15642025139072138</v>
      </c>
      <c r="DV43" s="148">
        <f>DV42/(1+Interest_rates!$H41/100)</f>
        <v>0.16264108478853037</v>
      </c>
      <c r="DW43" s="148">
        <f>DW42/(1+Interest_rates!$H41/100)</f>
        <v>0.16954845165949922</v>
      </c>
      <c r="DX43" s="148">
        <f>DX42/(1+Interest_rates!$H41/100)</f>
        <v>0.17717304553062693</v>
      </c>
      <c r="DY43" s="148">
        <f>DY42/(1+Interest_rates!$H41/100)</f>
        <v>0.18596968724122259</v>
      </c>
      <c r="DZ43" s="148">
        <f>DZ42/(1+Interest_rates!$H41/100)</f>
        <v>0.19556200370912474</v>
      </c>
      <c r="EA43" s="148">
        <f>EA42/(1+Interest_rates!$H41/100)</f>
        <v>0.20597176916656157</v>
      </c>
      <c r="EB43" s="148">
        <f>EB42/(1+Interest_rates!$H41/100)</f>
        <v>0.21774923492750545</v>
      </c>
      <c r="EC43" s="148">
        <f>EC42/(1+Interest_rates!$H41/100)</f>
        <v>0.23048103269371675</v>
      </c>
      <c r="ED43" s="148">
        <f>ED42/(1+Interest_rates!$H41/100)</f>
        <v>0.24421309262160831</v>
      </c>
      <c r="EE43" s="148">
        <f>EE42/(1+Interest_rates!$H41/100)</f>
        <v>0.25899286898706814</v>
      </c>
      <c r="EF43" s="148">
        <f>EF42/(1+Interest_rates!$H41/100)</f>
        <v>0.27487431171335514</v>
      </c>
      <c r="EG43" s="148">
        <f>EG42/(1+Interest_rates!$H41/100)</f>
        <v>0.29190552406711473</v>
      </c>
      <c r="EH43" s="148">
        <f>EH42/(1+Interest_rates!$H41/100)</f>
        <v>0.31014378121082797</v>
      </c>
      <c r="EI43" s="148">
        <f>EI42/(1+Interest_rates!$H41/100)</f>
        <v>0.32964252073555272</v>
      </c>
      <c r="EJ43" s="148">
        <f>EJ42/(1+Interest_rates!$H41/100)</f>
        <v>0.3504627423452103</v>
      </c>
      <c r="EK43" s="148">
        <f>EK42/(1+Interest_rates!$H41/100)</f>
        <v>0.37266806170020284</v>
      </c>
      <c r="EL43" s="148">
        <f>EL42/(1+Interest_rates!$H41/100)</f>
        <v>0.39632875693754882</v>
      </c>
      <c r="EM43" s="148">
        <f>EM42/(1+Interest_rates!$H41/100)</f>
        <v>0.42152733930363812</v>
      </c>
      <c r="EN43" s="148">
        <f>EN42/(1+Interest_rates!$H41/100)</f>
        <v>0.44835333917692155</v>
      </c>
      <c r="EO43" s="148">
        <f>EO42/(1+Interest_rates!$H41/100)</f>
        <v>0.47690447981570783</v>
      </c>
      <c r="EP43" s="148">
        <f>EP42/(1+Interest_rates!$H41/100)</f>
        <v>0.50728329517996862</v>
      </c>
      <c r="EQ43" s="148">
        <f>EQ42/(1+Interest_rates!$H41/100)</f>
        <v>0.5395972410829325</v>
      </c>
      <c r="ER43" s="148">
        <f>ER42/(1+Interest_rates!$H41/100)</f>
        <v>0.5739641893675046</v>
      </c>
      <c r="ES43" s="148">
        <f>ES42/(1+Interest_rates!$H41/100)</f>
        <v>0.61050274966264007</v>
      </c>
      <c r="ET43" s="148">
        <f>ET42/(1+Interest_rates!$H41/100)</f>
        <v>0.64936124967866693</v>
      </c>
      <c r="EU43" s="148">
        <f>EU42/(1+Interest_rates!$H41/100)</f>
        <v>0.69067361238322378</v>
      </c>
      <c r="EV43" s="148">
        <f>EV42/(1+Interest_rates!$H41/100)</f>
        <v>0.73460736086692069</v>
      </c>
      <c r="EW43" s="148">
        <f>EW42/(1+Interest_rates!$H41/100)</f>
        <v>0.78132104294444815</v>
      </c>
      <c r="EX43" s="148">
        <f>EX42/(1+Interest_rates!$H41/100)</f>
        <v>0.83101931184405853</v>
      </c>
      <c r="EY43" s="148">
        <f>EY42/(1+Interest_rates!$H41/100)</f>
        <v>0.88389374657944841</v>
      </c>
      <c r="EZ43" s="148">
        <f>EZ42/(1+Interest_rates!$H41/100)</f>
        <v>0.94014828018675101</v>
      </c>
      <c r="FA43" s="58">
        <v>1</v>
      </c>
      <c r="FB43" s="58"/>
      <c r="FC43" s="58"/>
      <c r="FD43" s="58"/>
      <c r="FE43" s="58"/>
      <c r="FF43" s="58"/>
      <c r="FG43" s="58"/>
      <c r="FH43" s="58"/>
      <c r="FI43" s="58"/>
    </row>
    <row r="44" spans="1:165">
      <c r="A44" s="58">
        <v>2048</v>
      </c>
      <c r="B44" s="58">
        <v>35</v>
      </c>
      <c r="D44" s="47">
        <f t="shared" si="2"/>
        <v>0.50002761335929735</v>
      </c>
      <c r="E44" s="47">
        <f t="shared" si="2"/>
        <v>0.42137106638367522</v>
      </c>
      <c r="F44" s="47">
        <f t="shared" si="2"/>
        <v>0.35538339780838735</v>
      </c>
      <c r="G44" s="47">
        <f t="shared" si="2"/>
        <v>0.29997686165814214</v>
      </c>
      <c r="H44" s="47">
        <f t="shared" si="2"/>
        <v>0.25341547072729048</v>
      </c>
      <c r="I44" s="47">
        <f t="shared" si="2"/>
        <v>0.21425444185929349</v>
      </c>
      <c r="J44" s="47">
        <f t="shared" si="2"/>
        <v>0.18129028535257716</v>
      </c>
      <c r="K44" s="47">
        <f t="shared" si="2"/>
        <v>0.15351962921919712</v>
      </c>
      <c r="L44" s="47">
        <f t="shared" si="2"/>
        <v>0.13010521830175056</v>
      </c>
      <c r="N44" s="136">
        <f>1+Interest_rates!R42/100</f>
        <v>1.0274799999999999</v>
      </c>
      <c r="O44" s="136">
        <f>1+Interest_rates!S42/100</f>
        <v>1.0324800000000001</v>
      </c>
      <c r="P44" s="136">
        <f>1+Interest_rates!T42/100</f>
        <v>1.03748</v>
      </c>
      <c r="Q44" s="136">
        <f>1+Interest_rates!U42/100</f>
        <v>1.0424800000000001</v>
      </c>
      <c r="R44" s="136">
        <f>1+Interest_rates!V42/100</f>
        <v>1.04748</v>
      </c>
      <c r="S44" s="136">
        <f>1+Interest_rates!W42/100</f>
        <v>1.0524800000000001</v>
      </c>
      <c r="T44" s="136">
        <f>1+Interest_rates!X42/100</f>
        <v>1.05748</v>
      </c>
      <c r="U44" s="136">
        <f>1+Interest_rates!Y42/100</f>
        <v>1.0624800000000001</v>
      </c>
      <c r="V44" s="136">
        <f>1+Interest_rates!Z42/100</f>
        <v>1.06748</v>
      </c>
      <c r="X44" s="47">
        <f>1/(PRODUCT(N$9:N44))</f>
        <v>0.44815928579299569</v>
      </c>
      <c r="Y44" s="47">
        <f>1/(PRODUCT(O$9:O44))</f>
        <v>0.37786196288258872</v>
      </c>
      <c r="Z44" s="47">
        <f>1/(PRODUCT(P$9:P44))</f>
        <v>0.31885515271705228</v>
      </c>
      <c r="AA44" s="47">
        <f>1/(PRODUCT(Q$9:Q44))</f>
        <v>0.26928348425748344</v>
      </c>
      <c r="AB44" s="47">
        <f>1/(PRODUCT(R$9:R44))</f>
        <v>0.22760331865285721</v>
      </c>
      <c r="AC44" s="47">
        <f>1/(PRODUCT(S$9:S44))</f>
        <v>0.1925292343997409</v>
      </c>
      <c r="AD44" s="47">
        <f>1/(PRODUCT(T$9:T44))</f>
        <v>0.16298989312393511</v>
      </c>
      <c r="AE44" s="47">
        <f>1/(PRODUCT(U$9:U44))</f>
        <v>0.13809160798783796</v>
      </c>
      <c r="AF44" s="47">
        <f>1/(PRODUCT(V$9:V44))</f>
        <v>0.11708824285486057</v>
      </c>
      <c r="AG44" s="47"/>
      <c r="AH44" s="148">
        <f>AH43/(1+Interest_rates!$F42/100)</f>
        <v>0.17966633272833052</v>
      </c>
      <c r="AI44" s="148">
        <f>AI43/(1+Interest_rates!$F42/100)</f>
        <v>0.1849714155603015</v>
      </c>
      <c r="AJ44" s="148">
        <f>AJ43/(1+Interest_rates!$F42/100)</f>
        <v>0.19060009573580144</v>
      </c>
      <c r="AK44" s="148">
        <f>AK43/(1+Interest_rates!$F42/100)</f>
        <v>0.19676029082998245</v>
      </c>
      <c r="AL44" s="148">
        <f>AL43/(1+Interest_rates!$F42/100)</f>
        <v>0.20360164614214099</v>
      </c>
      <c r="AM44" s="148">
        <f>AM43/(1+Interest_rates!$F42/100)</f>
        <v>0.21123059982308698</v>
      </c>
      <c r="AN44" s="148">
        <f>AN43/(1+Interest_rates!$F42/100)</f>
        <v>0.21967348689801577</v>
      </c>
      <c r="AO44" s="148">
        <f>AO43/(1+Interest_rates!$F42/100)</f>
        <v>0.2289327243707672</v>
      </c>
      <c r="AP44" s="148">
        <f>AP43/(1+Interest_rates!$F42/100)</f>
        <v>0.23902407886103053</v>
      </c>
      <c r="AQ44" s="148">
        <f>AQ43/(1+Interest_rates!$F42/100)</f>
        <v>0.24995464998734546</v>
      </c>
      <c r="AR44" s="148">
        <f>AR43/(1+Interest_rates!$F42/100)</f>
        <v>0.26174751037374833</v>
      </c>
      <c r="AS44" s="148">
        <f>AS43/(1+Interest_rates!$F42/100)</f>
        <v>0.27443441220156406</v>
      </c>
      <c r="AT44" s="148">
        <f>AT43/(1+Interest_rates!$F42/100)</f>
        <v>0.28804087035851761</v>
      </c>
      <c r="AU44" s="148">
        <f>AU43/(1+Interest_rates!$F42/100)</f>
        <v>0.30259269512902986</v>
      </c>
      <c r="AV44" s="148">
        <f>AV43/(1+Interest_rates!$F42/100)</f>
        <v>0.31812175224305173</v>
      </c>
      <c r="AW44" s="148">
        <f>AW43/(1+Interest_rates!$F42/100)</f>
        <v>0.33465135848960059</v>
      </c>
      <c r="AX44" s="148">
        <f>AX43/(1+Interest_rates!$F42/100)</f>
        <v>0.35221386178313491</v>
      </c>
      <c r="AY44" s="148">
        <f>AY43/(1+Interest_rates!$F42/100)</f>
        <v>0.37083540865560921</v>
      </c>
      <c r="AZ44" s="148">
        <f>AZ43/(1+Interest_rates!$F42/100)</f>
        <v>0.39054901897974154</v>
      </c>
      <c r="BA44" s="148">
        <f>BA43/(1+Interest_rates!$F42/100)</f>
        <v>0.4113887146325006</v>
      </c>
      <c r="BB44" s="148">
        <f>BB43/(1+Interest_rates!$F42/100)</f>
        <v>0.43339389697819292</v>
      </c>
      <c r="BC44" s="148">
        <f>BC43/(1+Interest_rates!$F42/100)</f>
        <v>0.45661514197828451</v>
      </c>
      <c r="BD44" s="148">
        <f>BD43/(1+Interest_rates!$F42/100)</f>
        <v>0.48110797819399975</v>
      </c>
      <c r="BE44" s="148">
        <f>BE43/(1+Interest_rates!$F42/100)</f>
        <v>0.50693385446345351</v>
      </c>
      <c r="BF44" s="148">
        <f>BF43/(1+Interest_rates!$F42/100)</f>
        <v>0.5341562024481411</v>
      </c>
      <c r="BG44" s="148">
        <f>BG43/(1+Interest_rates!$F42/100)</f>
        <v>0.56284039051960644</v>
      </c>
      <c r="BH44" s="148">
        <f>BH43/(1+Interest_rates!$F42/100)</f>
        <v>0.59305929108660405</v>
      </c>
      <c r="BI44" s="148">
        <f>BI43/(1+Interest_rates!$F42/100)</f>
        <v>0.62488285264631094</v>
      </c>
      <c r="BJ44" s="148">
        <f>BJ43/(1+Interest_rates!$F42/100)</f>
        <v>0.6584078176907856</v>
      </c>
      <c r="BK44" s="148">
        <f>BK43/(1+Interest_rates!$F42/100)</f>
        <v>0.69371164487536552</v>
      </c>
      <c r="BL44" s="148">
        <f>BL43/(1+Interest_rates!$F42/100)</f>
        <v>0.73090152615713389</v>
      </c>
      <c r="BM44" s="148">
        <f>BM43/(1+Interest_rates!$F42/100)</f>
        <v>0.77007053894389466</v>
      </c>
      <c r="BN44" s="148">
        <f>BN43/(1+Interest_rates!$F42/100)</f>
        <v>0.81135248039559915</v>
      </c>
      <c r="BO44" s="148">
        <f>BO43/(1+Interest_rates!$F42/100)</f>
        <v>0.85486206850929336</v>
      </c>
      <c r="BP44" s="148">
        <f>BP43/(1+Interest_rates!$F42/100)</f>
        <v>0.900720289312406</v>
      </c>
      <c r="BQ44" s="148">
        <f>BQ43/(1+Interest_rates!$F42/100)</f>
        <v>0.94905474147748847</v>
      </c>
      <c r="BR44" s="58">
        <v>1</v>
      </c>
      <c r="BS44" s="58"/>
      <c r="BT44" s="58"/>
      <c r="BU44" s="58"/>
      <c r="BV44" s="58"/>
      <c r="BW44" s="58"/>
      <c r="BX44" s="58"/>
      <c r="BY44" s="58"/>
      <c r="CA44" s="148">
        <f>CA43/(1+Interest_rates!$G42/100)</f>
        <v>0.24935826712675044</v>
      </c>
      <c r="CB44" s="148">
        <f>CB43/(1+Interest_rates!$G42/100)</f>
        <v>0.25632284352760054</v>
      </c>
      <c r="CC44" s="148">
        <f>CC43/(1+Interest_rates!$G42/100)</f>
        <v>0.26396639072159361</v>
      </c>
      <c r="CD44" s="148">
        <f>CD43/(1+Interest_rates!$G42/100)</f>
        <v>0.27182467017337553</v>
      </c>
      <c r="CE44" s="148">
        <f>CE43/(1+Interest_rates!$G42/100)</f>
        <v>0.280650817213905</v>
      </c>
      <c r="CF44" s="148">
        <f>CF43/(1+Interest_rates!$G42/100)</f>
        <v>0.2904651762918754</v>
      </c>
      <c r="CG44" s="148">
        <f>CG43/(1+Interest_rates!$G42/100)</f>
        <v>0.30052979465038876</v>
      </c>
      <c r="CH44" s="148">
        <f>CH43/(1+Interest_rates!$G42/100)</f>
        <v>0.3115231745387001</v>
      </c>
      <c r="CI44" s="148">
        <f>CI43/(1+Interest_rates!$G42/100)</f>
        <v>0.32343270550131459</v>
      </c>
      <c r="CJ44" s="148">
        <f>CJ43/(1+Interest_rates!$G42/100)</f>
        <v>0.33545793349185349</v>
      </c>
      <c r="CK44" s="148">
        <f>CK43/(1+Interest_rates!$G42/100)</f>
        <v>0.34836300019328498</v>
      </c>
      <c r="CL44" s="148">
        <f>CL43/(1+Interest_rates!$G42/100)</f>
        <v>0.36215120774093518</v>
      </c>
      <c r="CM44" s="148">
        <f>CM43/(1+Interest_rates!$G42/100)</f>
        <v>0.3768255746785979</v>
      </c>
      <c r="CN44" s="148">
        <f>CN43/(1+Interest_rates!$G42/100)</f>
        <v>0.39239600742431757</v>
      </c>
      <c r="CO44" s="148">
        <f>CO43/(1+Interest_rates!$G42/100)</f>
        <v>0.40886094389584188</v>
      </c>
      <c r="CP44" s="148">
        <f>CP43/(1+Interest_rates!$G42/100)</f>
        <v>0.42622935679253721</v>
      </c>
      <c r="CQ44" s="148">
        <f>CQ43/(1+Interest_rates!$G42/100)</f>
        <v>0.44450180931823319</v>
      </c>
      <c r="CR44" s="148">
        <f>CR43/(1+Interest_rates!$G42/100)</f>
        <v>0.46368650740840839</v>
      </c>
      <c r="CS44" s="148">
        <f>CS43/(1+Interest_rates!$G42/100)</f>
        <v>0.48379195436963685</v>
      </c>
      <c r="CT44" s="148">
        <f>CT43/(1+Interest_rates!$G42/100)</f>
        <v>0.50483206646517242</v>
      </c>
      <c r="CU44" s="148">
        <f>CU43/(1+Interest_rates!$G42/100)</f>
        <v>0.52683264792172468</v>
      </c>
      <c r="CV44" s="148">
        <f>CV43/(1+Interest_rates!$G42/100)</f>
        <v>0.5498236246770285</v>
      </c>
      <c r="CW44" s="148">
        <f>CW43/(1+Interest_rates!$G42/100)</f>
        <v>0.57383992060292122</v>
      </c>
      <c r="CX44" s="148">
        <f>CX43/(1+Interest_rates!$G42/100)</f>
        <v>0.59891672513326899</v>
      </c>
      <c r="CY44" s="148">
        <f>CY43/(1+Interest_rates!$G42/100)</f>
        <v>0.62508938602159292</v>
      </c>
      <c r="CZ44" s="148">
        <f>CZ43/(1+Interest_rates!$G42/100)</f>
        <v>0.65239954129687616</v>
      </c>
      <c r="DA44" s="148">
        <f>DA43/(1+Interest_rates!$G42/100)</f>
        <v>0.68088330526989782</v>
      </c>
      <c r="DB44" s="148">
        <f>DB43/(1+Interest_rates!$G42/100)</f>
        <v>0.71060386154492894</v>
      </c>
      <c r="DC44" s="148">
        <f>DC43/(1+Interest_rates!$G42/100)</f>
        <v>0.74160040198551869</v>
      </c>
      <c r="DD44" s="148">
        <f>DD43/(1+Interest_rates!$G42/100)</f>
        <v>0.77394159551610719</v>
      </c>
      <c r="DE44" s="148">
        <f>DE43/(1+Interest_rates!$G42/100)</f>
        <v>0.80767770966465424</v>
      </c>
      <c r="DF44" s="148">
        <f>DF43/(1+Interest_rates!$G42/100)</f>
        <v>0.84289891922771043</v>
      </c>
      <c r="DG44" s="148">
        <f>DG43/(1+Interest_rates!$G42/100)</f>
        <v>0.87967122747793858</v>
      </c>
      <c r="DH44" s="148">
        <f>DH43/(1+Interest_rates!$G42/100)</f>
        <v>0.91806359852998576</v>
      </c>
      <c r="DI44" s="148">
        <f>DI43/(1+Interest_rates!$G42/100)</f>
        <v>0.95814809136900203</v>
      </c>
      <c r="DJ44" s="58">
        <v>1</v>
      </c>
      <c r="DK44" s="58"/>
      <c r="DL44" s="58"/>
      <c r="DM44" s="58"/>
      <c r="DN44" s="58"/>
      <c r="DO44" s="58"/>
      <c r="DP44" s="58"/>
      <c r="DQ44" s="58"/>
      <c r="DS44" s="148">
        <f>DS43/(1+Interest_rates!$H42/100)</f>
        <v>0.13757714136846716</v>
      </c>
      <c r="DT44" s="148">
        <f>DT43/(1+Interest_rates!$H42/100)</f>
        <v>0.14210755663373076</v>
      </c>
      <c r="DU44" s="148">
        <f>DU43/(1+Interest_rates!$H42/100)</f>
        <v>0.14705574175571731</v>
      </c>
      <c r="DV44" s="148">
        <f>DV43/(1+Interest_rates!$H42/100)</f>
        <v>0.15290414860534218</v>
      </c>
      <c r="DW44" s="148">
        <f>DW43/(1+Interest_rates!$H42/100)</f>
        <v>0.15939798779661105</v>
      </c>
      <c r="DX44" s="148">
        <f>DX43/(1+Interest_rates!$H42/100)</f>
        <v>0.16656611530782467</v>
      </c>
      <c r="DY44" s="148">
        <f>DY43/(1+Interest_rates!$H42/100)</f>
        <v>0.17483612293285819</v>
      </c>
      <c r="DZ44" s="148">
        <f>DZ43/(1+Interest_rates!$H42/100)</f>
        <v>0.18385417015373492</v>
      </c>
      <c r="EA44" s="148">
        <f>EA43/(1+Interest_rates!$H42/100)</f>
        <v>0.19364072763101833</v>
      </c>
      <c r="EB44" s="148">
        <f>EB43/(1+Interest_rates!$H42/100)</f>
        <v>0.20471310443695986</v>
      </c>
      <c r="EC44" s="148">
        <f>EC43/(1+Interest_rates!$H42/100)</f>
        <v>0.21668267965338894</v>
      </c>
      <c r="ED44" s="148">
        <f>ED43/(1+Interest_rates!$H42/100)</f>
        <v>0.22959263370713778</v>
      </c>
      <c r="EE44" s="148">
        <f>EE43/(1+Interest_rates!$H42/100)</f>
        <v>0.24348757989909384</v>
      </c>
      <c r="EF44" s="148">
        <f>EF43/(1+Interest_rates!$H42/100)</f>
        <v>0.25841823829850624</v>
      </c>
      <c r="EG44" s="148">
        <f>EG43/(1+Interest_rates!$H42/100)</f>
        <v>0.27442983234348184</v>
      </c>
      <c r="EH44" s="148">
        <f>EH43/(1+Interest_rates!$H42/100)</f>
        <v>0.29157620826830249</v>
      </c>
      <c r="EI44" s="148">
        <f>EI43/(1+Interest_rates!$H42/100)</f>
        <v>0.30990760448213067</v>
      </c>
      <c r="EJ44" s="148">
        <f>EJ43/(1+Interest_rates!$H42/100)</f>
        <v>0.32948136878122208</v>
      </c>
      <c r="EK44" s="148">
        <f>EK43/(1+Interest_rates!$H42/100)</f>
        <v>0.35035730830720035</v>
      </c>
      <c r="EL44" s="148">
        <f>EL43/(1+Interest_rates!$H42/100)</f>
        <v>0.37260149381162461</v>
      </c>
      <c r="EM44" s="148">
        <f>EM43/(1+Interest_rates!$H42/100)</f>
        <v>0.39629149678816761</v>
      </c>
      <c r="EN44" s="148">
        <f>EN43/(1+Interest_rates!$H42/100)</f>
        <v>0.4215114876437665</v>
      </c>
      <c r="EO44" s="148">
        <f>EO43/(1+Interest_rates!$H42/100)</f>
        <v>0.44835333917692149</v>
      </c>
      <c r="EP44" s="148">
        <f>EP43/(1+Interest_rates!$H42/100)</f>
        <v>0.4769134468824916</v>
      </c>
      <c r="EQ44" s="148">
        <f>EQ43/(1+Interest_rates!$H42/100)</f>
        <v>0.50729283344890619</v>
      </c>
      <c r="ER44" s="148">
        <f>ER43/(1+Interest_rates!$H42/100)</f>
        <v>0.53960231401126713</v>
      </c>
      <c r="ES44" s="148">
        <f>ES43/(1+Interest_rates!$H42/100)</f>
        <v>0.57395339732122452</v>
      </c>
      <c r="ET44" s="148">
        <f>ET43/(1+Interest_rates!$H42/100)</f>
        <v>0.61048553106072023</v>
      </c>
      <c r="EU44" s="148">
        <f>EU43/(1+Interest_rates!$H42/100)</f>
        <v>0.6493246205468034</v>
      </c>
      <c r="EV44" s="148">
        <f>EV43/(1+Interest_rates!$H42/100)</f>
        <v>0.69062815965978552</v>
      </c>
      <c r="EW44" s="148">
        <f>EW43/(1+Interest_rates!$H42/100)</f>
        <v>0.73454520433255133</v>
      </c>
      <c r="EX44" s="148">
        <f>EX43/(1+Interest_rates!$H42/100)</f>
        <v>0.78126815568973618</v>
      </c>
      <c r="EY44" s="148">
        <f>EY43/(1+Interest_rates!$H42/100)</f>
        <v>0.83097712336365115</v>
      </c>
      <c r="EZ44" s="148">
        <f>EZ43/(1+Interest_rates!$H42/100)</f>
        <v>0.8838638314030075</v>
      </c>
      <c r="FA44" s="148">
        <f>FA43/(1+Interest_rates!$H42/100)</f>
        <v>0.94013237063778587</v>
      </c>
      <c r="FB44" s="58">
        <v>1</v>
      </c>
      <c r="FC44" s="58"/>
      <c r="FD44" s="58"/>
      <c r="FE44" s="58"/>
      <c r="FF44" s="58"/>
      <c r="FG44" s="58"/>
      <c r="FH44" s="58"/>
      <c r="FI44" s="58"/>
    </row>
    <row r="45" spans="1:165">
      <c r="A45" s="58">
        <v>2049</v>
      </c>
      <c r="B45" s="58">
        <v>36</v>
      </c>
      <c r="D45" s="47">
        <f t="shared" si="2"/>
        <v>0.49022315035225233</v>
      </c>
      <c r="E45" s="47">
        <f t="shared" si="2"/>
        <v>0.41109372330114652</v>
      </c>
      <c r="F45" s="47">
        <f t="shared" si="2"/>
        <v>0.34503242505668674</v>
      </c>
      <c r="G45" s="47">
        <f t="shared" si="2"/>
        <v>0.28983271657791515</v>
      </c>
      <c r="H45" s="47">
        <f t="shared" si="2"/>
        <v>0.24366872185316396</v>
      </c>
      <c r="I45" s="47">
        <f t="shared" si="2"/>
        <v>0.20502817402803208</v>
      </c>
      <c r="J45" s="47">
        <f t="shared" si="2"/>
        <v>0.17265741462150208</v>
      </c>
      <c r="K45" s="47">
        <f t="shared" si="2"/>
        <v>0.14551623622672713</v>
      </c>
      <c r="L45" s="47">
        <f t="shared" si="2"/>
        <v>0.12274077198278353</v>
      </c>
      <c r="N45" s="136">
        <f>1+Interest_rates!R43/100</f>
        <v>1.0275259999999999</v>
      </c>
      <c r="O45" s="136">
        <f>1+Interest_rates!S43/100</f>
        <v>1.0325260000000001</v>
      </c>
      <c r="P45" s="136">
        <f>1+Interest_rates!T43/100</f>
        <v>1.0375259999999999</v>
      </c>
      <c r="Q45" s="136">
        <f>1+Interest_rates!U43/100</f>
        <v>1.0425260000000001</v>
      </c>
      <c r="R45" s="136">
        <f>1+Interest_rates!V43/100</f>
        <v>1.047526</v>
      </c>
      <c r="S45" s="136">
        <f>1+Interest_rates!W43/100</f>
        <v>1.0525260000000001</v>
      </c>
      <c r="T45" s="136">
        <f>1+Interest_rates!X43/100</f>
        <v>1.057526</v>
      </c>
      <c r="U45" s="136">
        <f>1+Interest_rates!Y43/100</f>
        <v>1.0625260000000001</v>
      </c>
      <c r="V45" s="136">
        <f>1+Interest_rates!Z43/100</f>
        <v>1.067526</v>
      </c>
      <c r="X45" s="47">
        <f>1/(PRODUCT(N$9:N45))</f>
        <v>0.43615371853655843</v>
      </c>
      <c r="Y45" s="47">
        <f>1/(PRODUCT(O$9:O45))</f>
        <v>0.36595878736476239</v>
      </c>
      <c r="Z45" s="47">
        <f>1/(PRODUCT(P$9:P45))</f>
        <v>0.30732256610152642</v>
      </c>
      <c r="AA45" s="47">
        <f>1/(PRODUCT(Q$9:Q45))</f>
        <v>0.25829905849588736</v>
      </c>
      <c r="AB45" s="47">
        <f>1/(PRODUCT(R$9:R45))</f>
        <v>0.21727701140864977</v>
      </c>
      <c r="AC45" s="47">
        <f>1/(PRODUCT(S$9:S45))</f>
        <v>0.18292111966805655</v>
      </c>
      <c r="AD45" s="47">
        <f>1/(PRODUCT(T$9:T45))</f>
        <v>0.15412376917819051</v>
      </c>
      <c r="AE45" s="47">
        <f>1/(PRODUCT(U$9:U45))</f>
        <v>0.1299653918942576</v>
      </c>
      <c r="AF45" s="47">
        <f>1/(PRODUCT(V$9:V45))</f>
        <v>0.10968186522376087</v>
      </c>
      <c r="AG45" s="47"/>
      <c r="AH45" s="148">
        <f>AH44/(1+Interest_rates!$F43/100)</f>
        <v>0.17050574127271276</v>
      </c>
      <c r="AI45" s="148">
        <f>AI44/(1+Interest_rates!$F43/100)</f>
        <v>0.17554033549547179</v>
      </c>
      <c r="AJ45" s="148">
        <f>AJ44/(1+Interest_rates!$F43/100)</f>
        <v>0.18088202790459898</v>
      </c>
      <c r="AK45" s="148">
        <f>AK44/(1+Interest_rates!$F43/100)</f>
        <v>0.18672813504647551</v>
      </c>
      <c r="AL45" s="148">
        <f>AL44/(1+Interest_rates!$F43/100)</f>
        <v>0.19322067230204151</v>
      </c>
      <c r="AM45" s="148">
        <f>AM44/(1+Interest_rates!$F43/100)</f>
        <v>0.20046065089319898</v>
      </c>
      <c r="AN45" s="148">
        <f>AN44/(1+Interest_rates!$F43/100)</f>
        <v>0.20847306310940014</v>
      </c>
      <c r="AO45" s="148">
        <f>AO44/(1+Interest_rates!$F43/100)</f>
        <v>0.21726020271946142</v>
      </c>
      <c r="AP45" s="148">
        <f>AP44/(1+Interest_rates!$F43/100)</f>
        <v>0.22683703245533521</v>
      </c>
      <c r="AQ45" s="148">
        <f>AQ44/(1+Interest_rates!$F43/100)</f>
        <v>0.23721028994951768</v>
      </c>
      <c r="AR45" s="148">
        <f>AR44/(1+Interest_rates!$F43/100)</f>
        <v>0.24840187142933584</v>
      </c>
      <c r="AS45" s="148">
        <f>AS44/(1+Interest_rates!$F43/100)</f>
        <v>0.26044191013751589</v>
      </c>
      <c r="AT45" s="148">
        <f>AT44/(1+Interest_rates!$F43/100)</f>
        <v>0.27335462004213396</v>
      </c>
      <c r="AU45" s="148">
        <f>AU44/(1+Interest_rates!$F43/100)</f>
        <v>0.2871644954466625</v>
      </c>
      <c r="AV45" s="148">
        <f>AV44/(1+Interest_rates!$F43/100)</f>
        <v>0.30190177735298523</v>
      </c>
      <c r="AW45" s="148">
        <f>AW44/(1+Interest_rates!$F43/100)</f>
        <v>0.3175885937042463</v>
      </c>
      <c r="AX45" s="148">
        <f>AX44/(1+Interest_rates!$F43/100)</f>
        <v>0.33425564310184519</v>
      </c>
      <c r="AY45" s="148">
        <f>AY44/(1+Interest_rates!$F43/100)</f>
        <v>0.35192773895263973</v>
      </c>
      <c r="AZ45" s="148">
        <f>AZ44/(1+Interest_rates!$F43/100)</f>
        <v>0.37063621755536219</v>
      </c>
      <c r="BA45" s="148">
        <f>BA44/(1+Interest_rates!$F43/100)</f>
        <v>0.39041336612411637</v>
      </c>
      <c r="BB45" s="148">
        <f>BB44/(1+Interest_rates!$F43/100)</f>
        <v>0.41129657707809519</v>
      </c>
      <c r="BC45" s="148">
        <f>BC44/(1+Interest_rates!$F43/100)</f>
        <v>0.43333384767793953</v>
      </c>
      <c r="BD45" s="148">
        <f>BD44/(1+Interest_rates!$F43/100)</f>
        <v>0.4565778752673843</v>
      </c>
      <c r="BE45" s="148">
        <f>BE44/(1+Interest_rates!$F43/100)</f>
        <v>0.48108697561173736</v>
      </c>
      <c r="BF45" s="148">
        <f>BF44/(1+Interest_rates!$F43/100)</f>
        <v>0.50692134620208773</v>
      </c>
      <c r="BG45" s="148">
        <f>BG44/(1+Interest_rates!$F43/100)</f>
        <v>0.53414302249314005</v>
      </c>
      <c r="BH45" s="148">
        <f>BH44/(1+Interest_rates!$F43/100)</f>
        <v>0.56282116137079663</v>
      </c>
      <c r="BI45" s="148">
        <f>BI44/(1+Interest_rates!$F43/100)</f>
        <v>0.59302214488995331</v>
      </c>
      <c r="BJ45" s="148">
        <f>BJ44/(1+Interest_rates!$F43/100)</f>
        <v>0.62483778296329939</v>
      </c>
      <c r="BK45" s="148">
        <f>BK44/(1+Interest_rates!$F43/100)</f>
        <v>0.65834158488579153</v>
      </c>
      <c r="BL45" s="148">
        <f>BL44/(1+Interest_rates!$F43/100)</f>
        <v>0.69363527725151886</v>
      </c>
      <c r="BM45" s="148">
        <f>BM44/(1+Interest_rates!$F43/100)</f>
        <v>0.73080719175942765</v>
      </c>
      <c r="BN45" s="148">
        <f>BN44/(1+Interest_rates!$F43/100)</f>
        <v>0.76998430369526727</v>
      </c>
      <c r="BO45" s="148">
        <f>BO44/(1+Interest_rates!$F43/100)</f>
        <v>0.81127548196522947</v>
      </c>
      <c r="BP45" s="148">
        <f>BP44/(1+Interest_rates!$F43/100)</f>
        <v>0.8547955439197723</v>
      </c>
      <c r="BQ45" s="148">
        <f>BQ44/(1+Interest_rates!$F43/100)</f>
        <v>0.90066558239759531</v>
      </c>
      <c r="BR45" s="148">
        <f>BR44/(1+Interest_rates!$F43/100)</f>
        <v>0.94901331086069818</v>
      </c>
      <c r="BS45" s="58">
        <v>1</v>
      </c>
      <c r="BT45" s="58"/>
      <c r="BU45" s="58"/>
      <c r="BV45" s="58"/>
      <c r="BW45" s="58"/>
      <c r="BX45" s="58"/>
      <c r="BY45" s="58"/>
      <c r="CA45" s="148">
        <f>CA44/(1+Interest_rates!$G43/100)</f>
        <v>0.23891161772989314</v>
      </c>
      <c r="CB45" s="148">
        <f>CB44/(1+Interest_rates!$G43/100)</f>
        <v>0.24558441921308902</v>
      </c>
      <c r="CC45" s="148">
        <f>CC44/(1+Interest_rates!$G43/100)</f>
        <v>0.25290774659402337</v>
      </c>
      <c r="CD45" s="148">
        <f>CD44/(1+Interest_rates!$G43/100)</f>
        <v>0.26043681021012749</v>
      </c>
      <c r="CE45" s="148">
        <f>CE44/(1+Interest_rates!$G43/100)</f>
        <v>0.26889319343765034</v>
      </c>
      <c r="CF45" s="148">
        <f>CF44/(1+Interest_rates!$G43/100)</f>
        <v>0.27829638841216509</v>
      </c>
      <c r="CG45" s="148">
        <f>CG44/(1+Interest_rates!$G43/100)</f>
        <v>0.28793935827064648</v>
      </c>
      <c r="CH45" s="148">
        <f>CH44/(1+Interest_rates!$G43/100)</f>
        <v>0.29847217999618686</v>
      </c>
      <c r="CI45" s="148">
        <f>CI44/(1+Interest_rates!$G43/100)</f>
        <v>0.30988277143744108</v>
      </c>
      <c r="CJ45" s="148">
        <f>CJ44/(1+Interest_rates!$G43/100)</f>
        <v>0.32140421287948512</v>
      </c>
      <c r="CK45" s="148">
        <f>CK44/(1+Interest_rates!$G43/100)</f>
        <v>0.33376863294895881</v>
      </c>
      <c r="CL45" s="148">
        <f>CL44/(1+Interest_rates!$G43/100)</f>
        <v>0.34697919544107858</v>
      </c>
      <c r="CM45" s="148">
        <f>CM44/(1+Interest_rates!$G43/100)</f>
        <v>0.36103879244035114</v>
      </c>
      <c r="CN45" s="148">
        <f>CN44/(1+Interest_rates!$G43/100)</f>
        <v>0.37595691534398645</v>
      </c>
      <c r="CO45" s="148">
        <f>CO44/(1+Interest_rates!$G43/100)</f>
        <v>0.39173206751182005</v>
      </c>
      <c r="CP45" s="148">
        <f>CP44/(1+Interest_rates!$G43/100)</f>
        <v>0.40837284573972216</v>
      </c>
      <c r="CQ45" s="148">
        <f>CQ44/(1+Interest_rates!$G43/100)</f>
        <v>0.42587978963658396</v>
      </c>
      <c r="CR45" s="148">
        <f>CR44/(1+Interest_rates!$G43/100)</f>
        <v>0.44426076135729914</v>
      </c>
      <c r="CS45" s="148">
        <f>CS44/(1+Interest_rates!$G43/100)</f>
        <v>0.46352390796975151</v>
      </c>
      <c r="CT45" s="148">
        <f>CT44/(1+Interest_rates!$G43/100)</f>
        <v>0.4836825627273561</v>
      </c>
      <c r="CU45" s="148">
        <f>CU44/(1+Interest_rates!$G43/100)</f>
        <v>0.50476144881101426</v>
      </c>
      <c r="CV45" s="148">
        <f>CV44/(1+Interest_rates!$G43/100)</f>
        <v>0.52678923843712677</v>
      </c>
      <c r="CW45" s="148">
        <f>CW44/(1+Interest_rates!$G43/100)</f>
        <v>0.54979939237206055</v>
      </c>
      <c r="CX45" s="148">
        <f>CX44/(1+Interest_rates!$G43/100)</f>
        <v>0.57382562581871965</v>
      </c>
      <c r="CY45" s="148">
        <f>CY44/(1+Interest_rates!$G43/100)</f>
        <v>0.5989018056669978</v>
      </c>
      <c r="CZ45" s="148">
        <f>CZ44/(1+Interest_rates!$G43/100)</f>
        <v>0.6250678255565888</v>
      </c>
      <c r="DA45" s="148">
        <f>DA44/(1+Interest_rates!$G43/100)</f>
        <v>0.65235828682038954</v>
      </c>
      <c r="DB45" s="148">
        <f>DB44/(1+Interest_rates!$G43/100)</f>
        <v>0.68083372604009962</v>
      </c>
      <c r="DC45" s="148">
        <f>DC44/(1+Interest_rates!$G43/100)</f>
        <v>0.71053169316996867</v>
      </c>
      <c r="DD45" s="148">
        <f>DD44/(1+Interest_rates!$G43/100)</f>
        <v>0.74151798030911109</v>
      </c>
      <c r="DE45" s="148">
        <f>DE44/(1+Interest_rates!$G43/100)</f>
        <v>0.77384074907078515</v>
      </c>
      <c r="DF45" s="148">
        <f>DF44/(1+Interest_rates!$G43/100)</f>
        <v>0.80758639645626384</v>
      </c>
      <c r="DG45" s="148">
        <f>DG44/(1+Interest_rates!$G43/100)</f>
        <v>0.84281816058806491</v>
      </c>
      <c r="DH45" s="148">
        <f>DH44/(1+Interest_rates!$G43/100)</f>
        <v>0.87960211638877039</v>
      </c>
      <c r="DI45" s="148">
        <f>DI44/(1+Interest_rates!$G43/100)</f>
        <v>0.91800730399453701</v>
      </c>
      <c r="DJ45" s="148">
        <f>DJ44/(1+Interest_rates!$G43/100)</f>
        <v>0.95810586303301826</v>
      </c>
      <c r="DK45" s="58">
        <v>1</v>
      </c>
      <c r="DL45" s="58"/>
      <c r="DM45" s="58"/>
      <c r="DN45" s="58"/>
      <c r="DO45" s="58"/>
      <c r="DP45" s="58"/>
      <c r="DQ45" s="58"/>
      <c r="DS45" s="148">
        <f>DS44/(1+Interest_rates!$H43/100)</f>
        <v>0.1293351308217221</v>
      </c>
      <c r="DT45" s="148">
        <f>DT44/(1+Interest_rates!$H43/100)</f>
        <v>0.1335941366796814</v>
      </c>
      <c r="DU45" s="148">
        <f>DU44/(1+Interest_rates!$H43/100)</f>
        <v>0.13824588451886793</v>
      </c>
      <c r="DV45" s="148">
        <f>DV44/(1+Interest_rates!$H43/100)</f>
        <v>0.1437439233461833</v>
      </c>
      <c r="DW45" s="148">
        <f>DW44/(1+Interest_rates!$H43/100)</f>
        <v>0.14984872777069569</v>
      </c>
      <c r="DX45" s="148">
        <f>DX44/(1+Interest_rates!$H43/100)</f>
        <v>0.15658742505854389</v>
      </c>
      <c r="DY45" s="148">
        <f>DY44/(1+Interest_rates!$H43/100)</f>
        <v>0.16436199071270063</v>
      </c>
      <c r="DZ45" s="148">
        <f>DZ44/(1+Interest_rates!$H43/100)</f>
        <v>0.17283978219366164</v>
      </c>
      <c r="EA45" s="148">
        <f>EA44/(1+Interest_rates!$H43/100)</f>
        <v>0.18204004379983035</v>
      </c>
      <c r="EB45" s="148">
        <f>EB44/(1+Interest_rates!$H43/100)</f>
        <v>0.19244909350430456</v>
      </c>
      <c r="EC45" s="148">
        <f>EC44/(1+Interest_rates!$H43/100)</f>
        <v>0.20370159200150129</v>
      </c>
      <c r="ED45" s="148">
        <f>ED44/(1+Interest_rates!$H43/100)</f>
        <v>0.21583813285295067</v>
      </c>
      <c r="EE45" s="148">
        <f>EE44/(1+Interest_rates!$H43/100)</f>
        <v>0.2289006566532113</v>
      </c>
      <c r="EF45" s="148">
        <f>EF44/(1+Interest_rates!$H43/100)</f>
        <v>0.24293684491918618</v>
      </c>
      <c r="EG45" s="148">
        <f>EG44/(1+Interest_rates!$H43/100)</f>
        <v>0.25798921183037909</v>
      </c>
      <c r="EH45" s="148">
        <f>EH44/(1+Interest_rates!$H43/100)</f>
        <v>0.27410837778554109</v>
      </c>
      <c r="EI45" s="148">
        <f>EI44/(1+Interest_rates!$H43/100)</f>
        <v>0.29134157149691808</v>
      </c>
      <c r="EJ45" s="148">
        <f>EJ44/(1+Interest_rates!$H43/100)</f>
        <v>0.30974270515266344</v>
      </c>
      <c r="EK45" s="148">
        <f>EK44/(1+Interest_rates!$H43/100)</f>
        <v>0.32936800295113627</v>
      </c>
      <c r="EL45" s="148">
        <f>EL44/(1+Interest_rates!$H43/100)</f>
        <v>0.35027957745850402</v>
      </c>
      <c r="EM45" s="148">
        <f>EM44/(1+Interest_rates!$H43/100)</f>
        <v>0.37255035299331557</v>
      </c>
      <c r="EN45" s="148">
        <f>EN44/(1+Interest_rates!$H43/100)</f>
        <v>0.3962594574578101</v>
      </c>
      <c r="EO45" s="148">
        <f>EO44/(1+Interest_rates!$H43/100)</f>
        <v>0.42149325970872342</v>
      </c>
      <c r="EP45" s="148">
        <f>EP44/(1+Interest_rates!$H43/100)</f>
        <v>0.44834238035216928</v>
      </c>
      <c r="EQ45" s="148">
        <f>EQ44/(1+Interest_rates!$H43/100)</f>
        <v>0.47690178998060234</v>
      </c>
      <c r="ER45" s="148">
        <f>ER44/(1+Interest_rates!$H43/100)</f>
        <v>0.50727566498446697</v>
      </c>
      <c r="ES45" s="148">
        <f>ES44/(1+Interest_rates!$H43/100)</f>
        <v>0.5395688338173783</v>
      </c>
      <c r="ET45" s="148">
        <f>ET44/(1+Interest_rates!$H43/100)</f>
        <v>0.57391239008985417</v>
      </c>
      <c r="EU45" s="148">
        <f>EU44/(1+Interest_rates!$H43/100)</f>
        <v>0.61042469634737084</v>
      </c>
      <c r="EV45" s="148">
        <f>EV44/(1+Interest_rates!$H43/100)</f>
        <v>0.64925381128202708</v>
      </c>
      <c r="EW45" s="148">
        <f>EW44/(1+Interest_rates!$H43/100)</f>
        <v>0.69053986114145127</v>
      </c>
      <c r="EX45" s="148">
        <f>EX44/(1+Interest_rates!$H43/100)</f>
        <v>0.73446372062893661</v>
      </c>
      <c r="EY45" s="148">
        <f>EY44/(1+Interest_rates!$H43/100)</f>
        <v>0.7811947093176731</v>
      </c>
      <c r="EZ45" s="148">
        <f>EZ44/(1+Interest_rates!$H43/100)</f>
        <v>0.83091306539748733</v>
      </c>
      <c r="FA45" s="148">
        <f>FA44/(1+Interest_rates!$H43/100)</f>
        <v>0.88381065296682215</v>
      </c>
      <c r="FB45" s="148">
        <f>FB44/(1+Interest_rates!$H43/100)</f>
        <v>0.94009171534774938</v>
      </c>
      <c r="FC45" s="58">
        <v>1</v>
      </c>
      <c r="FD45" s="58"/>
      <c r="FE45" s="58"/>
      <c r="FF45" s="58"/>
      <c r="FG45" s="58"/>
      <c r="FH45" s="58"/>
      <c r="FI45" s="58"/>
    </row>
    <row r="46" spans="1:165">
      <c r="A46" s="58">
        <v>2050</v>
      </c>
      <c r="B46" s="58">
        <v>37</v>
      </c>
      <c r="D46" s="47">
        <f t="shared" si="2"/>
        <v>0.48061093171789437</v>
      </c>
      <c r="E46" s="47">
        <f t="shared" si="2"/>
        <v>0.40106704712306984</v>
      </c>
      <c r="F46" s="47">
        <f t="shared" si="2"/>
        <v>0.33498293694823961</v>
      </c>
      <c r="G46" s="47">
        <f t="shared" si="2"/>
        <v>0.28003161022020789</v>
      </c>
      <c r="H46" s="47">
        <f t="shared" si="2"/>
        <v>0.23429684793573452</v>
      </c>
      <c r="I46" s="47">
        <f t="shared" si="2"/>
        <v>0.19619920959620296</v>
      </c>
      <c r="J46" s="47">
        <f t="shared" si="2"/>
        <v>0.1644356329728591</v>
      </c>
      <c r="K46" s="47">
        <f t="shared" si="2"/>
        <v>0.1379300817314949</v>
      </c>
      <c r="L46" s="47">
        <f t="shared" si="2"/>
        <v>0.11579318111583352</v>
      </c>
      <c r="N46" s="136">
        <f>1+Interest_rates!R44/100</f>
        <v>1.0275719999999999</v>
      </c>
      <c r="O46" s="136">
        <f>1+Interest_rates!S44/100</f>
        <v>1.032572</v>
      </c>
      <c r="P46" s="136">
        <f>1+Interest_rates!T44/100</f>
        <v>1.0375719999999999</v>
      </c>
      <c r="Q46" s="136">
        <f>1+Interest_rates!U44/100</f>
        <v>1.0425720000000001</v>
      </c>
      <c r="R46" s="136">
        <f>1+Interest_rates!V44/100</f>
        <v>1.0475719999999999</v>
      </c>
      <c r="S46" s="136">
        <f>1+Interest_rates!W44/100</f>
        <v>1.0525720000000001</v>
      </c>
      <c r="T46" s="136">
        <f>1+Interest_rates!X44/100</f>
        <v>1.057572</v>
      </c>
      <c r="U46" s="136">
        <f>1+Interest_rates!Y44/100</f>
        <v>1.0625720000000001</v>
      </c>
      <c r="V46" s="136">
        <f>1+Interest_rates!Z44/100</f>
        <v>1.067572</v>
      </c>
      <c r="X46" s="47">
        <f>1/(PRODUCT(N$9:N46))</f>
        <v>0.42445076212329497</v>
      </c>
      <c r="Y46" s="47">
        <f>1/(PRODUCT(O$9:O46))</f>
        <v>0.35441478886195094</v>
      </c>
      <c r="Z46" s="47">
        <f>1/(PRODUCT(P$9:P46))</f>
        <v>0.29619396639609247</v>
      </c>
      <c r="AA46" s="47">
        <f>1/(PRODUCT(Q$9:Q46))</f>
        <v>0.24775177013758984</v>
      </c>
      <c r="AB46" s="47">
        <f>1/(PRODUCT(R$9:R46))</f>
        <v>0.20741009821630377</v>
      </c>
      <c r="AC46" s="47">
        <f>1/(PRODUCT(S$9:S46))</f>
        <v>0.17378489990998863</v>
      </c>
      <c r="AD46" s="47">
        <f>1/(PRODUCT(T$9:T46))</f>
        <v>0.14573359466607524</v>
      </c>
      <c r="AE46" s="47">
        <f>1/(PRODUCT(U$9:U46))</f>
        <v>0.12231208039950006</v>
      </c>
      <c r="AF46" s="47">
        <f>1/(PRODUCT(V$9:V46))</f>
        <v>0.10273954845552419</v>
      </c>
      <c r="AG46" s="47"/>
      <c r="AH46" s="148">
        <f>AH45/(1+Interest_rates!$F44/100)</f>
        <v>0.16180515450468674</v>
      </c>
      <c r="AI46" s="148">
        <f>AI45/(1+Interest_rates!$F44/100)</f>
        <v>0.16658284286873423</v>
      </c>
      <c r="AJ46" s="148">
        <f>AJ45/(1+Interest_rates!$F44/100)</f>
        <v>0.1716519587772298</v>
      </c>
      <c r="AK46" s="148">
        <f>AK45/(1+Interest_rates!$F44/100)</f>
        <v>0.17719975008490976</v>
      </c>
      <c r="AL46" s="148">
        <f>AL45/(1+Interest_rates!$F44/100)</f>
        <v>0.18336098539536211</v>
      </c>
      <c r="AM46" s="148">
        <f>AM45/(1+Interest_rates!$F44/100)</f>
        <v>0.19023152151812631</v>
      </c>
      <c r="AN46" s="148">
        <f>AN45/(1+Interest_rates!$F44/100)</f>
        <v>0.1978350754332058</v>
      </c>
      <c r="AO46" s="148">
        <f>AO45/(1+Interest_rates!$F44/100)</f>
        <v>0.20617382386271549</v>
      </c>
      <c r="AP46" s="148">
        <f>AP45/(1+Interest_rates!$F44/100)</f>
        <v>0.21526196601858394</v>
      </c>
      <c r="AQ46" s="148">
        <f>AQ45/(1+Interest_rates!$F44/100)</f>
        <v>0.22510589572461376</v>
      </c>
      <c r="AR46" s="148">
        <f>AR45/(1+Interest_rates!$F44/100)</f>
        <v>0.23572639188490097</v>
      </c>
      <c r="AS46" s="148">
        <f>AS45/(1+Interest_rates!$F44/100)</f>
        <v>0.24715205009956223</v>
      </c>
      <c r="AT46" s="148">
        <f>AT45/(1+Interest_rates!$F44/100)</f>
        <v>0.25940584874349859</v>
      </c>
      <c r="AU46" s="148">
        <f>AU45/(1+Interest_rates!$F44/100)</f>
        <v>0.27251103222202006</v>
      </c>
      <c r="AV46" s="148">
        <f>AV45/(1+Interest_rates!$F44/100)</f>
        <v>0.28649629839565416</v>
      </c>
      <c r="AW46" s="148">
        <f>AW45/(1+Interest_rates!$F44/100)</f>
        <v>0.3013826460602923</v>
      </c>
      <c r="AX46" s="148">
        <f>AX45/(1+Interest_rates!$F44/100)</f>
        <v>0.31719920732553647</v>
      </c>
      <c r="AY46" s="148">
        <f>AY45/(1+Interest_rates!$F44/100)</f>
        <v>0.33396952941683755</v>
      </c>
      <c r="AZ46" s="148">
        <f>AZ45/(1+Interest_rates!$F44/100)</f>
        <v>0.35172334960063678</v>
      </c>
      <c r="BA46" s="148">
        <f>BA45/(1+Interest_rates!$F44/100)</f>
        <v>0.37049130753532677</v>
      </c>
      <c r="BB46" s="148">
        <f>BB45/(1+Interest_rates!$F44/100)</f>
        <v>0.39030888757539128</v>
      </c>
      <c r="BC46" s="148">
        <f>BC45/(1+Interest_rates!$F44/100)</f>
        <v>0.41122163777168075</v>
      </c>
      <c r="BD46" s="148">
        <f>BD45/(1+Interest_rates!$F44/100)</f>
        <v>0.4332795664217538</v>
      </c>
      <c r="BE46" s="148">
        <f>BE45/(1+Interest_rates!$F44/100)</f>
        <v>0.45653801354727341</v>
      </c>
      <c r="BF46" s="148">
        <f>BF45/(1+Interest_rates!$F44/100)</f>
        <v>0.48105410487476208</v>
      </c>
      <c r="BG46" s="148">
        <f>BG45/(1+Interest_rates!$F44/100)</f>
        <v>0.50688671030653698</v>
      </c>
      <c r="BH46" s="148">
        <f>BH45/(1+Interest_rates!$F44/100)</f>
        <v>0.53410145778289486</v>
      </c>
      <c r="BI46" s="148">
        <f>BI45/(1+Interest_rates!$F44/100)</f>
        <v>0.5627613420075247</v>
      </c>
      <c r="BJ46" s="148">
        <f>BJ45/(1+Interest_rates!$F44/100)</f>
        <v>0.59295348800622849</v>
      </c>
      <c r="BK46" s="148">
        <f>BK45/(1+Interest_rates!$F44/100)</f>
        <v>0.62474765403312249</v>
      </c>
      <c r="BL46" s="148">
        <f>BL45/(1+Interest_rates!$F44/100)</f>
        <v>0.65824037576583827</v>
      </c>
      <c r="BM46" s="148">
        <f>BM45/(1+Interest_rates!$F44/100)</f>
        <v>0.69351547750312947</v>
      </c>
      <c r="BN46" s="148">
        <f>BN45/(1+Interest_rates!$F44/100)</f>
        <v>0.73069345522111739</v>
      </c>
      <c r="BO46" s="148">
        <f>BO45/(1+Interest_rates!$F44/100)</f>
        <v>0.76987762245080482</v>
      </c>
      <c r="BP46" s="148">
        <f>BP45/(1+Interest_rates!$F44/100)</f>
        <v>0.81117693762955589</v>
      </c>
      <c r="BQ46" s="148">
        <f>BQ45/(1+Interest_rates!$F44/100)</f>
        <v>0.85470631445663325</v>
      </c>
      <c r="BR46" s="148">
        <f>BR45/(1+Interest_rates!$F44/100)</f>
        <v>0.90058694941666528</v>
      </c>
      <c r="BS46" s="148">
        <f>BS45/(1+Interest_rates!$F44/100)</f>
        <v>0.94897188386102505</v>
      </c>
      <c r="BT46" s="58">
        <v>1</v>
      </c>
      <c r="BU46" s="58"/>
      <c r="BV46" s="58"/>
      <c r="BW46" s="58"/>
      <c r="BX46" s="58"/>
      <c r="BY46" s="58"/>
      <c r="CA46" s="148">
        <f>CA45/(1+Interest_rates!$G44/100)</f>
        <v>0.22889253374289897</v>
      </c>
      <c r="CB46" s="148">
        <f>CB45/(1+Interest_rates!$G44/100)</f>
        <v>0.23528550221033812</v>
      </c>
      <c r="CC46" s="148">
        <f>CC45/(1+Interest_rates!$G44/100)</f>
        <v>0.24230171588625043</v>
      </c>
      <c r="CD46" s="148">
        <f>CD45/(1+Interest_rates!$G44/100)</f>
        <v>0.24951503796818414</v>
      </c>
      <c r="CE46" s="148">
        <f>CE45/(1+Interest_rates!$G44/100)</f>
        <v>0.25761679125101111</v>
      </c>
      <c r="CF46" s="148">
        <f>CF45/(1+Interest_rates!$G44/100)</f>
        <v>0.26662565044105907</v>
      </c>
      <c r="CG46" s="148">
        <f>CG45/(1+Interest_rates!$G44/100)</f>
        <v>0.27586422922884163</v>
      </c>
      <c r="CH46" s="148">
        <f>CH45/(1+Interest_rates!$G44/100)</f>
        <v>0.28595534273403278</v>
      </c>
      <c r="CI46" s="148">
        <f>CI45/(1+Interest_rates!$G44/100)</f>
        <v>0.29688741548675485</v>
      </c>
      <c r="CJ46" s="148">
        <f>CJ45/(1+Interest_rates!$G44/100)</f>
        <v>0.30792568959455241</v>
      </c>
      <c r="CK46" s="148">
        <f>CK45/(1+Interest_rates!$G44/100)</f>
        <v>0.31977159087325474</v>
      </c>
      <c r="CL46" s="148">
        <f>CL45/(1+Interest_rates!$G44/100)</f>
        <v>0.33242815044001811</v>
      </c>
      <c r="CM46" s="148">
        <f>CM45/(1+Interest_rates!$G44/100)</f>
        <v>0.34589813909584771</v>
      </c>
      <c r="CN46" s="148">
        <f>CN45/(1+Interest_rates!$G44/100)</f>
        <v>0.36019065020328817</v>
      </c>
      <c r="CO46" s="148">
        <f>CO45/(1+Interest_rates!$G44/100)</f>
        <v>0.37530424988581806</v>
      </c>
      <c r="CP46" s="148">
        <f>CP45/(1+Interest_rates!$G44/100)</f>
        <v>0.39124717442096757</v>
      </c>
      <c r="CQ46" s="148">
        <f>CQ45/(1+Interest_rates!$G44/100)</f>
        <v>0.40801994078839438</v>
      </c>
      <c r="CR46" s="148">
        <f>CR45/(1+Interest_rates!$G44/100)</f>
        <v>0.42563008143282172</v>
      </c>
      <c r="CS46" s="148">
        <f>CS45/(1+Interest_rates!$G44/100)</f>
        <v>0.44408540176374872</v>
      </c>
      <c r="CT46" s="148">
        <f>CT45/(1+Interest_rates!$G44/100)</f>
        <v>0.46339867588645428</v>
      </c>
      <c r="CU46" s="148">
        <f>CU45/(1+Interest_rates!$G44/100)</f>
        <v>0.48359359018158593</v>
      </c>
      <c r="CV46" s="148">
        <f>CV45/(1+Interest_rates!$G44/100)</f>
        <v>0.50469761445711014</v>
      </c>
      <c r="CW46" s="148">
        <f>CW45/(1+Interest_rates!$G44/100)</f>
        <v>0.52674280625659686</v>
      </c>
      <c r="CX46" s="148">
        <f>CX45/(1+Interest_rates!$G44/100)</f>
        <v>0.54976146689001015</v>
      </c>
      <c r="CY46" s="148">
        <f>CY45/(1+Interest_rates!$G44/100)</f>
        <v>0.57378604299310376</v>
      </c>
      <c r="CZ46" s="148">
        <f>CZ45/(1+Interest_rates!$G44/100)</f>
        <v>0.59885475521147224</v>
      </c>
      <c r="DA46" s="148">
        <f>DA45/(1+Interest_rates!$G44/100)</f>
        <v>0.62500075382400522</v>
      </c>
      <c r="DB46" s="148">
        <f>DB45/(1+Interest_rates!$G44/100)</f>
        <v>0.65228203672842311</v>
      </c>
      <c r="DC46" s="148">
        <f>DC45/(1+Interest_rates!$G44/100)</f>
        <v>0.68073457917051683</v>
      </c>
      <c r="DD46" s="148">
        <f>DD45/(1+Interest_rates!$G44/100)</f>
        <v>0.71042141416814319</v>
      </c>
      <c r="DE46" s="148">
        <f>DE45/(1+Interest_rates!$G44/100)</f>
        <v>0.74138868361173249</v>
      </c>
      <c r="DF46" s="148">
        <f>DF45/(1+Interest_rates!$G44/100)</f>
        <v>0.77371916132667273</v>
      </c>
      <c r="DG46" s="148">
        <f>DG45/(1+Interest_rates!$G44/100)</f>
        <v>0.80747343345871025</v>
      </c>
      <c r="DH46" s="148">
        <f>DH45/(1+Interest_rates!$G44/100)</f>
        <v>0.84271480398858223</v>
      </c>
      <c r="DI46" s="148">
        <f>DI45/(1+Interest_rates!$G44/100)</f>
        <v>0.87950941776033187</v>
      </c>
      <c r="DJ46" s="148">
        <f>DJ45/(1+Interest_rates!$G44/100)</f>
        <v>0.91792638912810298</v>
      </c>
      <c r="DK46" s="148">
        <f>DK45/(1+Interest_rates!$G44/100)</f>
        <v>0.95806363841911846</v>
      </c>
      <c r="DL46" s="58">
        <v>1</v>
      </c>
      <c r="DM46" s="58"/>
      <c r="DN46" s="58"/>
      <c r="DO46" s="58"/>
      <c r="DP46" s="58"/>
      <c r="DQ46" s="58"/>
      <c r="DS46" s="148">
        <f>DS45/(1+Interest_rates!$H44/100)</f>
        <v>0.12158162728641297</v>
      </c>
      <c r="DT46" s="148">
        <f>DT45/(1+Interest_rates!$H44/100)</f>
        <v>0.12558531027295455</v>
      </c>
      <c r="DU46" s="148">
        <f>DU45/(1+Interest_rates!$H44/100)</f>
        <v>0.12995819077665885</v>
      </c>
      <c r="DV46" s="148">
        <f>DV45/(1+Interest_rates!$H44/100)</f>
        <v>0.13512662802384656</v>
      </c>
      <c r="DW46" s="148">
        <f>DW45/(1+Interest_rates!$H44/100)</f>
        <v>0.14086545591601932</v>
      </c>
      <c r="DX46" s="148">
        <f>DX45/(1+Interest_rates!$H44/100)</f>
        <v>0.14720017546856273</v>
      </c>
      <c r="DY46" s="148">
        <f>DY45/(1+Interest_rates!$H44/100)</f>
        <v>0.1545086641805769</v>
      </c>
      <c r="DZ46" s="148">
        <f>DZ45/(1+Interest_rates!$H44/100)</f>
        <v>0.16247822107901097</v>
      </c>
      <c r="EA46" s="148">
        <f>EA45/(1+Interest_rates!$H44/100)</f>
        <v>0.17112693678704682</v>
      </c>
      <c r="EB46" s="148">
        <f>EB45/(1+Interest_rates!$H44/100)</f>
        <v>0.18091197503253006</v>
      </c>
      <c r="EC46" s="148">
        <f>EC45/(1+Interest_rates!$H44/100)</f>
        <v>0.19148989821268214</v>
      </c>
      <c r="ED46" s="148">
        <f>ED45/(1+Interest_rates!$H44/100)</f>
        <v>0.20289886634819368</v>
      </c>
      <c r="EE46" s="148">
        <f>EE45/(1+Interest_rates!$H44/100)</f>
        <v>0.21517830573958641</v>
      </c>
      <c r="EF46" s="148">
        <f>EF45/(1+Interest_rates!$H44/100)</f>
        <v>0.22837303944753781</v>
      </c>
      <c r="EG46" s="148">
        <f>EG45/(1+Interest_rates!$H44/100)</f>
        <v>0.24252303297170738</v>
      </c>
      <c r="EH46" s="148">
        <f>EH45/(1+Interest_rates!$H44/100)</f>
        <v>0.25767587207177955</v>
      </c>
      <c r="EI46" s="148">
        <f>EI45/(1+Interest_rates!$H44/100)</f>
        <v>0.2738759541489324</v>
      </c>
      <c r="EJ46" s="148">
        <f>EJ45/(1+Interest_rates!$H44/100)</f>
        <v>0.29117395941297897</v>
      </c>
      <c r="EK46" s="148">
        <f>EK45/(1+Interest_rates!$H44/100)</f>
        <v>0.30962274148138541</v>
      </c>
      <c r="EL46" s="148">
        <f>EL45/(1+Interest_rates!$H44/100)</f>
        <v>0.32928068933803867</v>
      </c>
      <c r="EM46" s="148">
        <f>EM45/(1+Interest_rates!$H44/100)</f>
        <v>0.35021635556615099</v>
      </c>
      <c r="EN46" s="148">
        <f>EN45/(1+Interest_rates!$H44/100)</f>
        <v>0.3725041244343808</v>
      </c>
      <c r="EO46" s="148">
        <f>EO45/(1+Interest_rates!$H44/100)</f>
        <v>0.39622518707836213</v>
      </c>
      <c r="EP46" s="148">
        <f>EP45/(1+Interest_rates!$H44/100)</f>
        <v>0.42146473149525399</v>
      </c>
      <c r="EQ46" s="148">
        <f>EQ45/(1+Interest_rates!$H44/100)</f>
        <v>0.44831203489150151</v>
      </c>
      <c r="ER46" s="148">
        <f>ER45/(1+Interest_rates!$H44/100)</f>
        <v>0.47686502839374134</v>
      </c>
      <c r="ES46" s="148">
        <f>ES45/(1+Interest_rates!$H44/100)</f>
        <v>0.50722225610128702</v>
      </c>
      <c r="ET46" s="148">
        <f>ET45/(1+Interest_rates!$H44/100)</f>
        <v>0.53950695270213378</v>
      </c>
      <c r="EU46" s="148">
        <f>EU45/(1+Interest_rates!$H44/100)</f>
        <v>0.57383038503304362</v>
      </c>
      <c r="EV46" s="148">
        <f>EV45/(1+Interest_rates!$H44/100)</f>
        <v>0.61033173582499556</v>
      </c>
      <c r="EW46" s="148">
        <f>EW45/(1+Interest_rates!$H44/100)</f>
        <v>0.64914273090610708</v>
      </c>
      <c r="EX46" s="148">
        <f>EX45/(1+Interest_rates!$H44/100)</f>
        <v>0.69043340173358259</v>
      </c>
      <c r="EY46" s="148">
        <f>EY45/(1+Interest_rates!$H44/100)</f>
        <v>0.73436291735228332</v>
      </c>
      <c r="EZ46" s="148">
        <f>EZ45/(1+Interest_rates!$H44/100)</f>
        <v>0.78110071086425226</v>
      </c>
      <c r="FA46" s="148">
        <f>FA45/(1+Interest_rates!$H44/100)</f>
        <v>0.83082714431929228</v>
      </c>
      <c r="FB46" s="148">
        <f>FB45/(1+Interest_rates!$H44/100)</f>
        <v>0.88373421686954479</v>
      </c>
      <c r="FC46" s="148">
        <f>FC45/(1+Interest_rates!$H44/100)</f>
        <v>0.94005106357377333</v>
      </c>
      <c r="FD46" s="58">
        <v>1</v>
      </c>
      <c r="FE46" s="58"/>
      <c r="FF46" s="58"/>
      <c r="FG46" s="58"/>
      <c r="FH46" s="58"/>
      <c r="FI46" s="58"/>
    </row>
    <row r="47" spans="1:165">
      <c r="A47" s="58">
        <v>2051</v>
      </c>
      <c r="B47" s="58">
        <v>38</v>
      </c>
      <c r="D47" s="47">
        <f t="shared" si="2"/>
        <v>0.47118718795871989</v>
      </c>
      <c r="E47" s="47">
        <f t="shared" si="2"/>
        <v>0.39128492402250725</v>
      </c>
      <c r="F47" s="47">
        <f t="shared" si="2"/>
        <v>0.3252261523769317</v>
      </c>
      <c r="G47" s="47">
        <f t="shared" si="2"/>
        <v>0.27056194224174673</v>
      </c>
      <c r="H47" s="47">
        <f t="shared" si="2"/>
        <v>0.22528543070743706</v>
      </c>
      <c r="I47" s="47">
        <f t="shared" si="2"/>
        <v>0.18775043980497894</v>
      </c>
      <c r="J47" s="47">
        <f t="shared" si="2"/>
        <v>0.15660536473605632</v>
      </c>
      <c r="K47" s="47">
        <f t="shared" si="2"/>
        <v>0.1307394139635023</v>
      </c>
      <c r="L47" s="47">
        <f t="shared" si="2"/>
        <v>0.10923885010927689</v>
      </c>
      <c r="N47" s="136">
        <f>1+Interest_rates!R45/100</f>
        <v>1.0276179999999999</v>
      </c>
      <c r="O47" s="136">
        <f>1+Interest_rates!S45/100</f>
        <v>1.032618</v>
      </c>
      <c r="P47" s="136">
        <f>1+Interest_rates!T45/100</f>
        <v>1.0376179999999999</v>
      </c>
      <c r="Q47" s="136">
        <f>1+Interest_rates!U45/100</f>
        <v>1.042618</v>
      </c>
      <c r="R47" s="136">
        <f>1+Interest_rates!V45/100</f>
        <v>1.0476179999999999</v>
      </c>
      <c r="S47" s="136">
        <f>1+Interest_rates!W45/100</f>
        <v>1.0526180000000001</v>
      </c>
      <c r="T47" s="136">
        <f>1+Interest_rates!X45/100</f>
        <v>1.0576179999999999</v>
      </c>
      <c r="U47" s="136">
        <f>1+Interest_rates!Y45/100</f>
        <v>1.0626180000000001</v>
      </c>
      <c r="V47" s="136">
        <f>1+Interest_rates!Z45/100</f>
        <v>1.067618</v>
      </c>
      <c r="X47" s="47">
        <f>1/(PRODUCT(N$9:N47))</f>
        <v>0.41304333139677873</v>
      </c>
      <c r="Y47" s="47">
        <f>1/(PRODUCT(O$9:O47))</f>
        <v>0.34321965030819812</v>
      </c>
      <c r="Z47" s="47">
        <f>1/(PRODUCT(P$9:P47))</f>
        <v>0.28545569409560406</v>
      </c>
      <c r="AA47" s="47">
        <f>1/(PRODUCT(Q$9:Q47))</f>
        <v>0.23762468146299973</v>
      </c>
      <c r="AB47" s="47">
        <f>1/(PRODUCT(R$9:R47))</f>
        <v>0.19798256446176352</v>
      </c>
      <c r="AC47" s="47">
        <f>1/(PRODUCT(S$9:S47))</f>
        <v>0.16509778467591152</v>
      </c>
      <c r="AD47" s="47">
        <f>1/(PRODUCT(T$9:T47))</f>
        <v>0.13779417016926265</v>
      </c>
      <c r="AE47" s="47">
        <f>1/(PRODUCT(U$9:U47))</f>
        <v>0.11510446877382094</v>
      </c>
      <c r="AF47" s="47">
        <f>1/(PRODUCT(V$9:V47))</f>
        <v>9.6232499316725839E-2</v>
      </c>
      <c r="AG47" s="47"/>
      <c r="AH47" s="148">
        <f>AH46/(1+Interest_rates!$F45/100)</f>
        <v>0.15354183977184557</v>
      </c>
      <c r="AI47" s="148">
        <f>AI46/(1+Interest_rates!$F45/100)</f>
        <v>0.15807553379116152</v>
      </c>
      <c r="AJ47" s="148">
        <f>AJ46/(1+Interest_rates!$F45/100)</f>
        <v>0.16288577228442655</v>
      </c>
      <c r="AK47" s="148">
        <f>AK46/(1+Interest_rates!$F45/100)</f>
        <v>0.16815024044465912</v>
      </c>
      <c r="AL47" s="148">
        <f>AL46/(1+Interest_rates!$F45/100)</f>
        <v>0.17399682430491994</v>
      </c>
      <c r="AM47" s="148">
        <f>AM46/(1+Interest_rates!$F45/100)</f>
        <v>0.18051648531162529</v>
      </c>
      <c r="AN47" s="148">
        <f>AN46/(1+Interest_rates!$F45/100)</f>
        <v>0.18773172922953094</v>
      </c>
      <c r="AO47" s="148">
        <f>AO46/(1+Interest_rates!$F45/100)</f>
        <v>0.19564462161655571</v>
      </c>
      <c r="AP47" s="148">
        <f>AP46/(1+Interest_rates!$F45/100)</f>
        <v>0.20426863653741345</v>
      </c>
      <c r="AQ47" s="148">
        <f>AQ46/(1+Interest_rates!$F45/100)</f>
        <v>0.21360984128626934</v>
      </c>
      <c r="AR47" s="148">
        <f>AR46/(1+Interest_rates!$F45/100)</f>
        <v>0.22368795359815546</v>
      </c>
      <c r="AS47" s="148">
        <f>AS46/(1+Interest_rates!$F45/100)</f>
        <v>0.23453010870905816</v>
      </c>
      <c r="AT47" s="148">
        <f>AT46/(1+Interest_rates!$F45/100)</f>
        <v>0.24615811149885333</v>
      </c>
      <c r="AU47" s="148">
        <f>AU46/(1+Interest_rates!$F45/100)</f>
        <v>0.25859401929177533</v>
      </c>
      <c r="AV47" s="148">
        <f>AV46/(1+Interest_rates!$F45/100)</f>
        <v>0.27186506436182928</v>
      </c>
      <c r="AW47" s="148">
        <f>AW46/(1+Interest_rates!$F45/100)</f>
        <v>0.28599117310606986</v>
      </c>
      <c r="AX47" s="148">
        <f>AX46/(1+Interest_rates!$F45/100)</f>
        <v>0.30099998987067644</v>
      </c>
      <c r="AY47" s="148">
        <f>AY46/(1+Interest_rates!$F45/100)</f>
        <v>0.31691385933513905</v>
      </c>
      <c r="AZ47" s="148">
        <f>AZ46/(1+Interest_rates!$F45/100)</f>
        <v>0.33376100009739518</v>
      </c>
      <c r="BA47" s="148">
        <f>BA46/(1+Interest_rates!$F45/100)</f>
        <v>0.3515704870625922</v>
      </c>
      <c r="BB47" s="148">
        <f>BB46/(1+Interest_rates!$F45/100)</f>
        <v>0.37037599241557018</v>
      </c>
      <c r="BC47" s="148">
        <f>BC46/(1+Interest_rates!$F45/100)</f>
        <v>0.39022073808919638</v>
      </c>
      <c r="BD47" s="148">
        <f>BD46/(1+Interest_rates!$F45/100)</f>
        <v>0.411152178480301</v>
      </c>
      <c r="BE47" s="148">
        <f>BE46/(1+Interest_rates!$F45/100)</f>
        <v>0.43322282742112345</v>
      </c>
      <c r="BF47" s="148">
        <f>BF46/(1+Interest_rates!$F45/100)</f>
        <v>0.45648689325363784</v>
      </c>
      <c r="BG47" s="148">
        <f>BG46/(1+Interest_rates!$F45/100)</f>
        <v>0.48100023942135833</v>
      </c>
      <c r="BH47" s="148">
        <f>BH46/(1+Interest_rates!$F45/100)</f>
        <v>0.50682514227589104</v>
      </c>
      <c r="BI47" s="148">
        <f>BI46/(1+Interest_rates!$F45/100)</f>
        <v>0.53402137941041505</v>
      </c>
      <c r="BJ47" s="148">
        <f>BJ46/(1+Interest_rates!$F45/100)</f>
        <v>0.56267162641578383</v>
      </c>
      <c r="BK47" s="148">
        <f>BK46/(1+Interest_rates!$F45/100)</f>
        <v>0.59284207902419828</v>
      </c>
      <c r="BL47" s="148">
        <f>BL46/(1+Interest_rates!$F45/100)</f>
        <v>0.62462434288068558</v>
      </c>
      <c r="BM47" s="148">
        <f>BM46/(1+Interest_rates!$F45/100)</f>
        <v>0.65809796141566146</v>
      </c>
      <c r="BN47" s="148">
        <f>BN46/(1+Interest_rates!$F45/100)</f>
        <v>0.69337727693123241</v>
      </c>
      <c r="BO47" s="148">
        <f>BO46/(1+Interest_rates!$F45/100)</f>
        <v>0.73056032678394645</v>
      </c>
      <c r="BP47" s="148">
        <f>BP46/(1+Interest_rates!$F45/100)</f>
        <v>0.76975050495394459</v>
      </c>
      <c r="BQ47" s="148">
        <f>BQ46/(1+Interest_rates!$F45/100)</f>
        <v>0.8110568565507833</v>
      </c>
      <c r="BR47" s="148">
        <f>BR46/(1+Interest_rates!$F45/100)</f>
        <v>0.85459438861042925</v>
      </c>
      <c r="BS47" s="148">
        <f>BS46/(1+Interest_rates!$F45/100)</f>
        <v>0.90050832673291314</v>
      </c>
      <c r="BT47" s="148">
        <f>BT46/(1+Interest_rates!$F45/100)</f>
        <v>0.94893046047799534</v>
      </c>
      <c r="BU47" s="58">
        <v>1</v>
      </c>
      <c r="BV47" s="58"/>
      <c r="BW47" s="58"/>
      <c r="BX47" s="58"/>
      <c r="BY47" s="58"/>
      <c r="CA47" s="148">
        <f>CA46/(1+Interest_rates!$G45/100)</f>
        <v>0.21928394963767533</v>
      </c>
      <c r="CB47" s="148">
        <f>CB46/(1+Interest_rates!$G45/100)</f>
        <v>0.22540855035105559</v>
      </c>
      <c r="CC47" s="148">
        <f>CC46/(1+Interest_rates!$G45/100)</f>
        <v>0.23213023332252408</v>
      </c>
      <c r="CD47" s="148">
        <f>CD46/(1+Interest_rates!$G45/100)</f>
        <v>0.23904075036853567</v>
      </c>
      <c r="CE47" s="148">
        <f>CE46/(1+Interest_rates!$G45/100)</f>
        <v>0.24680240353300206</v>
      </c>
      <c r="CF47" s="148">
        <f>CF46/(1+Interest_rates!$G45/100)</f>
        <v>0.25543308358455125</v>
      </c>
      <c r="CG47" s="148">
        <f>CG46/(1+Interest_rates!$G45/100)</f>
        <v>0.26428383993075577</v>
      </c>
      <c r="CH47" s="148">
        <f>CH46/(1+Interest_rates!$G45/100)</f>
        <v>0.27395134279542294</v>
      </c>
      <c r="CI47" s="148">
        <f>CI46/(1+Interest_rates!$G45/100)</f>
        <v>0.28442450263049196</v>
      </c>
      <c r="CJ47" s="148">
        <f>CJ46/(1+Interest_rates!$G45/100)</f>
        <v>0.29499940563829369</v>
      </c>
      <c r="CK47" s="148">
        <f>CK46/(1+Interest_rates!$G45/100)</f>
        <v>0.30634803277319872</v>
      </c>
      <c r="CL47" s="148">
        <f>CL46/(1+Interest_rates!$G45/100)</f>
        <v>0.31847328791036189</v>
      </c>
      <c r="CM47" s="148">
        <f>CM46/(1+Interest_rates!$G45/100)</f>
        <v>0.33137782553648981</v>
      </c>
      <c r="CN47" s="148">
        <f>CN46/(1+Interest_rates!$G45/100)</f>
        <v>0.34507035728765761</v>
      </c>
      <c r="CO47" s="148">
        <f>CO46/(1+Interest_rates!$G45/100)</f>
        <v>0.35954950947944764</v>
      </c>
      <c r="CP47" s="148">
        <f>CP46/(1+Interest_rates!$G45/100)</f>
        <v>0.37482317264213455</v>
      </c>
      <c r="CQ47" s="148">
        <f>CQ46/(1+Interest_rates!$G45/100)</f>
        <v>0.3908918420533028</v>
      </c>
      <c r="CR47" s="148">
        <f>CR46/(1+Interest_rates!$G45/100)</f>
        <v>0.40776273395632356</v>
      </c>
      <c r="CS47" s="148">
        <f>CS46/(1+Interest_rates!$G45/100)</f>
        <v>0.42544332610066959</v>
      </c>
      <c r="CT47" s="148">
        <f>CT46/(1+Interest_rates!$G45/100)</f>
        <v>0.44394585635278788</v>
      </c>
      <c r="CU47" s="148">
        <f>CU46/(1+Interest_rates!$G45/100)</f>
        <v>0.46329301677264234</v>
      </c>
      <c r="CV47" s="148">
        <f>CV46/(1+Interest_rates!$G45/100)</f>
        <v>0.48351112402460023</v>
      </c>
      <c r="CW47" s="148">
        <f>CW46/(1+Interest_rates!$G45/100)</f>
        <v>0.5046308899219949</v>
      </c>
      <c r="CX47" s="148">
        <f>CX46/(1+Interest_rates!$G45/100)</f>
        <v>0.52668325981158615</v>
      </c>
      <c r="CY47" s="148">
        <f>CY46/(1+Interest_rates!$G45/100)</f>
        <v>0.54969931826535257</v>
      </c>
      <c r="CZ47" s="148">
        <f>CZ46/(1+Interest_rates!$G45/100)</f>
        <v>0.57371568148036567</v>
      </c>
      <c r="DA47" s="148">
        <f>DA46/(1+Interest_rates!$G45/100)</f>
        <v>0.59876410813379843</v>
      </c>
      <c r="DB47" s="148">
        <f>DB46/(1+Interest_rates!$G45/100)</f>
        <v>0.62490016145383886</v>
      </c>
      <c r="DC47" s="148">
        <f>DC46/(1+Interest_rates!$G45/100)</f>
        <v>0.65215830649645523</v>
      </c>
      <c r="DD47" s="148">
        <f>DD46/(1+Interest_rates!$G45/100)</f>
        <v>0.68059893024276574</v>
      </c>
      <c r="DE47" s="148">
        <f>DE46/(1+Interest_rates!$G45/100)</f>
        <v>0.71026623761204788</v>
      </c>
      <c r="DF47" s="148">
        <f>DF46/(1+Interest_rates!$G45/100)</f>
        <v>0.74123952770183388</v>
      </c>
      <c r="DG47" s="148">
        <f>DG46/(1+Interest_rates!$G45/100)</f>
        <v>0.7735768433373541</v>
      </c>
      <c r="DH47" s="148">
        <f>DH46/(1+Interest_rates!$G45/100)</f>
        <v>0.80733883108796967</v>
      </c>
      <c r="DI47" s="148">
        <f>DI46/(1+Interest_rates!$G45/100)</f>
        <v>0.84258885913093273</v>
      </c>
      <c r="DJ47" s="148">
        <f>DJ46/(1+Interest_rates!$G45/100)</f>
        <v>0.87939314049777173</v>
      </c>
      <c r="DK47" s="148">
        <f>DK46/(1+Interest_rates!$G45/100)</f>
        <v>0.91784548495917728</v>
      </c>
      <c r="DL47" s="148">
        <f>DL46/(1+Interest_rates!$G45/100)</f>
        <v>0.95802141752681036</v>
      </c>
      <c r="DM47" s="58">
        <v>1</v>
      </c>
      <c r="DN47" s="58"/>
      <c r="DO47" s="58"/>
      <c r="DP47" s="58"/>
      <c r="DQ47" s="58"/>
      <c r="DS47" s="148">
        <f>DS46/(1+Interest_rates!$H45/100)</f>
        <v>0.11428799596022345</v>
      </c>
      <c r="DT47" s="148">
        <f>DT46/(1+Interest_rates!$H45/100)</f>
        <v>0.1180514996671936</v>
      </c>
      <c r="DU47" s="148">
        <f>DU46/(1+Interest_rates!$H45/100)</f>
        <v>0.1221620528856053</v>
      </c>
      <c r="DV47" s="148">
        <f>DV46/(1+Interest_rates!$H45/100)</f>
        <v>0.12702043772886581</v>
      </c>
      <c r="DW47" s="148">
        <f>DW46/(1+Interest_rates!$H45/100)</f>
        <v>0.13241499571921073</v>
      </c>
      <c r="DX47" s="148">
        <f>DX46/(1+Interest_rates!$H45/100)</f>
        <v>0.13836969807670366</v>
      </c>
      <c r="DY47" s="148">
        <f>DY46/(1+Interest_rates!$H45/100)</f>
        <v>0.14523975358621202</v>
      </c>
      <c r="DZ47" s="148">
        <f>DZ46/(1+Interest_rates!$H45/100)</f>
        <v>0.15273122007618878</v>
      </c>
      <c r="EA47" s="148">
        <f>EA46/(1+Interest_rates!$H45/100)</f>
        <v>0.16086110292084438</v>
      </c>
      <c r="EB47" s="148">
        <f>EB46/(1+Interest_rates!$H45/100)</f>
        <v>0.17005914078585818</v>
      </c>
      <c r="EC47" s="148">
        <f>EC46/(1+Interest_rates!$H45/100)</f>
        <v>0.18000249874760735</v>
      </c>
      <c r="ED47" s="148">
        <f>ED46/(1+Interest_rates!$H45/100)</f>
        <v>0.19072704762298973</v>
      </c>
      <c r="EE47" s="148">
        <f>EE46/(1+Interest_rates!$H45/100)</f>
        <v>0.20226984854513311</v>
      </c>
      <c r="EF47" s="148">
        <f>EF46/(1+Interest_rates!$H45/100)</f>
        <v>0.21467303565792065</v>
      </c>
      <c r="EG47" s="148">
        <f>EG46/(1+Interest_rates!$H45/100)</f>
        <v>0.22797417694728553</v>
      </c>
      <c r="EH47" s="148">
        <f>EH46/(1+Interest_rates!$H45/100)</f>
        <v>0.24221800352295184</v>
      </c>
      <c r="EI47" s="148">
        <f>EI46/(1+Interest_rates!$H45/100)</f>
        <v>0.25744624940443989</v>
      </c>
      <c r="EJ47" s="148">
        <f>EJ46/(1+Interest_rates!$H45/100)</f>
        <v>0.2737065545168243</v>
      </c>
      <c r="EK47" s="148">
        <f>EK46/(1+Interest_rates!$H45/100)</f>
        <v>0.29104860181101039</v>
      </c>
      <c r="EL47" s="148">
        <f>EL46/(1+Interest_rates!$H45/100)</f>
        <v>0.30952727753999149</v>
      </c>
      <c r="EM47" s="148">
        <f>EM46/(1+Interest_rates!$H45/100)</f>
        <v>0.32920702184598399</v>
      </c>
      <c r="EN47" s="148">
        <f>EN46/(1+Interest_rates!$H45/100)</f>
        <v>0.35015775671626237</v>
      </c>
      <c r="EO47" s="148">
        <f>EO46/(1+Interest_rates!$H45/100)</f>
        <v>0.37245580266395395</v>
      </c>
      <c r="EP47" s="148">
        <f>EP46/(1+Interest_rates!$H45/100)</f>
        <v>0.39618123729364796</v>
      </c>
      <c r="EQ47" s="148">
        <f>EQ46/(1+Interest_rates!$H45/100)</f>
        <v>0.42141798210925324</v>
      </c>
      <c r="ER47" s="148">
        <f>ER46/(1+Interest_rates!$H45/100)</f>
        <v>0.44825809338979167</v>
      </c>
      <c r="ES47" s="148">
        <f>ES46/(1+Interest_rates!$H45/100)</f>
        <v>0.47679420361498587</v>
      </c>
      <c r="ET47" s="148">
        <f>ET46/(1+Interest_rates!$H45/100)</f>
        <v>0.50714215467507961</v>
      </c>
      <c r="EU47" s="148">
        <f>EU46/(1+Interest_rates!$H45/100)</f>
        <v>0.53940653855550824</v>
      </c>
      <c r="EV47" s="148">
        <f>EV46/(1+Interest_rates!$H45/100)</f>
        <v>0.57371818847302414</v>
      </c>
      <c r="EW47" s="148">
        <f>EW46/(1+Interest_rates!$H45/100)</f>
        <v>0.61020092807802384</v>
      </c>
      <c r="EX47" s="148">
        <f>EX46/(1+Interest_rates!$H45/100)</f>
        <v>0.64901458871121054</v>
      </c>
      <c r="EY47" s="148">
        <f>EY46/(1+Interest_rates!$H45/100)</f>
        <v>0.69030879093254993</v>
      </c>
      <c r="EZ47" s="148">
        <f>EZ46/(1+Interest_rates!$H45/100)</f>
        <v>0.73424280362266126</v>
      </c>
      <c r="FA47" s="148">
        <f>FA46/(1+Interest_rates!$H45/100)</f>
        <v>0.78098616898688722</v>
      </c>
      <c r="FB47" s="148">
        <f>FB46/(1+Interest_rates!$H45/100)</f>
        <v>0.8307193682279721</v>
      </c>
      <c r="FC47" s="148">
        <f>FC46/(1+Interest_rates!$H45/100)</f>
        <v>0.88365779068766781</v>
      </c>
      <c r="FD47" s="148">
        <f>FD46/(1+Interest_rates!$H45/100)</f>
        <v>0.94001041531540175</v>
      </c>
      <c r="FE47" s="58">
        <v>1</v>
      </c>
      <c r="FF47" s="58"/>
      <c r="FG47" s="58"/>
      <c r="FH47" s="58"/>
      <c r="FI47" s="58"/>
    </row>
    <row r="48" spans="1:165">
      <c r="A48" s="58">
        <v>2052</v>
      </c>
      <c r="B48" s="58">
        <v>39</v>
      </c>
      <c r="D48" s="47">
        <f t="shared" si="2"/>
        <v>0.46194822348894127</v>
      </c>
      <c r="E48" s="47">
        <f t="shared" si="2"/>
        <v>0.38174138929025092</v>
      </c>
      <c r="F48" s="47">
        <f t="shared" si="2"/>
        <v>0.31575354599702099</v>
      </c>
      <c r="G48" s="47">
        <f t="shared" si="2"/>
        <v>0.26141250458139786</v>
      </c>
      <c r="H48" s="47">
        <f t="shared" si="2"/>
        <v>0.21662060644945874</v>
      </c>
      <c r="I48" s="47">
        <f t="shared" si="2"/>
        <v>0.17966549263634349</v>
      </c>
      <c r="J48" s="47">
        <f t="shared" si="2"/>
        <v>0.14914796641529171</v>
      </c>
      <c r="K48" s="47">
        <f t="shared" si="2"/>
        <v>0.12392361513128179</v>
      </c>
      <c r="L48" s="47">
        <f t="shared" si="2"/>
        <v>0.10305551897101592</v>
      </c>
      <c r="N48" s="136">
        <f>1+Interest_rates!R46/100</f>
        <v>1.0276639999999999</v>
      </c>
      <c r="O48" s="136">
        <f>1+Interest_rates!S46/100</f>
        <v>1.032664</v>
      </c>
      <c r="P48" s="136">
        <f>1+Interest_rates!T46/100</f>
        <v>1.0376639999999999</v>
      </c>
      <c r="Q48" s="136">
        <f>1+Interest_rates!U46/100</f>
        <v>1.042664</v>
      </c>
      <c r="R48" s="136">
        <f>1+Interest_rates!V46/100</f>
        <v>1.0476639999999999</v>
      </c>
      <c r="S48" s="136">
        <f>1+Interest_rates!W46/100</f>
        <v>1.052664</v>
      </c>
      <c r="T48" s="136">
        <f>1+Interest_rates!X46/100</f>
        <v>1.0576639999999999</v>
      </c>
      <c r="U48" s="136">
        <f>1+Interest_rates!Y46/100</f>
        <v>1.0626640000000001</v>
      </c>
      <c r="V48" s="136">
        <f>1+Interest_rates!Z46/100</f>
        <v>1.0676639999999999</v>
      </c>
      <c r="X48" s="47">
        <f>1/(PRODUCT(N$9:N48))</f>
        <v>0.40192449224335847</v>
      </c>
      <c r="Y48" s="47">
        <f>1/(PRODUCT(O$9:O48))</f>
        <v>0.3323633343548319</v>
      </c>
      <c r="Z48" s="47">
        <f>1/(PRODUCT(P$9:P48))</f>
        <v>0.27509453358274361</v>
      </c>
      <c r="AA48" s="47">
        <f>1/(PRODUCT(Q$9:Q48))</f>
        <v>0.22790149219978795</v>
      </c>
      <c r="AB48" s="47">
        <f>1/(PRODUCT(R$9:R48))</f>
        <v>0.18897524823012296</v>
      </c>
      <c r="AC48" s="47">
        <f>1/(PRODUCT(S$9:S48))</f>
        <v>0.15683806482971918</v>
      </c>
      <c r="AD48" s="47">
        <f>1/(PRODUCT(T$9:T48))</f>
        <v>0.13028161133333713</v>
      </c>
      <c r="AE48" s="47">
        <f>1/(PRODUCT(U$9:U48))</f>
        <v>0.10831689863759471</v>
      </c>
      <c r="AF48" s="47">
        <f>1/(PRODUCT(V$9:V48))</f>
        <v>9.013369310637602E-2</v>
      </c>
      <c r="AG48" s="47"/>
      <c r="AH48" s="148">
        <f>AH47/(1+Interest_rates!$F46/100)</f>
        <v>0.14569416905012941</v>
      </c>
      <c r="AI48" s="148">
        <f>AI47/(1+Interest_rates!$F46/100)</f>
        <v>0.14999614161899594</v>
      </c>
      <c r="AJ48" s="148">
        <f>AJ47/(1+Interest_rates!$F46/100)</f>
        <v>0.15456052420846197</v>
      </c>
      <c r="AK48" s="148">
        <f>AK47/(1+Interest_rates!$F46/100)</f>
        <v>0.15955592035087937</v>
      </c>
      <c r="AL48" s="148">
        <f>AL47/(1+Interest_rates!$F46/100)</f>
        <v>0.16510367970147946</v>
      </c>
      <c r="AM48" s="148">
        <f>AM47/(1+Interest_rates!$F46/100)</f>
        <v>0.1712901145798939</v>
      </c>
      <c r="AN48" s="148">
        <f>AN47/(1+Interest_rates!$F46/100)</f>
        <v>0.17813658045965225</v>
      </c>
      <c r="AO48" s="148">
        <f>AO47/(1+Interest_rates!$F46/100)</f>
        <v>0.18564503732602664</v>
      </c>
      <c r="AP48" s="148">
        <f>AP47/(1+Interest_rates!$F46/100)</f>
        <v>0.19382827057135785</v>
      </c>
      <c r="AQ48" s="148">
        <f>AQ47/(1+Interest_rates!$F46/100)</f>
        <v>0.20269203738458602</v>
      </c>
      <c r="AR48" s="148">
        <f>AR47/(1+Interest_rates!$F46/100)</f>
        <v>0.21225504770839074</v>
      </c>
      <c r="AS48" s="148">
        <f>AS47/(1+Interest_rates!$F46/100)</f>
        <v>0.22254304987081652</v>
      </c>
      <c r="AT48" s="148">
        <f>AT47/(1+Interest_rates!$F46/100)</f>
        <v>0.23357673428341166</v>
      </c>
      <c r="AU48" s="148">
        <f>AU47/(1+Interest_rates!$F46/100)</f>
        <v>0.24537703089940957</v>
      </c>
      <c r="AV48" s="148">
        <f>AV47/(1+Interest_rates!$F46/100)</f>
        <v>0.2579697801251673</v>
      </c>
      <c r="AW48" s="148">
        <f>AW47/(1+Interest_rates!$F46/100)</f>
        <v>0.2713738899004709</v>
      </c>
      <c r="AX48" s="148">
        <f>AX47/(1+Interest_rates!$F46/100)</f>
        <v>0.28561559164244765</v>
      </c>
      <c r="AY48" s="148">
        <f>AY47/(1+Interest_rates!$F46/100)</f>
        <v>0.30071608797258381</v>
      </c>
      <c r="AZ48" s="148">
        <f>AZ47/(1+Interest_rates!$F46/100)</f>
        <v>0.31670215520920653</v>
      </c>
      <c r="BA48" s="148">
        <f>BA47/(1+Interest_rates!$F46/100)</f>
        <v>0.33360138221116975</v>
      </c>
      <c r="BB48" s="148">
        <f>BB47/(1+Interest_rates!$F46/100)</f>
        <v>0.35144572014564518</v>
      </c>
      <c r="BC48" s="148">
        <f>BC47/(1+Interest_rates!$F46/100)</f>
        <v>0.37027618183104882</v>
      </c>
      <c r="BD48" s="148">
        <f>BD47/(1+Interest_rates!$F46/100)</f>
        <v>0.39013779622446637</v>
      </c>
      <c r="BE48" s="148">
        <f>BE47/(1+Interest_rates!$F46/100)</f>
        <v>0.41108039312579564</v>
      </c>
      <c r="BF48" s="148">
        <f>BF47/(1+Interest_rates!$F46/100)</f>
        <v>0.43315541023665088</v>
      </c>
      <c r="BG48" s="148">
        <f>BG47/(1+Interest_rates!$F46/100)</f>
        <v>0.45641585576635918</v>
      </c>
      <c r="BH48" s="148">
        <f>BH47/(1+Interest_rates!$F46/100)</f>
        <v>0.48092082306245498</v>
      </c>
      <c r="BI48" s="148">
        <f>BI47/(1+Interest_rates!$F46/100)</f>
        <v>0.50672703442798606</v>
      </c>
      <c r="BJ48" s="148">
        <f>BJ47/(1+Interest_rates!$F46/100)</f>
        <v>0.53391293982504751</v>
      </c>
      <c r="BK48" s="148">
        <f>BK47/(1+Interest_rates!$F46/100)</f>
        <v>0.56254135165846664</v>
      </c>
      <c r="BL48" s="148">
        <f>BL47/(1+Interest_rates!$F46/100)</f>
        <v>0.59269919352087708</v>
      </c>
      <c r="BM48" s="148">
        <f>BM47/(1+Interest_rates!$F46/100)</f>
        <v>0.62446194330166083</v>
      </c>
      <c r="BN48" s="148">
        <f>BN47/(1+Interest_rates!$F46/100)</f>
        <v>0.65793809915817647</v>
      </c>
      <c r="BO48" s="148">
        <f>BO47/(1+Interest_rates!$F46/100)</f>
        <v>0.69322068766363265</v>
      </c>
      <c r="BP48" s="148">
        <f>BP47/(1+Interest_rates!$F46/100)</f>
        <v>0.73040781823266065</v>
      </c>
      <c r="BQ48" s="148">
        <f>BQ47/(1+Interest_rates!$F46/100)</f>
        <v>0.76960296257466176</v>
      </c>
      <c r="BR48" s="148">
        <f>BR47/(1+Interest_rates!$F46/100)</f>
        <v>0.81091524960566952</v>
      </c>
      <c r="BS48" s="148">
        <f>BS47/(1+Interest_rates!$F46/100)</f>
        <v>0.85448248230598367</v>
      </c>
      <c r="BT48" s="148">
        <f>BT47/(1+Interest_rates!$F46/100)</f>
        <v>0.90042971434454111</v>
      </c>
      <c r="BU48" s="148">
        <f>BU47/(1+Interest_rates!$F46/100)</f>
        <v>0.94888904071113545</v>
      </c>
      <c r="BV48" s="58">
        <v>1</v>
      </c>
      <c r="BW48" s="58"/>
      <c r="BX48" s="58"/>
      <c r="BY48" s="58"/>
      <c r="CA48" s="148">
        <f>CA47/(1+Interest_rates!$G46/100)</f>
        <v>0.2100694627247183</v>
      </c>
      <c r="CB48" s="148">
        <f>CB47/(1+Interest_rates!$G46/100)</f>
        <v>0.21593670281861968</v>
      </c>
      <c r="CC48" s="148">
        <f>CC47/(1+Interest_rates!$G46/100)</f>
        <v>0.22237593529667093</v>
      </c>
      <c r="CD48" s="148">
        <f>CD47/(1+Interest_rates!$G46/100)</f>
        <v>0.22899606689045288</v>
      </c>
      <c r="CE48" s="148">
        <f>CE47/(1+Interest_rates!$G46/100)</f>
        <v>0.23643156918238592</v>
      </c>
      <c r="CF48" s="148">
        <f>CF47/(1+Interest_rates!$G46/100)</f>
        <v>0.24469958115669405</v>
      </c>
      <c r="CG48" s="148">
        <f>CG47/(1+Interest_rates!$G46/100)</f>
        <v>0.2531784216437733</v>
      </c>
      <c r="CH48" s="148">
        <f>CH47/(1+Interest_rates!$G46/100)</f>
        <v>0.26243968830750264</v>
      </c>
      <c r="CI48" s="148">
        <f>CI47/(1+Interest_rates!$G46/100)</f>
        <v>0.27247275759149847</v>
      </c>
      <c r="CJ48" s="148">
        <f>CJ47/(1+Interest_rates!$G46/100)</f>
        <v>0.28260329471875045</v>
      </c>
      <c r="CK48" s="148">
        <f>CK47/(1+Interest_rates!$G46/100)</f>
        <v>0.29347504346658065</v>
      </c>
      <c r="CL48" s="148">
        <f>CL47/(1+Interest_rates!$G46/100)</f>
        <v>0.30509078568698789</v>
      </c>
      <c r="CM48" s="148">
        <f>CM47/(1+Interest_rates!$G46/100)</f>
        <v>0.31745306432302467</v>
      </c>
      <c r="CN48" s="148">
        <f>CN47/(1+Interest_rates!$G46/100)</f>
        <v>0.33057022494085209</v>
      </c>
      <c r="CO48" s="148">
        <f>CO47/(1+Interest_rates!$G46/100)</f>
        <v>0.34444095157937016</v>
      </c>
      <c r="CP48" s="148">
        <f>CP47/(1+Interest_rates!$G46/100)</f>
        <v>0.35907280320246182</v>
      </c>
      <c r="CQ48" s="148">
        <f>CQ47/(1+Interest_rates!$G46/100)</f>
        <v>0.37446625427575125</v>
      </c>
      <c r="CR48" s="148">
        <f>CR47/(1+Interest_rates!$G46/100)</f>
        <v>0.39062821781029289</v>
      </c>
      <c r="CS48" s="148">
        <f>CS47/(1+Interest_rates!$G46/100)</f>
        <v>0.40756585733454709</v>
      </c>
      <c r="CT48" s="148">
        <f>CT47/(1+Interest_rates!$G46/100)</f>
        <v>0.42529089647002666</v>
      </c>
      <c r="CU48" s="148">
        <f>CU47/(1+Interest_rates!$G46/100)</f>
        <v>0.44382507373819041</v>
      </c>
      <c r="CV48" s="148">
        <f>CV47/(1+Interest_rates!$G46/100)</f>
        <v>0.4631935999561248</v>
      </c>
      <c r="CW48" s="148">
        <f>CW47/(1+Interest_rates!$G46/100)</f>
        <v>0.48342589640220845</v>
      </c>
      <c r="CX48" s="148">
        <f>CX47/(1+Interest_rates!$G46/100)</f>
        <v>0.504551608074985</v>
      </c>
      <c r="CY48" s="148">
        <f>CY47/(1+Interest_rates!$G46/100)</f>
        <v>0.52660051334786195</v>
      </c>
      <c r="CZ48" s="148">
        <f>CZ47/(1+Interest_rates!$G46/100)</f>
        <v>0.54960768977602992</v>
      </c>
      <c r="DA48" s="148">
        <f>DA47/(1+Interest_rates!$G46/100)</f>
        <v>0.57360356151165137</v>
      </c>
      <c r="DB48" s="148">
        <f>DB47/(1+Interest_rates!$G46/100)</f>
        <v>0.59864135697163512</v>
      </c>
      <c r="DC48" s="148">
        <f>DC47/(1+Interest_rates!$G46/100)</f>
        <v>0.62475409296273776</v>
      </c>
      <c r="DD48" s="148">
        <f>DD47/(1+Interest_rates!$G46/100)</f>
        <v>0.65199961895684289</v>
      </c>
      <c r="DE48" s="148">
        <f>DE47/(1+Interest_rates!$G46/100)</f>
        <v>0.68042028234717156</v>
      </c>
      <c r="DF48" s="148">
        <f>DF47/(1+Interest_rates!$G46/100)</f>
        <v>0.71009205001976694</v>
      </c>
      <c r="DG48" s="148">
        <f>DG47/(1+Interest_rates!$G46/100)</f>
        <v>0.74107052579392929</v>
      </c>
      <c r="DH48" s="148">
        <f>DH47/(1+Interest_rates!$G46/100)</f>
        <v>0.77341380782167957</v>
      </c>
      <c r="DI48" s="148">
        <f>DI47/(1+Interest_rates!$G46/100)</f>
        <v>0.80718260149878984</v>
      </c>
      <c r="DJ48" s="148">
        <f>DJ47/(1+Interest_rates!$G46/100)</f>
        <v>0.84244033753225689</v>
      </c>
      <c r="DK48" s="148">
        <f>DK47/(1+Interest_rates!$G46/100)</f>
        <v>0.87927688373119239</v>
      </c>
      <c r="DL48" s="148">
        <f>DL47/(1+Interest_rates!$G46/100)</f>
        <v>0.91776459148587408</v>
      </c>
      <c r="DM48" s="148">
        <f>DM47/(1+Interest_rates!$G46/100)</f>
        <v>0.95797920035560202</v>
      </c>
      <c r="DN48" s="58">
        <v>1</v>
      </c>
      <c r="DO48" s="58"/>
      <c r="DP48" s="58"/>
      <c r="DQ48" s="58"/>
      <c r="DS48" s="148">
        <f>DS47/(1+Interest_rates!$H46/100)</f>
        <v>0.10742726134188529</v>
      </c>
      <c r="DT48" s="148">
        <f>DT47/(1+Interest_rates!$H46/100)</f>
        <v>0.11096484105787356</v>
      </c>
      <c r="DU48" s="148">
        <f>DU47/(1+Interest_rates!$H46/100)</f>
        <v>0.11482863682350875</v>
      </c>
      <c r="DV48" s="148">
        <f>DV47/(1+Interest_rates!$H46/100)</f>
        <v>0.11939537170997969</v>
      </c>
      <c r="DW48" s="148">
        <f>DW47/(1+Interest_rates!$H46/100)</f>
        <v>0.1244660931465025</v>
      </c>
      <c r="DX48" s="148">
        <f>DX47/(1+Interest_rates!$H46/100)</f>
        <v>0.13006333335530074</v>
      </c>
      <c r="DY48" s="148">
        <f>DY47/(1+Interest_rates!$H46/100)</f>
        <v>0.13652097785639145</v>
      </c>
      <c r="DZ48" s="148">
        <f>DZ47/(1+Interest_rates!$H46/100)</f>
        <v>0.14356272989422406</v>
      </c>
      <c r="EA48" s="148">
        <f>EA47/(1+Interest_rates!$H46/100)</f>
        <v>0.15120457400649367</v>
      </c>
      <c r="EB48" s="148">
        <f>EB47/(1+Interest_rates!$H46/100)</f>
        <v>0.15985045154818492</v>
      </c>
      <c r="EC48" s="148">
        <f>EC47/(1+Interest_rates!$H46/100)</f>
        <v>0.16919690745020732</v>
      </c>
      <c r="ED48" s="148">
        <f>ED47/(1+Interest_rates!$H46/100)</f>
        <v>0.17927765919609062</v>
      </c>
      <c r="EE48" s="148">
        <f>EE47/(1+Interest_rates!$H46/100)</f>
        <v>0.19012754313063807</v>
      </c>
      <c r="EF48" s="148">
        <f>EF47/(1+Interest_rates!$H46/100)</f>
        <v>0.20178616407540875</v>
      </c>
      <c r="EG48" s="148">
        <f>EG47/(1+Interest_rates!$H46/100)</f>
        <v>0.21428883480152119</v>
      </c>
      <c r="EH48" s="148">
        <f>EH47/(1+Interest_rates!$H46/100)</f>
        <v>0.22767760119992014</v>
      </c>
      <c r="EI48" s="148">
        <f>EI47/(1+Interest_rates!$H46/100)</f>
        <v>0.2419916919873592</v>
      </c>
      <c r="EJ48" s="148">
        <f>EJ47/(1+Interest_rates!$H46/100)</f>
        <v>0.25727588725328077</v>
      </c>
      <c r="EK48" s="148">
        <f>EK47/(1+Interest_rates!$H46/100)</f>
        <v>0.27357688746964876</v>
      </c>
      <c r="EL48" s="148">
        <f>EL47/(1+Interest_rates!$H46/100)</f>
        <v>0.29094628405509682</v>
      </c>
      <c r="EM48" s="148">
        <f>EM47/(1+Interest_rates!$H46/100)</f>
        <v>0.30944464879531974</v>
      </c>
      <c r="EN48" s="148">
        <f>EN47/(1+Interest_rates!$H46/100)</f>
        <v>0.32913770624465383</v>
      </c>
      <c r="EO48" s="148">
        <f>EO47/(1+Interest_rates!$H46/100)</f>
        <v>0.35009719537831335</v>
      </c>
      <c r="EP48" s="148">
        <f>EP47/(1+Interest_rates!$H46/100)</f>
        <v>0.37239838672391207</v>
      </c>
      <c r="EQ48" s="148">
        <f>EQ47/(1+Interest_rates!$H46/100)</f>
        <v>0.39612016395822519</v>
      </c>
      <c r="ER48" s="148">
        <f>ER47/(1+Interest_rates!$H46/100)</f>
        <v>0.42134905720072463</v>
      </c>
      <c r="ES48" s="148">
        <f>ES47/(1+Interest_rates!$H46/100)</f>
        <v>0.44817213818212281</v>
      </c>
      <c r="ET48" s="148">
        <f>ET47/(1+Interest_rates!$H46/100)</f>
        <v>0.47669829477741482</v>
      </c>
      <c r="EU48" s="148">
        <f>EU47/(1+Interest_rates!$H46/100)</f>
        <v>0.50702584029115405</v>
      </c>
      <c r="EV48" s="148">
        <f>EV47/(1+Interest_rates!$H46/100)</f>
        <v>0.53927775399207434</v>
      </c>
      <c r="EW48" s="148">
        <f>EW47/(1+Interest_rates!$H46/100)</f>
        <v>0.57357042636843047</v>
      </c>
      <c r="EX48" s="148">
        <f>EX47/(1+Interest_rates!$H46/100)</f>
        <v>0.61005409404887334</v>
      </c>
      <c r="EY48" s="148">
        <f>EY47/(1+Interest_rates!$H46/100)</f>
        <v>0.6488693958368269</v>
      </c>
      <c r="EZ48" s="148">
        <f>EZ47/(1+Interest_rates!$H46/100)</f>
        <v>0.69016603966546597</v>
      </c>
      <c r="FA48" s="148">
        <f>FA47/(1+Interest_rates!$H46/100)</f>
        <v>0.73410339008264902</v>
      </c>
      <c r="FB48" s="148">
        <f>FB47/(1+Interest_rates!$H46/100)</f>
        <v>0.78085109396311203</v>
      </c>
      <c r="FC48" s="148">
        <f>FC47/(1+Interest_rates!$H46/100)</f>
        <v>0.83061161077700518</v>
      </c>
      <c r="FD48" s="148">
        <f>FD47/(1+Interest_rates!$H46/100)</f>
        <v>0.88358137441947637</v>
      </c>
      <c r="FE48" s="148">
        <f>FE47/(1+Interest_rates!$H46/100)</f>
        <v>0.93996977057217845</v>
      </c>
      <c r="FF48" s="58">
        <v>1</v>
      </c>
      <c r="FG48" s="58"/>
      <c r="FH48" s="58"/>
      <c r="FI48" s="58"/>
    </row>
    <row r="49" spans="1:165">
      <c r="A49" s="58">
        <v>2053</v>
      </c>
      <c r="B49" s="58">
        <v>40</v>
      </c>
      <c r="D49" s="47">
        <f t="shared" si="2"/>
        <v>0.45289041518523643</v>
      </c>
      <c r="E49" s="47">
        <f t="shared" si="2"/>
        <v>0.37243062369780583</v>
      </c>
      <c r="F49" s="47">
        <f t="shared" si="2"/>
        <v>0.30655684077380685</v>
      </c>
      <c r="G49" s="47">
        <f t="shared" si="2"/>
        <v>0.25257246819458734</v>
      </c>
      <c r="H49" s="47">
        <f t="shared" si="2"/>
        <v>0.20828904466294101</v>
      </c>
      <c r="I49" s="47">
        <f t="shared" si="2"/>
        <v>0.17192870108741007</v>
      </c>
      <c r="J49" s="47">
        <f t="shared" si="2"/>
        <v>0.14204568230027784</v>
      </c>
      <c r="K49" s="47">
        <f t="shared" si="2"/>
        <v>0.1174631423045325</v>
      </c>
      <c r="L49" s="47">
        <f t="shared" si="2"/>
        <v>9.7222187708505589E-2</v>
      </c>
      <c r="N49" s="136">
        <f>1+Interest_rates!R47/100</f>
        <v>1.0277099999999999</v>
      </c>
      <c r="O49" s="136">
        <f>1+Interest_rates!S47/100</f>
        <v>1.03271</v>
      </c>
      <c r="P49" s="136">
        <f>1+Interest_rates!T47/100</f>
        <v>1.0377099999999999</v>
      </c>
      <c r="Q49" s="136">
        <f>1+Interest_rates!U47/100</f>
        <v>1.04271</v>
      </c>
      <c r="R49" s="136">
        <f>1+Interest_rates!V47/100</f>
        <v>1.0477099999999999</v>
      </c>
      <c r="S49" s="136">
        <f>1+Interest_rates!W47/100</f>
        <v>1.05271</v>
      </c>
      <c r="T49" s="136">
        <f>1+Interest_rates!X47/100</f>
        <v>1.0577099999999999</v>
      </c>
      <c r="U49" s="136">
        <f>1+Interest_rates!Y47/100</f>
        <v>1.06271</v>
      </c>
      <c r="V49" s="136">
        <f>1+Interest_rates!Z47/100</f>
        <v>1.0677099999999999</v>
      </c>
      <c r="X49" s="47">
        <f>1/(PRODUCT(N$9:N49))</f>
        <v>0.39108745876108875</v>
      </c>
      <c r="Y49" s="47">
        <f>1/(PRODUCT(O$9:O49))</f>
        <v>0.32183607629908867</v>
      </c>
      <c r="Z49" s="47">
        <f>1/(PRODUCT(P$9:P49))</f>
        <v>0.26509769934060923</v>
      </c>
      <c r="AA49" s="47">
        <f>1/(PRODUCT(Q$9:Q49))</f>
        <v>0.2185665162890813</v>
      </c>
      <c r="AB49" s="47">
        <f>1/(PRODUCT(R$9:R49))</f>
        <v>0.18036980484115162</v>
      </c>
      <c r="AC49" s="47">
        <f>1/(PRODUCT(S$9:S49))</f>
        <v>0.14898506220109922</v>
      </c>
      <c r="AD49" s="47">
        <f>1/(PRODUCT(T$9:T49))</f>
        <v>0.12317328127117748</v>
      </c>
      <c r="AE49" s="47">
        <f>1/(PRODUCT(U$9:U49))</f>
        <v>0.10192517115449624</v>
      </c>
      <c r="AF49" s="47">
        <f>1/(PRODUCT(V$9:V49))</f>
        <v>8.4417766159702562E-2</v>
      </c>
      <c r="AG49" s="47"/>
      <c r="AH49" s="148">
        <f>AH48/(1+Interest_rates!$F47/100)</f>
        <v>0.13824156621545428</v>
      </c>
      <c r="AI49" s="148">
        <f>AI48/(1+Interest_rates!$F47/100)</f>
        <v>0.14232348266834544</v>
      </c>
      <c r="AJ49" s="148">
        <f>AJ48/(1+Interest_rates!$F47/100)</f>
        <v>0.14665438624594318</v>
      </c>
      <c r="AK49" s="148">
        <f>AK48/(1+Interest_rates!$F47/100)</f>
        <v>0.15139425600941198</v>
      </c>
      <c r="AL49" s="148">
        <f>AL48/(1+Interest_rates!$F47/100)</f>
        <v>0.15665823429085926</v>
      </c>
      <c r="AM49" s="148">
        <f>AM48/(1+Interest_rates!$F47/100)</f>
        <v>0.16252821832973777</v>
      </c>
      <c r="AN49" s="148">
        <f>AN48/(1+Interest_rates!$F47/100)</f>
        <v>0.16902447121637737</v>
      </c>
      <c r="AO49" s="148">
        <f>AO48/(1+Interest_rates!$F47/100)</f>
        <v>0.1761488526781477</v>
      </c>
      <c r="AP49" s="148">
        <f>AP48/(1+Interest_rates!$F47/100)</f>
        <v>0.18391349410420041</v>
      </c>
      <c r="AQ49" s="148">
        <f>AQ48/(1+Interest_rates!$F47/100)</f>
        <v>0.19232385818958547</v>
      </c>
      <c r="AR49" s="148">
        <f>AR48/(1+Interest_rates!$F47/100)</f>
        <v>0.20139769781897007</v>
      </c>
      <c r="AS49" s="148">
        <f>AS48/(1+Interest_rates!$F47/100)</f>
        <v>0.21115944423225563</v>
      </c>
      <c r="AT49" s="148">
        <f>AT48/(1+Interest_rates!$F47/100)</f>
        <v>0.22162872947729093</v>
      </c>
      <c r="AU49" s="148">
        <f>AU48/(1+Interest_rates!$F47/100)</f>
        <v>0.23282541289048361</v>
      </c>
      <c r="AV49" s="148">
        <f>AV48/(1+Interest_rates!$F47/100)</f>
        <v>0.24477401308002328</v>
      </c>
      <c r="AW49" s="148">
        <f>AW48/(1+Interest_rates!$F47/100)</f>
        <v>0.2574924707996612</v>
      </c>
      <c r="AX49" s="148">
        <f>AX48/(1+Interest_rates!$F47/100)</f>
        <v>0.27100567566722744</v>
      </c>
      <c r="AY49" s="148">
        <f>AY48/(1+Interest_rates!$F47/100)</f>
        <v>0.28533374573975373</v>
      </c>
      <c r="AZ49" s="148">
        <f>AZ48/(1+Interest_rates!$F47/100)</f>
        <v>0.30050208766327918</v>
      </c>
      <c r="BA49" s="148">
        <f>BA48/(1+Interest_rates!$F47/100)</f>
        <v>0.3165368790609917</v>
      </c>
      <c r="BB49" s="148">
        <f>BB48/(1+Interest_rates!$F47/100)</f>
        <v>0.33346843672196413</v>
      </c>
      <c r="BC49" s="148">
        <f>BC48/(1+Interest_rates!$F47/100)</f>
        <v>0.35133567556152695</v>
      </c>
      <c r="BD49" s="148">
        <f>BD48/(1+Interest_rates!$F47/100)</f>
        <v>0.37018132119864733</v>
      </c>
      <c r="BE49" s="148">
        <f>BE48/(1+Interest_rates!$F47/100)</f>
        <v>0.39005265452059062</v>
      </c>
      <c r="BF49" s="148">
        <f>BF48/(1+Interest_rates!$F47/100)</f>
        <v>0.41099848206834638</v>
      </c>
      <c r="BG49" s="148">
        <f>BG48/(1+Interest_rates!$F47/100)</f>
        <v>0.4330691005554167</v>
      </c>
      <c r="BH49" s="148">
        <f>BH48/(1+Interest_rates!$F47/100)</f>
        <v>0.45632058056423702</v>
      </c>
      <c r="BI49" s="148">
        <f>BI48/(1+Interest_rates!$F47/100)</f>
        <v>0.48080674291731373</v>
      </c>
      <c r="BJ49" s="148">
        <f>BJ48/(1+Interest_rates!$F47/100)</f>
        <v>0.50660202467482762</v>
      </c>
      <c r="BK49" s="148">
        <f>BK48/(1+Interest_rates!$F47/100)</f>
        <v>0.53376602523789196</v>
      </c>
      <c r="BL49" s="148">
        <f>BL48/(1+Interest_rates!$F47/100)</f>
        <v>0.56238122185089534</v>
      </c>
      <c r="BM49" s="148">
        <f>BM48/(1+Interest_rates!$F47/100)</f>
        <v>0.59251923152988484</v>
      </c>
      <c r="BN49" s="148">
        <f>BN48/(1+Interest_rates!$F47/100)</f>
        <v>0.62428300249373903</v>
      </c>
      <c r="BO49" s="148">
        <f>BO48/(1+Interest_rates!$F47/100)</f>
        <v>0.65776080278546811</v>
      </c>
      <c r="BP49" s="148">
        <f>BP48/(1+Interest_rates!$F47/100)</f>
        <v>0.69304572329009184</v>
      </c>
      <c r="BQ49" s="148">
        <f>BQ48/(1+Interest_rates!$F47/100)</f>
        <v>0.73023594289328486</v>
      </c>
      <c r="BR49" s="148">
        <f>BR48/(1+Interest_rates!$F47/100)</f>
        <v>0.76943500830779632</v>
      </c>
      <c r="BS49" s="148">
        <f>BS48/(1+Interest_rates!$F47/100)</f>
        <v>0.81077367356414087</v>
      </c>
      <c r="BT49" s="148">
        <f>BT48/(1+Interest_rates!$F47/100)</f>
        <v>0.85437059553903194</v>
      </c>
      <c r="BU49" s="148">
        <f>BU48/(1+Interest_rates!$F47/100)</f>
        <v>0.9003511122497514</v>
      </c>
      <c r="BV49" s="148">
        <f>BV48/(1+Interest_rates!$F47/100)</f>
        <v>0.94884762455997196</v>
      </c>
      <c r="BW49" s="58">
        <v>1</v>
      </c>
      <c r="BX49" s="58"/>
      <c r="BY49" s="58"/>
      <c r="CA49" s="148">
        <f>CA48/(1+Interest_rates!$G47/100)</f>
        <v>0.20123330816326918</v>
      </c>
      <c r="CB49" s="148">
        <f>CB48/(1+Interest_rates!$G47/100)</f>
        <v>0.20685375446026927</v>
      </c>
      <c r="CC49" s="148">
        <f>CC48/(1+Interest_rates!$G47/100)</f>
        <v>0.21302213341827453</v>
      </c>
      <c r="CD49" s="148">
        <f>CD48/(1+Interest_rates!$G47/100)</f>
        <v>0.21936380233013661</v>
      </c>
      <c r="CE49" s="148">
        <f>CE48/(1+Interest_rates!$G47/100)</f>
        <v>0.22648654499179618</v>
      </c>
      <c r="CF49" s="148">
        <f>CF48/(1+Interest_rates!$G47/100)</f>
        <v>0.23440677947015937</v>
      </c>
      <c r="CG49" s="148">
        <f>CG48/(1+Interest_rates!$G47/100)</f>
        <v>0.24252897437880022</v>
      </c>
      <c r="CH49" s="148">
        <f>CH48/(1+Interest_rates!$G47/100)</f>
        <v>0.2514006842615768</v>
      </c>
      <c r="CI49" s="148">
        <f>CI48/(1+Interest_rates!$G47/100)</f>
        <v>0.26101173242089692</v>
      </c>
      <c r="CJ49" s="148">
        <f>CJ48/(1+Interest_rates!$G47/100)</f>
        <v>0.27071614863230592</v>
      </c>
      <c r="CK49" s="148">
        <f>CK48/(1+Interest_rates!$G47/100)</f>
        <v>0.2811305988701906</v>
      </c>
      <c r="CL49" s="148">
        <f>CL48/(1+Interest_rates!$G47/100)</f>
        <v>0.2922577479734727</v>
      </c>
      <c r="CM49" s="148">
        <f>CM48/(1+Interest_rates!$G47/100)</f>
        <v>0.30410003192135787</v>
      </c>
      <c r="CN49" s="148">
        <f>CN48/(1+Interest_rates!$G47/100)</f>
        <v>0.3166654452403484</v>
      </c>
      <c r="CO49" s="148">
        <f>CO48/(1+Interest_rates!$G47/100)</f>
        <v>0.32995272732263337</v>
      </c>
      <c r="CP49" s="148">
        <f>CP48/(1+Interest_rates!$G47/100)</f>
        <v>0.34396911917929884</v>
      </c>
      <c r="CQ49" s="148">
        <f>CQ48/(1+Interest_rates!$G47/100)</f>
        <v>0.35871507531851526</v>
      </c>
      <c r="CR49" s="148">
        <f>CR48/(1+Interest_rates!$G47/100)</f>
        <v>0.37419721796926259</v>
      </c>
      <c r="CS49" s="148">
        <f>CS48/(1+Interest_rates!$G47/100)</f>
        <v>0.39042240934040973</v>
      </c>
      <c r="CT49" s="148">
        <f>CT48/(1+Interest_rates!$G47/100)</f>
        <v>0.40740187992262428</v>
      </c>
      <c r="CU49" s="148">
        <f>CU48/(1+Interest_rates!$G47/100)</f>
        <v>0.42515645384965223</v>
      </c>
      <c r="CV49" s="148">
        <f>CV48/(1+Interest_rates!$G47/100)</f>
        <v>0.44371028149565084</v>
      </c>
      <c r="CW49" s="148">
        <f>CW48/(1+Interest_rates!$G47/100)</f>
        <v>0.46309154659138096</v>
      </c>
      <c r="CX49" s="148">
        <f>CX48/(1+Interest_rates!$G47/100)</f>
        <v>0.48332864717742435</v>
      </c>
      <c r="CY49" s="148">
        <f>CY48/(1+Interest_rates!$G47/100)</f>
        <v>0.50445010905907794</v>
      </c>
      <c r="CZ49" s="148">
        <f>CZ48/(1+Interest_rates!$G47/100)</f>
        <v>0.52648953432386891</v>
      </c>
      <c r="DA49" s="148">
        <f>DA48/(1+Interest_rates!$G47/100)</f>
        <v>0.54947606739244903</v>
      </c>
      <c r="DB49" s="148">
        <f>DB48/(1+Interest_rates!$G47/100)</f>
        <v>0.57346069773412955</v>
      </c>
      <c r="DC49" s="148">
        <f>DC48/(1+Interest_rates!$G47/100)</f>
        <v>0.59847505336929219</v>
      </c>
      <c r="DD49" s="148">
        <f>DD48/(1+Interest_rates!$G47/100)</f>
        <v>0.62457455044672716</v>
      </c>
      <c r="DE49" s="148">
        <f>DE48/(1+Interest_rates!$G47/100)</f>
        <v>0.65179975510069987</v>
      </c>
      <c r="DF49" s="148">
        <f>DF48/(1+Interest_rates!$G47/100)</f>
        <v>0.68022343882113112</v>
      </c>
      <c r="DG49" s="148">
        <f>DG48/(1+Interest_rates!$G47/100)</f>
        <v>0.70989886656314183</v>
      </c>
      <c r="DH49" s="148">
        <f>DH48/(1+Interest_rates!$G47/100)</f>
        <v>0.74088169269542359</v>
      </c>
      <c r="DI49" s="148">
        <f>DI48/(1+Interest_rates!$G47/100)</f>
        <v>0.7732300691618913</v>
      </c>
      <c r="DJ49" s="148">
        <f>DJ48/(1+Interest_rates!$G47/100)</f>
        <v>0.80700475858288256</v>
      </c>
      <c r="DK49" s="148">
        <f>DK48/(1+Interest_rates!$G47/100)</f>
        <v>0.84229184865667772</v>
      </c>
      <c r="DL49" s="148">
        <f>DL48/(1+Interest_rates!$G47/100)</f>
        <v>0.8791606474560778</v>
      </c>
      <c r="DM49" s="148">
        <f>DM48/(1+Interest_rates!$G47/100)</f>
        <v>0.91768370870630811</v>
      </c>
      <c r="DN49" s="148">
        <f>DN48/(1+Interest_rates!$G47/100)</f>
        <v>0.95793698690500151</v>
      </c>
      <c r="DO49" s="58">
        <v>1</v>
      </c>
      <c r="DP49" s="58"/>
      <c r="DQ49" s="58"/>
      <c r="DS49" s="148">
        <f>DS48/(1+Interest_rates!$H47/100)</f>
        <v>0.10097401222085073</v>
      </c>
      <c r="DT49" s="148">
        <f>DT48/(1+Interest_rates!$H47/100)</f>
        <v>0.10429908644328334</v>
      </c>
      <c r="DU49" s="148">
        <f>DU48/(1+Interest_rates!$H47/100)</f>
        <v>0.10793078063323848</v>
      </c>
      <c r="DV49" s="148">
        <f>DV48/(1+Interest_rates!$H47/100)</f>
        <v>0.11222318777902238</v>
      </c>
      <c r="DW49" s="148">
        <f>DW48/(1+Interest_rates!$H47/100)</f>
        <v>0.11698930656399743</v>
      </c>
      <c r="DX49" s="148">
        <f>DX48/(1+Interest_rates!$H47/100)</f>
        <v>0.12225031568018041</v>
      </c>
      <c r="DY49" s="148">
        <f>DY48/(1+Interest_rates!$H47/100)</f>
        <v>0.12832004385370141</v>
      </c>
      <c r="DZ49" s="148">
        <f>DZ48/(1+Interest_rates!$H47/100)</f>
        <v>0.13493879171567527</v>
      </c>
      <c r="EA49" s="148">
        <f>EA48/(1+Interest_rates!$H47/100)</f>
        <v>0.14212158359870072</v>
      </c>
      <c r="EB49" s="148">
        <f>EB48/(1+Interest_rates!$H47/100)</f>
        <v>0.15024809574887438</v>
      </c>
      <c r="EC49" s="148">
        <f>EC48/(1+Interest_rates!$H47/100)</f>
        <v>0.1590331019073111</v>
      </c>
      <c r="ED49" s="148">
        <f>ED48/(1+Interest_rates!$H47/100)</f>
        <v>0.16850829411894863</v>
      </c>
      <c r="EE49" s="148">
        <f>EE48/(1+Interest_rates!$H47/100)</f>
        <v>0.17870641607902743</v>
      </c>
      <c r="EF49" s="148">
        <f>EF48/(1+Interest_rates!$H47/100)</f>
        <v>0.18966469351299337</v>
      </c>
      <c r="EG49" s="148">
        <f>EG48/(1+Interest_rates!$H47/100)</f>
        <v>0.20141631792305853</v>
      </c>
      <c r="EH49" s="148">
        <f>EH48/(1+Interest_rates!$H47/100)</f>
        <v>0.21400080946689115</v>
      </c>
      <c r="EI49" s="148">
        <f>EI48/(1+Interest_rates!$H47/100)</f>
        <v>0.22745504035807468</v>
      </c>
      <c r="EJ49" s="148">
        <f>EJ48/(1+Interest_rates!$H47/100)</f>
        <v>0.24182110070709062</v>
      </c>
      <c r="EK49" s="148">
        <f>EK48/(1+Interest_rates!$H47/100)</f>
        <v>0.25714288564789201</v>
      </c>
      <c r="EL49" s="148">
        <f>EL48/(1+Interest_rates!$H47/100)</f>
        <v>0.27346888745767672</v>
      </c>
      <c r="EM49" s="148">
        <f>EM48/(1+Interest_rates!$H47/100)</f>
        <v>0.29085603932223569</v>
      </c>
      <c r="EN49" s="148">
        <f>EN48/(1+Interest_rates!$H47/100)</f>
        <v>0.30936611766470268</v>
      </c>
      <c r="EO49" s="148">
        <f>EO48/(1+Interest_rates!$H47/100)</f>
        <v>0.32906655203759094</v>
      </c>
      <c r="EP49" s="148">
        <f>EP48/(1+Interest_rates!$H47/100)</f>
        <v>0.35002809140238561</v>
      </c>
      <c r="EQ49" s="148">
        <f>EQ48/(1+Interest_rates!$H47/100)</f>
        <v>0.37232488082471754</v>
      </c>
      <c r="ER49" s="148">
        <f>ER48/(1+Interest_rates!$H47/100)</f>
        <v>0.39603825248444385</v>
      </c>
      <c r="ES49" s="148">
        <f>ES48/(1+Interest_rates!$H47/100)</f>
        <v>0.4212500476376036</v>
      </c>
      <c r="ET49" s="148">
        <f>ET48/(1+Interest_rates!$H47/100)</f>
        <v>0.44806261316973695</v>
      </c>
      <c r="EU49" s="148">
        <f>EU48/(1+Interest_rates!$H47/100)</f>
        <v>0.47656835661959573</v>
      </c>
      <c r="EV49" s="148">
        <f>EV48/(1+Interest_rates!$H47/100)</f>
        <v>0.50688286978416819</v>
      </c>
      <c r="EW49" s="148">
        <f>EW48/(1+Interest_rates!$H47/100)</f>
        <v>0.53911555147374357</v>
      </c>
      <c r="EX49" s="148">
        <f>EX48/(1+Interest_rates!$H47/100)</f>
        <v>0.57340761347188518</v>
      </c>
      <c r="EY49" s="148">
        <f>EY48/(1+Interest_rates!$H47/100)</f>
        <v>0.60989124628664737</v>
      </c>
      <c r="EZ49" s="148">
        <f>EZ48/(1+Interest_rates!$H47/100)</f>
        <v>0.64870716476531476</v>
      </c>
      <c r="FA49" s="148">
        <f>FA48/(1+Interest_rates!$H47/100)</f>
        <v>0.69000516028860437</v>
      </c>
      <c r="FB49" s="148">
        <f>FB48/(1+Interest_rates!$H47/100)</f>
        <v>0.73394468889578268</v>
      </c>
      <c r="FC49" s="148">
        <f>FC48/(1+Interest_rates!$H47/100)</f>
        <v>0.78071604814035511</v>
      </c>
      <c r="FD49" s="148">
        <f>FD48/(1+Interest_rates!$H47/100)</f>
        <v>0.83050387196236186</v>
      </c>
      <c r="FE49" s="148">
        <f>FE48/(1+Interest_rates!$H47/100)</f>
        <v>0.88350496806325585</v>
      </c>
      <c r="FF49" s="148">
        <f>FF48/(1+Interest_rates!$H47/100)</f>
        <v>0.93992912934364758</v>
      </c>
      <c r="FG49" s="58">
        <v>1</v>
      </c>
      <c r="FH49" s="58"/>
      <c r="FI49" s="58"/>
    </row>
    <row r="50" spans="1:165">
      <c r="A50" s="58">
        <v>2054</v>
      </c>
      <c r="B50" s="58">
        <v>41</v>
      </c>
      <c r="D50" s="47">
        <f t="shared" si="2"/>
        <v>0.44401021096591808</v>
      </c>
      <c r="E50" s="47">
        <f t="shared" si="2"/>
        <v>0.36334694994907885</v>
      </c>
      <c r="F50" s="47">
        <f t="shared" si="2"/>
        <v>0.29762800075126877</v>
      </c>
      <c r="G50" s="47">
        <f t="shared" si="2"/>
        <v>0.24403137023631633</v>
      </c>
      <c r="H50" s="47">
        <f t="shared" si="2"/>
        <v>0.20027792756052021</v>
      </c>
      <c r="I50" s="47">
        <f t="shared" si="2"/>
        <v>0.16452507281091874</v>
      </c>
      <c r="J50" s="47">
        <f t="shared" si="2"/>
        <v>0.13528160219074079</v>
      </c>
      <c r="K50" s="47">
        <f t="shared" si="2"/>
        <v>0.11133947137870381</v>
      </c>
      <c r="L50" s="47">
        <f t="shared" si="2"/>
        <v>9.171904500802415E-2</v>
      </c>
      <c r="N50" s="136">
        <f>1+Interest_rates!R48/100</f>
        <v>1.0277499999999999</v>
      </c>
      <c r="O50" s="136">
        <f>1+Interest_rates!S48/100</f>
        <v>1.0327500000000001</v>
      </c>
      <c r="P50" s="136">
        <f>1+Interest_rates!T48/100</f>
        <v>1.03775</v>
      </c>
      <c r="Q50" s="136">
        <f>1+Interest_rates!U48/100</f>
        <v>1.0427500000000001</v>
      </c>
      <c r="R50" s="136">
        <f>1+Interest_rates!V48/100</f>
        <v>1.04775</v>
      </c>
      <c r="S50" s="136">
        <f>1+Interest_rates!W48/100</f>
        <v>1.0527500000000001</v>
      </c>
      <c r="T50" s="136">
        <f>1+Interest_rates!X48/100</f>
        <v>1.05775</v>
      </c>
      <c r="U50" s="136">
        <f>1+Interest_rates!Y48/100</f>
        <v>1.0627500000000001</v>
      </c>
      <c r="V50" s="136">
        <f>1+Interest_rates!Z48/100</f>
        <v>1.06775</v>
      </c>
      <c r="X50" s="47">
        <f>1/(PRODUCT(N$9:N50))</f>
        <v>0.38052781197868041</v>
      </c>
      <c r="Y50" s="47">
        <f>1/(PRODUCT(O$9:O50))</f>
        <v>0.31163018765343853</v>
      </c>
      <c r="Z50" s="47">
        <f>1/(PRODUCT(P$9:P50))</f>
        <v>0.25545429953322984</v>
      </c>
      <c r="AA50" s="47">
        <f>1/(PRODUCT(Q$9:Q50))</f>
        <v>0.20960586553735916</v>
      </c>
      <c r="AB50" s="47">
        <f>1/(PRODUCT(R$9:R50))</f>
        <v>0.1721496586410419</v>
      </c>
      <c r="AC50" s="47">
        <f>1/(PRODUCT(S$9:S50))</f>
        <v>0.14151988810363259</v>
      </c>
      <c r="AD50" s="47">
        <f>1/(PRODUCT(T$9:T50))</f>
        <v>0.11644838692618999</v>
      </c>
      <c r="AE50" s="47">
        <f>1/(PRODUCT(U$9:U50))</f>
        <v>9.5907006496820726E-2</v>
      </c>
      <c r="AF50" s="47">
        <f>1/(PRODUCT(V$9:V50))</f>
        <v>7.9061359081903593E-2</v>
      </c>
      <c r="AG50" s="47"/>
      <c r="AH50" s="148">
        <f>AH49/(1+Interest_rates!$F48/100)</f>
        <v>0.1311652034873137</v>
      </c>
      <c r="AI50" s="148">
        <f>AI49/(1+Interest_rates!$F48/100)</f>
        <v>0.13503817322296641</v>
      </c>
      <c r="AJ50" s="148">
        <f>AJ49/(1+Interest_rates!$F48/100)</f>
        <v>0.13914738483414127</v>
      </c>
      <c r="AK50" s="148">
        <f>AK49/(1+Interest_rates!$F48/100)</f>
        <v>0.14364462831198063</v>
      </c>
      <c r="AL50" s="148">
        <f>AL49/(1+Interest_rates!$F48/100)</f>
        <v>0.14863915203838823</v>
      </c>
      <c r="AM50" s="148">
        <f>AM49/(1+Interest_rates!$F48/100)</f>
        <v>0.15420866106526665</v>
      </c>
      <c r="AN50" s="148">
        <f>AN49/(1+Interest_rates!$F48/100)</f>
        <v>0.16037238124804534</v>
      </c>
      <c r="AO50" s="148">
        <f>AO49/(1+Interest_rates!$F48/100)</f>
        <v>0.16713207711765046</v>
      </c>
      <c r="AP50" s="148">
        <f>AP49/(1+Interest_rates!$F48/100)</f>
        <v>0.17449925907699645</v>
      </c>
      <c r="AQ50" s="148">
        <f>AQ49/(1+Interest_rates!$F48/100)</f>
        <v>0.18247911019458748</v>
      </c>
      <c r="AR50" s="148">
        <f>AR49/(1+Interest_rates!$F48/100)</f>
        <v>0.19108847461356809</v>
      </c>
      <c r="AS50" s="148">
        <f>AS49/(1+Interest_rates!$F48/100)</f>
        <v>0.2003505329780878</v>
      </c>
      <c r="AT50" s="148">
        <f>AT49/(1+Interest_rates!$F48/100)</f>
        <v>0.21028391240314145</v>
      </c>
      <c r="AU50" s="148">
        <f>AU49/(1+Interest_rates!$F48/100)</f>
        <v>0.22090745565774811</v>
      </c>
      <c r="AV50" s="148">
        <f>AV49/(1+Interest_rates!$F48/100)</f>
        <v>0.23224442628210379</v>
      </c>
      <c r="AW50" s="148">
        <f>AW49/(1+Interest_rates!$F48/100)</f>
        <v>0.24431184667172182</v>
      </c>
      <c r="AX50" s="148">
        <f>AX49/(1+Interest_rates!$F48/100)</f>
        <v>0.25713333238505381</v>
      </c>
      <c r="AY50" s="148">
        <f>AY49/(1+Interest_rates!$F48/100)</f>
        <v>0.27072797166825158</v>
      </c>
      <c r="AZ50" s="148">
        <f>AZ49/(1+Interest_rates!$F48/100)</f>
        <v>0.28511987064213595</v>
      </c>
      <c r="BA50" s="148">
        <f>BA49/(1+Interest_rates!$F48/100)</f>
        <v>0.30033386693960029</v>
      </c>
      <c r="BB50" s="148">
        <f>BB49/(1+Interest_rates!$F48/100)</f>
        <v>0.31639872548219949</v>
      </c>
      <c r="BC50" s="148">
        <f>BC49/(1+Interest_rates!$F48/100)</f>
        <v>0.3333513691935357</v>
      </c>
      <c r="BD50" s="148">
        <f>BD49/(1+Interest_rates!$F48/100)</f>
        <v>0.35123233663707704</v>
      </c>
      <c r="BE50" s="148">
        <f>BE49/(1+Interest_rates!$F48/100)</f>
        <v>0.37008648846775527</v>
      </c>
      <c r="BF50" s="148">
        <f>BF49/(1+Interest_rates!$F48/100)</f>
        <v>0.38996013289847375</v>
      </c>
      <c r="BG50" s="148">
        <f>BG49/(1+Interest_rates!$F48/100)</f>
        <v>0.41090099203512187</v>
      </c>
      <c r="BH50" s="148">
        <f>BH49/(1+Interest_rates!$F48/100)</f>
        <v>0.43296226629748757</v>
      </c>
      <c r="BI50" s="148">
        <f>BI49/(1+Interest_rates!$F48/100)</f>
        <v>0.45619502150701052</v>
      </c>
      <c r="BJ50" s="148">
        <f>BJ49/(1+Interest_rates!$F48/100)</f>
        <v>0.48066988441086167</v>
      </c>
      <c r="BK50" s="148">
        <f>BK49/(1+Interest_rates!$F48/100)</f>
        <v>0.50644340361297213</v>
      </c>
      <c r="BL50" s="148">
        <f>BL49/(1+Interest_rates!$F48/100)</f>
        <v>0.53359383448066355</v>
      </c>
      <c r="BM50" s="148">
        <f>BM49/(1+Interest_rates!$F48/100)</f>
        <v>0.56218912807048238</v>
      </c>
      <c r="BN50" s="148">
        <f>BN49/(1+Interest_rates!$F48/100)</f>
        <v>0.59232696284808484</v>
      </c>
      <c r="BO50" s="148">
        <f>BO49/(1+Interest_rates!$F48/100)</f>
        <v>0.62409108855777617</v>
      </c>
      <c r="BP50" s="148">
        <f>BP49/(1+Interest_rates!$F48/100)</f>
        <v>0.65756983091236954</v>
      </c>
      <c r="BQ50" s="148">
        <f>BQ49/(1+Interest_rates!$F48/100)</f>
        <v>0.69285634317878919</v>
      </c>
      <c r="BR50" s="148">
        <f>BR49/(1+Interest_rates!$F48/100)</f>
        <v>0.7300488716806266</v>
      </c>
      <c r="BS50" s="148">
        <f>BS49/(1+Interest_rates!$F48/100)</f>
        <v>0.7692714773605398</v>
      </c>
      <c r="BT50" s="148">
        <f>BT49/(1+Interest_rates!$F48/100)</f>
        <v>0.81063674324117085</v>
      </c>
      <c r="BU50" s="148">
        <f>BU49/(1+Interest_rates!$F48/100)</f>
        <v>0.85426359148892395</v>
      </c>
      <c r="BV50" s="148">
        <f>BV49/(1+Interest_rates!$F48/100)</f>
        <v>0.9002776455808833</v>
      </c>
      <c r="BW50" s="148">
        <f>BW49/(1+Interest_rates!$F48/100)</f>
        <v>0.94881161345414877</v>
      </c>
      <c r="BX50" s="58">
        <v>1</v>
      </c>
      <c r="BY50" s="58"/>
      <c r="CA50" s="148">
        <f>CA49/(1+Interest_rates!$G48/100)</f>
        <v>0.19276144275422116</v>
      </c>
      <c r="CB50" s="148">
        <f>CB49/(1+Interest_rates!$G48/100)</f>
        <v>0.19814526985034656</v>
      </c>
      <c r="CC50" s="148">
        <f>CC49/(1+Interest_rates!$G48/100)</f>
        <v>0.20405396179728391</v>
      </c>
      <c r="CD50" s="148">
        <f>CD49/(1+Interest_rates!$G48/100)</f>
        <v>0.21012864823998911</v>
      </c>
      <c r="CE50" s="148">
        <f>CE49/(1+Interest_rates!$G48/100)</f>
        <v>0.21695152544834159</v>
      </c>
      <c r="CF50" s="148">
        <f>CF49/(1+Interest_rates!$G48/100)</f>
        <v>0.22453832029327014</v>
      </c>
      <c r="CG50" s="148">
        <f>CG49/(1+Interest_rates!$G48/100)</f>
        <v>0.23231857309143181</v>
      </c>
      <c r="CH50" s="148">
        <f>CH49/(1+Interest_rates!$G48/100)</f>
        <v>0.24081678649511645</v>
      </c>
      <c r="CI50" s="148">
        <f>CI49/(1+Interest_rates!$G48/100)</f>
        <v>0.25002321224282481</v>
      </c>
      <c r="CJ50" s="148">
        <f>CJ49/(1+Interest_rates!$G48/100)</f>
        <v>0.25931907527401304</v>
      </c>
      <c r="CK50" s="148">
        <f>CK49/(1+Interest_rates!$G48/100)</f>
        <v>0.26929508009980424</v>
      </c>
      <c r="CL50" s="148">
        <f>CL49/(1+Interest_rates!$G48/100)</f>
        <v>0.27995377937015442</v>
      </c>
      <c r="CM50" s="148">
        <f>CM49/(1+Interest_rates!$G48/100)</f>
        <v>0.29129750651023312</v>
      </c>
      <c r="CN50" s="148">
        <f>CN49/(1+Interest_rates!$G48/100)</f>
        <v>0.30333391947923599</v>
      </c>
      <c r="CO50" s="148">
        <f>CO49/(1+Interest_rates!$G48/100)</f>
        <v>0.3160618107405847</v>
      </c>
      <c r="CP50" s="148">
        <f>CP49/(1+Interest_rates!$G48/100)</f>
        <v>0.32948811646084475</v>
      </c>
      <c r="CQ50" s="148">
        <f>CQ49/(1+Interest_rates!$G48/100)</f>
        <v>0.34361327201352104</v>
      </c>
      <c r="CR50" s="148">
        <f>CR49/(1+Interest_rates!$G48/100)</f>
        <v>0.3584436208336248</v>
      </c>
      <c r="CS50" s="148">
        <f>CS49/(1+Interest_rates!$G48/100)</f>
        <v>0.37398573623297071</v>
      </c>
      <c r="CT50" s="148">
        <f>CT49/(1+Interest_rates!$G48/100)</f>
        <v>0.39025037590174272</v>
      </c>
      <c r="CU50" s="148">
        <f>CU49/(1+Interest_rates!$G48/100)</f>
        <v>0.40725748728354066</v>
      </c>
      <c r="CV50" s="148">
        <f>CV49/(1+Interest_rates!$G48/100)</f>
        <v>0.42503020402859415</v>
      </c>
      <c r="CW50" s="148">
        <f>CW49/(1+Interest_rates!$G48/100)</f>
        <v>0.44359552334056324</v>
      </c>
      <c r="CX50" s="148">
        <f>CX49/(1+Interest_rates!$G48/100)</f>
        <v>0.46298064771054587</v>
      </c>
      <c r="CY50" s="148">
        <f>CY49/(1+Interest_rates!$G48/100)</f>
        <v>0.48321290201549688</v>
      </c>
      <c r="CZ50" s="148">
        <f>CZ49/(1+Interest_rates!$G48/100)</f>
        <v>0.5043244737045538</v>
      </c>
      <c r="DA50" s="148">
        <f>DA49/(1+Interest_rates!$G48/100)</f>
        <v>0.52634328022649468</v>
      </c>
      <c r="DB50" s="148">
        <f>DB49/(1+Interest_rates!$G48/100)</f>
        <v>0.54931816440838122</v>
      </c>
      <c r="DC50" s="148">
        <f>DC49/(1+Interest_rates!$G48/100)</f>
        <v>0.57327942273987476</v>
      </c>
      <c r="DD50" s="148">
        <f>DD49/(1+Interest_rates!$G48/100)</f>
        <v>0.59828013836556082</v>
      </c>
      <c r="DE50" s="148">
        <f>DE49/(1+Interest_rates!$G48/100)</f>
        <v>0.62435916959691551</v>
      </c>
      <c r="DF50" s="148">
        <f>DF49/(1+Interest_rates!$G48/100)</f>
        <v>0.6515862242646977</v>
      </c>
      <c r="DG50" s="148">
        <f>DG49/(1+Interest_rates!$G48/100)</f>
        <v>0.68001232488446939</v>
      </c>
      <c r="DH50" s="148">
        <f>DH49/(1+Interest_rates!$G48/100)</f>
        <v>0.70969078279172726</v>
      </c>
      <c r="DI50" s="148">
        <f>DI49/(1+Interest_rates!$G48/100)</f>
        <v>0.7406773017499797</v>
      </c>
      <c r="DJ50" s="148">
        <f>DJ49/(1+Interest_rates!$G48/100)</f>
        <v>0.77303008629041869</v>
      </c>
      <c r="DK50" s="148">
        <f>DK49/(1+Interest_rates!$G48/100)</f>
        <v>0.80683159984355357</v>
      </c>
      <c r="DL50" s="148">
        <f>DL49/(1+Interest_rates!$G48/100)</f>
        <v>0.84214823263190564</v>
      </c>
      <c r="DM50" s="148">
        <f>DM49/(1+Interest_rates!$G48/100)</f>
        <v>0.87904948388937032</v>
      </c>
      <c r="DN50" s="148">
        <f>DN49/(1+Interest_rates!$G48/100)</f>
        <v>0.91760811045069357</v>
      </c>
      <c r="DO50" s="148">
        <f>DO49/(1+Interest_rates!$G48/100)</f>
        <v>0.95790028258058346</v>
      </c>
      <c r="DP50" s="58">
        <v>1</v>
      </c>
      <c r="DQ50" s="58"/>
      <c r="DS50" s="148">
        <f>DS49/(1+Interest_rates!$H48/100)</f>
        <v>9.4904847239861589E-2</v>
      </c>
      <c r="DT50" s="148">
        <f>DT49/(1+Interest_rates!$H48/100)</f>
        <v>9.8030063859470218E-2</v>
      </c>
      <c r="DU50" s="148">
        <f>DU49/(1+Interest_rates!$H48/100)</f>
        <v>0.10144347068305699</v>
      </c>
      <c r="DV50" s="148">
        <f>DV49/(1+Interest_rates!$H48/100)</f>
        <v>0.10547787751212218</v>
      </c>
      <c r="DW50" s="148">
        <f>DW49/(1+Interest_rates!$H48/100)</f>
        <v>0.10995752297006198</v>
      </c>
      <c r="DX50" s="148">
        <f>DX49/(1+Interest_rates!$H48/100)</f>
        <v>0.11490231277802568</v>
      </c>
      <c r="DY50" s="148">
        <f>DY49/(1+Interest_rates!$H48/100)</f>
        <v>0.12060721260745469</v>
      </c>
      <c r="DZ50" s="148">
        <f>DZ49/(1+Interest_rates!$H48/100)</f>
        <v>0.12682813263374715</v>
      </c>
      <c r="EA50" s="148">
        <f>EA49/(1+Interest_rates!$H48/100)</f>
        <v>0.13357919413384156</v>
      </c>
      <c r="EB50" s="148">
        <f>EB49/(1+Interest_rates!$H48/100)</f>
        <v>0.14121725245441458</v>
      </c>
      <c r="EC50" s="148">
        <f>EC49/(1+Interest_rates!$H48/100)</f>
        <v>0.14947422520542422</v>
      </c>
      <c r="ED50" s="148">
        <f>ED49/(1+Interest_rates!$H48/100)</f>
        <v>0.15837989954316334</v>
      </c>
      <c r="EE50" s="148">
        <f>EE49/(1+Interest_rates!$H48/100)</f>
        <v>0.16796505106351561</v>
      </c>
      <c r="EF50" s="148">
        <f>EF49/(1+Interest_rates!$H48/100)</f>
        <v>0.17826466799473037</v>
      </c>
      <c r="EG50" s="148">
        <f>EG49/(1+Interest_rates!$H48/100)</f>
        <v>0.18930994682368396</v>
      </c>
      <c r="EH50" s="148">
        <f>EH49/(1+Interest_rates!$H48/100)</f>
        <v>0.20113803230122765</v>
      </c>
      <c r="EI50" s="148">
        <f>EI49/(1+Interest_rates!$H48/100)</f>
        <v>0.2137835803920059</v>
      </c>
      <c r="EJ50" s="148">
        <f>EJ49/(1+Interest_rates!$H48/100)</f>
        <v>0.22728615132956495</v>
      </c>
      <c r="EK50" s="148">
        <f>EK49/(1+Interest_rates!$H48/100)</f>
        <v>0.24168700187780631</v>
      </c>
      <c r="EL50" s="148">
        <f>EL49/(1+Interest_rates!$H48/100)</f>
        <v>0.25703170962702826</v>
      </c>
      <c r="EM50" s="148">
        <f>EM49/(1+Interest_rates!$H48/100)</f>
        <v>0.27337378572511462</v>
      </c>
      <c r="EN50" s="148">
        <f>EN49/(1+Interest_rates!$H48/100)</f>
        <v>0.29077129344866082</v>
      </c>
      <c r="EO50" s="148">
        <f>EO49/(1+Interest_rates!$H48/100)</f>
        <v>0.30928760941547156</v>
      </c>
      <c r="EP50" s="148">
        <f>EP49/(1+Interest_rates!$H48/100)</f>
        <v>0.32898923013523723</v>
      </c>
      <c r="EQ50" s="148">
        <f>EQ49/(1+Interest_rates!$H48/100)</f>
        <v>0.3499458440948518</v>
      </c>
      <c r="ER50" s="148">
        <f>ER49/(1+Interest_rates!$H48/100)</f>
        <v>0.37223389490525294</v>
      </c>
      <c r="ES50" s="148">
        <f>ES49/(1+Interest_rates!$H48/100)</f>
        <v>0.39593030465492141</v>
      </c>
      <c r="ET50" s="148">
        <f>ET49/(1+Interest_rates!$H48/100)</f>
        <v>0.42113126854620703</v>
      </c>
      <c r="EU50" s="148">
        <f>EU49/(1+Interest_rates!$H48/100)</f>
        <v>0.44792363985111683</v>
      </c>
      <c r="EV50" s="148">
        <f>EV49/(1+Interest_rates!$H48/100)</f>
        <v>0.47641606258204633</v>
      </c>
      <c r="EW50" s="148">
        <f>EW49/(1+Interest_rates!$H48/100)</f>
        <v>0.50671136000163874</v>
      </c>
      <c r="EX50" s="148">
        <f>EX49/(1+Interest_rates!$H48/100)</f>
        <v>0.53894225618862279</v>
      </c>
      <c r="EY50" s="148">
        <f>EY49/(1+Interest_rates!$H48/100)</f>
        <v>0.57323299618088008</v>
      </c>
      <c r="EZ50" s="148">
        <f>EZ49/(1+Interest_rates!$H48/100)</f>
        <v>0.60971583698981602</v>
      </c>
      <c r="FA50" s="148">
        <f>FA49/(1+Interest_rates!$H48/100)</f>
        <v>0.64853156660426181</v>
      </c>
      <c r="FB50" s="148">
        <f>FB49/(1+Interest_rates!$H48/100)</f>
        <v>0.68983005676562126</v>
      </c>
      <c r="FC50" s="148">
        <f>FC49/(1+Interest_rates!$H48/100)</f>
        <v>0.73379016696306698</v>
      </c>
      <c r="FD50" s="148">
        <f>FD49/(1+Interest_rates!$H48/100)</f>
        <v>0.78058543349063569</v>
      </c>
      <c r="FE50" s="148">
        <f>FE49/(1+Interest_rates!$H48/100)</f>
        <v>0.83040083468514114</v>
      </c>
      <c r="FF50" s="148">
        <f>FF49/(1+Interest_rates!$H48/100)</f>
        <v>0.88343355359147291</v>
      </c>
      <c r="FG50" s="148">
        <f>FG49/(1+Interest_rates!$H48/100)</f>
        <v>0.93989379200150391</v>
      </c>
      <c r="FH50" s="58">
        <v>1</v>
      </c>
      <c r="FI50" s="58"/>
    </row>
    <row r="51" spans="1:165">
      <c r="A51" s="58">
        <v>2055</v>
      </c>
      <c r="B51" s="58">
        <v>42</v>
      </c>
      <c r="D51" s="47">
        <f t="shared" si="2"/>
        <v>0.4353041283979589</v>
      </c>
      <c r="E51" s="47">
        <f t="shared" si="2"/>
        <v>0.35448482921861352</v>
      </c>
      <c r="F51" s="47">
        <f t="shared" si="2"/>
        <v>0.28895922403035801</v>
      </c>
      <c r="G51" s="47">
        <f t="shared" si="2"/>
        <v>0.2357791016776003</v>
      </c>
      <c r="H51" s="47">
        <f t="shared" si="2"/>
        <v>0.19257493034665407</v>
      </c>
      <c r="I51" s="47">
        <f t="shared" si="2"/>
        <v>0.15744026106308018</v>
      </c>
      <c r="J51" s="47">
        <f t="shared" si="2"/>
        <v>0.12883962113403885</v>
      </c>
      <c r="K51" s="47">
        <f t="shared" si="2"/>
        <v>0.10553504396085669</v>
      </c>
      <c r="L51" s="47">
        <f t="shared" si="2"/>
        <v>8.6527400950966171E-2</v>
      </c>
      <c r="N51" s="136">
        <f>1+Interest_rates!R49/100</f>
        <v>1.02779</v>
      </c>
      <c r="O51" s="136">
        <f>1+Interest_rates!S49/100</f>
        <v>1.0327900000000001</v>
      </c>
      <c r="P51" s="136">
        <f>1+Interest_rates!T49/100</f>
        <v>1.03779</v>
      </c>
      <c r="Q51" s="136">
        <f>1+Interest_rates!U49/100</f>
        <v>1.0427900000000001</v>
      </c>
      <c r="R51" s="136">
        <f>1+Interest_rates!V49/100</f>
        <v>1.04779</v>
      </c>
      <c r="S51" s="136">
        <f>1+Interest_rates!W49/100</f>
        <v>1.0527899999999999</v>
      </c>
      <c r="T51" s="136">
        <f>1+Interest_rates!X49/100</f>
        <v>1.05779</v>
      </c>
      <c r="U51" s="136">
        <f>1+Interest_rates!Y49/100</f>
        <v>1.0627899999999999</v>
      </c>
      <c r="V51" s="136">
        <f>1+Interest_rates!Z49/100</f>
        <v>1.06779</v>
      </c>
      <c r="X51" s="47">
        <f>1/(PRODUCT(N$9:N51))</f>
        <v>0.37023887367913716</v>
      </c>
      <c r="Y51" s="47">
        <f>1/(PRODUCT(O$9:O51))</f>
        <v>0.30173625582493879</v>
      </c>
      <c r="Z51" s="47">
        <f>1/(PRODUCT(P$9:P51))</f>
        <v>0.24615220760773357</v>
      </c>
      <c r="AA51" s="47">
        <f>1/(PRODUCT(Q$9:Q51))</f>
        <v>0.20100486726700403</v>
      </c>
      <c r="AB51" s="47">
        <f>1/(PRODUCT(R$9:R51))</f>
        <v>0.1642978637332308</v>
      </c>
      <c r="AC51" s="47">
        <f>1/(PRODUCT(S$9:S51))</f>
        <v>0.13442366293717894</v>
      </c>
      <c r="AD51" s="47">
        <f>1/(PRODUCT(T$9:T51))</f>
        <v>0.1100864887418013</v>
      </c>
      <c r="AE51" s="47">
        <f>1/(PRODUCT(U$9:U51))</f>
        <v>9.0240787452667726E-2</v>
      </c>
      <c r="AF51" s="47">
        <f>1/(PRODUCT(V$9:V51))</f>
        <v>7.4042048606845531E-2</v>
      </c>
      <c r="AG51" s="47"/>
      <c r="AH51" s="148">
        <f>AH50/(1+Interest_rates!$F49/100)</f>
        <v>0.12444634530433277</v>
      </c>
      <c r="AI51" s="148">
        <f>AI50/(1+Interest_rates!$F49/100)</f>
        <v>0.12812092450873955</v>
      </c>
      <c r="AJ51" s="148">
        <f>AJ50/(1+Interest_rates!$F49/100)</f>
        <v>0.1320196442415405</v>
      </c>
      <c r="AK51" s="148">
        <f>AK50/(1+Interest_rates!$F49/100)</f>
        <v>0.13628651914342702</v>
      </c>
      <c r="AL51" s="148">
        <f>AL50/(1+Interest_rates!$F49/100)</f>
        <v>0.14102520141404401</v>
      </c>
      <c r="AM51" s="148">
        <f>AM50/(1+Interest_rates!$F49/100)</f>
        <v>0.14630941571102823</v>
      </c>
      <c r="AN51" s="148">
        <f>AN50/(1+Interest_rates!$F49/100)</f>
        <v>0.15215740305699801</v>
      </c>
      <c r="AO51" s="148">
        <f>AO50/(1+Interest_rates!$F49/100)</f>
        <v>0.1585708375958505</v>
      </c>
      <c r="AP51" s="148">
        <f>AP50/(1+Interest_rates!$F49/100)</f>
        <v>0.16556064011707555</v>
      </c>
      <c r="AQ51" s="148">
        <f>AQ50/(1+Interest_rates!$F49/100)</f>
        <v>0.17313172818962941</v>
      </c>
      <c r="AR51" s="148">
        <f>AR50/(1+Interest_rates!$F49/100)</f>
        <v>0.18130008312561607</v>
      </c>
      <c r="AS51" s="148">
        <f>AS50/(1+Interest_rates!$F49/100)</f>
        <v>0.19008769815471477</v>
      </c>
      <c r="AT51" s="148">
        <f>AT50/(1+Interest_rates!$F49/100)</f>
        <v>0.19951224622922556</v>
      </c>
      <c r="AU51" s="148">
        <f>AU50/(1+Interest_rates!$F49/100)</f>
        <v>0.209591604908726</v>
      </c>
      <c r="AV51" s="148">
        <f>AV50/(1+Interest_rates!$F49/100)</f>
        <v>0.22034784607264185</v>
      </c>
      <c r="AW51" s="148">
        <f>AW50/(1+Interest_rates!$F49/100)</f>
        <v>0.23179712015457624</v>
      </c>
      <c r="AX51" s="148">
        <f>AX50/(1+Interest_rates!$F49/100)</f>
        <v>0.24396183302028845</v>
      </c>
      <c r="AY51" s="148">
        <f>AY50/(1+Interest_rates!$F49/100)</f>
        <v>0.25686009513207109</v>
      </c>
      <c r="AZ51" s="148">
        <f>AZ50/(1+Interest_rates!$F49/100)</f>
        <v>0.27051477778929206</v>
      </c>
      <c r="BA51" s="148">
        <f>BA50/(1+Interest_rates!$F49/100)</f>
        <v>0.28494944633212865</v>
      </c>
      <c r="BB51" s="148">
        <f>BB50/(1+Interest_rates!$F49/100)</f>
        <v>0.30019139221643421</v>
      </c>
      <c r="BC51" s="148">
        <f>BC50/(1+Interest_rates!$F49/100)</f>
        <v>0.31627564701139071</v>
      </c>
      <c r="BD51" s="148">
        <f>BD50/(1+Interest_rates!$F49/100)</f>
        <v>0.3332406727170818</v>
      </c>
      <c r="BE51" s="148">
        <f>BE50/(1+Interest_rates!$F49/100)</f>
        <v>0.35112903202853468</v>
      </c>
      <c r="BF51" s="148">
        <f>BF50/(1+Interest_rates!$F49/100)</f>
        <v>0.369984661048467</v>
      </c>
      <c r="BG51" s="148">
        <f>BG50/(1+Interest_rates!$F49/100)</f>
        <v>0.38985283734676979</v>
      </c>
      <c r="BH51" s="148">
        <f>BH50/(1+Interest_rates!$F49/100)</f>
        <v>0.41078403618391784</v>
      </c>
      <c r="BI51" s="148">
        <f>BI50/(1+Interest_rates!$F49/100)</f>
        <v>0.43282670756554664</v>
      </c>
      <c r="BJ51" s="148">
        <f>BJ50/(1+Interest_rates!$F49/100)</f>
        <v>0.4560478604264383</v>
      </c>
      <c r="BK51" s="148">
        <f>BK50/(1+Interest_rates!$F49/100)</f>
        <v>0.48050114670250393</v>
      </c>
      <c r="BL51" s="148">
        <f>BL50/(1+Interest_rates!$F49/100)</f>
        <v>0.50626081317722516</v>
      </c>
      <c r="BM51" s="148">
        <f>BM50/(1+Interest_rates!$F49/100)</f>
        <v>0.53339133015539275</v>
      </c>
      <c r="BN51" s="148">
        <f>BN50/(1+Interest_rates!$F49/100)</f>
        <v>0.56198537258236303</v>
      </c>
      <c r="BO51" s="148">
        <f>BO50/(1+Interest_rates!$F49/100)</f>
        <v>0.59212240017246476</v>
      </c>
      <c r="BP51" s="148">
        <f>BP50/(1+Interest_rates!$F49/100)</f>
        <v>0.62388621420731649</v>
      </c>
      <c r="BQ51" s="148">
        <f>BQ50/(1+Interest_rates!$F49/100)</f>
        <v>0.65736519623410961</v>
      </c>
      <c r="BR51" s="148">
        <f>BR50/(1+Interest_rates!$F49/100)</f>
        <v>0.6926525599679566</v>
      </c>
      <c r="BS51" s="148">
        <f>BS50/(1+Interest_rates!$F49/100)</f>
        <v>0.7298660114047949</v>
      </c>
      <c r="BT51" s="148">
        <f>BT50/(1+Interest_rates!$F49/100)</f>
        <v>0.76911236657005366</v>
      </c>
      <c r="BU51" s="148">
        <f>BU50/(1+Interest_rates!$F49/100)</f>
        <v>0.81050445591412057</v>
      </c>
      <c r="BV51" s="148">
        <f>BV50/(1+Interest_rates!$F49/100)</f>
        <v>0.85416146792747871</v>
      </c>
      <c r="BW51" s="148">
        <f>BW50/(1+Interest_rates!$F49/100)</f>
        <v>0.90020931266344917</v>
      </c>
      <c r="BX51" s="148">
        <f>BX50/(1+Interest_rates!$F49/100)</f>
        <v>0.94877560508164216</v>
      </c>
      <c r="BY51" s="58">
        <v>1</v>
      </c>
      <c r="CA51" s="148">
        <f>CA50/(1+Interest_rates!$G49/100)</f>
        <v>0.18463916584854373</v>
      </c>
      <c r="CB51" s="148">
        <f>CB50/(1+Interest_rates!$G49/100)</f>
        <v>0.18979613775069354</v>
      </c>
      <c r="CC51" s="148">
        <f>CC50/(1+Interest_rates!$G49/100)</f>
        <v>0.19545585857841927</v>
      </c>
      <c r="CD51" s="148">
        <f>CD50/(1+Interest_rates!$G49/100)</f>
        <v>0.20127457948829885</v>
      </c>
      <c r="CE51" s="148">
        <f>CE50/(1+Interest_rates!$G49/100)</f>
        <v>0.20780996508428395</v>
      </c>
      <c r="CF51" s="148">
        <f>CF50/(1+Interest_rates!$G49/100)</f>
        <v>0.2150770795632814</v>
      </c>
      <c r="CG51" s="148">
        <f>CG50/(1+Interest_rates!$G49/100)</f>
        <v>0.22252950037014896</v>
      </c>
      <c r="CH51" s="148">
        <f>CH50/(1+Interest_rates!$G49/100)</f>
        <v>0.23066962949368908</v>
      </c>
      <c r="CI51" s="148">
        <f>CI50/(1+Interest_rates!$G49/100)</f>
        <v>0.23948812942923287</v>
      </c>
      <c r="CJ51" s="148">
        <f>CJ50/(1+Interest_rates!$G49/100)</f>
        <v>0.24839229808141175</v>
      </c>
      <c r="CK51" s="148">
        <f>CK50/(1+Interest_rates!$G49/100)</f>
        <v>0.25794794978860358</v>
      </c>
      <c r="CL51" s="148">
        <f>CL50/(1+Interest_rates!$G49/100)</f>
        <v>0.26815752964123646</v>
      </c>
      <c r="CM51" s="148">
        <f>CM50/(1+Interest_rates!$G49/100)</f>
        <v>0.27902327274229938</v>
      </c>
      <c r="CN51" s="148">
        <f>CN50/(1+Interest_rates!$G49/100)</f>
        <v>0.29055251437201124</v>
      </c>
      <c r="CO51" s="148">
        <f>CO50/(1+Interest_rates!$G49/100)</f>
        <v>0.30274409787506079</v>
      </c>
      <c r="CP51" s="148">
        <f>CP50/(1+Interest_rates!$G49/100)</f>
        <v>0.31560466715279339</v>
      </c>
      <c r="CQ51" s="148">
        <f>CQ50/(1+Interest_rates!$G49/100)</f>
        <v>0.32913463923363351</v>
      </c>
      <c r="CR51" s="148">
        <f>CR50/(1+Interest_rates!$G49/100)</f>
        <v>0.34334009026295731</v>
      </c>
      <c r="CS51" s="148">
        <f>CS50/(1+Interest_rates!$G49/100)</f>
        <v>0.3582273165767591</v>
      </c>
      <c r="CT51" s="148">
        <f>CT50/(1+Interest_rates!$G49/100)</f>
        <v>0.37380662257468245</v>
      </c>
      <c r="CU51" s="148">
        <f>CU50/(1+Interest_rates!$G49/100)</f>
        <v>0.3900971151864871</v>
      </c>
      <c r="CV51" s="148">
        <f>CV50/(1+Interest_rates!$G49/100)</f>
        <v>0.40712095329322517</v>
      </c>
      <c r="CW51" s="148">
        <f>CW50/(1+Interest_rates!$G49/100)</f>
        <v>0.42490399653307337</v>
      </c>
      <c r="CX51" s="148">
        <f>CX50/(1+Interest_rates!$G49/100)</f>
        <v>0.44347230118156866</v>
      </c>
      <c r="CY51" s="148">
        <f>CY50/(1+Interest_rates!$G49/100)</f>
        <v>0.46285204074320335</v>
      </c>
      <c r="CZ51" s="148">
        <f>CZ50/(1+Interest_rates!$G49/100)</f>
        <v>0.48307404640327378</v>
      </c>
      <c r="DA51" s="148">
        <f>DA50/(1+Interest_rates!$G49/100)</f>
        <v>0.50416505926924082</v>
      </c>
      <c r="DB51" s="148">
        <f>DB50/(1+Interest_rates!$G49/100)</f>
        <v>0.5261718641063432</v>
      </c>
      <c r="DC51" s="148">
        <f>DC50/(1+Interest_rates!$G49/100)</f>
        <v>0.5491234808186618</v>
      </c>
      <c r="DD51" s="148">
        <f>DD50/(1+Interest_rates!$G49/100)</f>
        <v>0.57307075581716382</v>
      </c>
      <c r="DE51" s="148">
        <f>DE50/(1+Interest_rates!$G49/100)</f>
        <v>0.59805091006323385</v>
      </c>
      <c r="DF51" s="148">
        <f>DF50/(1+Interest_rates!$G49/100)</f>
        <v>0.62413071414927124</v>
      </c>
      <c r="DG51" s="148">
        <f>DG50/(1+Interest_rates!$G49/100)</f>
        <v>0.65135904068474737</v>
      </c>
      <c r="DH51" s="148">
        <f>DH50/(1+Interest_rates!$G49/100)</f>
        <v>0.67978695465639261</v>
      </c>
      <c r="DI51" s="148">
        <f>DI50/(1+Interest_rates!$G49/100)</f>
        <v>0.7094678126706</v>
      </c>
      <c r="DJ51" s="148">
        <f>DJ50/(1+Interest_rates!$G49/100)</f>
        <v>0.74045736672805174</v>
      </c>
      <c r="DK51" s="148">
        <f>DK50/(1+Interest_rates!$G49/100)</f>
        <v>0.77283460554560257</v>
      </c>
      <c r="DL51" s="148">
        <f>DL50/(1+Interest_rates!$G49/100)</f>
        <v>0.8066631218995447</v>
      </c>
      <c r="DM51" s="148">
        <f>DM50/(1+Interest_rates!$G49/100)</f>
        <v>0.84200948657493879</v>
      </c>
      <c r="DN51" s="148">
        <f>DN50/(1+Interest_rates!$G49/100)</f>
        <v>0.8789433906940618</v>
      </c>
      <c r="DO51" s="148">
        <f>DO50/(1+Interest_rates!$G49/100)</f>
        <v>0.91753779497943799</v>
      </c>
      <c r="DP51" s="148">
        <f>DP50/(1+Interest_rates!$G49/100)</f>
        <v>0.95786358106878422</v>
      </c>
      <c r="DQ51" s="58">
        <v>1</v>
      </c>
      <c r="DS51" s="148">
        <f>DS50/(1+Interest_rates!$H49/100)</f>
        <v>8.9197123318698099E-2</v>
      </c>
      <c r="DT51" s="148">
        <f>DT50/(1+Interest_rates!$H49/100)</f>
        <v>9.2134384589582813E-2</v>
      </c>
      <c r="DU51" s="148">
        <f>DU50/(1+Interest_rates!$H49/100)</f>
        <v>9.5342503860992106E-2</v>
      </c>
      <c r="DV51" s="148">
        <f>DV50/(1+Interest_rates!$H49/100)</f>
        <v>9.9134275239543768E-2</v>
      </c>
      <c r="DW51" s="148">
        <f>DW50/(1+Interest_rates!$H49/100)</f>
        <v>0.10334450790896717</v>
      </c>
      <c r="DX51" s="148">
        <f>DX50/(1+Interest_rates!$H49/100)</f>
        <v>0.10799191042963344</v>
      </c>
      <c r="DY51" s="148">
        <f>DY50/(1+Interest_rates!$H49/100)</f>
        <v>0.11335370878246477</v>
      </c>
      <c r="DZ51" s="148">
        <f>DZ50/(1+Interest_rates!$H49/100)</f>
        <v>0.11920049308146426</v>
      </c>
      <c r="EA51" s="148">
        <f>EA50/(1+Interest_rates!$H49/100)</f>
        <v>0.12554553532819065</v>
      </c>
      <c r="EB51" s="148">
        <f>EB50/(1+Interest_rates!$H49/100)</f>
        <v>0.13272422903825654</v>
      </c>
      <c r="EC51" s="148">
        <f>EC50/(1+Interest_rates!$H49/100)</f>
        <v>0.14048461471012341</v>
      </c>
      <c r="ED51" s="148">
        <f>ED50/(1+Interest_rates!$H49/100)</f>
        <v>0.14885468805455251</v>
      </c>
      <c r="EE51" s="148">
        <f>EE50/(1+Interest_rates!$H49/100)</f>
        <v>0.15786337377561407</v>
      </c>
      <c r="EF51" s="148">
        <f>EF50/(1+Interest_rates!$H49/100)</f>
        <v>0.16754355585553471</v>
      </c>
      <c r="EG51" s="148">
        <f>EG50/(1+Interest_rates!$H49/100)</f>
        <v>0.17792455457634374</v>
      </c>
      <c r="EH51" s="148">
        <f>EH50/(1+Interest_rates!$H49/100)</f>
        <v>0.1890412807462736</v>
      </c>
      <c r="EI51" s="148">
        <f>EI50/(1+Interest_rates!$H49/100)</f>
        <v>0.20092630606679188</v>
      </c>
      <c r="EJ51" s="148">
        <f>EJ50/(1+Interest_rates!$H49/100)</f>
        <v>0.21361681155797044</v>
      </c>
      <c r="EK51" s="148">
        <f>EK50/(1+Interest_rates!$H49/100)</f>
        <v>0.22715157273828354</v>
      </c>
      <c r="EL51" s="148">
        <f>EL50/(1+Interest_rates!$H49/100)</f>
        <v>0.2415734260914372</v>
      </c>
      <c r="EM51" s="148">
        <f>EM50/(1+Interest_rates!$H49/100)</f>
        <v>0.25693266452233066</v>
      </c>
      <c r="EN51" s="148">
        <f>EN50/(1+Interest_rates!$H49/100)</f>
        <v>0.27328385929253174</v>
      </c>
      <c r="EO51" s="148">
        <f>EO50/(1+Interest_rates!$H49/100)</f>
        <v>0.29068657545228016</v>
      </c>
      <c r="EP51" s="148">
        <f>EP50/(1+Interest_rates!$H49/100)</f>
        <v>0.30920331030859055</v>
      </c>
      <c r="EQ51" s="148">
        <f>EQ50/(1+Interest_rates!$H49/100)</f>
        <v>0.32889956117524771</v>
      </c>
      <c r="ER51" s="148">
        <f>ER50/(1+Interest_rates!$H49/100)</f>
        <v>0.34984717422649925</v>
      </c>
      <c r="ES51" s="148">
        <f>ES50/(1+Interest_rates!$H49/100)</f>
        <v>0.37211844533775823</v>
      </c>
      <c r="ET51" s="148">
        <f>ET50/(1+Interest_rates!$H49/100)</f>
        <v>0.39580378438350644</v>
      </c>
      <c r="EU51" s="148">
        <f>EU50/(1+Interest_rates!$H49/100)</f>
        <v>0.42098482114598523</v>
      </c>
      <c r="EV51" s="148">
        <f>EV50/(1+Interest_rates!$H49/100)</f>
        <v>0.44776366561908132</v>
      </c>
      <c r="EW51" s="148">
        <f>EW50/(1+Interest_rates!$H49/100)</f>
        <v>0.47623695711579878</v>
      </c>
      <c r="EX51" s="148">
        <f>EX50/(1+Interest_rates!$H49/100)</f>
        <v>0.50652943748402035</v>
      </c>
      <c r="EY51" s="148">
        <f>EY50/(1+Interest_rates!$H49/100)</f>
        <v>0.53875787947337861</v>
      </c>
      <c r="EZ51" s="148">
        <f>EZ50/(1+Interest_rates!$H49/100)</f>
        <v>0.57304658595458235</v>
      </c>
      <c r="FA51" s="148">
        <f>FA50/(1+Interest_rates!$H49/100)</f>
        <v>0.60952787770962302</v>
      </c>
      <c r="FB51" s="148">
        <f>FB50/(1+Interest_rates!$H49/100)</f>
        <v>0.64834261296217188</v>
      </c>
      <c r="FC51" s="148">
        <f>FC50/(1+Interest_rates!$H49/100)</f>
        <v>0.68965889431579896</v>
      </c>
      <c r="FD51" s="148">
        <f>FD50/(1+Interest_rates!$H49/100)</f>
        <v>0.7336398213241061</v>
      </c>
      <c r="FE51" s="148">
        <f>FE50/(1+Interest_rates!$H49/100)</f>
        <v>0.78045924744136796</v>
      </c>
      <c r="FF51" s="148">
        <f>FF50/(1+Interest_rates!$H49/100)</f>
        <v>0.83030249681996349</v>
      </c>
      <c r="FG51" s="148">
        <f>FG50/(1+Interest_rates!$H49/100)</f>
        <v>0.88336712939172735</v>
      </c>
      <c r="FH51" s="148">
        <f>FH50/(1+Interest_rates!$H49/100)</f>
        <v>0.93985845731632822</v>
      </c>
      <c r="FI51" s="58">
        <v>1</v>
      </c>
    </row>
    <row r="52" spans="1:165">
      <c r="A52" s="23"/>
      <c r="B52" s="138"/>
      <c r="C52" s="23"/>
      <c r="D52" s="150"/>
      <c r="E52" s="138"/>
      <c r="F52" s="138"/>
      <c r="G52" s="138"/>
      <c r="H52" s="138"/>
      <c r="I52" s="138"/>
      <c r="J52" s="138"/>
      <c r="K52" s="138"/>
      <c r="L52" s="138"/>
      <c r="BN52" s="58"/>
      <c r="BO52" s="58"/>
      <c r="BP52" s="58"/>
      <c r="BQ52" s="58"/>
      <c r="BR52" s="58"/>
      <c r="BS52" s="58"/>
      <c r="BT52" s="58"/>
      <c r="BU52" s="58"/>
      <c r="BV52" s="58"/>
      <c r="BW52" s="58"/>
      <c r="BX52" s="58"/>
      <c r="BY52" s="58"/>
    </row>
    <row r="53" spans="1:165">
      <c r="N53" s="141" t="s">
        <v>105</v>
      </c>
    </row>
    <row r="54" spans="1:165">
      <c r="A54" s="23"/>
      <c r="N54" s="47">
        <f>(PRODUCT(N9:N21)^(1/COUNT(N9:N21))-1)*100</f>
        <v>1.4453868151664828</v>
      </c>
      <c r="O54" s="47"/>
      <c r="P54" s="47">
        <f>(PRODUCT(P9:P21)^(1/13)-1)*100</f>
        <v>2.3670318840185223</v>
      </c>
      <c r="Q54" s="47"/>
      <c r="R54" s="47">
        <f>(PRODUCT(R9:R21)^(1/13)-1)*100</f>
        <v>3.2879855980858297</v>
      </c>
      <c r="S54" s="47"/>
      <c r="T54" s="47">
        <f>(PRODUCT(T9:T21)^(1/13)-1)*100</f>
        <v>4.2082551516653854</v>
      </c>
      <c r="U54" s="47"/>
      <c r="V54" s="47">
        <f>(PRODUCT(V9:V21)^(1/13)-1)*100</f>
        <v>5.1278475959779968</v>
      </c>
    </row>
    <row r="55" spans="1:165">
      <c r="N55" s="141" t="s">
        <v>107</v>
      </c>
    </row>
    <row r="56" spans="1:165">
      <c r="N56" s="65">
        <f>(PRODUCT(N9:N51)^(1/COUNT(N9:N51))-1)*100</f>
        <v>2.3376174797004268</v>
      </c>
      <c r="O56" s="65"/>
      <c r="P56" s="65">
        <f t="shared" ref="P56:V56" si="3">(PRODUCT(P9:P51)^(1/COUNT(P9:P51))-1)*100</f>
        <v>3.3137326738789552</v>
      </c>
      <c r="Q56" s="65"/>
      <c r="R56" s="65">
        <f t="shared" si="3"/>
        <v>4.2896279716019281</v>
      </c>
      <c r="S56" s="65"/>
      <c r="T56" s="65">
        <f t="shared" si="3"/>
        <v>5.2653055351946421</v>
      </c>
      <c r="U56" s="65"/>
      <c r="V56" s="65">
        <f t="shared" si="3"/>
        <v>6.2407674852712258</v>
      </c>
    </row>
    <row r="58" spans="1:165">
      <c r="N58" s="151"/>
      <c r="O58" s="151"/>
    </row>
    <row r="61" spans="1:165">
      <c r="A61" s="23"/>
    </row>
    <row r="70" spans="1:1">
      <c r="A70" s="23"/>
    </row>
    <row r="74" spans="1:1">
      <c r="A74" s="23"/>
    </row>
  </sheetData>
  <pageMargins left="0.7" right="0.7" top="0.75" bottom="0.75" header="0.3" footer="0.3"/>
  <pageSetup paperSize="9" orientation="portrait" r:id="rId1"/>
  <ignoredErrors>
    <ignoredError sqref="P6 R6 T6 V6" numberStoredAsText="1"/>
  </ignoredErrors>
</worksheet>
</file>

<file path=xl/worksheets/sheet8.xml><?xml version="1.0" encoding="utf-8"?>
<worksheet xmlns="http://schemas.openxmlformats.org/spreadsheetml/2006/main" xmlns:r="http://schemas.openxmlformats.org/officeDocument/2006/relationships">
  <dimension ref="A1:F15"/>
  <sheetViews>
    <sheetView workbookViewId="0">
      <pane xSplit="1" ySplit="4" topLeftCell="B5" activePane="bottomRight" state="frozen"/>
      <selection pane="topRight" activeCell="B1" sqref="B1"/>
      <selection pane="bottomLeft" activeCell="A8" sqref="A8"/>
      <selection pane="bottomRight" activeCell="D11" sqref="D11"/>
    </sheetView>
  </sheetViews>
  <sheetFormatPr defaultRowHeight="15"/>
  <cols>
    <col min="1" max="3" width="9.140625" style="1"/>
  </cols>
  <sheetData>
    <row r="1" spans="1:6" ht="21">
      <c r="A1" s="32" t="s">
        <v>248</v>
      </c>
    </row>
    <row r="2" spans="1:6" s="1" customFormat="1" ht="12">
      <c r="A2" s="1" t="s">
        <v>249</v>
      </c>
      <c r="B2" s="152"/>
    </row>
    <row r="3" spans="1:6" s="1" customFormat="1" ht="12">
      <c r="B3" s="1" t="s">
        <v>13</v>
      </c>
      <c r="E3" s="1" t="s">
        <v>250</v>
      </c>
    </row>
    <row r="4" spans="1:6" s="1" customFormat="1" ht="12">
      <c r="A4" s="1" t="s">
        <v>2</v>
      </c>
      <c r="B4" s="2" t="s">
        <v>7</v>
      </c>
      <c r="C4" s="2" t="s">
        <v>7</v>
      </c>
      <c r="E4" s="2" t="s">
        <v>7</v>
      </c>
      <c r="F4" s="2" t="s">
        <v>7</v>
      </c>
    </row>
    <row r="5" spans="1:6" s="1" customFormat="1" ht="12">
      <c r="A5" s="1">
        <v>2012</v>
      </c>
    </row>
    <row r="6" spans="1:6" s="1" customFormat="1" ht="12">
      <c r="A6" s="1">
        <v>2013</v>
      </c>
      <c r="B6" s="132">
        <f>F6</f>
        <v>24</v>
      </c>
      <c r="C6" s="1">
        <v>24</v>
      </c>
      <c r="D6" s="1" t="s">
        <v>251</v>
      </c>
      <c r="E6" s="1">
        <v>76</v>
      </c>
      <c r="F6" s="1">
        <f>100-E6</f>
        <v>24</v>
      </c>
    </row>
    <row r="7" spans="1:6" s="1" customFormat="1" ht="12">
      <c r="A7" s="1">
        <v>2014</v>
      </c>
      <c r="B7" s="132">
        <f t="shared" ref="B7:B13" si="0">F7</f>
        <v>32</v>
      </c>
      <c r="F7" s="1">
        <f>F6+(F8-F6)/2</f>
        <v>32</v>
      </c>
    </row>
    <row r="8" spans="1:6" s="1" customFormat="1" ht="12">
      <c r="A8" s="1">
        <v>2015</v>
      </c>
      <c r="B8" s="132">
        <f t="shared" si="0"/>
        <v>40</v>
      </c>
      <c r="C8" s="1">
        <v>40</v>
      </c>
      <c r="D8" s="1" t="s">
        <v>252</v>
      </c>
      <c r="E8" s="1">
        <v>60</v>
      </c>
      <c r="F8" s="1">
        <f>100-E8</f>
        <v>40</v>
      </c>
    </row>
    <row r="9" spans="1:6" s="1" customFormat="1" ht="12">
      <c r="A9" s="1">
        <v>2016</v>
      </c>
      <c r="B9" s="132">
        <f t="shared" si="0"/>
        <v>51</v>
      </c>
      <c r="F9" s="1">
        <f>F8+(F10-F8)/2</f>
        <v>51</v>
      </c>
    </row>
    <row r="10" spans="1:6" s="1" customFormat="1" ht="12">
      <c r="A10" s="1">
        <v>2017</v>
      </c>
      <c r="B10" s="132">
        <f t="shared" si="0"/>
        <v>62</v>
      </c>
      <c r="C10" s="1">
        <v>62</v>
      </c>
      <c r="D10" s="1" t="s">
        <v>253</v>
      </c>
      <c r="E10" s="1">
        <v>38</v>
      </c>
      <c r="F10" s="1">
        <f>100-E10</f>
        <v>62</v>
      </c>
    </row>
    <row r="11" spans="1:6" s="1" customFormat="1" ht="12">
      <c r="A11" s="1">
        <v>2018</v>
      </c>
      <c r="B11" s="132">
        <f t="shared" si="0"/>
        <v>74.5</v>
      </c>
      <c r="F11" s="132">
        <f>F10+(F12-F10)/2</f>
        <v>74.5</v>
      </c>
    </row>
    <row r="12" spans="1:6" s="1" customFormat="1" ht="12">
      <c r="A12" s="1">
        <v>2019</v>
      </c>
      <c r="B12" s="132">
        <f t="shared" si="0"/>
        <v>87</v>
      </c>
      <c r="C12" s="1">
        <v>87</v>
      </c>
      <c r="D12" s="1" t="s">
        <v>254</v>
      </c>
      <c r="E12" s="1">
        <v>13</v>
      </c>
      <c r="F12" s="1">
        <f>100-E12</f>
        <v>87</v>
      </c>
    </row>
    <row r="13" spans="1:6" s="133" customFormat="1" ht="12">
      <c r="A13" s="133">
        <v>2020</v>
      </c>
      <c r="B13" s="132">
        <f t="shared" si="0"/>
        <v>100</v>
      </c>
      <c r="C13" s="133">
        <v>100</v>
      </c>
      <c r="D13" s="1" t="s">
        <v>255</v>
      </c>
      <c r="E13" s="133">
        <v>0</v>
      </c>
      <c r="F13" s="133">
        <f>100-E13</f>
        <v>100</v>
      </c>
    </row>
    <row r="14" spans="1:6" s="1" customFormat="1" ht="12"/>
    <row r="15" spans="1:6" s="1" customFormat="1" ht="12"/>
  </sheetData>
  <pageMargins left="0.7" right="0.7" top="0.75" bottom="0.75" header="0.3" footer="0.3"/>
  <ignoredErrors>
    <ignoredError sqref="F7 F9 F11" formula="1"/>
  </ignoredErrors>
</worksheet>
</file>

<file path=xl/worksheets/sheet9.xml><?xml version="1.0" encoding="utf-8"?>
<worksheet xmlns="http://schemas.openxmlformats.org/spreadsheetml/2006/main" xmlns:r="http://schemas.openxmlformats.org/officeDocument/2006/relationships">
  <dimension ref="A1:F25"/>
  <sheetViews>
    <sheetView workbookViewId="0">
      <pane xSplit="1" ySplit="4" topLeftCell="B5" activePane="bottomRight" state="frozen"/>
      <selection pane="topRight" activeCell="B1" sqref="B1"/>
      <selection pane="bottomLeft" activeCell="A7" sqref="A7"/>
      <selection pane="bottomRight" activeCell="F7" sqref="F7"/>
    </sheetView>
  </sheetViews>
  <sheetFormatPr defaultRowHeight="15"/>
  <cols>
    <col min="1" max="16384" width="9.140625" style="54"/>
  </cols>
  <sheetData>
    <row r="1" spans="1:6" ht="21">
      <c r="A1" s="57" t="s">
        <v>259</v>
      </c>
      <c r="B1" s="58"/>
      <c r="C1" s="58"/>
    </row>
    <row r="2" spans="1:6">
      <c r="A2" s="58" t="s">
        <v>256</v>
      </c>
      <c r="B2" s="58"/>
      <c r="C2" s="58"/>
      <c r="E2" s="58"/>
      <c r="F2" s="58"/>
    </row>
    <row r="3" spans="1:6">
      <c r="A3" s="58" t="s">
        <v>52</v>
      </c>
      <c r="B3" s="58" t="s">
        <v>17</v>
      </c>
      <c r="C3" s="58"/>
      <c r="E3" s="58" t="s">
        <v>258</v>
      </c>
    </row>
    <row r="4" spans="1:6">
      <c r="A4" s="58" t="s">
        <v>2</v>
      </c>
      <c r="B4" s="58" t="s">
        <v>257</v>
      </c>
      <c r="C4" s="58" t="s">
        <v>257</v>
      </c>
      <c r="E4" s="58" t="s">
        <v>257</v>
      </c>
      <c r="F4" s="58" t="s">
        <v>257</v>
      </c>
    </row>
    <row r="5" spans="1:6">
      <c r="A5" s="58">
        <v>2012</v>
      </c>
      <c r="B5" s="58"/>
      <c r="C5" s="58"/>
    </row>
    <row r="6" spans="1:6">
      <c r="A6" s="58">
        <v>2013</v>
      </c>
      <c r="B6" s="66">
        <v>25</v>
      </c>
      <c r="C6" s="58"/>
      <c r="E6" s="66">
        <v>25</v>
      </c>
    </row>
    <row r="7" spans="1:6">
      <c r="A7" s="58">
        <v>2014</v>
      </c>
      <c r="B7" s="66">
        <f>B6-C7</f>
        <v>24.5</v>
      </c>
      <c r="C7" s="66">
        <v>0.5</v>
      </c>
      <c r="E7" s="66">
        <f>E6-F7</f>
        <v>23</v>
      </c>
      <c r="F7" s="66">
        <v>2</v>
      </c>
    </row>
    <row r="8" spans="1:6">
      <c r="A8" s="58">
        <v>2015</v>
      </c>
      <c r="B8" s="66">
        <f t="shared" ref="B8:B25" si="0">B7-C8</f>
        <v>24</v>
      </c>
      <c r="C8" s="66">
        <v>0.5</v>
      </c>
      <c r="E8" s="66">
        <f t="shared" ref="E8:E25" si="1">E7-F8</f>
        <v>21</v>
      </c>
      <c r="F8" s="66">
        <v>2</v>
      </c>
    </row>
    <row r="9" spans="1:6">
      <c r="A9" s="58">
        <v>2016</v>
      </c>
      <c r="B9" s="66">
        <f t="shared" si="0"/>
        <v>23.5</v>
      </c>
      <c r="C9" s="66">
        <v>0.5</v>
      </c>
      <c r="E9" s="66">
        <f t="shared" si="1"/>
        <v>18.5</v>
      </c>
      <c r="F9" s="66">
        <v>2.5</v>
      </c>
    </row>
    <row r="10" spans="1:6">
      <c r="A10" s="58">
        <v>2017</v>
      </c>
      <c r="B10" s="66">
        <f t="shared" si="0"/>
        <v>23</v>
      </c>
      <c r="C10" s="66">
        <v>0.5</v>
      </c>
      <c r="E10" s="66">
        <f t="shared" si="1"/>
        <v>16</v>
      </c>
      <c r="F10" s="66">
        <v>2.5</v>
      </c>
    </row>
    <row r="11" spans="1:6">
      <c r="A11" s="58">
        <v>2018</v>
      </c>
      <c r="B11" s="66">
        <f t="shared" si="0"/>
        <v>22.5</v>
      </c>
      <c r="C11" s="66">
        <v>0.5</v>
      </c>
      <c r="E11" s="66">
        <f t="shared" si="1"/>
        <v>12.5</v>
      </c>
      <c r="F11" s="66">
        <v>3.5</v>
      </c>
    </row>
    <row r="12" spans="1:6">
      <c r="A12" s="58">
        <v>2019</v>
      </c>
      <c r="B12" s="66">
        <f t="shared" si="0"/>
        <v>21.5</v>
      </c>
      <c r="C12" s="66">
        <v>1</v>
      </c>
      <c r="E12" s="66">
        <f t="shared" si="1"/>
        <v>9</v>
      </c>
      <c r="F12" s="66">
        <v>3.5</v>
      </c>
    </row>
    <row r="13" spans="1:6">
      <c r="A13" s="58">
        <v>2020</v>
      </c>
      <c r="B13" s="66">
        <f t="shared" si="0"/>
        <v>20.5</v>
      </c>
      <c r="C13" s="66">
        <v>1</v>
      </c>
      <c r="E13" s="66">
        <f t="shared" si="1"/>
        <v>5.5</v>
      </c>
      <c r="F13" s="66">
        <v>3.5</v>
      </c>
    </row>
    <row r="14" spans="1:6">
      <c r="A14" s="58">
        <v>2021</v>
      </c>
      <c r="B14" s="66">
        <f t="shared" si="0"/>
        <v>19.5</v>
      </c>
      <c r="C14" s="66">
        <v>1</v>
      </c>
      <c r="E14" s="66">
        <f t="shared" si="1"/>
        <v>2</v>
      </c>
      <c r="F14" s="66">
        <v>3.5</v>
      </c>
    </row>
    <row r="15" spans="1:6">
      <c r="A15" s="58">
        <v>2022</v>
      </c>
      <c r="B15" s="66">
        <f t="shared" si="0"/>
        <v>18.5</v>
      </c>
      <c r="C15" s="66">
        <v>1</v>
      </c>
      <c r="E15" s="66">
        <f t="shared" si="1"/>
        <v>0</v>
      </c>
      <c r="F15" s="66">
        <v>2</v>
      </c>
    </row>
    <row r="16" spans="1:6">
      <c r="A16" s="58">
        <v>2023</v>
      </c>
      <c r="B16" s="66">
        <f t="shared" si="0"/>
        <v>17.5</v>
      </c>
      <c r="C16" s="66">
        <v>1</v>
      </c>
      <c r="E16" s="66">
        <f t="shared" si="1"/>
        <v>0</v>
      </c>
      <c r="F16" s="66">
        <v>0</v>
      </c>
    </row>
    <row r="17" spans="1:6">
      <c r="A17" s="58">
        <v>2024</v>
      </c>
      <c r="B17" s="66">
        <f t="shared" si="0"/>
        <v>15.5</v>
      </c>
      <c r="C17" s="66">
        <v>2</v>
      </c>
      <c r="E17" s="66">
        <f t="shared" si="1"/>
        <v>0</v>
      </c>
      <c r="F17" s="66">
        <v>0</v>
      </c>
    </row>
    <row r="18" spans="1:6">
      <c r="A18" s="58">
        <v>2025</v>
      </c>
      <c r="B18" s="66">
        <f t="shared" si="0"/>
        <v>13.5</v>
      </c>
      <c r="C18" s="66">
        <v>2</v>
      </c>
      <c r="E18" s="66">
        <f t="shared" si="1"/>
        <v>0</v>
      </c>
      <c r="F18" s="66">
        <v>0</v>
      </c>
    </row>
    <row r="19" spans="1:6">
      <c r="A19" s="58">
        <v>2026</v>
      </c>
      <c r="B19" s="66">
        <f t="shared" si="0"/>
        <v>11.5</v>
      </c>
      <c r="C19" s="66">
        <v>2</v>
      </c>
      <c r="E19" s="66">
        <f t="shared" si="1"/>
        <v>0</v>
      </c>
      <c r="F19" s="66">
        <v>0</v>
      </c>
    </row>
    <row r="20" spans="1:6">
      <c r="A20" s="58">
        <v>2027</v>
      </c>
      <c r="B20" s="66">
        <f t="shared" si="0"/>
        <v>9.5</v>
      </c>
      <c r="C20" s="66">
        <v>2</v>
      </c>
      <c r="E20" s="66">
        <f t="shared" si="1"/>
        <v>0</v>
      </c>
      <c r="F20" s="66">
        <v>0</v>
      </c>
    </row>
    <row r="21" spans="1:6">
      <c r="A21" s="58">
        <v>2028</v>
      </c>
      <c r="B21" s="66">
        <f t="shared" si="0"/>
        <v>7.5</v>
      </c>
      <c r="C21" s="66">
        <v>2</v>
      </c>
      <c r="E21" s="66">
        <f t="shared" si="1"/>
        <v>0</v>
      </c>
      <c r="F21" s="66">
        <v>0</v>
      </c>
    </row>
    <row r="22" spans="1:6">
      <c r="A22" s="58">
        <v>2029</v>
      </c>
      <c r="B22" s="66">
        <f t="shared" si="0"/>
        <v>5.5</v>
      </c>
      <c r="C22" s="66">
        <v>2</v>
      </c>
      <c r="E22" s="66">
        <f t="shared" si="1"/>
        <v>0</v>
      </c>
      <c r="F22" s="66">
        <v>0</v>
      </c>
    </row>
    <row r="23" spans="1:6">
      <c r="A23" s="58">
        <v>2030</v>
      </c>
      <c r="B23" s="66">
        <f t="shared" si="0"/>
        <v>3.5</v>
      </c>
      <c r="C23" s="66">
        <v>2</v>
      </c>
      <c r="E23" s="66">
        <f t="shared" si="1"/>
        <v>0</v>
      </c>
      <c r="F23" s="66">
        <v>0</v>
      </c>
    </row>
    <row r="24" spans="1:6">
      <c r="A24" s="58">
        <v>2031</v>
      </c>
      <c r="B24" s="66">
        <f t="shared" si="0"/>
        <v>1.5</v>
      </c>
      <c r="C24" s="66">
        <v>2</v>
      </c>
      <c r="E24" s="66">
        <f t="shared" si="1"/>
        <v>0</v>
      </c>
      <c r="F24" s="66">
        <v>0</v>
      </c>
    </row>
    <row r="25" spans="1:6">
      <c r="A25" s="51">
        <v>2032</v>
      </c>
      <c r="B25" s="66">
        <f t="shared" si="0"/>
        <v>0</v>
      </c>
      <c r="C25" s="49">
        <v>1.5</v>
      </c>
      <c r="E25" s="66">
        <f t="shared" si="1"/>
        <v>0</v>
      </c>
      <c r="F25" s="49">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Summary</vt:lpstr>
      <vt:lpstr>Pre_Feb</vt:lpstr>
      <vt:lpstr>Feb_Min_Base</vt:lpstr>
      <vt:lpstr>Feb_Faster Sales</vt:lpstr>
      <vt:lpstr>Interest_rates</vt:lpstr>
      <vt:lpstr>Discount_factors</vt:lpstr>
      <vt:lpstr>Asset_rundown</vt:lpstr>
      <vt:lpstr>Bond Sales</vt:lpstr>
      <vt:lpstr>Euribor</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diarmaid.smyth</dc:creator>
  <cp:lastModifiedBy>rachel.joyce</cp:lastModifiedBy>
  <cp:lastPrinted>2013-07-02T08:28:19Z</cp:lastPrinted>
  <dcterms:created xsi:type="dcterms:W3CDTF">2013-06-05T11:56:31Z</dcterms:created>
  <dcterms:modified xsi:type="dcterms:W3CDTF">2013-09-26T09:37:45Z</dcterms:modified>
</cp:coreProperties>
</file>