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20" windowWidth="7515" windowHeight="5130"/>
  </bookViews>
  <sheets>
    <sheet name="Summary" sheetId="6" r:id="rId1"/>
    <sheet name="2013 GGB" sheetId="4" r:id="rId2"/>
    <sheet name="2012 GGB" sheetId="1" r:id="rId3"/>
    <sheet name="2011 GGB" sheetId="7" r:id="rId4"/>
  </sheets>
  <externalReferences>
    <externalReference r:id="rId5"/>
  </externalReferences>
  <calcPr calcId="125725"/>
</workbook>
</file>

<file path=xl/calcChain.xml><?xml version="1.0" encoding="utf-8"?>
<calcChain xmlns="http://schemas.openxmlformats.org/spreadsheetml/2006/main">
  <c r="H51" i="7"/>
  <c r="H53"/>
  <c r="C39"/>
  <c r="B39"/>
  <c r="B57"/>
  <c r="B40"/>
  <c r="B37"/>
  <c r="B25"/>
  <c r="B27" s="1"/>
  <c r="B26" s="1"/>
  <c r="G25"/>
  <c r="H39" i="4"/>
  <c r="J39"/>
  <c r="F48"/>
  <c r="E48"/>
  <c r="J37"/>
  <c r="H37"/>
  <c r="J24"/>
  <c r="J23"/>
  <c r="J22"/>
  <c r="J21"/>
  <c r="J20"/>
  <c r="J19"/>
  <c r="H24"/>
  <c r="H23"/>
  <c r="H22"/>
  <c r="H21"/>
  <c r="H20"/>
  <c r="H38" s="1"/>
  <c r="H19"/>
  <c r="J15"/>
  <c r="J14"/>
  <c r="J13"/>
  <c r="J12"/>
  <c r="J11"/>
  <c r="J10"/>
  <c r="H15"/>
  <c r="H14"/>
  <c r="H13"/>
  <c r="H12"/>
  <c r="H11"/>
  <c r="H10"/>
  <c r="J7"/>
  <c r="H7"/>
  <c r="D48"/>
  <c r="C48"/>
  <c r="B48"/>
  <c r="E33" i="7"/>
  <c r="C33"/>
  <c r="C42"/>
  <c r="E42"/>
  <c r="C43"/>
  <c r="E43"/>
  <c r="B47"/>
  <c r="C47"/>
  <c r="E47"/>
  <c r="J50"/>
  <c r="H50"/>
  <c r="D63"/>
  <c r="J52" s="1"/>
  <c r="C63"/>
  <c r="H52" s="1"/>
  <c r="B63"/>
  <c r="D48" i="1"/>
  <c r="H39" s="1"/>
  <c r="C48"/>
  <c r="B48"/>
  <c r="J37"/>
  <c r="H37"/>
  <c r="J24"/>
  <c r="J23"/>
  <c r="J22"/>
  <c r="J21"/>
  <c r="J20"/>
  <c r="J19"/>
  <c r="H24"/>
  <c r="H23"/>
  <c r="H22"/>
  <c r="H21"/>
  <c r="H20"/>
  <c r="H19"/>
  <c r="J16"/>
  <c r="J15"/>
  <c r="J14"/>
  <c r="J13"/>
  <c r="J12"/>
  <c r="J11"/>
  <c r="J10"/>
  <c r="H16"/>
  <c r="H15"/>
  <c r="H14"/>
  <c r="H13"/>
  <c r="H12"/>
  <c r="H11"/>
  <c r="H10"/>
  <c r="J7"/>
  <c r="H7"/>
  <c r="E24" i="7"/>
  <c r="E23"/>
  <c r="E22"/>
  <c r="E21"/>
  <c r="E20"/>
  <c r="E19"/>
  <c r="E16"/>
  <c r="E14"/>
  <c r="E13"/>
  <c r="E12"/>
  <c r="E11"/>
  <c r="E10"/>
  <c r="E44"/>
  <c r="E45" s="1"/>
  <c r="C44"/>
  <c r="C45" s="1"/>
  <c r="C24"/>
  <c r="C23"/>
  <c r="C22"/>
  <c r="C20"/>
  <c r="C19"/>
  <c r="C16"/>
  <c r="H16" s="1"/>
  <c r="C14"/>
  <c r="C13"/>
  <c r="C12"/>
  <c r="C11"/>
  <c r="H11" s="1"/>
  <c r="C10"/>
  <c r="H10" s="1"/>
  <c r="J38" i="1" l="1"/>
  <c r="J40" s="1"/>
  <c r="J25" s="1"/>
  <c r="H38"/>
  <c r="H40" s="1"/>
  <c r="H25" s="1"/>
  <c r="J38" i="4"/>
  <c r="J40" s="1"/>
  <c r="H16"/>
  <c r="H40"/>
  <c r="H25" s="1"/>
  <c r="E36" i="7"/>
  <c r="E37" s="1"/>
  <c r="E39" s="1"/>
  <c r="E40" s="1"/>
  <c r="E15"/>
  <c r="E17" s="1"/>
  <c r="C15"/>
  <c r="C17" s="1"/>
  <c r="C21"/>
  <c r="J25" i="4" l="1"/>
  <c r="J27" s="1"/>
  <c r="C36" i="7"/>
  <c r="C37" s="1"/>
  <c r="C40" s="1"/>
  <c r="J24" l="1"/>
  <c r="J23"/>
  <c r="J22"/>
  <c r="J21"/>
  <c r="J20"/>
  <c r="J19"/>
  <c r="J51" s="1"/>
  <c r="J53" s="1"/>
  <c r="J25" s="1"/>
  <c r="E25" s="1"/>
  <c r="J15"/>
  <c r="J14"/>
  <c r="J13"/>
  <c r="J12"/>
  <c r="J11"/>
  <c r="J10"/>
  <c r="H24"/>
  <c r="H23"/>
  <c r="H22"/>
  <c r="H21"/>
  <c r="H20"/>
  <c r="H19"/>
  <c r="H15"/>
  <c r="H14"/>
  <c r="H13"/>
  <c r="H12"/>
  <c r="G15"/>
  <c r="G14"/>
  <c r="G13"/>
  <c r="G12"/>
  <c r="G11"/>
  <c r="M11" s="1"/>
  <c r="G10"/>
  <c r="D27"/>
  <c r="D26" s="1"/>
  <c r="I27"/>
  <c r="I25"/>
  <c r="I24"/>
  <c r="G24"/>
  <c r="M24" s="1"/>
  <c r="I23"/>
  <c r="G23"/>
  <c r="I22"/>
  <c r="G22"/>
  <c r="M22" s="1"/>
  <c r="I21"/>
  <c r="G21"/>
  <c r="I20"/>
  <c r="G20"/>
  <c r="M20" s="1"/>
  <c r="I19"/>
  <c r="G19"/>
  <c r="D16"/>
  <c r="I16" s="1"/>
  <c r="B16"/>
  <c r="G16" s="1"/>
  <c r="M9" s="1"/>
  <c r="I15"/>
  <c r="I14"/>
  <c r="I13"/>
  <c r="I12"/>
  <c r="I11"/>
  <c r="I10"/>
  <c r="M10"/>
  <c r="I26" i="4"/>
  <c r="G26"/>
  <c r="D26"/>
  <c r="B26"/>
  <c r="D26" i="1"/>
  <c r="N22" i="4"/>
  <c r="I29"/>
  <c r="G29"/>
  <c r="E25"/>
  <c r="E24"/>
  <c r="E23"/>
  <c r="E22"/>
  <c r="E21"/>
  <c r="E20"/>
  <c r="E19"/>
  <c r="E15"/>
  <c r="E14"/>
  <c r="E13"/>
  <c r="E12"/>
  <c r="E11"/>
  <c r="E10"/>
  <c r="E16" s="1"/>
  <c r="C25"/>
  <c r="C24"/>
  <c r="C23"/>
  <c r="C22"/>
  <c r="C21"/>
  <c r="C20"/>
  <c r="C19"/>
  <c r="C15"/>
  <c r="C14"/>
  <c r="C13"/>
  <c r="C12"/>
  <c r="C11"/>
  <c r="C10"/>
  <c r="J16"/>
  <c r="M9"/>
  <c r="D27"/>
  <c r="D25"/>
  <c r="D24"/>
  <c r="D23"/>
  <c r="D22"/>
  <c r="D21"/>
  <c r="D20"/>
  <c r="D19"/>
  <c r="D15"/>
  <c r="D14"/>
  <c r="D13"/>
  <c r="D12"/>
  <c r="D11"/>
  <c r="D10"/>
  <c r="I16"/>
  <c r="I27"/>
  <c r="B29"/>
  <c r="B25"/>
  <c r="B24"/>
  <c r="B23"/>
  <c r="B22"/>
  <c r="B21"/>
  <c r="B20"/>
  <c r="B19"/>
  <c r="B15"/>
  <c r="B14"/>
  <c r="B13"/>
  <c r="B12"/>
  <c r="B11"/>
  <c r="B10"/>
  <c r="G27"/>
  <c r="G16"/>
  <c r="B27"/>
  <c r="J26"/>
  <c r="H27"/>
  <c r="H26" s="1"/>
  <c r="M25"/>
  <c r="N24"/>
  <c r="M24"/>
  <c r="N23"/>
  <c r="M23"/>
  <c r="B79" i="6" s="1"/>
  <c r="M22" i="4"/>
  <c r="N21"/>
  <c r="M21"/>
  <c r="N20"/>
  <c r="M20"/>
  <c r="N19"/>
  <c r="M19"/>
  <c r="B16"/>
  <c r="M15"/>
  <c r="M14"/>
  <c r="M13"/>
  <c r="M12"/>
  <c r="M11"/>
  <c r="M10"/>
  <c r="I27" i="1"/>
  <c r="I26" s="1"/>
  <c r="I25"/>
  <c r="I24"/>
  <c r="I23"/>
  <c r="I22"/>
  <c r="I21"/>
  <c r="I20"/>
  <c r="I19"/>
  <c r="I15"/>
  <c r="I14"/>
  <c r="I13"/>
  <c r="I12"/>
  <c r="I11"/>
  <c r="I10"/>
  <c r="G25"/>
  <c r="G24"/>
  <c r="M24"/>
  <c r="G23"/>
  <c r="M23"/>
  <c r="G22"/>
  <c r="M22"/>
  <c r="G21"/>
  <c r="M21"/>
  <c r="G20"/>
  <c r="M20"/>
  <c r="G19"/>
  <c r="M19"/>
  <c r="G15"/>
  <c r="M15"/>
  <c r="G14"/>
  <c r="N14"/>
  <c r="G13"/>
  <c r="M13"/>
  <c r="G12"/>
  <c r="M12"/>
  <c r="G11"/>
  <c r="M11"/>
  <c r="G10"/>
  <c r="N10"/>
  <c r="D16"/>
  <c r="I16"/>
  <c r="E24"/>
  <c r="E23"/>
  <c r="E22"/>
  <c r="E21"/>
  <c r="E20"/>
  <c r="E19"/>
  <c r="E16"/>
  <c r="E15"/>
  <c r="E14"/>
  <c r="E13"/>
  <c r="E12"/>
  <c r="E11"/>
  <c r="E10"/>
  <c r="C24"/>
  <c r="C23"/>
  <c r="C22"/>
  <c r="C21"/>
  <c r="C20"/>
  <c r="C19"/>
  <c r="C16"/>
  <c r="C15"/>
  <c r="C14"/>
  <c r="C13"/>
  <c r="C12"/>
  <c r="C11"/>
  <c r="C10"/>
  <c r="B27"/>
  <c r="B26" s="1"/>
  <c r="G27"/>
  <c r="G26" s="1"/>
  <c r="B16"/>
  <c r="G16"/>
  <c r="M9" s="1"/>
  <c r="E25"/>
  <c r="H27"/>
  <c r="H26" s="1"/>
  <c r="N12"/>
  <c r="N24"/>
  <c r="O24" s="1"/>
  <c r="O12"/>
  <c r="N11"/>
  <c r="O11" s="1"/>
  <c r="N15"/>
  <c r="O15" s="1"/>
  <c r="N22"/>
  <c r="N21"/>
  <c r="N13"/>
  <c r="N20"/>
  <c r="O20" s="1"/>
  <c r="I29"/>
  <c r="D29"/>
  <c r="M7" s="1"/>
  <c r="N9"/>
  <c r="O13"/>
  <c r="M10"/>
  <c r="M14"/>
  <c r="M18"/>
  <c r="B93" i="6" s="1"/>
  <c r="N25" i="1"/>
  <c r="M25"/>
  <c r="N19"/>
  <c r="N23"/>
  <c r="C97" i="6" s="1"/>
  <c r="J27" i="1"/>
  <c r="E27" s="1"/>
  <c r="E26" s="1"/>
  <c r="C25"/>
  <c r="N7"/>
  <c r="G29" l="1"/>
  <c r="B29" s="1"/>
  <c r="C88" i="6"/>
  <c r="C24"/>
  <c r="I24" s="1"/>
  <c r="B92"/>
  <c r="B28"/>
  <c r="D91"/>
  <c r="D27"/>
  <c r="B88"/>
  <c r="B24"/>
  <c r="H24" s="1"/>
  <c r="C91"/>
  <c r="C27"/>
  <c r="C96"/>
  <c r="C33"/>
  <c r="I27" s="1"/>
  <c r="B89"/>
  <c r="B25"/>
  <c r="H25" s="1"/>
  <c r="C76"/>
  <c r="C13"/>
  <c r="C77"/>
  <c r="C14"/>
  <c r="B71"/>
  <c r="B8"/>
  <c r="H8" s="1"/>
  <c r="C78"/>
  <c r="C16"/>
  <c r="I10" s="1"/>
  <c r="B108"/>
  <c r="B42"/>
  <c r="H42" s="1"/>
  <c r="B115"/>
  <c r="B50"/>
  <c r="H44" s="1"/>
  <c r="C30"/>
  <c r="B9"/>
  <c r="B11"/>
  <c r="B90"/>
  <c r="B26"/>
  <c r="C89"/>
  <c r="C25"/>
  <c r="I25" s="1"/>
  <c r="C95"/>
  <c r="C31"/>
  <c r="B91"/>
  <c r="B27"/>
  <c r="B94"/>
  <c r="B30"/>
  <c r="B95"/>
  <c r="B31"/>
  <c r="B96"/>
  <c r="B33"/>
  <c r="H27" s="1"/>
  <c r="B73"/>
  <c r="B10"/>
  <c r="B76"/>
  <c r="B13"/>
  <c r="B77"/>
  <c r="B14"/>
  <c r="B78"/>
  <c r="B16"/>
  <c r="H10" s="1"/>
  <c r="C26"/>
  <c r="C28"/>
  <c r="O10" i="1"/>
  <c r="D26" i="6" s="1"/>
  <c r="H25" i="7"/>
  <c r="M25" s="1"/>
  <c r="C27" i="4"/>
  <c r="C26" s="1"/>
  <c r="E27"/>
  <c r="E26" s="1"/>
  <c r="M26"/>
  <c r="N26"/>
  <c r="C12" i="6" s="1"/>
  <c r="M18" i="4"/>
  <c r="B75" i="6" s="1"/>
  <c r="B74"/>
  <c r="B72"/>
  <c r="C16" i="4"/>
  <c r="E27" i="7"/>
  <c r="E28" s="1"/>
  <c r="M12"/>
  <c r="B109" i="6" s="1"/>
  <c r="B97"/>
  <c r="O25" i="1"/>
  <c r="J29"/>
  <c r="E29" s="1"/>
  <c r="D125" i="6" s="1"/>
  <c r="J26" i="1"/>
  <c r="N26" s="1"/>
  <c r="N18"/>
  <c r="C94" i="6"/>
  <c r="O22" i="1"/>
  <c r="O21"/>
  <c r="M26"/>
  <c r="H29"/>
  <c r="C29" s="1"/>
  <c r="C125" i="6" s="1"/>
  <c r="C27" i="1"/>
  <c r="C26" s="1"/>
  <c r="O9"/>
  <c r="C92" i="6"/>
  <c r="O14" i="1"/>
  <c r="D90" i="6"/>
  <c r="C90"/>
  <c r="O18" i="1"/>
  <c r="D93" i="6" s="1"/>
  <c r="O7" i="1"/>
  <c r="O23"/>
  <c r="O19"/>
  <c r="M28"/>
  <c r="B34" i="6" s="1"/>
  <c r="H28" s="1"/>
  <c r="M13" i="7"/>
  <c r="M15"/>
  <c r="M14"/>
  <c r="J16"/>
  <c r="N9" s="1"/>
  <c r="C42" i="6" s="1"/>
  <c r="I42" s="1"/>
  <c r="M19" i="7"/>
  <c r="M21"/>
  <c r="M23"/>
  <c r="B99" i="6"/>
  <c r="N10" i="7"/>
  <c r="N11"/>
  <c r="N12"/>
  <c r="N13"/>
  <c r="N14"/>
  <c r="N15"/>
  <c r="N19"/>
  <c r="N20"/>
  <c r="O20" s="1"/>
  <c r="N21"/>
  <c r="N22"/>
  <c r="N23"/>
  <c r="O23" s="1"/>
  <c r="N24"/>
  <c r="O24" s="1"/>
  <c r="I29"/>
  <c r="D29" s="1"/>
  <c r="O11"/>
  <c r="O14"/>
  <c r="I26"/>
  <c r="O19" i="4"/>
  <c r="O20"/>
  <c r="O21"/>
  <c r="O22"/>
  <c r="O23"/>
  <c r="O24"/>
  <c r="H29"/>
  <c r="C29" s="1"/>
  <c r="D126" i="6" s="1"/>
  <c r="J29" i="4"/>
  <c r="E29" s="1"/>
  <c r="E126" i="6" s="1"/>
  <c r="N18" i="4"/>
  <c r="C75" i="6" s="1"/>
  <c r="N25" i="4"/>
  <c r="O25" s="1"/>
  <c r="D13" i="6" l="1"/>
  <c r="B45"/>
  <c r="C45"/>
  <c r="D78"/>
  <c r="D16"/>
  <c r="J10" s="1"/>
  <c r="C115"/>
  <c r="C50"/>
  <c r="I44" s="1"/>
  <c r="C110"/>
  <c r="C44"/>
  <c r="B114"/>
  <c r="B48"/>
  <c r="B98"/>
  <c r="B29"/>
  <c r="D96"/>
  <c r="D33"/>
  <c r="J27" s="1"/>
  <c r="B80"/>
  <c r="B12"/>
  <c r="D77"/>
  <c r="D14"/>
  <c r="C114"/>
  <c r="C48"/>
  <c r="O19" i="7"/>
  <c r="D47" i="6" s="1"/>
  <c r="C47"/>
  <c r="O10" i="7"/>
  <c r="C43" i="6"/>
  <c r="B113"/>
  <c r="B47"/>
  <c r="B110"/>
  <c r="B44"/>
  <c r="D94"/>
  <c r="D30"/>
  <c r="D88"/>
  <c r="D24"/>
  <c r="J24" s="1"/>
  <c r="D92"/>
  <c r="D28"/>
  <c r="D89"/>
  <c r="D25"/>
  <c r="J25" s="1"/>
  <c r="D95"/>
  <c r="D31"/>
  <c r="C98"/>
  <c r="C29"/>
  <c r="I9"/>
  <c r="C15"/>
  <c r="B43"/>
  <c r="C25" i="7"/>
  <c r="C27" s="1"/>
  <c r="C26" s="1"/>
  <c r="O26" i="4"/>
  <c r="C80" i="6"/>
  <c r="D79"/>
  <c r="D76"/>
  <c r="C79"/>
  <c r="O13" i="7"/>
  <c r="O12"/>
  <c r="D109" i="6" s="1"/>
  <c r="O22" i="7"/>
  <c r="B111" i="6"/>
  <c r="E26" i="7"/>
  <c r="J26" s="1"/>
  <c r="J27"/>
  <c r="J29" s="1"/>
  <c r="E29" s="1"/>
  <c r="C124" i="6" s="1"/>
  <c r="H27" i="7"/>
  <c r="H29" s="1"/>
  <c r="C29" s="1"/>
  <c r="B124" i="6" s="1"/>
  <c r="C28" i="7"/>
  <c r="D97" i="6"/>
  <c r="C93"/>
  <c r="C99" s="1"/>
  <c r="N28" i="1"/>
  <c r="C34" i="6" s="1"/>
  <c r="I28" s="1"/>
  <c r="O26" i="1"/>
  <c r="O28"/>
  <c r="D34" i="6" s="1"/>
  <c r="J28" s="1"/>
  <c r="O15" i="7"/>
  <c r="D45" i="6" s="1"/>
  <c r="N25" i="7"/>
  <c r="C116" i="6" s="1"/>
  <c r="O21" i="7"/>
  <c r="B116" i="6"/>
  <c r="D113"/>
  <c r="C113"/>
  <c r="C111"/>
  <c r="C109"/>
  <c r="O9" i="7"/>
  <c r="C108" i="6"/>
  <c r="N7" i="7"/>
  <c r="M7"/>
  <c r="O18" i="4"/>
  <c r="D75" i="6" s="1"/>
  <c r="D99" l="1"/>
  <c r="B106"/>
  <c r="B41"/>
  <c r="H41" s="1"/>
  <c r="D114"/>
  <c r="D48"/>
  <c r="C106"/>
  <c r="C41"/>
  <c r="I41" s="1"/>
  <c r="D108"/>
  <c r="D42"/>
  <c r="J42" s="1"/>
  <c r="D98"/>
  <c r="D29"/>
  <c r="D115"/>
  <c r="D50"/>
  <c r="J44" s="1"/>
  <c r="D110"/>
  <c r="D44"/>
  <c r="D111"/>
  <c r="H26" i="7"/>
  <c r="D43" i="6"/>
  <c r="D80"/>
  <c r="D12"/>
  <c r="I26"/>
  <c r="C32"/>
  <c r="H9"/>
  <c r="B15"/>
  <c r="H26"/>
  <c r="B32"/>
  <c r="G27" i="7"/>
  <c r="O25"/>
  <c r="D116" i="6" s="1"/>
  <c r="O7" i="7"/>
  <c r="D41" i="6" s="1"/>
  <c r="J41" s="1"/>
  <c r="D32" l="1"/>
  <c r="J26"/>
  <c r="J9"/>
  <c r="D15"/>
  <c r="G26" i="7"/>
  <c r="G29"/>
  <c r="B29" s="1"/>
  <c r="M18"/>
  <c r="N18"/>
  <c r="D106" i="6"/>
  <c r="N10" i="4"/>
  <c r="N11"/>
  <c r="O11" s="1"/>
  <c r="N12"/>
  <c r="O12" s="1"/>
  <c r="N13"/>
  <c r="C10" i="6" s="1"/>
  <c r="N14" i="4"/>
  <c r="C11" i="6" s="1"/>
  <c r="N15" i="4"/>
  <c r="O15" s="1"/>
  <c r="D16"/>
  <c r="C9" i="6" l="1"/>
  <c r="O14" i="4"/>
  <c r="C74" i="6"/>
  <c r="O10" i="4"/>
  <c r="C72" i="6"/>
  <c r="O13" i="4"/>
  <c r="C73" i="6"/>
  <c r="B112"/>
  <c r="B118" s="1"/>
  <c r="O18" i="7"/>
  <c r="M28"/>
  <c r="B51" i="6" s="1"/>
  <c r="H45" s="1"/>
  <c r="M26" i="7"/>
  <c r="B46" i="6" s="1"/>
  <c r="N26" i="7"/>
  <c r="C112" i="6"/>
  <c r="C118" s="1"/>
  <c r="N28" i="7"/>
  <c r="C51" i="6" s="1"/>
  <c r="I45" s="1"/>
  <c r="N9" i="4"/>
  <c r="C8" i="6" s="1"/>
  <c r="I8" s="1"/>
  <c r="D29" i="4"/>
  <c r="H43" i="6" l="1"/>
  <c r="B49"/>
  <c r="C117"/>
  <c r="C46"/>
  <c r="D73"/>
  <c r="D10"/>
  <c r="D72"/>
  <c r="D9"/>
  <c r="D74"/>
  <c r="D11"/>
  <c r="O9" i="4"/>
  <c r="C71" i="6"/>
  <c r="B117"/>
  <c r="O26" i="7"/>
  <c r="D112" i="6"/>
  <c r="D118" s="1"/>
  <c r="O28" i="7"/>
  <c r="D51" i="6" s="1"/>
  <c r="J45" s="1"/>
  <c r="N7" i="4"/>
  <c r="C7" i="6" s="1"/>
  <c r="I7" s="1"/>
  <c r="M7" i="4"/>
  <c r="B7" i="6" s="1"/>
  <c r="H7" s="1"/>
  <c r="D71" l="1"/>
  <c r="D8"/>
  <c r="J8" s="1"/>
  <c r="D117"/>
  <c r="D46"/>
  <c r="I43"/>
  <c r="C49"/>
  <c r="B70"/>
  <c r="B81" s="1"/>
  <c r="M28" i="4"/>
  <c r="B17" i="6" s="1"/>
  <c r="H11" s="1"/>
  <c r="N28" i="4"/>
  <c r="C17" i="6" s="1"/>
  <c r="I11" s="1"/>
  <c r="C70"/>
  <c r="C81" s="1"/>
  <c r="O7" i="4"/>
  <c r="D7" i="6" s="1"/>
  <c r="J7" s="1"/>
  <c r="J43" l="1"/>
  <c r="D49"/>
  <c r="O28" i="4"/>
  <c r="D17" i="6" s="1"/>
  <c r="J11" s="1"/>
  <c r="D70"/>
  <c r="D81" s="1"/>
</calcChain>
</file>

<file path=xl/comments1.xml><?xml version="1.0" encoding="utf-8"?>
<comments xmlns="http://schemas.openxmlformats.org/spreadsheetml/2006/main">
  <authors>
    <author>diarmaid.smyth</author>
  </authors>
  <commentList>
    <comment ref="B19" authorId="0">
      <text>
        <r>
          <rPr>
            <sz val="9"/>
            <color indexed="81"/>
            <rFont val="Tahoma"/>
            <family val="2"/>
          </rPr>
          <t xml:space="preserve">Assumed - no breakdown between Intermediate Consumption and Compensation of Employees in </t>
        </r>
        <r>
          <rPr>
            <i/>
            <sz val="9"/>
            <color indexed="81"/>
            <rFont val="Tahoma"/>
            <family val="2"/>
          </rPr>
          <t>Budget 2011</t>
        </r>
        <r>
          <rPr>
            <sz val="9"/>
            <color indexed="81"/>
            <rFont val="Tahoma"/>
            <family val="2"/>
          </rPr>
          <t xml:space="preserve">.
</t>
        </r>
      </text>
    </comment>
    <comment ref="B33" authorId="0">
      <text>
        <r>
          <rPr>
            <sz val="9"/>
            <color indexed="81"/>
            <rFont val="Tahoma"/>
            <family val="2"/>
          </rPr>
          <t xml:space="preserve">Budget 2011 page D15
</t>
        </r>
      </text>
    </comment>
    <comment ref="C33" authorId="0">
      <text>
        <r>
          <rPr>
            <sz val="9"/>
            <color indexed="81"/>
            <rFont val="Tahoma"/>
            <family val="2"/>
          </rPr>
          <t xml:space="preserve">Maastricht returns April 2013
</t>
        </r>
      </text>
    </comment>
  </commentList>
</comments>
</file>

<file path=xl/sharedStrings.xml><?xml version="1.0" encoding="utf-8"?>
<sst xmlns="http://schemas.openxmlformats.org/spreadsheetml/2006/main" count="415" uniqueCount="98">
  <si>
    <t>Revenue</t>
  </si>
  <si>
    <t>Taxes on Production and Imports</t>
  </si>
  <si>
    <t>Current taxes on income, wealth</t>
  </si>
  <si>
    <t>Capital taxes</t>
  </si>
  <si>
    <t>Social Contributions</t>
  </si>
  <si>
    <t>Property Income</t>
  </si>
  <si>
    <t>Other</t>
  </si>
  <si>
    <t>Expenditure</t>
  </si>
  <si>
    <t>Compensation of employees</t>
  </si>
  <si>
    <t>Intermediate consumption</t>
  </si>
  <si>
    <t>Social payments</t>
  </si>
  <si>
    <t>Interest expenditure</t>
  </si>
  <si>
    <t>Subsidies</t>
  </si>
  <si>
    <t>Gross capital formation</t>
  </si>
  <si>
    <t>Total revenue</t>
  </si>
  <si>
    <t>GDP</t>
  </si>
  <si>
    <t>Financial sector measures affecting GGB</t>
  </si>
  <si>
    <t>Other*</t>
  </si>
  <si>
    <t>*Excludes financial sector measures</t>
  </si>
  <si>
    <t>Underlying GGB</t>
  </si>
  <si>
    <t>Total underlying expenditure</t>
  </si>
  <si>
    <t>Contribution of GDP Forecast Error</t>
  </si>
  <si>
    <t>Combined</t>
  </si>
  <si>
    <t>Revision</t>
  </si>
  <si>
    <t>Error</t>
  </si>
  <si>
    <t>Due to 2011</t>
  </si>
  <si>
    <t xml:space="preserve">Negative Numbers Indicate Contribution to Lower than Forecast Deficit </t>
  </si>
  <si>
    <t>Percent of GDP</t>
  </si>
  <si>
    <t>*Excludes deficit-increasing financial-sector measures</t>
  </si>
  <si>
    <t>Nominal Values (Millions of Euro)</t>
  </si>
  <si>
    <r>
      <t>2011</t>
    </r>
    <r>
      <rPr>
        <vertAlign val="superscript"/>
        <sz val="11"/>
        <color indexed="8"/>
        <rFont val="Calibri"/>
        <family val="2"/>
      </rPr>
      <t>f</t>
    </r>
  </si>
  <si>
    <r>
      <t>2011</t>
    </r>
    <r>
      <rPr>
        <vertAlign val="superscript"/>
        <sz val="11"/>
        <color indexed="8"/>
        <rFont val="Calibri"/>
        <family val="2"/>
      </rPr>
      <t>a</t>
    </r>
  </si>
  <si>
    <r>
      <t>2012</t>
    </r>
    <r>
      <rPr>
        <vertAlign val="superscript"/>
        <sz val="11"/>
        <color indexed="8"/>
        <rFont val="Calibri"/>
        <family val="2"/>
      </rPr>
      <t>f</t>
    </r>
  </si>
  <si>
    <t>Budget 2012</t>
  </si>
  <si>
    <t>Budget 2013</t>
  </si>
  <si>
    <t>Contribution of Expenditure Forecast Error*</t>
  </si>
  <si>
    <t xml:space="preserve">Due to Residual </t>
  </si>
  <si>
    <t>Total Forecast Error</t>
  </si>
  <si>
    <t>Decomposition of 2012 Underlying General Government Balance (% of GDP) Forecast Error</t>
  </si>
  <si>
    <t>Contribution of Revenue Forecast Error</t>
  </si>
  <si>
    <t>Percentage Points of GDP</t>
  </si>
  <si>
    <t xml:space="preserve">   Taxes on Production and Imports</t>
  </si>
  <si>
    <t xml:space="preserve">   Current taxes on income, wealth</t>
  </si>
  <si>
    <t xml:space="preserve">   Capital taxes</t>
  </si>
  <si>
    <t xml:space="preserve">   Social Contributions</t>
  </si>
  <si>
    <t xml:space="preserve">   Property Income</t>
  </si>
  <si>
    <t xml:space="preserve">   Other</t>
  </si>
  <si>
    <t xml:space="preserve">   Compensation of employees</t>
  </si>
  <si>
    <t xml:space="preserve">   Intermediate consumption</t>
  </si>
  <si>
    <t xml:space="preserve">   Social payments</t>
  </si>
  <si>
    <t xml:space="preserve">   Interest expenditure</t>
  </si>
  <si>
    <t xml:space="preserve">   Subsidies</t>
  </si>
  <si>
    <t xml:space="preserve">   Gross capital formation</t>
  </si>
  <si>
    <t xml:space="preserve">   Other*</t>
  </si>
  <si>
    <r>
      <t>2012</t>
    </r>
    <r>
      <rPr>
        <vertAlign val="superscript"/>
        <sz val="11"/>
        <color indexed="8"/>
        <rFont val="Calibri"/>
        <family val="2"/>
      </rPr>
      <t>a</t>
    </r>
  </si>
  <si>
    <r>
      <t>2013</t>
    </r>
    <r>
      <rPr>
        <vertAlign val="superscript"/>
        <sz val="11"/>
        <color indexed="8"/>
        <rFont val="Calibri"/>
        <family val="2"/>
      </rPr>
      <t>f</t>
    </r>
  </si>
  <si>
    <t>Decomposition of 2013 Underlying General Government Balance (% of GDP) Forecast Error</t>
  </si>
  <si>
    <t>Due to 2012</t>
  </si>
  <si>
    <t>Taxes</t>
  </si>
  <si>
    <t>Government Services</t>
  </si>
  <si>
    <t>Social Payments</t>
  </si>
  <si>
    <t xml:space="preserve">Interest </t>
  </si>
  <si>
    <t>Contributions to Forecast Errors</t>
  </si>
  <si>
    <t>Nominal GDP</t>
  </si>
  <si>
    <t>Primary expenditure</t>
  </si>
  <si>
    <t>Primary Expenditure</t>
  </si>
  <si>
    <t>Decomposition of 2011 Underlying General Government Balance (% of GDP) Forecast Error</t>
  </si>
  <si>
    <t>Due to 2010</t>
  </si>
  <si>
    <r>
      <t>2010</t>
    </r>
    <r>
      <rPr>
        <vertAlign val="superscript"/>
        <sz val="11"/>
        <color indexed="8"/>
        <rFont val="Calibri"/>
        <family val="2"/>
      </rPr>
      <t>f</t>
    </r>
  </si>
  <si>
    <t>Budget 2011</t>
  </si>
  <si>
    <t>Other Expenditure</t>
  </si>
  <si>
    <t>Other*, %</t>
  </si>
  <si>
    <t>Total Exp (unadjusted)</t>
  </si>
  <si>
    <t>Primary expenditure*</t>
  </si>
  <si>
    <r>
      <t>2010</t>
    </r>
    <r>
      <rPr>
        <vertAlign val="superscript"/>
        <sz val="11"/>
        <color indexed="8"/>
        <rFont val="Calibri"/>
        <family val="2"/>
      </rPr>
      <t>o</t>
    </r>
  </si>
  <si>
    <t>Outturn</t>
  </si>
  <si>
    <r>
      <t>2011</t>
    </r>
    <r>
      <rPr>
        <vertAlign val="superscript"/>
        <sz val="11"/>
        <color indexed="8"/>
        <rFont val="Calibri"/>
        <family val="2"/>
      </rPr>
      <t>o</t>
    </r>
  </si>
  <si>
    <t>GGB*</t>
  </si>
  <si>
    <t>Banking Measures</t>
  </si>
  <si>
    <t>Total Exp*</t>
  </si>
  <si>
    <t>Banking Payments</t>
  </si>
  <si>
    <t>Total Exp*, %</t>
  </si>
  <si>
    <t>Maastricht Note 22 Apr 2013</t>
  </si>
  <si>
    <t>GGB, €bn</t>
  </si>
  <si>
    <t>Total Expenditure</t>
  </si>
  <si>
    <r>
      <t>2013</t>
    </r>
    <r>
      <rPr>
        <vertAlign val="superscript"/>
        <sz val="11"/>
        <color indexed="8"/>
        <rFont val="Calibri"/>
        <family val="2"/>
      </rPr>
      <t>a</t>
    </r>
  </si>
  <si>
    <t>Check</t>
  </si>
  <si>
    <t>Calculated GGB</t>
  </si>
  <si>
    <t>Total</t>
  </si>
  <si>
    <t>Interest</t>
  </si>
  <si>
    <t>Underlying GG Deficit</t>
  </si>
  <si>
    <t>Decomposition of 2012 Underlying General Government Deficit (% of GDP) Forecast Error</t>
  </si>
  <si>
    <t>Decomposition of 2011 Underlying General Government Deficit (% of GDP) Forecast Error</t>
  </si>
  <si>
    <t>Decomposition of 2013 Underlying General Government Deficit (% of GDP) Forecast Error</t>
  </si>
  <si>
    <t>GGB</t>
  </si>
  <si>
    <t>Banking</t>
  </si>
  <si>
    <t xml:space="preserve">Summary of General Government Deficit Decompositions </t>
  </si>
  <si>
    <t>Sources: CSO, Department of Finance and internal calculations.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</si>
</sst>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64" formatCode="0.0%"/>
    <numFmt numFmtId="165" formatCode="0.0"/>
    <numFmt numFmtId="166" formatCode="_-* #,##0_-;\-* #,##0_-;_-* &quot;-&quot;??_-;_-@_-"/>
    <numFmt numFmtId="167" formatCode="_-* #,##0_-;\-* #,##0_-;_-* &quot;-&quot;?_-;_-@_-"/>
    <numFmt numFmtId="168" formatCode="_-* #,##0.0_-;\-* #,##0.0_-;_-* &quot;-&quot;??_-;_-@_-"/>
  </numFmts>
  <fonts count="11">
    <font>
      <sz val="11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4"/>
      <color theme="4"/>
      <name val="Calibri"/>
      <family val="2"/>
      <scheme val="minor"/>
    </font>
    <font>
      <i/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/>
    <xf numFmtId="0" fontId="4" fillId="0" borderId="0" xfId="0" applyFont="1"/>
    <xf numFmtId="164" fontId="2" fillId="0" borderId="0" xfId="2" applyNumberFormat="1" applyFont="1"/>
    <xf numFmtId="2" fontId="0" fillId="0" borderId="0" xfId="0" applyNumberFormat="1"/>
    <xf numFmtId="165" fontId="0" fillId="0" borderId="0" xfId="0" applyNumberFormat="1"/>
    <xf numFmtId="165" fontId="2" fillId="0" borderId="0" xfId="2" applyNumberFormat="1" applyFont="1"/>
    <xf numFmtId="0" fontId="3" fillId="0" borderId="0" xfId="0" applyFont="1"/>
    <xf numFmtId="165" fontId="3" fillId="0" borderId="0" xfId="0" applyNumberFormat="1" applyFont="1"/>
    <xf numFmtId="165" fontId="3" fillId="0" borderId="0" xfId="2" applyNumberFormat="1" applyFont="1"/>
    <xf numFmtId="0" fontId="5" fillId="0" borderId="0" xfId="0" applyFont="1"/>
    <xf numFmtId="165" fontId="5" fillId="0" borderId="0" xfId="0" applyNumberFormat="1" applyFont="1"/>
    <xf numFmtId="0" fontId="0" fillId="0" borderId="0" xfId="0" applyAlignment="1">
      <alignment horizontal="center"/>
    </xf>
    <xf numFmtId="0" fontId="0" fillId="0" borderId="0" xfId="0" applyBorder="1" applyAlignment="1">
      <alignment horizontal="right"/>
    </xf>
    <xf numFmtId="0" fontId="3" fillId="0" borderId="0" xfId="0" applyFont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/>
    </xf>
    <xf numFmtId="165" fontId="0" fillId="0" borderId="1" xfId="0" applyNumberFormat="1" applyBorder="1"/>
    <xf numFmtId="2" fontId="3" fillId="0" borderId="0" xfId="0" applyNumberFormat="1" applyFont="1" applyBorder="1" applyAlignment="1">
      <alignment horizontal="right"/>
    </xf>
    <xf numFmtId="2" fontId="0" fillId="0" borderId="0" xfId="0" applyNumberFormat="1" applyBorder="1" applyAlignment="1">
      <alignment horizontal="right"/>
    </xf>
    <xf numFmtId="2" fontId="5" fillId="0" borderId="0" xfId="0" applyNumberFormat="1" applyFont="1"/>
    <xf numFmtId="0" fontId="3" fillId="0" borderId="1" xfId="0" applyFont="1" applyBorder="1"/>
    <xf numFmtId="0" fontId="3" fillId="0" borderId="0" xfId="0" applyFont="1" applyBorder="1"/>
    <xf numFmtId="0" fontId="0" fillId="0" borderId="0" xfId="0" applyBorder="1"/>
    <xf numFmtId="166" fontId="2" fillId="0" borderId="0" xfId="1" applyNumberFormat="1" applyFont="1"/>
    <xf numFmtId="166" fontId="3" fillId="0" borderId="0" xfId="1" applyNumberFormat="1" applyFont="1"/>
    <xf numFmtId="166" fontId="5" fillId="0" borderId="0" xfId="1" applyNumberFormat="1" applyFont="1"/>
    <xf numFmtId="165" fontId="5" fillId="0" borderId="1" xfId="0" applyNumberFormat="1" applyFont="1" applyBorder="1"/>
    <xf numFmtId="0" fontId="7" fillId="2" borderId="0" xfId="0" applyFont="1" applyFill="1"/>
    <xf numFmtId="166" fontId="0" fillId="0" borderId="0" xfId="0" applyNumberFormat="1"/>
    <xf numFmtId="167" fontId="0" fillId="0" borderId="0" xfId="0" applyNumberFormat="1"/>
    <xf numFmtId="168" fontId="0" fillId="0" borderId="0" xfId="0" applyNumberFormat="1"/>
    <xf numFmtId="0" fontId="0" fillId="2" borderId="0" xfId="0" applyFill="1"/>
    <xf numFmtId="2" fontId="3" fillId="0" borderId="0" xfId="0" applyNumberFormat="1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3" fillId="0" borderId="0" xfId="0" applyNumberFormat="1" applyFont="1" applyAlignment="1">
      <alignment horizontal="center"/>
    </xf>
    <xf numFmtId="2" fontId="5" fillId="0" borderId="1" xfId="0" applyNumberFormat="1" applyFont="1" applyBorder="1" applyAlignment="1">
      <alignment horizontal="center"/>
    </xf>
    <xf numFmtId="165" fontId="9" fillId="0" borderId="0" xfId="2" applyNumberFormat="1" applyFont="1"/>
    <xf numFmtId="3" fontId="0" fillId="0" borderId="0" xfId="0" applyNumberFormat="1"/>
    <xf numFmtId="0" fontId="3" fillId="0" borderId="3" xfId="0" applyFont="1" applyBorder="1" applyAlignment="1">
      <alignment horizontal="center"/>
    </xf>
    <xf numFmtId="165" fontId="3" fillId="0" borderId="0" xfId="0" applyNumberFormat="1" applyFon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0" fontId="0" fillId="0" borderId="0" xfId="0" applyFont="1"/>
    <xf numFmtId="165" fontId="5" fillId="0" borderId="1" xfId="0" applyNumberFormat="1" applyFont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165" fontId="0" fillId="0" borderId="0" xfId="0" applyNumberFormat="1" applyBorder="1" applyAlignment="1">
      <alignment horizontal="right"/>
    </xf>
    <xf numFmtId="165" fontId="3" fillId="0" borderId="0" xfId="0" applyNumberFormat="1" applyFont="1" applyBorder="1" applyAlignment="1">
      <alignment horizontal="right"/>
    </xf>
    <xf numFmtId="0" fontId="10" fillId="0" borderId="0" xfId="3" applyAlignment="1" applyProtection="1"/>
    <xf numFmtId="0" fontId="0" fillId="0" borderId="0" xfId="0" applyFont="1" applyBorder="1"/>
    <xf numFmtId="0" fontId="3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scal/Main%20Aggregates/Main%20Fiscal%20Projection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bles"/>
      <sheetName val="GG Summary"/>
      <sheetName val="OECD Data"/>
      <sheetName val="Buffers"/>
      <sheetName val="Revenue and Expenditure"/>
      <sheetName val="Charts"/>
      <sheetName val="Charts FAR 20131"/>
      <sheetName val="SPU 14"/>
      <sheetName val="CSO Apr 14 All"/>
      <sheetName val="Budget 14"/>
      <sheetName val="EC Oct 13"/>
      <sheetName val="IMF Oct 13"/>
      <sheetName val="SPU 13"/>
      <sheetName val="CSO Oct 13"/>
      <sheetName val="OECD May 2013"/>
      <sheetName val="Budget 13"/>
      <sheetName val="MTFS 12"/>
      <sheetName val="PN Feb 2013"/>
      <sheetName val="SPU 12"/>
      <sheetName val="Budget 12"/>
      <sheetName val="EC Jan 13"/>
      <sheetName val="IMF Dec 12"/>
      <sheetName val="IMF Sep 12"/>
      <sheetName val="EC Sep 12"/>
      <sheetName val="CABBs"/>
      <sheetName val="NIE July 2012"/>
      <sheetName val="EDP March 2012"/>
      <sheetName val="Composite Summer 2012"/>
      <sheetName val="SPU 12 Vs Budget 12"/>
      <sheetName val="IMF June 12"/>
      <sheetName val="EC June 12"/>
      <sheetName val="Budget 12 and MTFS"/>
      <sheetName val="Budget 12 Vs SPU 11"/>
      <sheetName val="Composite Spring 2012"/>
      <sheetName val="MTFS"/>
      <sheetName val="IMF Mar"/>
      <sheetName val="IMF Dec"/>
      <sheetName val="EU Dec"/>
      <sheetName val="Composite Autumn 2011"/>
      <sheetName val="IMF Sept"/>
      <sheetName val="IMF May"/>
      <sheetName val="EU Sept"/>
      <sheetName val="EU Spring"/>
      <sheetName val="SPU 2011"/>
      <sheetName val="IMF 1st Revie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99">
          <cell r="Y99">
            <v>162599.73541200216</v>
          </cell>
          <cell r="Z99">
            <v>163938.00023663492</v>
          </cell>
          <cell r="AA99">
            <v>164050</v>
          </cell>
        </row>
        <row r="104">
          <cell r="Y104">
            <v>55331.417191299181</v>
          </cell>
          <cell r="Z104">
            <v>56622.540232754262</v>
          </cell>
        </row>
        <row r="106">
          <cell r="Y106">
            <v>17606.397744148893</v>
          </cell>
          <cell r="Z106">
            <v>17996.281422687134</v>
          </cell>
          <cell r="AA106">
            <v>18993.005022687135</v>
          </cell>
        </row>
        <row r="107">
          <cell r="Y107">
            <v>19315.535263983795</v>
          </cell>
          <cell r="Z107">
            <v>20689.905613983796</v>
          </cell>
          <cell r="AA107">
            <v>21592.151213983798</v>
          </cell>
        </row>
        <row r="108">
          <cell r="Y108">
            <v>702.20999999999992</v>
          </cell>
          <cell r="Z108">
            <v>764.76</v>
          </cell>
          <cell r="AA108">
            <v>813.74000000000012</v>
          </cell>
        </row>
        <row r="109">
          <cell r="Y109">
            <v>10138.588436492868</v>
          </cell>
          <cell r="Z109">
            <v>9651.1111936141824</v>
          </cell>
          <cell r="AA109">
            <v>10216.090840663092</v>
          </cell>
        </row>
        <row r="110">
          <cell r="Y110">
            <v>1997.124582407042</v>
          </cell>
          <cell r="Z110">
            <v>2248.97584086495</v>
          </cell>
          <cell r="AA110">
            <v>2709.8525567534771</v>
          </cell>
        </row>
        <row r="111">
          <cell r="Y111">
            <v>5571.5611642665754</v>
          </cell>
          <cell r="Z111">
            <v>5271.506161604193</v>
          </cell>
          <cell r="AA111">
            <v>4541.2510560764204</v>
          </cell>
        </row>
        <row r="112">
          <cell r="X112">
            <v>103544.32710328688</v>
          </cell>
          <cell r="Y112">
            <v>76549.731239525223</v>
          </cell>
          <cell r="Z112">
            <v>69843.539516875782</v>
          </cell>
          <cell r="AA112">
            <v>70370.563069883181</v>
          </cell>
        </row>
        <row r="113">
          <cell r="Y113">
            <v>19112.91666379221</v>
          </cell>
          <cell r="Z113">
            <v>18784.307404482053</v>
          </cell>
          <cell r="AA113">
            <v>18423.15423961588</v>
          </cell>
        </row>
        <row r="114">
          <cell r="Y114">
            <v>8762.0875319234492</v>
          </cell>
          <cell r="Z114">
            <v>8459.6027235214769</v>
          </cell>
          <cell r="AA114">
            <v>8299.5517812874077</v>
          </cell>
        </row>
        <row r="116">
          <cell r="Y116">
            <v>28952.351611292062</v>
          </cell>
          <cell r="Z116">
            <v>28959.752576096707</v>
          </cell>
          <cell r="AA116">
            <v>28559.380451394431</v>
          </cell>
        </row>
        <row r="117">
          <cell r="Y117">
            <v>5190.4940002628427</v>
          </cell>
          <cell r="Z117">
            <v>5911.750619374593</v>
          </cell>
          <cell r="AA117">
            <v>7681</v>
          </cell>
        </row>
        <row r="118">
          <cell r="Y118">
            <v>1349.1826971144815</v>
          </cell>
          <cell r="Z118">
            <v>1539.923320296668</v>
          </cell>
          <cell r="AA118">
            <v>1495.4345202373665</v>
          </cell>
        </row>
        <row r="119">
          <cell r="Y119">
            <v>4005.0708548313701</v>
          </cell>
          <cell r="Z119">
            <v>3139.9332085771612</v>
          </cell>
          <cell r="AA119">
            <v>2723</v>
          </cell>
        </row>
        <row r="153">
          <cell r="X153">
            <v>34.882964264264494</v>
          </cell>
          <cell r="Y153">
            <v>34.029217237714484</v>
          </cell>
        </row>
        <row r="155">
          <cell r="X155">
            <v>11.385083300976099</v>
          </cell>
          <cell r="Y155">
            <v>10.828060512852035</v>
          </cell>
        </row>
        <row r="156">
          <cell r="X156">
            <v>10.497376991393757</v>
          </cell>
          <cell r="Y156">
            <v>11.879192309287138</v>
          </cell>
        </row>
        <row r="157">
          <cell r="X157">
            <v>0.14871906771815094</v>
          </cell>
          <cell r="Y157">
            <v>0.43186417137808392</v>
          </cell>
        </row>
        <row r="158">
          <cell r="X158">
            <v>7.2636419572569677</v>
          </cell>
          <cell r="Y158">
            <v>6.2353043876752192</v>
          </cell>
        </row>
        <row r="159">
          <cell r="X159">
            <v>1.3345227153635482</v>
          </cell>
          <cell r="Y159">
            <v>1.228245899260932</v>
          </cell>
        </row>
        <row r="161">
          <cell r="X161">
            <v>65.494282895134788</v>
          </cell>
          <cell r="Y161">
            <v>47.078632105741278</v>
          </cell>
        </row>
        <row r="162">
          <cell r="X162">
            <v>12.197830814617753</v>
          </cell>
          <cell r="Y162">
            <v>11.754580421279952</v>
          </cell>
        </row>
        <row r="163">
          <cell r="X163">
            <v>5.8515690573557162</v>
          </cell>
          <cell r="Y163">
            <v>5.3887464882533154</v>
          </cell>
        </row>
        <row r="165">
          <cell r="X165">
            <v>17.969803016255597</v>
          </cell>
          <cell r="Y165">
            <v>17.805903274031383</v>
          </cell>
        </row>
        <row r="166">
          <cell r="X166">
            <v>3.1522671940386582</v>
          </cell>
          <cell r="Y166">
            <v>3.1921909264556598</v>
          </cell>
        </row>
        <row r="167">
          <cell r="X167">
            <v>0.99728091472920111</v>
          </cell>
          <cell r="Y167">
            <v>0.8297570064895029</v>
          </cell>
        </row>
        <row r="168">
          <cell r="X168">
            <v>3.3584564528017475</v>
          </cell>
          <cell r="Y168">
            <v>2.4631472152664644</v>
          </cell>
        </row>
      </sheetData>
      <sheetData sheetId="9">
        <row r="99">
          <cell r="Y99">
            <v>162599.73541200216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finance.gov.ie/sites/default/files/maastrichtinfonote2013.pdf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26"/>
  <sheetViews>
    <sheetView tabSelected="1" topLeftCell="A28" zoomScale="85" zoomScaleNormal="85" workbookViewId="0">
      <selection activeCell="B61" sqref="B61"/>
    </sheetView>
  </sheetViews>
  <sheetFormatPr defaultRowHeight="15"/>
  <cols>
    <col min="1" max="1" width="34" customWidth="1"/>
    <col min="2" max="2" width="19.5703125" customWidth="1"/>
    <col min="3" max="3" width="18.7109375" customWidth="1"/>
    <col min="4" max="4" width="19.85546875" customWidth="1"/>
    <col min="5" max="5" width="9.5703125" bestFit="1" customWidth="1"/>
    <col min="7" max="7" width="30.42578125" customWidth="1"/>
    <col min="8" max="10" width="15.7109375" customWidth="1"/>
  </cols>
  <sheetData>
    <row r="1" spans="1:10" ht="18.75">
      <c r="A1" s="27" t="s">
        <v>96</v>
      </c>
      <c r="B1" s="31"/>
      <c r="C1" s="31"/>
      <c r="D1" s="31"/>
    </row>
    <row r="2" spans="1:10">
      <c r="A2" s="21" t="s">
        <v>93</v>
      </c>
      <c r="B2" s="22"/>
      <c r="C2" s="22"/>
      <c r="D2" s="22"/>
      <c r="G2" s="21" t="s">
        <v>93</v>
      </c>
      <c r="H2" s="22"/>
      <c r="I2" s="22"/>
      <c r="J2" s="22"/>
    </row>
    <row r="3" spans="1:10" ht="15.75" thickBot="1">
      <c r="A3" s="20" t="s">
        <v>26</v>
      </c>
      <c r="B3" s="20"/>
      <c r="C3" s="20"/>
      <c r="D3" s="20"/>
      <c r="G3" s="20" t="s">
        <v>26</v>
      </c>
      <c r="H3" s="20"/>
      <c r="I3" s="20"/>
      <c r="J3" s="20"/>
    </row>
    <row r="4" spans="1:10">
      <c r="B4" s="48" t="s">
        <v>40</v>
      </c>
      <c r="C4" s="48"/>
      <c r="D4" s="48"/>
      <c r="H4" s="38" t="s">
        <v>40</v>
      </c>
      <c r="I4" s="38"/>
      <c r="J4" s="38"/>
    </row>
    <row r="5" spans="1:10">
      <c r="A5" s="6" t="s">
        <v>62</v>
      </c>
      <c r="B5" s="13" t="s">
        <v>57</v>
      </c>
      <c r="C5" s="13" t="s">
        <v>36</v>
      </c>
      <c r="D5" s="11"/>
      <c r="G5" s="6" t="s">
        <v>62</v>
      </c>
      <c r="H5" s="13" t="s">
        <v>57</v>
      </c>
      <c r="I5" s="13" t="s">
        <v>36</v>
      </c>
      <c r="J5" s="11"/>
    </row>
    <row r="6" spans="1:10">
      <c r="B6" s="15" t="s">
        <v>23</v>
      </c>
      <c r="C6" s="15" t="s">
        <v>24</v>
      </c>
      <c r="D6" s="15" t="s">
        <v>88</v>
      </c>
      <c r="H6" s="15" t="s">
        <v>23</v>
      </c>
      <c r="I6" s="15" t="s">
        <v>24</v>
      </c>
      <c r="J6" s="15" t="s">
        <v>22</v>
      </c>
    </row>
    <row r="7" spans="1:10">
      <c r="A7" s="6" t="s">
        <v>63</v>
      </c>
      <c r="B7" s="39">
        <f>'2013 GGB'!M7</f>
        <v>-3.6242192445353656E-2</v>
      </c>
      <c r="C7" s="39">
        <f>'2013 GGB'!N7</f>
        <v>0.20526505696307243</v>
      </c>
      <c r="D7" s="39">
        <f>'2013 GGB'!O7</f>
        <v>0.16902286451771878</v>
      </c>
      <c r="G7" s="6" t="s">
        <v>63</v>
      </c>
      <c r="H7" s="39">
        <f>B7</f>
        <v>-3.6242192445353656E-2</v>
      </c>
      <c r="I7" s="39">
        <f t="shared" ref="I7:J8" si="0">C7</f>
        <v>0.20526505696307243</v>
      </c>
      <c r="J7" s="39">
        <f t="shared" si="0"/>
        <v>0.16902286451771878</v>
      </c>
    </row>
    <row r="8" spans="1:10">
      <c r="A8" s="6" t="s">
        <v>0</v>
      </c>
      <c r="B8" s="39">
        <f>'2013 GGB'!M9</f>
        <v>-0.5745444881159778</v>
      </c>
      <c r="C8" s="39">
        <f>'2013 GGB'!N9</f>
        <v>-0.18503532911286547</v>
      </c>
      <c r="D8" s="39">
        <f>'2013 GGB'!O9</f>
        <v>-0.75957981722884327</v>
      </c>
      <c r="G8" s="41" t="s">
        <v>0</v>
      </c>
      <c r="H8" s="43">
        <f>B8</f>
        <v>-0.5745444881159778</v>
      </c>
      <c r="I8" s="43">
        <f t="shared" si="0"/>
        <v>-0.18503532911286547</v>
      </c>
      <c r="J8" s="43">
        <f t="shared" si="0"/>
        <v>-0.75957981722884327</v>
      </c>
    </row>
    <row r="9" spans="1:10">
      <c r="A9" t="s">
        <v>58</v>
      </c>
      <c r="B9" s="40">
        <f>'2013 GGB'!M10+'2013 GGB'!M11+'2013 GGB'!M12</f>
        <v>-0.10420422838825355</v>
      </c>
      <c r="C9" s="40">
        <f>'2013 GGB'!N10+'2013 GGB'!N11+'2013 GGB'!N12</f>
        <v>-4.7515513562940162E-2</v>
      </c>
      <c r="D9" s="40">
        <f>'2013 GGB'!O10+'2013 GGB'!O11+'2013 GGB'!O12</f>
        <v>-0.15171974195119373</v>
      </c>
      <c r="G9" s="41" t="s">
        <v>65</v>
      </c>
      <c r="H9" s="43">
        <f>B12</f>
        <v>0.69600054709002646</v>
      </c>
      <c r="I9" s="43">
        <f t="shared" ref="I9:J9" si="1">C12</f>
        <v>0.42839023004083676</v>
      </c>
      <c r="J9" s="43">
        <f t="shared" si="1"/>
        <v>1.1243907771308632</v>
      </c>
    </row>
    <row r="10" spans="1:10">
      <c r="A10" t="s">
        <v>4</v>
      </c>
      <c r="B10" s="40">
        <f>'2013 GGB'!M13</f>
        <v>-0.20183553405314381</v>
      </c>
      <c r="C10" s="40">
        <f>'2013 GGB'!N13</f>
        <v>-9.4470982657061317E-2</v>
      </c>
      <c r="D10" s="40">
        <f>'2013 GGB'!O13</f>
        <v>-0.29630651671020514</v>
      </c>
      <c r="G10" s="41" t="s">
        <v>89</v>
      </c>
      <c r="H10" s="43">
        <f>B16</f>
        <v>-0.23361742189905943</v>
      </c>
      <c r="I10" s="43">
        <f t="shared" ref="I10:J10" si="2">C16</f>
        <v>-0.7258461562783256</v>
      </c>
      <c r="J10" s="43">
        <f t="shared" si="2"/>
        <v>-0.95946357817738503</v>
      </c>
    </row>
    <row r="11" spans="1:10" ht="15.75" thickBot="1">
      <c r="A11" t="s">
        <v>6</v>
      </c>
      <c r="B11" s="40">
        <f>'2013 GGB'!M14+'2013 GGB'!M15</f>
        <v>-0.26850472567457667</v>
      </c>
      <c r="C11" s="40">
        <f>'2013 GGB'!N14+'2013 GGB'!N15</f>
        <v>-4.3048832892870703E-2</v>
      </c>
      <c r="D11" s="40">
        <f>'2013 GGB'!O14+'2013 GGB'!O15</f>
        <v>-0.31155355856744738</v>
      </c>
      <c r="G11" s="26" t="s">
        <v>37</v>
      </c>
      <c r="H11" s="42">
        <f>B17</f>
        <v>-0.14840355537036387</v>
      </c>
      <c r="I11" s="42">
        <f t="shared" ref="I11:J11" si="3">C17</f>
        <v>-0.27722619838728235</v>
      </c>
      <c r="J11" s="42">
        <f t="shared" si="3"/>
        <v>-0.42562975375764628</v>
      </c>
    </row>
    <row r="12" spans="1:10">
      <c r="A12" s="6" t="s">
        <v>65</v>
      </c>
      <c r="B12" s="39">
        <f>'2013 GGB'!M26</f>
        <v>0.69600054709002646</v>
      </c>
      <c r="C12" s="39">
        <f>'2013 GGB'!N26</f>
        <v>0.42839023004083676</v>
      </c>
      <c r="D12" s="39">
        <f>'2013 GGB'!O26</f>
        <v>1.1243907771308632</v>
      </c>
    </row>
    <row r="13" spans="1:10">
      <c r="A13" t="s">
        <v>59</v>
      </c>
      <c r="B13" s="40">
        <f>'2013 GGB'!M19+'2013 GGB'!M20</f>
        <v>-0.24144460347239854</v>
      </c>
      <c r="C13" s="40">
        <f>'2013 GGB'!N19+'2013 GGB'!N20</f>
        <v>-4.949960810743205E-2</v>
      </c>
      <c r="D13" s="40">
        <f>'2013 GGB'!O19+'2013 GGB'!O20</f>
        <v>-0.29094421157983064</v>
      </c>
    </row>
    <row r="14" spans="1:10">
      <c r="A14" t="s">
        <v>60</v>
      </c>
      <c r="B14" s="40">
        <f>'2013 GGB'!M21</f>
        <v>1.2007025761028391</v>
      </c>
      <c r="C14" s="40">
        <f>'2013 GGB'!N21</f>
        <v>0.23140985998032501</v>
      </c>
      <c r="D14" s="40">
        <f>'2013 GGB'!O21</f>
        <v>1.4321124360831641</v>
      </c>
    </row>
    <row r="15" spans="1:10">
      <c r="A15" t="s">
        <v>6</v>
      </c>
      <c r="B15" s="40">
        <f>B12-(B13+B14)</f>
        <v>-0.2632574255404142</v>
      </c>
      <c r="C15" s="40">
        <f>C12-(C13+C14)</f>
        <v>0.24647997816794381</v>
      </c>
      <c r="D15" s="40">
        <f>D12-(D13+D14)</f>
        <v>-1.6777447372470222E-2</v>
      </c>
    </row>
    <row r="16" spans="1:10">
      <c r="A16" s="6" t="s">
        <v>89</v>
      </c>
      <c r="B16" s="39">
        <f>'2013 GGB'!M22</f>
        <v>-0.23361742189905943</v>
      </c>
      <c r="C16" s="39">
        <f>'2013 GGB'!N22</f>
        <v>-0.7258461562783256</v>
      </c>
      <c r="D16" s="39">
        <f>'2013 GGB'!O22</f>
        <v>-0.95946357817738503</v>
      </c>
    </row>
    <row r="17" spans="1:10" ht="15.75" thickBot="1">
      <c r="A17" s="26" t="s">
        <v>37</v>
      </c>
      <c r="B17" s="42">
        <f>'2013 GGB'!M28</f>
        <v>-0.14840355537036387</v>
      </c>
      <c r="C17" s="42">
        <f>'2013 GGB'!N28</f>
        <v>-0.27722619838728235</v>
      </c>
      <c r="D17" s="42">
        <f>'2013 GGB'!O28</f>
        <v>-0.42562975375764628</v>
      </c>
    </row>
    <row r="18" spans="1:10">
      <c r="B18" s="4"/>
    </row>
    <row r="19" spans="1:10">
      <c r="A19" s="21" t="s">
        <v>91</v>
      </c>
      <c r="B19" s="22"/>
      <c r="C19" s="22"/>
      <c r="D19" s="22"/>
      <c r="G19" s="21" t="s">
        <v>91</v>
      </c>
      <c r="H19" s="22"/>
      <c r="I19" s="22"/>
      <c r="J19" s="22"/>
    </row>
    <row r="20" spans="1:10" ht="15.75" thickBot="1">
      <c r="A20" s="20" t="s">
        <v>26</v>
      </c>
      <c r="B20" s="20"/>
      <c r="C20" s="20"/>
      <c r="D20" s="20"/>
      <c r="G20" s="20" t="s">
        <v>26</v>
      </c>
      <c r="H20" s="20"/>
      <c r="I20" s="20"/>
      <c r="J20" s="20"/>
    </row>
    <row r="21" spans="1:10">
      <c r="B21" s="48" t="s">
        <v>40</v>
      </c>
      <c r="C21" s="48"/>
      <c r="D21" s="48"/>
      <c r="H21" s="38" t="s">
        <v>40</v>
      </c>
      <c r="I21" s="38"/>
      <c r="J21" s="38"/>
    </row>
    <row r="22" spans="1:10">
      <c r="A22" s="6" t="s">
        <v>62</v>
      </c>
      <c r="B22" s="13" t="s">
        <v>25</v>
      </c>
      <c r="C22" s="13" t="s">
        <v>36</v>
      </c>
      <c r="D22" s="11"/>
      <c r="G22" s="6" t="s">
        <v>62</v>
      </c>
      <c r="H22" s="13" t="s">
        <v>25</v>
      </c>
      <c r="I22" s="13" t="s">
        <v>36</v>
      </c>
      <c r="J22" s="11"/>
    </row>
    <row r="23" spans="1:10">
      <c r="B23" s="15" t="s">
        <v>23</v>
      </c>
      <c r="C23" s="15" t="s">
        <v>24</v>
      </c>
      <c r="D23" s="15" t="s">
        <v>22</v>
      </c>
      <c r="H23" s="15" t="s">
        <v>23</v>
      </c>
      <c r="I23" s="15" t="s">
        <v>24</v>
      </c>
      <c r="J23" s="15" t="s">
        <v>22</v>
      </c>
    </row>
    <row r="24" spans="1:10">
      <c r="A24" s="6" t="s">
        <v>63</v>
      </c>
      <c r="B24" s="39">
        <f>'2012 GGB'!M7</f>
        <v>-0.38107547311692574</v>
      </c>
      <c r="C24" s="39">
        <f>'2012 GGB'!N7</f>
        <v>0.13152685136757608</v>
      </c>
      <c r="D24" s="39">
        <f>'2012 GGB'!O7</f>
        <v>-0.24954862174934966</v>
      </c>
      <c r="G24" s="6" t="s">
        <v>63</v>
      </c>
      <c r="H24" s="39">
        <f>B24</f>
        <v>-0.38107547311692574</v>
      </c>
      <c r="I24" s="39">
        <f t="shared" ref="I24:I25" si="4">C24</f>
        <v>0.13152685136757608</v>
      </c>
      <c r="J24" s="39">
        <f t="shared" ref="J24:J25" si="5">D24</f>
        <v>-0.24954862174934966</v>
      </c>
    </row>
    <row r="25" spans="1:10">
      <c r="A25" s="6" t="s">
        <v>0</v>
      </c>
      <c r="B25" s="39">
        <f>'2012 GGB'!M9</f>
        <v>-0.70097670438850357</v>
      </c>
      <c r="C25" s="39">
        <f>'2012 GGB'!N9</f>
        <v>-0.25382952143763154</v>
      </c>
      <c r="D25" s="39">
        <f>'2012 GGB'!O9</f>
        <v>-0.95480622582613517</v>
      </c>
      <c r="G25" s="41" t="s">
        <v>0</v>
      </c>
      <c r="H25" s="43">
        <f>B25</f>
        <v>-0.70097670438850357</v>
      </c>
      <c r="I25" s="43">
        <f t="shared" si="4"/>
        <v>-0.25382952143763154</v>
      </c>
      <c r="J25" s="43">
        <f t="shared" si="5"/>
        <v>-0.95480622582613517</v>
      </c>
    </row>
    <row r="26" spans="1:10">
      <c r="A26" t="s">
        <v>58</v>
      </c>
      <c r="B26" s="40">
        <f>'2012 GGB'!M10+'2012 GGB'!M11+'2012 GGB'!M12</f>
        <v>-0.50622369855359095</v>
      </c>
      <c r="C26" s="40">
        <f>'2012 GGB'!N10+'2012 GGB'!N11+'2012 GGB'!N12</f>
        <v>-0.26293722499727989</v>
      </c>
      <c r="D26" s="40">
        <f>'2012 GGB'!O10+'2012 GGB'!O11+'2012 GGB'!O12</f>
        <v>-0.76916092355087085</v>
      </c>
      <c r="G26" s="41" t="s">
        <v>65</v>
      </c>
      <c r="H26" s="43">
        <f>B29</f>
        <v>-2.9134648872556467E-2</v>
      </c>
      <c r="I26" s="43">
        <f t="shared" ref="I26" si="6">C29</f>
        <v>1.2687276014325966</v>
      </c>
      <c r="J26" s="43">
        <f t="shared" ref="J26" si="7">D29</f>
        <v>1.23959295256004</v>
      </c>
    </row>
    <row r="27" spans="1:10">
      <c r="A27" t="s">
        <v>4</v>
      </c>
      <c r="B27" s="40">
        <f>'2012 GGB'!M13</f>
        <v>0.25522548945526935</v>
      </c>
      <c r="C27" s="40">
        <f>'2012 GGB'!N13</f>
        <v>0.16689372963178559</v>
      </c>
      <c r="D27" s="40">
        <f>'2012 GGB'!O13</f>
        <v>0.42211921908705496</v>
      </c>
      <c r="G27" s="41" t="s">
        <v>89</v>
      </c>
      <c r="H27" s="43">
        <f>B33</f>
        <v>4.1017945909904943E-2</v>
      </c>
      <c r="I27" s="43">
        <f t="shared" ref="I27:I28" si="8">C33</f>
        <v>-0.51162230823699972</v>
      </c>
      <c r="J27" s="43">
        <f t="shared" ref="J27:J28" si="9">D33</f>
        <v>-0.47060436232709479</v>
      </c>
    </row>
    <row r="28" spans="1:10" ht="15.75" thickBot="1">
      <c r="A28" t="s">
        <v>6</v>
      </c>
      <c r="B28" s="40">
        <f>'2012 GGB'!M14+'2012 GGB'!M15</f>
        <v>-0.44997849529017742</v>
      </c>
      <c r="C28" s="40">
        <f>'2012 GGB'!N14+'2012 GGB'!N15</f>
        <v>-0.1577860260721424</v>
      </c>
      <c r="D28" s="40">
        <f>'2012 GGB'!O14+'2012 GGB'!O15</f>
        <v>-0.60776452136231984</v>
      </c>
      <c r="G28" s="26" t="s">
        <v>37</v>
      </c>
      <c r="H28" s="42">
        <f>B34</f>
        <v>-1.0701688804680809</v>
      </c>
      <c r="I28" s="42">
        <f t="shared" si="8"/>
        <v>0.63480262312554192</v>
      </c>
      <c r="J28" s="42">
        <f t="shared" si="9"/>
        <v>-0.43536625734253898</v>
      </c>
    </row>
    <row r="29" spans="1:10">
      <c r="A29" s="6" t="s">
        <v>65</v>
      </c>
      <c r="B29" s="39">
        <f>'2012 GGB'!M26</f>
        <v>-2.9134648872556467E-2</v>
      </c>
      <c r="C29" s="39">
        <f>'2012 GGB'!N26</f>
        <v>1.2687276014325966</v>
      </c>
      <c r="D29" s="39">
        <f>'2012 GGB'!O26</f>
        <v>1.23959295256004</v>
      </c>
    </row>
    <row r="30" spans="1:10">
      <c r="A30" t="s">
        <v>59</v>
      </c>
      <c r="B30" s="40">
        <f>'2012 GGB'!M19+'2012 GGB'!M20</f>
        <v>0.14670436101971801</v>
      </c>
      <c r="C30" s="40">
        <f>'2012 GGB'!N19+'2012 GGB'!N20</f>
        <v>6.787988881604351E-2</v>
      </c>
      <c r="D30" s="40">
        <f>'2012 GGB'!O19+'2012 GGB'!O20</f>
        <v>0.21458424983576152</v>
      </c>
      <c r="H30" s="40"/>
      <c r="I30" s="40"/>
      <c r="J30" s="40"/>
    </row>
    <row r="31" spans="1:10">
      <c r="A31" t="s">
        <v>60</v>
      </c>
      <c r="B31" s="40">
        <f>'2012 GGB'!M21</f>
        <v>1.2773741342881733</v>
      </c>
      <c r="C31" s="40">
        <f>'2012 GGB'!N21</f>
        <v>-1.6148809401806841E-2</v>
      </c>
      <c r="D31" s="40">
        <f>'2012 GGB'!O21</f>
        <v>1.2612253248863665</v>
      </c>
      <c r="H31" s="40"/>
      <c r="I31" s="40"/>
      <c r="J31" s="40"/>
    </row>
    <row r="32" spans="1:10">
      <c r="A32" t="s">
        <v>6</v>
      </c>
      <c r="B32" s="40">
        <f>B29-(B30+B31)</f>
        <v>-1.4532131441804479</v>
      </c>
      <c r="C32" s="40">
        <f>C29-(C30+C31)</f>
        <v>1.2169965220183598</v>
      </c>
      <c r="D32" s="40">
        <f>D29-(D30+D31)</f>
        <v>-0.23621662216208805</v>
      </c>
      <c r="H32" s="40"/>
      <c r="I32" s="40"/>
      <c r="J32" s="40"/>
    </row>
    <row r="33" spans="1:10">
      <c r="A33" s="6" t="s">
        <v>89</v>
      </c>
      <c r="B33" s="39">
        <f>'2012 GGB'!M22</f>
        <v>4.1017945909904943E-2</v>
      </c>
      <c r="C33" s="39">
        <f>'2012 GGB'!N22</f>
        <v>-0.51162230823699972</v>
      </c>
      <c r="D33" s="39">
        <f>'2012 GGB'!O22</f>
        <v>-0.47060436232709479</v>
      </c>
    </row>
    <row r="34" spans="1:10" ht="15.75" thickBot="1">
      <c r="A34" s="26" t="s">
        <v>37</v>
      </c>
      <c r="B34" s="42">
        <f>'2012 GGB'!M28</f>
        <v>-1.0701688804680809</v>
      </c>
      <c r="C34" s="42">
        <f>'2012 GGB'!N28</f>
        <v>0.63480262312554192</v>
      </c>
      <c r="D34" s="42">
        <f>'2012 GGB'!O28</f>
        <v>-0.43536625734253898</v>
      </c>
    </row>
    <row r="35" spans="1:10">
      <c r="B35" s="4"/>
    </row>
    <row r="36" spans="1:10">
      <c r="A36" s="21" t="s">
        <v>92</v>
      </c>
      <c r="B36" s="22"/>
      <c r="C36" s="22"/>
      <c r="D36" s="22"/>
      <c r="G36" s="21" t="s">
        <v>92</v>
      </c>
      <c r="H36" s="22"/>
      <c r="I36" s="22"/>
      <c r="J36" s="22"/>
    </row>
    <row r="37" spans="1:10" ht="15.75" thickBot="1">
      <c r="A37" s="20" t="s">
        <v>26</v>
      </c>
      <c r="B37" s="20"/>
      <c r="C37" s="20"/>
      <c r="D37" s="20"/>
      <c r="G37" s="20" t="s">
        <v>26</v>
      </c>
      <c r="H37" s="20"/>
      <c r="I37" s="20"/>
      <c r="J37" s="20"/>
    </row>
    <row r="38" spans="1:10">
      <c r="B38" s="48" t="s">
        <v>40</v>
      </c>
      <c r="C38" s="48"/>
      <c r="D38" s="48"/>
      <c r="H38" s="38" t="s">
        <v>40</v>
      </c>
      <c r="I38" s="38"/>
      <c r="J38" s="38"/>
    </row>
    <row r="39" spans="1:10">
      <c r="A39" s="6" t="s">
        <v>62</v>
      </c>
      <c r="B39" s="13" t="s">
        <v>67</v>
      </c>
      <c r="C39" s="13" t="s">
        <v>36</v>
      </c>
      <c r="D39" s="11"/>
      <c r="G39" s="6" t="s">
        <v>62</v>
      </c>
      <c r="H39" s="13" t="s">
        <v>67</v>
      </c>
      <c r="I39" s="13" t="s">
        <v>36</v>
      </c>
      <c r="J39" s="11"/>
    </row>
    <row r="40" spans="1:10">
      <c r="B40" s="15" t="s">
        <v>23</v>
      </c>
      <c r="C40" s="15" t="s">
        <v>24</v>
      </c>
      <c r="D40" s="15" t="s">
        <v>22</v>
      </c>
      <c r="H40" s="15" t="s">
        <v>23</v>
      </c>
      <c r="I40" s="15" t="s">
        <v>24</v>
      </c>
      <c r="J40" s="15" t="s">
        <v>22</v>
      </c>
    </row>
    <row r="41" spans="1:10">
      <c r="A41" s="6" t="s">
        <v>63</v>
      </c>
      <c r="B41" s="32">
        <f>'2011 GGB'!M7</f>
        <v>-4.6565190651906542E-2</v>
      </c>
      <c r="C41" s="32">
        <f>'2011 GGB'!N7</f>
        <v>-3.5230627306273077E-2</v>
      </c>
      <c r="D41" s="32">
        <f>'2011 GGB'!O7</f>
        <v>-8.1795817958179612E-2</v>
      </c>
      <c r="G41" s="6" t="s">
        <v>63</v>
      </c>
      <c r="H41" s="39">
        <f>B41</f>
        <v>-4.6565190651906542E-2</v>
      </c>
      <c r="I41" s="39">
        <f t="shared" ref="I41:I42" si="10">C41</f>
        <v>-3.5230627306273077E-2</v>
      </c>
      <c r="J41" s="39">
        <f t="shared" ref="J41:J42" si="11">D41</f>
        <v>-8.1795817958179612E-2</v>
      </c>
    </row>
    <row r="42" spans="1:10">
      <c r="A42" s="6" t="s">
        <v>0</v>
      </c>
      <c r="B42" s="32">
        <f>'2011 GGB'!M9</f>
        <v>0.42594095149185873</v>
      </c>
      <c r="C42" s="32">
        <f>'2011 GGB'!N9</f>
        <v>0.64004476282317702</v>
      </c>
      <c r="D42" s="32">
        <f>'2011 GGB'!O9</f>
        <v>1.0659857143150357</v>
      </c>
      <c r="G42" s="41" t="s">
        <v>0</v>
      </c>
      <c r="H42" s="43">
        <f>B42</f>
        <v>0.42594095149185873</v>
      </c>
      <c r="I42" s="43">
        <f t="shared" si="10"/>
        <v>0.64004476282317702</v>
      </c>
      <c r="J42" s="43">
        <f t="shared" si="11"/>
        <v>1.0659857143150357</v>
      </c>
    </row>
    <row r="43" spans="1:10">
      <c r="A43" t="s">
        <v>58</v>
      </c>
      <c r="B43" s="33">
        <f>'2011 GGB'!M10+'2011 GGB'!M11+'2011 GGB'!M12</f>
        <v>-0.23489153316010702</v>
      </c>
      <c r="C43" s="33">
        <f>'2011 GGB'!N10+'2011 GGB'!N11+'2011 GGB'!N12</f>
        <v>0.59171549905244414</v>
      </c>
      <c r="D43" s="33">
        <f>'2011 GGB'!O10+'2011 GGB'!O11+'2011 GGB'!O12</f>
        <v>0.356823965892337</v>
      </c>
      <c r="G43" s="41" t="s">
        <v>65</v>
      </c>
      <c r="H43" s="43">
        <f>B46</f>
        <v>-1.491951268433223</v>
      </c>
      <c r="I43" s="43">
        <f t="shared" ref="I43" si="12">C46</f>
        <v>-5.9691540233245563E-2</v>
      </c>
      <c r="J43" s="43">
        <f t="shared" ref="J43" si="13">D46</f>
        <v>-1.5516428086664686</v>
      </c>
    </row>
    <row r="44" spans="1:10">
      <c r="A44" t="s">
        <v>4</v>
      </c>
      <c r="B44" s="33">
        <f>'2011 GGB'!M13</f>
        <v>0.77349321945599747</v>
      </c>
      <c r="C44" s="33">
        <f>'2011 GGB'!N13</f>
        <v>-0.36648518400698438</v>
      </c>
      <c r="D44" s="33">
        <f>'2011 GGB'!O13</f>
        <v>0.40700803544901309</v>
      </c>
      <c r="G44" s="41" t="s">
        <v>89</v>
      </c>
      <c r="H44" s="43">
        <f>B50</f>
        <v>0.16275514499341773</v>
      </c>
      <c r="I44" s="43">
        <f t="shared" ref="I44:I45" si="14">C50</f>
        <v>-0.24215093440491686</v>
      </c>
      <c r="J44" s="43">
        <f t="shared" ref="J44:J45" si="15">D50</f>
        <v>-7.9395789411499135E-2</v>
      </c>
    </row>
    <row r="45" spans="1:10" ht="15.75" thickBot="1">
      <c r="A45" t="s">
        <v>6</v>
      </c>
      <c r="B45" s="33">
        <f>'2011 GGB'!M14+'2011 GGB'!M15</f>
        <v>-0.11266073480402905</v>
      </c>
      <c r="C45" s="33">
        <f>'2011 GGB'!N14+'2011 GGB'!N15</f>
        <v>0.41481444777771947</v>
      </c>
      <c r="D45" s="33">
        <f>'2011 GGB'!O14+'2011 GGB'!O15</f>
        <v>0.30215371297369042</v>
      </c>
      <c r="G45" s="26" t="s">
        <v>37</v>
      </c>
      <c r="H45" s="42">
        <f>B51</f>
        <v>-0.94982036259985492</v>
      </c>
      <c r="I45" s="42">
        <f t="shared" si="14"/>
        <v>0.30297166087874033</v>
      </c>
      <c r="J45" s="42">
        <f t="shared" si="15"/>
        <v>-0.64684870172111453</v>
      </c>
    </row>
    <row r="46" spans="1:10">
      <c r="A46" s="6" t="s">
        <v>65</v>
      </c>
      <c r="B46" s="39">
        <f>'2011 GGB'!M26</f>
        <v>-1.491951268433223</v>
      </c>
      <c r="C46" s="39">
        <f>'2011 GGB'!N26</f>
        <v>-5.9691540233245563E-2</v>
      </c>
      <c r="D46" s="39">
        <f>'2011 GGB'!O26</f>
        <v>-1.5516428086664686</v>
      </c>
    </row>
    <row r="47" spans="1:10">
      <c r="A47" t="s">
        <v>59</v>
      </c>
      <c r="B47" s="40">
        <f>'2011 GGB'!M19+'2011 GGB'!M20</f>
        <v>1.0069247943381874</v>
      </c>
      <c r="C47" s="40">
        <f>'2011 GGB'!N19+'2011 GGB'!N20</f>
        <v>0.27416349280885555</v>
      </c>
      <c r="D47" s="40">
        <f>'2011 GGB'!O19+'2011 GGB'!O20</f>
        <v>1.281088287147043</v>
      </c>
    </row>
    <row r="48" spans="1:10">
      <c r="A48" t="s">
        <v>60</v>
      </c>
      <c r="B48" s="40">
        <f>'2011 GGB'!M21</f>
        <v>0.15560853297024399</v>
      </c>
      <c r="C48" s="40">
        <f>'2011 GGB'!N21</f>
        <v>1.0940831789455212</v>
      </c>
      <c r="D48" s="40">
        <f>'2011 GGB'!O21</f>
        <v>1.2496917119157651</v>
      </c>
    </row>
    <row r="49" spans="1:4">
      <c r="A49" t="s">
        <v>6</v>
      </c>
      <c r="B49" s="40">
        <f>B46-(B47+B48)</f>
        <v>-2.6544845957416543</v>
      </c>
      <c r="C49" s="40">
        <f>C46-(C47+C48)</f>
        <v>-1.4279382119876223</v>
      </c>
      <c r="D49" s="40">
        <f>D46-(D47+D48)</f>
        <v>-4.0824228077292766</v>
      </c>
    </row>
    <row r="50" spans="1:4">
      <c r="A50" s="6" t="s">
        <v>89</v>
      </c>
      <c r="B50" s="39">
        <f>'2011 GGB'!M22</f>
        <v>0.16275514499341773</v>
      </c>
      <c r="C50" s="39">
        <f>'2011 GGB'!N22</f>
        <v>-0.24215093440491686</v>
      </c>
      <c r="D50" s="39">
        <f>'2011 GGB'!O22</f>
        <v>-7.9395789411499135E-2</v>
      </c>
    </row>
    <row r="51" spans="1:4" ht="15.75" thickBot="1">
      <c r="A51" s="26" t="s">
        <v>37</v>
      </c>
      <c r="B51" s="42">
        <f>'2011 GGB'!M28</f>
        <v>-0.94982036259985492</v>
      </c>
      <c r="C51" s="42">
        <f>'2011 GGB'!N28</f>
        <v>0.30297166087874033</v>
      </c>
      <c r="D51" s="42">
        <f>'2011 GGB'!O28</f>
        <v>-0.64684870172111453</v>
      </c>
    </row>
    <row r="53" spans="1:4">
      <c r="A53" s="47" t="s">
        <v>97</v>
      </c>
    </row>
    <row r="64" spans="1:4" ht="18.75">
      <c r="A64" s="27"/>
      <c r="B64" s="31"/>
      <c r="C64" s="31"/>
      <c r="D64" s="31"/>
    </row>
    <row r="65" spans="1:4">
      <c r="A65" s="21" t="s">
        <v>56</v>
      </c>
      <c r="B65" s="22"/>
      <c r="C65" s="22"/>
      <c r="D65" s="22"/>
    </row>
    <row r="66" spans="1:4" ht="15.75" thickBot="1">
      <c r="A66" s="20" t="s">
        <v>26</v>
      </c>
      <c r="B66" s="20"/>
      <c r="C66" s="20"/>
      <c r="D66" s="20"/>
    </row>
    <row r="67" spans="1:4">
      <c r="B67" s="48" t="s">
        <v>40</v>
      </c>
      <c r="C67" s="48"/>
      <c r="D67" s="48"/>
    </row>
    <row r="68" spans="1:4">
      <c r="A68" s="6" t="s">
        <v>62</v>
      </c>
      <c r="B68" s="13" t="s">
        <v>57</v>
      </c>
      <c r="C68" s="13" t="s">
        <v>36</v>
      </c>
      <c r="D68" s="11"/>
    </row>
    <row r="69" spans="1:4">
      <c r="B69" s="15" t="s">
        <v>23</v>
      </c>
      <c r="C69" s="15" t="s">
        <v>24</v>
      </c>
      <c r="D69" s="15" t="s">
        <v>22</v>
      </c>
    </row>
    <row r="70" spans="1:4">
      <c r="A70" s="6" t="s">
        <v>63</v>
      </c>
      <c r="B70" s="32">
        <f>'2013 GGB'!M7</f>
        <v>-3.6242192445353656E-2</v>
      </c>
      <c r="C70" s="32">
        <f>'2013 GGB'!N7</f>
        <v>0.20526505696307243</v>
      </c>
      <c r="D70" s="32">
        <f>'2013 GGB'!O7</f>
        <v>0.16902286451771878</v>
      </c>
    </row>
    <row r="71" spans="1:4">
      <c r="A71" s="6" t="s">
        <v>0</v>
      </c>
      <c r="B71" s="32">
        <f>'2013 GGB'!M9</f>
        <v>-0.5745444881159778</v>
      </c>
      <c r="C71" s="32">
        <f>'2013 GGB'!N9</f>
        <v>-0.18503532911286547</v>
      </c>
      <c r="D71" s="32">
        <f>'2013 GGB'!O9</f>
        <v>-0.75957981722884327</v>
      </c>
    </row>
    <row r="72" spans="1:4">
      <c r="A72" t="s">
        <v>58</v>
      </c>
      <c r="B72" s="33">
        <f>'2013 GGB'!M10+'2013 GGB'!M11+'2013 GGB'!M12</f>
        <v>-0.10420422838825355</v>
      </c>
      <c r="C72" s="33">
        <f>'2013 GGB'!N10+'2013 GGB'!N11+'2013 GGB'!N12</f>
        <v>-4.7515513562940162E-2</v>
      </c>
      <c r="D72" s="33">
        <f>'2013 GGB'!O10+'2013 GGB'!O11+'2013 GGB'!O12</f>
        <v>-0.15171974195119373</v>
      </c>
    </row>
    <row r="73" spans="1:4">
      <c r="A73" t="s">
        <v>4</v>
      </c>
      <c r="B73" s="33">
        <f>'2013 GGB'!M13</f>
        <v>-0.20183553405314381</v>
      </c>
      <c r="C73" s="33">
        <f>'2013 GGB'!N13</f>
        <v>-9.4470982657061317E-2</v>
      </c>
      <c r="D73" s="33">
        <f>'2013 GGB'!O13</f>
        <v>-0.29630651671020514</v>
      </c>
    </row>
    <row r="74" spans="1:4">
      <c r="A74" t="s">
        <v>6</v>
      </c>
      <c r="B74" s="33">
        <f>'2013 GGB'!M14+'2013 GGB'!M15</f>
        <v>-0.26850472567457667</v>
      </c>
      <c r="C74" s="33">
        <f>'2013 GGB'!N14+'2013 GGB'!N15</f>
        <v>-4.3048832892870703E-2</v>
      </c>
      <c r="D74" s="33">
        <f>'2013 GGB'!O14+'2013 GGB'!O15</f>
        <v>-0.31155355856744738</v>
      </c>
    </row>
    <row r="75" spans="1:4">
      <c r="A75" s="6" t="s">
        <v>7</v>
      </c>
      <c r="B75" s="32">
        <f>'2013 GGB'!M18</f>
        <v>0.46238312519096758</v>
      </c>
      <c r="C75" s="32">
        <f>'2013 GGB'!N18</f>
        <v>-0.29745592623748934</v>
      </c>
      <c r="D75" s="32">
        <f>'2013 GGB'!O18</f>
        <v>0.16492719895347824</v>
      </c>
    </row>
    <row r="76" spans="1:4">
      <c r="A76" t="s">
        <v>59</v>
      </c>
      <c r="B76" s="33">
        <f>'2013 GGB'!M19+'2013 GGB'!M20</f>
        <v>-0.24144460347239854</v>
      </c>
      <c r="C76" s="33">
        <f>'2013 GGB'!N19+'2013 GGB'!N20</f>
        <v>-4.949960810743205E-2</v>
      </c>
      <c r="D76" s="33">
        <f>'2013 GGB'!O19+'2013 GGB'!O20</f>
        <v>-0.29094421157983064</v>
      </c>
    </row>
    <row r="77" spans="1:4">
      <c r="A77" t="s">
        <v>60</v>
      </c>
      <c r="B77" s="33">
        <f>'2013 GGB'!M21</f>
        <v>1.2007025761028391</v>
      </c>
      <c r="C77" s="33">
        <f>'2013 GGB'!N21</f>
        <v>0.23140985998032501</v>
      </c>
      <c r="D77" s="33">
        <f>'2013 GGB'!O21</f>
        <v>1.4321124360831641</v>
      </c>
    </row>
    <row r="78" spans="1:4">
      <c r="A78" t="s">
        <v>61</v>
      </c>
      <c r="B78" s="33">
        <f>'2013 GGB'!M22</f>
        <v>-0.23361742189905943</v>
      </c>
      <c r="C78" s="33">
        <f>'2013 GGB'!N22</f>
        <v>-0.7258461562783256</v>
      </c>
      <c r="D78" s="33">
        <f>'2013 GGB'!O22</f>
        <v>-0.95946357817738503</v>
      </c>
    </row>
    <row r="79" spans="1:4">
      <c r="A79" t="s">
        <v>6</v>
      </c>
      <c r="B79" s="33">
        <f>'2013 GGB'!M23+'2013 GGB'!M24+'2013 GGB'!M25</f>
        <v>-0.26325742554041459</v>
      </c>
      <c r="C79" s="33">
        <f>'2013 GGB'!N23+'2013 GGB'!N24+'2013 GGB'!N25</f>
        <v>0.24647997816794792</v>
      </c>
      <c r="D79" s="33">
        <f>'2013 GGB'!O23+'2013 GGB'!O24+'2013 GGB'!O25</f>
        <v>-1.6777447372466725E-2</v>
      </c>
    </row>
    <row r="80" spans="1:4">
      <c r="A80" s="6" t="s">
        <v>65</v>
      </c>
      <c r="B80" s="34">
        <f>'2013 GGB'!M26</f>
        <v>0.69600054709002646</v>
      </c>
      <c r="C80" s="34">
        <f>'2013 GGB'!N26</f>
        <v>0.42839023004083676</v>
      </c>
      <c r="D80" s="34">
        <f>'2013 GGB'!O26</f>
        <v>1.1243907771308632</v>
      </c>
    </row>
    <row r="81" spans="1:4" ht="15.75" thickBot="1">
      <c r="A81" s="26" t="s">
        <v>37</v>
      </c>
      <c r="B81" s="35">
        <f>+B70+B71+B75</f>
        <v>-0.14840355537036387</v>
      </c>
      <c r="C81" s="35">
        <f>+C70+C71+C75</f>
        <v>-0.27722619838728235</v>
      </c>
      <c r="D81" s="35">
        <f>+D70+D71+D75</f>
        <v>-0.42562975375764628</v>
      </c>
    </row>
    <row r="82" spans="1:4">
      <c r="B82" s="4"/>
    </row>
    <row r="83" spans="1:4">
      <c r="A83" s="21" t="s">
        <v>38</v>
      </c>
      <c r="B83" s="22"/>
      <c r="C83" s="22"/>
      <c r="D83" s="22"/>
    </row>
    <row r="84" spans="1:4" ht="15.75" thickBot="1">
      <c r="A84" s="20" t="s">
        <v>26</v>
      </c>
      <c r="B84" s="20"/>
      <c r="C84" s="20"/>
      <c r="D84" s="20"/>
    </row>
    <row r="85" spans="1:4">
      <c r="B85" s="48" t="s">
        <v>40</v>
      </c>
      <c r="C85" s="48"/>
      <c r="D85" s="48"/>
    </row>
    <row r="86" spans="1:4">
      <c r="A86" s="6" t="s">
        <v>62</v>
      </c>
      <c r="B86" s="13" t="s">
        <v>25</v>
      </c>
      <c r="C86" s="13" t="s">
        <v>36</v>
      </c>
      <c r="D86" s="11"/>
    </row>
    <row r="87" spans="1:4">
      <c r="B87" s="15" t="s">
        <v>23</v>
      </c>
      <c r="C87" s="15" t="s">
        <v>24</v>
      </c>
      <c r="D87" s="15" t="s">
        <v>22</v>
      </c>
    </row>
    <row r="88" spans="1:4">
      <c r="A88" s="6" t="s">
        <v>63</v>
      </c>
      <c r="B88" s="32">
        <f>'2012 GGB'!M7</f>
        <v>-0.38107547311692574</v>
      </c>
      <c r="C88" s="32">
        <f>'2012 GGB'!N7</f>
        <v>0.13152685136757608</v>
      </c>
      <c r="D88" s="32">
        <f>'2012 GGB'!O7</f>
        <v>-0.24954862174934966</v>
      </c>
    </row>
    <row r="89" spans="1:4">
      <c r="A89" s="6" t="s">
        <v>0</v>
      </c>
      <c r="B89" s="32">
        <f>'2012 GGB'!M9</f>
        <v>-0.70097670438850357</v>
      </c>
      <c r="C89" s="32">
        <f>'2012 GGB'!N9</f>
        <v>-0.25382952143763154</v>
      </c>
      <c r="D89" s="32">
        <f>'2012 GGB'!O9</f>
        <v>-0.95480622582613517</v>
      </c>
    </row>
    <row r="90" spans="1:4">
      <c r="A90" t="s">
        <v>58</v>
      </c>
      <c r="B90" s="33">
        <f>'2012 GGB'!M10+'2012 GGB'!M11+'2012 GGB'!M12</f>
        <v>-0.50622369855359095</v>
      </c>
      <c r="C90" s="33">
        <f>'2012 GGB'!N10+'2012 GGB'!N11+'2012 GGB'!N12</f>
        <v>-0.26293722499727989</v>
      </c>
      <c r="D90" s="33">
        <f>'2012 GGB'!O10+'2012 GGB'!O11+'2012 GGB'!O12</f>
        <v>-0.76916092355087085</v>
      </c>
    </row>
    <row r="91" spans="1:4">
      <c r="A91" t="s">
        <v>4</v>
      </c>
      <c r="B91" s="33">
        <f>'2012 GGB'!M13</f>
        <v>0.25522548945526935</v>
      </c>
      <c r="C91" s="33">
        <f>'2012 GGB'!N13</f>
        <v>0.16689372963178559</v>
      </c>
      <c r="D91" s="33">
        <f>'2012 GGB'!O13</f>
        <v>0.42211921908705496</v>
      </c>
    </row>
    <row r="92" spans="1:4">
      <c r="A92" t="s">
        <v>6</v>
      </c>
      <c r="B92" s="33">
        <f>'2012 GGB'!M14+'2012 GGB'!M15</f>
        <v>-0.44997849529017742</v>
      </c>
      <c r="C92" s="33">
        <f>'2012 GGB'!N14+'2012 GGB'!N15</f>
        <v>-0.1577860260721424</v>
      </c>
      <c r="D92" s="33">
        <f>'2012 GGB'!O14+'2012 GGB'!O15</f>
        <v>-0.60776452136231984</v>
      </c>
    </row>
    <row r="93" spans="1:4">
      <c r="A93" s="6" t="s">
        <v>7</v>
      </c>
      <c r="B93" s="32">
        <f>'2012 GGB'!M18</f>
        <v>1.1883297037348471E-2</v>
      </c>
      <c r="C93" s="32">
        <f>'2012 GGB'!N18</f>
        <v>0.75710529319559738</v>
      </c>
      <c r="D93" s="32">
        <f>'2012 GGB'!O18</f>
        <v>0.76898859023294586</v>
      </c>
    </row>
    <row r="94" spans="1:4">
      <c r="A94" t="s">
        <v>59</v>
      </c>
      <c r="B94" s="33">
        <f>'2012 GGB'!M19+'2012 GGB'!M20</f>
        <v>0.14670436101971801</v>
      </c>
      <c r="C94" s="33">
        <f>'2012 GGB'!N19+'2012 GGB'!N20</f>
        <v>6.787988881604351E-2</v>
      </c>
      <c r="D94" s="33">
        <f>'2012 GGB'!O19+'2012 GGB'!O20</f>
        <v>0.21458424983576152</v>
      </c>
    </row>
    <row r="95" spans="1:4">
      <c r="A95" t="s">
        <v>60</v>
      </c>
      <c r="B95" s="33">
        <f>'2012 GGB'!M21</f>
        <v>1.2773741342881733</v>
      </c>
      <c r="C95" s="33">
        <f>'2012 GGB'!N21</f>
        <v>-1.6148809401806841E-2</v>
      </c>
      <c r="D95" s="33">
        <f>'2012 GGB'!O21</f>
        <v>1.2612253248863665</v>
      </c>
    </row>
    <row r="96" spans="1:4">
      <c r="A96" t="s">
        <v>61</v>
      </c>
      <c r="B96" s="33">
        <f>'2012 GGB'!M22</f>
        <v>4.1017945909904943E-2</v>
      </c>
      <c r="C96" s="33">
        <f>'2012 GGB'!N22</f>
        <v>-0.51162230823699972</v>
      </c>
      <c r="D96" s="33">
        <f>'2012 GGB'!O22</f>
        <v>-0.47060436232709479</v>
      </c>
    </row>
    <row r="97" spans="1:4">
      <c r="A97" t="s">
        <v>6</v>
      </c>
      <c r="B97" s="33">
        <f>'2012 GGB'!M23+'2012 GGB'!M24+'2012 GGB'!M25</f>
        <v>-1.4532131441804423</v>
      </c>
      <c r="C97" s="33">
        <f>'2012 GGB'!N23+'2012 GGB'!N24+'2012 GGB'!N25</f>
        <v>1.3140606558801295</v>
      </c>
      <c r="D97" s="33">
        <f>'2012 GGB'!O23+'2012 GGB'!O24+'2012 GGB'!O25</f>
        <v>-0.13915248830031268</v>
      </c>
    </row>
    <row r="98" spans="1:4">
      <c r="A98" s="6" t="s">
        <v>65</v>
      </c>
      <c r="B98" s="34">
        <f>'2012 GGB'!M26</f>
        <v>-2.9134648872556467E-2</v>
      </c>
      <c r="C98" s="34">
        <f>'2012 GGB'!N26</f>
        <v>1.2687276014325966</v>
      </c>
      <c r="D98" s="34">
        <f>'2012 GGB'!O26</f>
        <v>1.23959295256004</v>
      </c>
    </row>
    <row r="99" spans="1:4" ht="15.75" thickBot="1">
      <c r="A99" s="26" t="s">
        <v>37</v>
      </c>
      <c r="B99" s="35">
        <f>+B88+B89+B93</f>
        <v>-1.0701688804680809</v>
      </c>
      <c r="C99" s="35">
        <f>+C88+C89+C93</f>
        <v>0.63480262312554192</v>
      </c>
      <c r="D99" s="35">
        <f>+D88+D89+D93</f>
        <v>-0.43536625734253898</v>
      </c>
    </row>
    <row r="100" spans="1:4">
      <c r="B100" s="4"/>
    </row>
    <row r="101" spans="1:4">
      <c r="A101" s="21" t="s">
        <v>66</v>
      </c>
      <c r="B101" s="22"/>
      <c r="C101" s="22"/>
      <c r="D101" s="22"/>
    </row>
    <row r="102" spans="1:4" ht="15.75" thickBot="1">
      <c r="A102" s="20" t="s">
        <v>26</v>
      </c>
      <c r="B102" s="20"/>
      <c r="C102" s="20"/>
      <c r="D102" s="20"/>
    </row>
    <row r="103" spans="1:4">
      <c r="B103" s="48" t="s">
        <v>40</v>
      </c>
      <c r="C103" s="48"/>
      <c r="D103" s="48"/>
    </row>
    <row r="104" spans="1:4">
      <c r="A104" s="6" t="s">
        <v>62</v>
      </c>
      <c r="B104" s="13" t="s">
        <v>67</v>
      </c>
      <c r="C104" s="13" t="s">
        <v>36</v>
      </c>
      <c r="D104" s="11"/>
    </row>
    <row r="105" spans="1:4">
      <c r="B105" s="15" t="s">
        <v>23</v>
      </c>
      <c r="C105" s="15" t="s">
        <v>24</v>
      </c>
      <c r="D105" s="15" t="s">
        <v>22</v>
      </c>
    </row>
    <row r="106" spans="1:4">
      <c r="A106" s="6" t="s">
        <v>63</v>
      </c>
      <c r="B106" s="32">
        <f>'2011 GGB'!M7</f>
        <v>-4.6565190651906542E-2</v>
      </c>
      <c r="C106" s="32">
        <f>'2011 GGB'!N7</f>
        <v>-3.5230627306273077E-2</v>
      </c>
      <c r="D106" s="32">
        <f>'2011 GGB'!O7</f>
        <v>-8.1795817958179612E-2</v>
      </c>
    </row>
    <row r="107" spans="1:4">
      <c r="B107" s="33"/>
      <c r="C107" s="33"/>
      <c r="D107" s="33"/>
    </row>
    <row r="108" spans="1:4">
      <c r="A108" s="6" t="s">
        <v>0</v>
      </c>
      <c r="B108" s="32">
        <f>'2011 GGB'!M9</f>
        <v>0.42594095149185873</v>
      </c>
      <c r="C108" s="32">
        <f>'2011 GGB'!N9</f>
        <v>0.64004476282317702</v>
      </c>
      <c r="D108" s="32">
        <f>'2011 GGB'!O9</f>
        <v>1.0659857143150357</v>
      </c>
    </row>
    <row r="109" spans="1:4">
      <c r="A109" t="s">
        <v>58</v>
      </c>
      <c r="B109" s="33">
        <f>'2011 GGB'!M10+'2011 GGB'!M11+'2011 GGB'!M12</f>
        <v>-0.23489153316010702</v>
      </c>
      <c r="C109" s="33">
        <f>'2011 GGB'!N10+'2011 GGB'!N11+'2011 GGB'!N12</f>
        <v>0.59171549905244414</v>
      </c>
      <c r="D109" s="33">
        <f>'2011 GGB'!O10+'2011 GGB'!O11+'2011 GGB'!O12</f>
        <v>0.356823965892337</v>
      </c>
    </row>
    <row r="110" spans="1:4">
      <c r="A110" t="s">
        <v>4</v>
      </c>
      <c r="B110" s="33">
        <f>'2011 GGB'!M13</f>
        <v>0.77349321945599747</v>
      </c>
      <c r="C110" s="33">
        <f>'2011 GGB'!N13</f>
        <v>-0.36648518400698438</v>
      </c>
      <c r="D110" s="33">
        <f>'2011 GGB'!O13</f>
        <v>0.40700803544901309</v>
      </c>
    </row>
    <row r="111" spans="1:4">
      <c r="A111" t="s">
        <v>6</v>
      </c>
      <c r="B111" s="33">
        <f>'2011 GGB'!M14+'2011 GGB'!M15</f>
        <v>-0.11266073480402905</v>
      </c>
      <c r="C111" s="33">
        <f>'2011 GGB'!N14+'2011 GGB'!N15</f>
        <v>0.41481444777771947</v>
      </c>
      <c r="D111" s="33">
        <f>'2011 GGB'!O14+'2011 GGB'!O15</f>
        <v>0.30215371297369042</v>
      </c>
    </row>
    <row r="112" spans="1:4">
      <c r="A112" s="6" t="s">
        <v>7</v>
      </c>
      <c r="B112" s="32">
        <f>'2011 GGB'!M18</f>
        <v>-1.3291961234398071</v>
      </c>
      <c r="C112" s="32">
        <f>'2011 GGB'!N18</f>
        <v>-0.30184247463816355</v>
      </c>
      <c r="D112" s="32">
        <f>'2011 GGB'!O18</f>
        <v>-1.6310385980779707</v>
      </c>
    </row>
    <row r="113" spans="1:5">
      <c r="A113" t="s">
        <v>59</v>
      </c>
      <c r="B113" s="33">
        <f>'2011 GGB'!M19+'2011 GGB'!M20</f>
        <v>1.0069247943381874</v>
      </c>
      <c r="C113" s="33">
        <f>'2011 GGB'!N19+'2011 GGB'!N20</f>
        <v>0.27416349280885555</v>
      </c>
      <c r="D113" s="33">
        <f>'2011 GGB'!O19+'2011 GGB'!O20</f>
        <v>1.281088287147043</v>
      </c>
    </row>
    <row r="114" spans="1:5">
      <c r="A114" t="s">
        <v>60</v>
      </c>
      <c r="B114" s="33">
        <f>'2011 GGB'!M21</f>
        <v>0.15560853297024399</v>
      </c>
      <c r="C114" s="33">
        <f>'2011 GGB'!N21</f>
        <v>1.0940831789455212</v>
      </c>
      <c r="D114" s="33">
        <f>'2011 GGB'!O21</f>
        <v>1.2496917119157651</v>
      </c>
    </row>
    <row r="115" spans="1:5">
      <c r="A115" t="s">
        <v>61</v>
      </c>
      <c r="B115" s="33">
        <f>'2011 GGB'!M22</f>
        <v>0.16275514499341773</v>
      </c>
      <c r="C115" s="33">
        <f>'2011 GGB'!N22</f>
        <v>-0.24215093440491686</v>
      </c>
      <c r="D115" s="33">
        <f>'2011 GGB'!O22</f>
        <v>-7.9395789411499135E-2</v>
      </c>
    </row>
    <row r="116" spans="1:5">
      <c r="A116" t="s">
        <v>6</v>
      </c>
      <c r="B116" s="33">
        <f>'2011 GGB'!M23+'2011 GGB'!M24+'2011 GGB'!M25</f>
        <v>-2.6544845957416494</v>
      </c>
      <c r="C116" s="33">
        <f>'2011 GGB'!N23+'2011 GGB'!N24+'2011 GGB'!N25</f>
        <v>-1.4279382119876278</v>
      </c>
      <c r="D116" s="33">
        <f>'2011 GGB'!O23+'2011 GGB'!O24+'2011 GGB'!O25</f>
        <v>-4.0824228077292766</v>
      </c>
    </row>
    <row r="117" spans="1:5">
      <c r="A117" s="6" t="s">
        <v>65</v>
      </c>
      <c r="B117" s="34">
        <f>'2011 GGB'!M26</f>
        <v>-1.491951268433223</v>
      </c>
      <c r="C117" s="34">
        <f>'2011 GGB'!N26</f>
        <v>-5.9691540233245563E-2</v>
      </c>
      <c r="D117" s="34">
        <f>'2011 GGB'!O26</f>
        <v>-1.5516428086664686</v>
      </c>
    </row>
    <row r="118" spans="1:5" ht="15.75" thickBot="1">
      <c r="A118" s="26" t="s">
        <v>37</v>
      </c>
      <c r="B118" s="35">
        <f>+B106+B108+B112</f>
        <v>-0.94982036259985492</v>
      </c>
      <c r="C118" s="35">
        <f>+C106+C108+C112</f>
        <v>0.30297166087874033</v>
      </c>
      <c r="D118" s="35">
        <f>+D106+D108+D112</f>
        <v>-0.64684870172111453</v>
      </c>
    </row>
    <row r="119" spans="1:5">
      <c r="B119" s="4"/>
    </row>
    <row r="122" spans="1:5">
      <c r="A122" t="s">
        <v>86</v>
      </c>
    </row>
    <row r="123" spans="1:5">
      <c r="A123" t="s">
        <v>87</v>
      </c>
      <c r="B123">
        <v>2010</v>
      </c>
      <c r="C123">
        <v>2011</v>
      </c>
      <c r="D123">
        <v>2012</v>
      </c>
      <c r="E123">
        <v>2013</v>
      </c>
    </row>
    <row r="124" spans="1:5">
      <c r="B124" s="4">
        <f>'2011 GGB'!C29</f>
        <v>10.639295552991292</v>
      </c>
      <c r="C124" s="4">
        <f>'2011 GGB'!E29</f>
        <v>8.85315129827889</v>
      </c>
      <c r="D124" s="4"/>
      <c r="E124" s="4"/>
    </row>
    <row r="125" spans="1:5">
      <c r="B125" s="4"/>
      <c r="C125" s="4">
        <f>'2012 GGB'!C29</f>
        <v>8.8532210779744389</v>
      </c>
      <c r="D125" s="4">
        <f>'2012 GGB'!E29</f>
        <v>8.0646337426574561</v>
      </c>
      <c r="E125" s="4"/>
    </row>
    <row r="126" spans="1:5">
      <c r="B126" s="4"/>
      <c r="C126" s="4"/>
      <c r="D126" s="4">
        <f>'2013 GGB'!C29</f>
        <v>8.0646337426574561</v>
      </c>
      <c r="E126" s="4">
        <f>'2013 GGB'!E29</f>
        <v>7.1804159583780951</v>
      </c>
    </row>
  </sheetData>
  <mergeCells count="6">
    <mergeCell ref="B85:D85"/>
    <mergeCell ref="B67:D67"/>
    <mergeCell ref="B103:D103"/>
    <mergeCell ref="B4:D4"/>
    <mergeCell ref="B21:D21"/>
    <mergeCell ref="B38:D38"/>
  </mergeCells>
  <pageMargins left="0.70866141732283472" right="0.70866141732283472" top="0.74803149606299213" bottom="0.74803149606299213" header="0.31496062992125984" footer="0.31496062992125984"/>
  <pageSetup paperSize="9" scale="7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51"/>
  <sheetViews>
    <sheetView topLeftCell="A31" workbookViewId="0">
      <selection activeCell="A45" sqref="A45"/>
    </sheetView>
  </sheetViews>
  <sheetFormatPr defaultRowHeight="15"/>
  <cols>
    <col min="1" max="1" width="36.85546875" customWidth="1"/>
    <col min="2" max="5" width="12.7109375" customWidth="1"/>
    <col min="6" max="6" width="11" customWidth="1"/>
    <col min="7" max="10" width="12.7109375" customWidth="1"/>
    <col min="12" max="12" width="39.7109375" customWidth="1"/>
    <col min="13" max="13" width="15.7109375" customWidth="1"/>
    <col min="14" max="14" width="14.5703125" customWidth="1"/>
    <col min="15" max="15" width="14.42578125" customWidth="1"/>
  </cols>
  <sheetData>
    <row r="1" spans="1:15">
      <c r="L1" s="21" t="s">
        <v>93</v>
      </c>
      <c r="M1" s="22"/>
      <c r="N1" s="22"/>
      <c r="O1" s="22"/>
    </row>
    <row r="2" spans="1:15" ht="15.75" thickBot="1">
      <c r="L2" s="20" t="s">
        <v>26</v>
      </c>
      <c r="M2" s="20"/>
      <c r="N2" s="20"/>
      <c r="O2" s="20"/>
    </row>
    <row r="3" spans="1:15" ht="17.25">
      <c r="B3" s="11" t="s">
        <v>32</v>
      </c>
      <c r="C3" s="11" t="s">
        <v>54</v>
      </c>
      <c r="D3" s="11" t="s">
        <v>55</v>
      </c>
      <c r="E3" s="11" t="s">
        <v>85</v>
      </c>
      <c r="G3" s="11" t="s">
        <v>32</v>
      </c>
      <c r="H3" s="11" t="s">
        <v>54</v>
      </c>
      <c r="I3" s="11" t="s">
        <v>55</v>
      </c>
      <c r="J3" s="11" t="s">
        <v>85</v>
      </c>
      <c r="M3" s="48" t="s">
        <v>40</v>
      </c>
      <c r="N3" s="48"/>
      <c r="O3" s="48"/>
    </row>
    <row r="4" spans="1:15">
      <c r="B4" s="11" t="s">
        <v>34</v>
      </c>
      <c r="C4" s="11" t="s">
        <v>75</v>
      </c>
      <c r="D4" s="11" t="s">
        <v>34</v>
      </c>
      <c r="E4" s="11" t="s">
        <v>75</v>
      </c>
      <c r="G4" s="11" t="s">
        <v>34</v>
      </c>
      <c r="H4" s="11" t="s">
        <v>75</v>
      </c>
      <c r="I4" s="11" t="s">
        <v>34</v>
      </c>
      <c r="J4" s="11" t="s">
        <v>75</v>
      </c>
      <c r="M4" s="13" t="s">
        <v>57</v>
      </c>
      <c r="N4" s="13" t="s">
        <v>36</v>
      </c>
      <c r="O4" s="11"/>
    </row>
    <row r="5" spans="1:15" ht="15.75" thickBot="1">
      <c r="B5" s="49" t="s">
        <v>27</v>
      </c>
      <c r="C5" s="49"/>
      <c r="D5" s="49"/>
      <c r="E5" s="49"/>
      <c r="G5" s="49" t="s">
        <v>29</v>
      </c>
      <c r="H5" s="49"/>
      <c r="I5" s="49"/>
      <c r="J5" s="49"/>
      <c r="M5" s="15" t="s">
        <v>23</v>
      </c>
      <c r="N5" s="15" t="s">
        <v>24</v>
      </c>
      <c r="O5" s="15" t="s">
        <v>22</v>
      </c>
    </row>
    <row r="6" spans="1:15">
      <c r="M6" s="12"/>
      <c r="N6" s="12"/>
      <c r="O6" s="12"/>
    </row>
    <row r="7" spans="1:15">
      <c r="A7" t="s">
        <v>15</v>
      </c>
      <c r="G7" s="23">
        <v>163150</v>
      </c>
      <c r="H7" s="23">
        <f>'[1]CSO Apr 14 All'!$Z$99</f>
        <v>163938.00023663492</v>
      </c>
      <c r="I7" s="23">
        <v>167725</v>
      </c>
      <c r="J7" s="23">
        <f>'[1]CSO Apr 14 All'!$AA$99</f>
        <v>164050</v>
      </c>
      <c r="L7" s="6" t="s">
        <v>21</v>
      </c>
      <c r="M7" s="17">
        <f>+-((H7-G7)/$J$7)*D29</f>
        <v>-3.6242192445353656E-2</v>
      </c>
      <c r="N7" s="17">
        <f>+-(((J7-I7)-(H7-G7))/$J$7)*D29</f>
        <v>0.20526505696307243</v>
      </c>
      <c r="O7" s="17">
        <f>SUM(M7:N7)</f>
        <v>0.16902286451771878</v>
      </c>
    </row>
    <row r="8" spans="1:15">
      <c r="G8" s="23"/>
      <c r="H8" s="23"/>
      <c r="I8" s="23"/>
      <c r="J8" s="23"/>
      <c r="M8" s="18"/>
      <c r="N8" s="18"/>
      <c r="O8" s="18"/>
    </row>
    <row r="9" spans="1:15">
      <c r="A9" s="1" t="s">
        <v>0</v>
      </c>
      <c r="G9" s="23"/>
      <c r="H9" s="23"/>
      <c r="I9" s="23"/>
      <c r="J9" s="23"/>
      <c r="L9" s="6" t="s">
        <v>39</v>
      </c>
      <c r="M9" s="17">
        <f>+-((H16-G16)/$J$7)*100</f>
        <v>-0.5745444881159778</v>
      </c>
      <c r="N9" s="17">
        <f>+-(((J16-I16)-(H16-G16))/$J$7)*100</f>
        <v>-0.18503532911286547</v>
      </c>
      <c r="O9" s="17">
        <f>SUM(M9:N9)</f>
        <v>-0.75957981722884327</v>
      </c>
    </row>
    <row r="10" spans="1:15">
      <c r="A10" t="s">
        <v>1</v>
      </c>
      <c r="B10" s="4">
        <f t="shared" ref="B10:B15" si="0">G10/$G$7*100</f>
        <v>11.045050566962917</v>
      </c>
      <c r="C10" s="4">
        <f>H10/$H$7*100</f>
        <v>10.977492342660367</v>
      </c>
      <c r="D10" s="4">
        <f>I10/$I$7*100</f>
        <v>10.994186913101805</v>
      </c>
      <c r="E10" s="4">
        <f>J10/$J$7*100</f>
        <v>11.577570876371311</v>
      </c>
      <c r="G10" s="23">
        <v>18020</v>
      </c>
      <c r="H10" s="23">
        <f>'[1]CSO Apr 14 All'!$Z106</f>
        <v>17996.281422687134</v>
      </c>
      <c r="I10" s="23">
        <v>18440</v>
      </c>
      <c r="J10" s="23">
        <f>'[1]CSO Apr 14 All'!$AA106</f>
        <v>18993.005022687135</v>
      </c>
      <c r="L10" t="s">
        <v>41</v>
      </c>
      <c r="M10" s="18">
        <f t="shared" ref="M10:M15" si="1">+-((H10-G10)/$J$7)*100</f>
        <v>1.4458139172731374E-2</v>
      </c>
      <c r="N10" s="18">
        <f t="shared" ref="N10:N15" si="2">+-(((J10-I10)-(H10-G10))/$J$7)*100</f>
        <v>-0.35155355074672429</v>
      </c>
      <c r="O10" s="18">
        <f>SUM(M10:N10)</f>
        <v>-0.33709541157399292</v>
      </c>
    </row>
    <row r="11" spans="1:15">
      <c r="A11" t="s">
        <v>2</v>
      </c>
      <c r="B11" s="4">
        <f t="shared" si="0"/>
        <v>12.571253447747472</v>
      </c>
      <c r="C11" s="4">
        <f t="shared" ref="C11:C15" si="3">H11/$H$7*100</f>
        <v>12.620567277946007</v>
      </c>
      <c r="D11" s="4">
        <f t="shared" ref="D11:D15" si="4">I11/$I$7*100</f>
        <v>13.033238932776866</v>
      </c>
      <c r="E11" s="4">
        <f t="shared" ref="E11:E15" si="5">J11/$J$7*100</f>
        <v>13.16193307771033</v>
      </c>
      <c r="G11" s="23">
        <v>20510</v>
      </c>
      <c r="H11" s="23">
        <f>'[1]CSO Apr 14 All'!$Z107</f>
        <v>20689.905613983796</v>
      </c>
      <c r="I11" s="23">
        <v>21860</v>
      </c>
      <c r="J11" s="23">
        <f>'[1]CSO Apr 14 All'!$AA107</f>
        <v>21592.151213983798</v>
      </c>
      <c r="L11" t="s">
        <v>42</v>
      </c>
      <c r="M11" s="18">
        <f t="shared" si="1"/>
        <v>-0.10966511062712331</v>
      </c>
      <c r="N11" s="18">
        <f t="shared" si="2"/>
        <v>0.27293776287717036</v>
      </c>
      <c r="O11" s="18">
        <f t="shared" ref="O11:O25" si="6">SUM(M11:N11)</f>
        <v>0.16327265225004706</v>
      </c>
    </row>
    <row r="12" spans="1:15">
      <c r="A12" t="s">
        <v>3</v>
      </c>
      <c r="B12" s="4">
        <f t="shared" si="0"/>
        <v>0.45969966288691388</v>
      </c>
      <c r="C12" s="4">
        <f t="shared" si="3"/>
        <v>0.46649342976986036</v>
      </c>
      <c r="D12" s="4">
        <f t="shared" si="4"/>
        <v>0.50678193471456245</v>
      </c>
      <c r="E12" s="4">
        <f t="shared" si="5"/>
        <v>0.49603169765315458</v>
      </c>
      <c r="G12" s="23">
        <v>750</v>
      </c>
      <c r="H12" s="23">
        <f>'[1]CSO Apr 14 All'!$Z108</f>
        <v>764.76</v>
      </c>
      <c r="I12" s="23">
        <v>850</v>
      </c>
      <c r="J12" s="23">
        <f>'[1]CSO Apr 14 All'!$AA108</f>
        <v>813.74000000000012</v>
      </c>
      <c r="L12" t="s">
        <v>43</v>
      </c>
      <c r="M12" s="18">
        <f t="shared" si="1"/>
        <v>-8.9972569338616221E-3</v>
      </c>
      <c r="N12" s="18">
        <f t="shared" si="2"/>
        <v>3.1100274306613759E-2</v>
      </c>
      <c r="O12" s="18">
        <f t="shared" si="6"/>
        <v>2.2103017372752137E-2</v>
      </c>
    </row>
    <row r="13" spans="1:15">
      <c r="A13" t="s">
        <v>4</v>
      </c>
      <c r="B13" s="4">
        <f t="shared" si="0"/>
        <v>5.7125344774747164</v>
      </c>
      <c r="C13" s="4">
        <f t="shared" si="3"/>
        <v>5.8870494819281483</v>
      </c>
      <c r="D13" s="4">
        <f t="shared" si="4"/>
        <v>5.8011626173796387</v>
      </c>
      <c r="E13" s="4">
        <f t="shared" si="5"/>
        <v>6.2274250781244076</v>
      </c>
      <c r="G13" s="23">
        <v>9320</v>
      </c>
      <c r="H13" s="23">
        <f>'[1]CSO Apr 14 All'!$Z109</f>
        <v>9651.1111936141824</v>
      </c>
      <c r="I13" s="23">
        <v>9730</v>
      </c>
      <c r="J13" s="23">
        <f>'[1]CSO Apr 14 All'!$AA109</f>
        <v>10216.090840663092</v>
      </c>
      <c r="L13" t="s">
        <v>44</v>
      </c>
      <c r="M13" s="18">
        <f t="shared" si="1"/>
        <v>-0.20183553405314381</v>
      </c>
      <c r="N13" s="18">
        <f t="shared" si="2"/>
        <v>-9.4470982657061317E-2</v>
      </c>
      <c r="O13" s="18">
        <f t="shared" si="6"/>
        <v>-0.29630651671020514</v>
      </c>
    </row>
    <row r="14" spans="1:15">
      <c r="A14" t="s">
        <v>5</v>
      </c>
      <c r="B14" s="4">
        <f t="shared" si="0"/>
        <v>1.4465216058841557</v>
      </c>
      <c r="C14" s="4">
        <f t="shared" si="3"/>
        <v>1.3718453547186649</v>
      </c>
      <c r="D14" s="4">
        <f t="shared" si="4"/>
        <v>1.5740050678193471</v>
      </c>
      <c r="E14" s="4">
        <f t="shared" si="5"/>
        <v>1.6518455085361032</v>
      </c>
      <c r="G14" s="23">
        <v>2360</v>
      </c>
      <c r="H14" s="23">
        <f>'[1]CSO Apr 14 All'!$Z110</f>
        <v>2248.97584086495</v>
      </c>
      <c r="I14" s="23">
        <v>2640</v>
      </c>
      <c r="J14" s="23">
        <f>'[1]CSO Apr 14 All'!$AA110</f>
        <v>2709.8525567534771</v>
      </c>
      <c r="L14" t="s">
        <v>45</v>
      </c>
      <c r="M14" s="18">
        <f t="shared" si="1"/>
        <v>6.7677024769917715E-2</v>
      </c>
      <c r="N14" s="18">
        <f t="shared" si="2"/>
        <v>-0.11025706546085162</v>
      </c>
      <c r="O14" s="18">
        <f t="shared" si="6"/>
        <v>-4.2580040690933907E-2</v>
      </c>
    </row>
    <row r="15" spans="1:15">
      <c r="A15" t="s">
        <v>6</v>
      </c>
      <c r="B15" s="4">
        <f t="shared" si="0"/>
        <v>2.8930432117683114</v>
      </c>
      <c r="C15" s="4">
        <f t="shared" si="3"/>
        <v>3.2155486549763217</v>
      </c>
      <c r="D15" s="4">
        <f t="shared" si="4"/>
        <v>2.4444775674467132</v>
      </c>
      <c r="E15" s="4">
        <f t="shared" si="5"/>
        <v>2.768211555060299</v>
      </c>
      <c r="G15" s="23">
        <v>4720</v>
      </c>
      <c r="H15" s="23">
        <f>'[1]CSO Apr 14 All'!$Z111</f>
        <v>5271.506161604193</v>
      </c>
      <c r="I15" s="23">
        <v>4100</v>
      </c>
      <c r="J15" s="23">
        <f>'[1]CSO Apr 14 All'!$AA111</f>
        <v>4541.2510560764204</v>
      </c>
      <c r="L15" t="s">
        <v>46</v>
      </c>
      <c r="M15" s="18">
        <f t="shared" si="1"/>
        <v>-0.33618175044449439</v>
      </c>
      <c r="N15" s="18">
        <f t="shared" si="2"/>
        <v>6.7208232567980919E-2</v>
      </c>
      <c r="O15" s="18">
        <f t="shared" si="6"/>
        <v>-0.26897351787651347</v>
      </c>
    </row>
    <row r="16" spans="1:15">
      <c r="A16" s="6" t="s">
        <v>14</v>
      </c>
      <c r="B16" s="7">
        <f>SUM(B10:B15)</f>
        <v>34.128102972724477</v>
      </c>
      <c r="C16" s="7">
        <f>SUM(C10:C15)</f>
        <v>34.538996541999367</v>
      </c>
      <c r="D16" s="7">
        <f>SUM(D10:D15)</f>
        <v>34.353853033238934</v>
      </c>
      <c r="E16" s="7">
        <f>SUM(E10:E15)</f>
        <v>35.883017793455608</v>
      </c>
      <c r="F16" s="6"/>
      <c r="G16" s="24">
        <f>SUM(G10:G15)</f>
        <v>55680</v>
      </c>
      <c r="H16" s="24">
        <f>SUM(H10:H15)</f>
        <v>56622.540232754262</v>
      </c>
      <c r="I16" s="24">
        <f>SUM(I10:I15)</f>
        <v>57620</v>
      </c>
      <c r="J16" s="24">
        <f>SUM(J10:J15)</f>
        <v>58866.090690163917</v>
      </c>
      <c r="K16" s="6"/>
    </row>
    <row r="17" spans="1:15">
      <c r="B17" s="4"/>
      <c r="C17" s="5"/>
      <c r="D17" s="4"/>
      <c r="E17" s="5"/>
      <c r="G17" s="23"/>
      <c r="H17" s="23"/>
      <c r="I17" s="23"/>
      <c r="J17" s="23"/>
      <c r="M17" s="18"/>
      <c r="N17" s="18"/>
      <c r="O17" s="18"/>
    </row>
    <row r="18" spans="1:15">
      <c r="A18" s="1" t="s">
        <v>7</v>
      </c>
      <c r="B18" s="4"/>
      <c r="C18" s="5"/>
      <c r="D18" s="4"/>
      <c r="E18" s="5"/>
      <c r="G18" s="23"/>
      <c r="H18" s="23"/>
      <c r="I18" s="23"/>
      <c r="J18" s="23"/>
      <c r="L18" s="6" t="s">
        <v>35</v>
      </c>
      <c r="M18" s="17">
        <f>+((H27-G27)/$J$7)*100</f>
        <v>0.46238312519096758</v>
      </c>
      <c r="N18" s="17">
        <f>+(((J27-I27)-(H27-G27))/$J$7)*100</f>
        <v>-0.29745592623748934</v>
      </c>
      <c r="O18" s="17">
        <f>SUM(M18:N18)</f>
        <v>0.16492719895347824</v>
      </c>
    </row>
    <row r="19" spans="1:15">
      <c r="A19" t="s">
        <v>8</v>
      </c>
      <c r="B19" s="4">
        <f t="shared" ref="B19:B25" si="7">G19/$G$7*100</f>
        <v>11.572172847073245</v>
      </c>
      <c r="C19" s="4">
        <f t="shared" ref="C19:C25" si="8">H19/$H$7*100</f>
        <v>11.458177711920364</v>
      </c>
      <c r="D19" s="4">
        <f t="shared" ref="D19:D25" si="9">I19/$I$7*100</f>
        <v>11.143240423311969</v>
      </c>
      <c r="E19" s="4">
        <f t="shared" ref="E19:E25" si="10">J19/$J$7*100</f>
        <v>11.230206790378471</v>
      </c>
      <c r="G19" s="23">
        <v>18880</v>
      </c>
      <c r="H19" s="23">
        <f>'[1]CSO Apr 14 All'!$Z113</f>
        <v>18784.307404482053</v>
      </c>
      <c r="I19" s="23">
        <v>18690</v>
      </c>
      <c r="J19" s="23">
        <f>'[1]CSO Apr 14 All'!$AA113</f>
        <v>18423.15423961588</v>
      </c>
      <c r="L19" t="s">
        <v>47</v>
      </c>
      <c r="M19" s="18">
        <f t="shared" ref="M19:M25" si="11">+((H19-G19)/$J$7)*100</f>
        <v>-5.8331359657389066E-2</v>
      </c>
      <c r="N19" s="18">
        <f t="shared" ref="N19:N25" si="12">+(((J19-I19)-(H19-G19))/$J$7)*100</f>
        <v>-0.10432987800437248</v>
      </c>
      <c r="O19" s="18">
        <f t="shared" si="6"/>
        <v>-0.16266123766176155</v>
      </c>
    </row>
    <row r="20" spans="1:15">
      <c r="A20" t="s">
        <v>9</v>
      </c>
      <c r="B20" s="4">
        <f t="shared" si="7"/>
        <v>5.369292062519154</v>
      </c>
      <c r="C20" s="4">
        <f t="shared" si="8"/>
        <v>5.1602451605549264</v>
      </c>
      <c r="D20" s="4">
        <f t="shared" si="9"/>
        <v>5.0737814875540321</v>
      </c>
      <c r="E20" s="4">
        <f t="shared" si="10"/>
        <v>5.0591598788707151</v>
      </c>
      <c r="G20" s="23">
        <v>8760</v>
      </c>
      <c r="H20" s="23">
        <f>'[1]CSO Apr 14 All'!$Z114</f>
        <v>8459.6027235214769</v>
      </c>
      <c r="I20" s="23">
        <v>8510</v>
      </c>
      <c r="J20" s="23">
        <f>'[1]CSO Apr 14 All'!$AA114</f>
        <v>8299.5517812874077</v>
      </c>
      <c r="L20" t="s">
        <v>48</v>
      </c>
      <c r="M20" s="18">
        <f t="shared" si="11"/>
        <v>-0.18311324381500949</v>
      </c>
      <c r="N20" s="18">
        <f t="shared" si="12"/>
        <v>5.4830269896940426E-2</v>
      </c>
      <c r="O20" s="18">
        <f t="shared" si="6"/>
        <v>-0.12828297391806906</v>
      </c>
    </row>
    <row r="21" spans="1:15">
      <c r="A21" t="s">
        <v>10</v>
      </c>
      <c r="B21" s="4">
        <f t="shared" si="7"/>
        <v>16.543058535090406</v>
      </c>
      <c r="C21" s="4">
        <f t="shared" si="8"/>
        <v>17.665063947525891</v>
      </c>
      <c r="D21" s="4">
        <f t="shared" si="9"/>
        <v>15.626770010433747</v>
      </c>
      <c r="E21" s="4">
        <f t="shared" si="10"/>
        <v>17.408948766470242</v>
      </c>
      <c r="G21" s="23">
        <v>26990</v>
      </c>
      <c r="H21" s="23">
        <f>'[1]CSO Apr 14 All'!$Z116</f>
        <v>28959.752576096707</v>
      </c>
      <c r="I21" s="23">
        <v>26210</v>
      </c>
      <c r="J21" s="23">
        <f>'[1]CSO Apr 14 All'!$AA116</f>
        <v>28559.380451394431</v>
      </c>
      <c r="L21" t="s">
        <v>49</v>
      </c>
      <c r="M21" s="18">
        <f t="shared" si="11"/>
        <v>1.2007025761028391</v>
      </c>
      <c r="N21" s="18">
        <f t="shared" si="12"/>
        <v>0.23140985998032501</v>
      </c>
      <c r="O21" s="18">
        <f t="shared" si="6"/>
        <v>1.4321124360831641</v>
      </c>
    </row>
    <row r="22" spans="1:15">
      <c r="A22" t="s">
        <v>11</v>
      </c>
      <c r="B22" s="4">
        <f t="shared" si="7"/>
        <v>3.8584125038308303</v>
      </c>
      <c r="C22" s="4">
        <f t="shared" si="8"/>
        <v>3.606089259867344</v>
      </c>
      <c r="D22" s="4">
        <f t="shared" si="9"/>
        <v>5.5179609479803249</v>
      </c>
      <c r="E22" s="4">
        <f t="shared" si="10"/>
        <v>4.6821091130752821</v>
      </c>
      <c r="G22" s="23">
        <v>6295</v>
      </c>
      <c r="H22" s="23">
        <f>'[1]CSO Apr 14 All'!$Z117</f>
        <v>5911.750619374593</v>
      </c>
      <c r="I22" s="23">
        <v>9255</v>
      </c>
      <c r="J22" s="23">
        <f>'[1]CSO Apr 14 All'!$AA117</f>
        <v>7681</v>
      </c>
      <c r="L22" t="s">
        <v>50</v>
      </c>
      <c r="M22" s="18">
        <f t="shared" si="11"/>
        <v>-0.23361742189905943</v>
      </c>
      <c r="N22" s="18">
        <f>+(((J22-I22)-(H22-G22))/$J$7)*100</f>
        <v>-0.7258461562783256</v>
      </c>
      <c r="O22" s="18">
        <f t="shared" si="6"/>
        <v>-0.95946357817738503</v>
      </c>
    </row>
    <row r="23" spans="1:15">
      <c r="A23" t="s">
        <v>12</v>
      </c>
      <c r="B23" s="4">
        <f t="shared" si="7"/>
        <v>0.29420778424762489</v>
      </c>
      <c r="C23" s="4">
        <f t="shared" si="8"/>
        <v>0.9393327465711907</v>
      </c>
      <c r="D23" s="4">
        <f t="shared" si="9"/>
        <v>0.28022059919511105</v>
      </c>
      <c r="E23" s="4">
        <f t="shared" si="10"/>
        <v>0.91157239880363705</v>
      </c>
      <c r="G23" s="23">
        <v>480</v>
      </c>
      <c r="H23" s="23">
        <f>'[1]CSO Apr 14 All'!$Z118</f>
        <v>1539.923320296668</v>
      </c>
      <c r="I23" s="23">
        <v>470</v>
      </c>
      <c r="J23" s="23">
        <f>'[1]CSO Apr 14 All'!$AA118</f>
        <v>1495.4345202373665</v>
      </c>
      <c r="L23" t="s">
        <v>51</v>
      </c>
      <c r="M23" s="18">
        <f t="shared" si="11"/>
        <v>0.64609772648379638</v>
      </c>
      <c r="N23" s="18">
        <f t="shared" si="12"/>
        <v>-2.1023346576837191E-2</v>
      </c>
      <c r="O23" s="18">
        <f t="shared" si="6"/>
        <v>0.62507437990695913</v>
      </c>
    </row>
    <row r="24" spans="1:15">
      <c r="A24" t="s">
        <v>13</v>
      </c>
      <c r="B24" s="4">
        <f t="shared" si="7"/>
        <v>2.2249463683726631</v>
      </c>
      <c r="C24" s="4">
        <f t="shared" si="8"/>
        <v>1.9153175005458472</v>
      </c>
      <c r="D24" s="4">
        <f t="shared" si="9"/>
        <v>1.830377105380832</v>
      </c>
      <c r="E24" s="4">
        <f t="shared" si="10"/>
        <v>1.6598597988418167</v>
      </c>
      <c r="G24" s="23">
        <v>3630</v>
      </c>
      <c r="H24" s="23">
        <f>'[1]CSO Apr 14 All'!$Z119</f>
        <v>3139.9332085771612</v>
      </c>
      <c r="I24" s="23">
        <v>3070</v>
      </c>
      <c r="J24" s="23">
        <f>'[1]CSO Apr 14 All'!$AA119</f>
        <v>2723</v>
      </c>
      <c r="L24" t="s">
        <v>52</v>
      </c>
      <c r="M24" s="18">
        <f t="shared" si="11"/>
        <v>-0.29873013802062715</v>
      </c>
      <c r="N24" s="18">
        <f t="shared" si="12"/>
        <v>8.7209260239462863E-2</v>
      </c>
      <c r="O24" s="18">
        <f t="shared" si="6"/>
        <v>-0.2115208777811643</v>
      </c>
    </row>
    <row r="25" spans="1:15">
      <c r="A25" t="s">
        <v>17</v>
      </c>
      <c r="B25" s="4">
        <f t="shared" si="7"/>
        <v>2.4823781795893352</v>
      </c>
      <c r="C25" s="4">
        <f t="shared" si="8"/>
        <v>1.8594039576712671</v>
      </c>
      <c r="D25" s="4">
        <f t="shared" si="9"/>
        <v>2.4862125503055594</v>
      </c>
      <c r="E25" s="4">
        <f t="shared" si="10"/>
        <v>2.1115770053935399</v>
      </c>
      <c r="G25" s="23">
        <v>4050</v>
      </c>
      <c r="H25" s="23">
        <f>H40</f>
        <v>3048.2696645271208</v>
      </c>
      <c r="I25" s="23">
        <v>4170</v>
      </c>
      <c r="J25" s="23">
        <f>J40+70</f>
        <v>3464.0420773481019</v>
      </c>
      <c r="L25" t="s">
        <v>53</v>
      </c>
      <c r="M25" s="18">
        <f t="shared" si="11"/>
        <v>-0.61062501400358382</v>
      </c>
      <c r="N25" s="18">
        <f t="shared" si="12"/>
        <v>0.18029406450532223</v>
      </c>
      <c r="O25" s="18">
        <f t="shared" si="6"/>
        <v>-0.43033094949826156</v>
      </c>
    </row>
    <row r="26" spans="1:15">
      <c r="A26" t="s">
        <v>64</v>
      </c>
      <c r="B26" s="4">
        <f>B27-B22</f>
        <v>38.486055776892428</v>
      </c>
      <c r="C26" s="4">
        <f t="shared" ref="C26:E26" si="13">C27-C22</f>
        <v>38.997541024789484</v>
      </c>
      <c r="D26" s="4">
        <f t="shared" si="13"/>
        <v>36.440602176181251</v>
      </c>
      <c r="E26" s="4">
        <f t="shared" si="13"/>
        <v>38.381324638758421</v>
      </c>
      <c r="G26" s="23">
        <f t="shared" ref="G26:J26" si="14">G27-G22</f>
        <v>62790</v>
      </c>
      <c r="H26" s="23">
        <f t="shared" si="14"/>
        <v>63931.788897501188</v>
      </c>
      <c r="I26" s="23">
        <f t="shared" si="14"/>
        <v>61120</v>
      </c>
      <c r="J26" s="23">
        <f t="shared" si="14"/>
        <v>62964.563069883181</v>
      </c>
      <c r="L26" t="s">
        <v>64</v>
      </c>
      <c r="M26" s="18">
        <f t="shared" ref="M26" si="15">+((H26-G26)/$J$7)*100</f>
        <v>0.69600054709002646</v>
      </c>
      <c r="N26" s="18">
        <f t="shared" ref="N26" si="16">+(((J26-I26)-(H26-G26))/$J$7)*100</f>
        <v>0.42839023004083676</v>
      </c>
      <c r="O26" s="18">
        <f t="shared" ref="O26" si="17">SUM(M26:N26)</f>
        <v>1.1243907771308632</v>
      </c>
    </row>
    <row r="27" spans="1:15">
      <c r="A27" s="6" t="s">
        <v>20</v>
      </c>
      <c r="B27" s="7">
        <f>SUM(B19:B25)</f>
        <v>42.344468280723255</v>
      </c>
      <c r="C27" s="7">
        <f>SUM(C19:C25)</f>
        <v>42.60363028465683</v>
      </c>
      <c r="D27" s="7">
        <f>SUM(D19:D25)</f>
        <v>41.958563124161579</v>
      </c>
      <c r="E27" s="7">
        <f>SUM(E19:E25)</f>
        <v>43.063433751833706</v>
      </c>
      <c r="F27" s="6"/>
      <c r="G27" s="24">
        <f>SUM(G19:G25)</f>
        <v>69085</v>
      </c>
      <c r="H27" s="24">
        <f>SUM(H19:H25)</f>
        <v>69843.539516875782</v>
      </c>
      <c r="I27" s="24">
        <f>SUM(I19:I25)</f>
        <v>70375</v>
      </c>
      <c r="J27" s="24">
        <f>SUM(J19:J25)</f>
        <v>70645.563069883181</v>
      </c>
      <c r="K27" s="6"/>
    </row>
    <row r="28" spans="1:15">
      <c r="B28" s="4"/>
      <c r="C28" s="5"/>
      <c r="D28" s="4"/>
      <c r="E28" s="5"/>
      <c r="G28" s="24"/>
      <c r="H28" s="24"/>
      <c r="I28" s="24"/>
      <c r="J28" s="24"/>
      <c r="L28" s="10" t="s">
        <v>37</v>
      </c>
      <c r="M28" s="19">
        <f>+M7+M9+M18</f>
        <v>-0.14840355537036387</v>
      </c>
      <c r="N28" s="19">
        <f>+N7+N9+N18</f>
        <v>-0.27722619838728235</v>
      </c>
      <c r="O28" s="19">
        <f>+O7+O9+O18</f>
        <v>-0.42562975375764628</v>
      </c>
    </row>
    <row r="29" spans="1:15" ht="15.75" thickBot="1">
      <c r="A29" s="9" t="s">
        <v>90</v>
      </c>
      <c r="B29" s="10">
        <f>+(G29/G7)*100</f>
        <v>8.1550720196138524</v>
      </c>
      <c r="C29" s="10">
        <f>+(H29/H7)*100</f>
        <v>8.0646337426574561</v>
      </c>
      <c r="D29" s="19">
        <f>+(I29/I7)*100</f>
        <v>7.5450886868385751</v>
      </c>
      <c r="E29" s="19">
        <f>+(J29/J7)*100</f>
        <v>7.1804159583780951</v>
      </c>
      <c r="F29" s="9"/>
      <c r="G29" s="25">
        <f>+G27-G16-C32</f>
        <v>13305</v>
      </c>
      <c r="H29" s="25">
        <f>+H27-H16</f>
        <v>13220.999284121521</v>
      </c>
      <c r="I29" s="25">
        <f>+I27-I16-D32</f>
        <v>12655</v>
      </c>
      <c r="J29" s="25">
        <f>+J27-J16</f>
        <v>11779.472379719264</v>
      </c>
      <c r="K29" s="9"/>
      <c r="L29" s="16"/>
      <c r="M29" s="16"/>
      <c r="N29" s="14"/>
      <c r="O29" s="14"/>
    </row>
    <row r="30" spans="1:15">
      <c r="D30" s="2"/>
      <c r="E30" s="2"/>
      <c r="L30" t="s">
        <v>28</v>
      </c>
      <c r="M30" s="4"/>
    </row>
    <row r="31" spans="1:15">
      <c r="E31" s="3"/>
      <c r="F31" s="3"/>
      <c r="G31" s="3"/>
      <c r="H31" s="3"/>
      <c r="I31" s="3"/>
      <c r="J31" s="3"/>
      <c r="K31" s="3"/>
    </row>
    <row r="32" spans="1:15">
      <c r="A32" t="s">
        <v>16</v>
      </c>
      <c r="B32">
        <v>6824</v>
      </c>
      <c r="C32">
        <v>100</v>
      </c>
      <c r="D32">
        <v>100</v>
      </c>
    </row>
    <row r="33" spans="1:10">
      <c r="A33" t="s">
        <v>6</v>
      </c>
      <c r="B33">
        <v>11050</v>
      </c>
      <c r="C33">
        <v>4050</v>
      </c>
    </row>
    <row r="34" spans="1:10">
      <c r="A34" t="s">
        <v>18</v>
      </c>
    </row>
    <row r="37" spans="1:10">
      <c r="A37" t="s">
        <v>84</v>
      </c>
      <c r="H37" s="37">
        <f>'[1]CSO Apr 14 All'!$Z$112</f>
        <v>69843.539516875782</v>
      </c>
      <c r="I37" s="37"/>
      <c r="J37" s="37">
        <f>'[1]CSO Apr 14 All'!$AA$112</f>
        <v>70650.563069883181</v>
      </c>
    </row>
    <row r="38" spans="1:10">
      <c r="A38" t="s">
        <v>6</v>
      </c>
      <c r="H38" s="37">
        <f>H37-(H19+H20+H21+H22+H23+H24)</f>
        <v>3048.2696645271208</v>
      </c>
      <c r="I38" s="37"/>
      <c r="J38" s="37">
        <f>J37-(J19+J20+J21+J22+J23+J24)</f>
        <v>3469.0420773481019</v>
      </c>
    </row>
    <row r="39" spans="1:10">
      <c r="A39" t="s">
        <v>80</v>
      </c>
      <c r="H39">
        <f>E48</f>
        <v>0</v>
      </c>
      <c r="J39">
        <f>F48</f>
        <v>75</v>
      </c>
    </row>
    <row r="40" spans="1:10">
      <c r="A40" t="s">
        <v>17</v>
      </c>
      <c r="H40" s="37">
        <f>H38-H39</f>
        <v>3048.2696645271208</v>
      </c>
      <c r="J40" s="37">
        <f>J38-J39</f>
        <v>3394.0420773481019</v>
      </c>
    </row>
    <row r="44" spans="1:10">
      <c r="A44" t="s">
        <v>82</v>
      </c>
      <c r="B44" s="6">
        <v>2009</v>
      </c>
      <c r="C44" s="6">
        <v>2010</v>
      </c>
      <c r="D44" s="6">
        <v>2011</v>
      </c>
      <c r="E44" s="6">
        <v>2012</v>
      </c>
      <c r="F44" s="6">
        <v>2013</v>
      </c>
    </row>
    <row r="45" spans="1:10">
      <c r="A45" t="s">
        <v>83</v>
      </c>
      <c r="B45">
        <v>-22368</v>
      </c>
      <c r="C45">
        <v>-48274</v>
      </c>
      <c r="D45">
        <v>-21268</v>
      </c>
      <c r="E45">
        <v>-12461</v>
      </c>
      <c r="F45">
        <v>-12575</v>
      </c>
    </row>
    <row r="46" spans="1:10">
      <c r="A46" t="s">
        <v>77</v>
      </c>
      <c r="B46">
        <v>-18368</v>
      </c>
      <c r="C46">
        <v>-16699</v>
      </c>
      <c r="D46">
        <v>-14445</v>
      </c>
      <c r="E46">
        <v>-12461</v>
      </c>
      <c r="F46">
        <v>-12500</v>
      </c>
    </row>
    <row r="47" spans="1:10">
      <c r="A47" t="s">
        <v>15</v>
      </c>
      <c r="B47" s="28">
        <v>161275</v>
      </c>
      <c r="C47" s="28">
        <v>156487</v>
      </c>
      <c r="D47" s="28">
        <v>158993</v>
      </c>
      <c r="E47" s="28">
        <v>163595</v>
      </c>
      <c r="F47" s="28">
        <v>167900</v>
      </c>
    </row>
    <row r="48" spans="1:10">
      <c r="A48" t="s">
        <v>78</v>
      </c>
      <c r="B48">
        <f>B46-B45</f>
        <v>4000</v>
      </c>
      <c r="C48">
        <f>C46-C45</f>
        <v>31575</v>
      </c>
      <c r="D48">
        <f>D46-D45</f>
        <v>6823</v>
      </c>
      <c r="E48">
        <f>E46-E45</f>
        <v>0</v>
      </c>
      <c r="F48">
        <f>F46-F45</f>
        <v>75</v>
      </c>
    </row>
    <row r="51" spans="1:1">
      <c r="A51" s="47" t="s">
        <v>97</v>
      </c>
    </row>
  </sheetData>
  <mergeCells count="3">
    <mergeCell ref="M3:O3"/>
    <mergeCell ref="B5:E5"/>
    <mergeCell ref="G5:J5"/>
  </mergeCells>
  <pageMargins left="0.7" right="0.7" top="0.75" bottom="0.75" header="0.3" footer="0.3"/>
  <pageSetup paperSize="9" orientation="portrait" horizontalDpi="0" verticalDpi="0" r:id="rId1"/>
  <ignoredErrors>
    <ignoredError sqref="I2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51"/>
  <sheetViews>
    <sheetView workbookViewId="0">
      <pane xSplit="1" ySplit="5" topLeftCell="B33" activePane="bottomRight" state="frozen"/>
      <selection pane="topRight" activeCell="B1" sqref="B1"/>
      <selection pane="bottomLeft" activeCell="A6" sqref="A6"/>
      <selection pane="bottomRight" activeCell="A51" sqref="A51:XFD51"/>
    </sheetView>
  </sheetViews>
  <sheetFormatPr defaultRowHeight="15"/>
  <cols>
    <col min="1" max="1" width="36.85546875" customWidth="1"/>
    <col min="2" max="5" width="12.7109375" customWidth="1"/>
    <col min="6" max="6" width="4.85546875" customWidth="1"/>
    <col min="7" max="10" width="12.7109375" customWidth="1"/>
    <col min="12" max="12" width="39.7109375" customWidth="1"/>
    <col min="13" max="13" width="15.7109375" customWidth="1"/>
    <col min="14" max="14" width="14.5703125" customWidth="1"/>
    <col min="15" max="15" width="14.42578125" customWidth="1"/>
  </cols>
  <sheetData>
    <row r="1" spans="1:15">
      <c r="L1" s="21" t="s">
        <v>91</v>
      </c>
      <c r="M1" s="22"/>
      <c r="N1" s="22"/>
      <c r="O1" s="22"/>
    </row>
    <row r="2" spans="1:15" ht="15.75" thickBot="1">
      <c r="L2" s="20" t="s">
        <v>26</v>
      </c>
      <c r="M2" s="20"/>
      <c r="N2" s="20"/>
      <c r="O2" s="20"/>
    </row>
    <row r="3" spans="1:15" ht="17.25">
      <c r="B3" s="11" t="s">
        <v>30</v>
      </c>
      <c r="C3" s="11" t="s">
        <v>31</v>
      </c>
      <c r="D3" s="11" t="s">
        <v>32</v>
      </c>
      <c r="E3" s="11" t="s">
        <v>54</v>
      </c>
      <c r="G3" s="11" t="s">
        <v>30</v>
      </c>
      <c r="H3" s="11" t="s">
        <v>31</v>
      </c>
      <c r="I3" s="11" t="s">
        <v>32</v>
      </c>
      <c r="J3" s="11" t="s">
        <v>54</v>
      </c>
      <c r="M3" s="48" t="s">
        <v>40</v>
      </c>
      <c r="N3" s="48"/>
      <c r="O3" s="48"/>
    </row>
    <row r="4" spans="1:15">
      <c r="B4" s="11" t="s">
        <v>33</v>
      </c>
      <c r="C4" s="11" t="s">
        <v>75</v>
      </c>
      <c r="D4" s="11" t="s">
        <v>33</v>
      </c>
      <c r="E4" s="11" t="s">
        <v>75</v>
      </c>
      <c r="G4" s="11" t="s">
        <v>33</v>
      </c>
      <c r="H4" s="11" t="s">
        <v>75</v>
      </c>
      <c r="I4" s="11" t="s">
        <v>33</v>
      </c>
      <c r="J4" s="11" t="s">
        <v>75</v>
      </c>
      <c r="M4" s="13" t="s">
        <v>25</v>
      </c>
      <c r="N4" s="13" t="s">
        <v>36</v>
      </c>
      <c r="O4" s="11"/>
    </row>
    <row r="5" spans="1:15" ht="15.75" thickBot="1">
      <c r="B5" s="49" t="s">
        <v>27</v>
      </c>
      <c r="C5" s="49"/>
      <c r="D5" s="49"/>
      <c r="E5" s="49"/>
      <c r="G5" s="49" t="s">
        <v>29</v>
      </c>
      <c r="H5" s="49"/>
      <c r="I5" s="49"/>
      <c r="J5" s="49"/>
      <c r="M5" s="15" t="s">
        <v>23</v>
      </c>
      <c r="N5" s="15" t="s">
        <v>24</v>
      </c>
      <c r="O5" s="15" t="s">
        <v>22</v>
      </c>
    </row>
    <row r="6" spans="1:15">
      <c r="M6" s="12"/>
      <c r="N6" s="12"/>
      <c r="O6" s="12"/>
    </row>
    <row r="7" spans="1:15">
      <c r="A7" t="s">
        <v>15</v>
      </c>
      <c r="G7" s="23">
        <v>155250</v>
      </c>
      <c r="H7" s="23">
        <f>'[1]CSO Apr 14 All'!$Y$99</f>
        <v>162599.73541200216</v>
      </c>
      <c r="I7" s="23">
        <v>159125</v>
      </c>
      <c r="J7" s="23">
        <f>'[1]CSO Apr 14 All'!$Z$99</f>
        <v>163938.00023663492</v>
      </c>
      <c r="L7" s="6" t="s">
        <v>21</v>
      </c>
      <c r="M7" s="45">
        <f>+-((H7-G7)/$J$7)*D29</f>
        <v>-0.38107547311692574</v>
      </c>
      <c r="N7" s="45">
        <f>+-(((J7-I7)-(H7-G7))/$J$7)*D29</f>
        <v>0.13152685136757608</v>
      </c>
      <c r="O7" s="45">
        <f>SUM(M7:N7)</f>
        <v>-0.24954862174934966</v>
      </c>
    </row>
    <row r="8" spans="1:15">
      <c r="G8" s="23"/>
      <c r="H8" s="23"/>
      <c r="I8" s="23"/>
      <c r="J8" s="23"/>
      <c r="M8" s="44"/>
      <c r="N8" s="44"/>
      <c r="O8" s="44"/>
    </row>
    <row r="9" spans="1:15">
      <c r="A9" s="1" t="s">
        <v>0</v>
      </c>
      <c r="G9" s="23"/>
      <c r="H9" s="23"/>
      <c r="I9" s="23"/>
      <c r="J9" s="23"/>
      <c r="L9" s="6" t="s">
        <v>39</v>
      </c>
      <c r="M9" s="45">
        <f>+-((H16-G16)/$J$7)*100</f>
        <v>-0.70097670438850357</v>
      </c>
      <c r="N9" s="45">
        <f>+-(((J16-I16)-(H16-G16))/$J$7)*100</f>
        <v>-0.25382952143763154</v>
      </c>
      <c r="O9" s="45">
        <f>SUM(M9:N9)</f>
        <v>-0.95480622582613517</v>
      </c>
    </row>
    <row r="10" spans="1:15">
      <c r="A10" t="s">
        <v>1</v>
      </c>
      <c r="B10" s="4">
        <v>11.4</v>
      </c>
      <c r="C10" s="5">
        <f t="shared" ref="C10:C16" si="0">+(H10/H$7)*100</f>
        <v>10.828060512852035</v>
      </c>
      <c r="D10" s="4">
        <v>11.3</v>
      </c>
      <c r="E10" s="5">
        <f t="shared" ref="E10:E16" si="1">+(J10/J$7)*100</f>
        <v>10.977492342660367</v>
      </c>
      <c r="G10" s="23">
        <f t="shared" ref="G10:G16" si="2">+$G$7*(B10/100)</f>
        <v>17698.5</v>
      </c>
      <c r="H10" s="23">
        <f>'[1]CSO Apr 14 All'!$Y106</f>
        <v>17606.397744148893</v>
      </c>
      <c r="I10" s="23">
        <f t="shared" ref="I10:I16" si="3">+$I$7*(D10/100)</f>
        <v>17981.125</v>
      </c>
      <c r="J10" s="23">
        <f>'[1]CSO Apr 14 All'!$Z106</f>
        <v>17996.281422687134</v>
      </c>
      <c r="L10" t="s">
        <v>41</v>
      </c>
      <c r="M10" s="44">
        <f t="shared" ref="M10:M15" si="4">+-((H10-G10)/$J$7)*100</f>
        <v>5.6181151238982124E-2</v>
      </c>
      <c r="N10" s="44">
        <f t="shared" ref="N10:N15" si="5">+-(((J10-I10)-(H10-G10))/$J$7)*100</f>
        <v>-6.5426367519073853E-2</v>
      </c>
      <c r="O10" s="44">
        <f>SUM(M10:N10)</f>
        <v>-9.2452162800917281E-3</v>
      </c>
    </row>
    <row r="11" spans="1:15">
      <c r="A11" t="s">
        <v>2</v>
      </c>
      <c r="B11" s="4">
        <v>12.1</v>
      </c>
      <c r="C11" s="5">
        <f t="shared" si="0"/>
        <v>11.879192309287138</v>
      </c>
      <c r="D11" s="4">
        <v>12.5</v>
      </c>
      <c r="E11" s="5">
        <f t="shared" si="1"/>
        <v>12.620567277946007</v>
      </c>
      <c r="G11" s="23">
        <f t="shared" si="2"/>
        <v>18785.25</v>
      </c>
      <c r="H11" s="23">
        <f>'[1]CSO Apr 14 All'!$Y107</f>
        <v>19315.535263983795</v>
      </c>
      <c r="I11" s="23">
        <f t="shared" si="3"/>
        <v>19890.625</v>
      </c>
      <c r="J11" s="23">
        <f>'[1]CSO Apr 14 All'!$Z107</f>
        <v>20689.905613983796</v>
      </c>
      <c r="L11" t="s">
        <v>42</v>
      </c>
      <c r="M11" s="44">
        <f t="shared" si="4"/>
        <v>-0.32346695898349315</v>
      </c>
      <c r="N11" s="44">
        <f t="shared" si="5"/>
        <v>-0.16408358624097036</v>
      </c>
      <c r="O11" s="44">
        <f t="shared" ref="O11:O25" si="6">SUM(M11:N11)</f>
        <v>-0.48755054522446351</v>
      </c>
    </row>
    <row r="12" spans="1:15">
      <c r="A12" t="s">
        <v>3</v>
      </c>
      <c r="B12" s="4">
        <v>0.2</v>
      </c>
      <c r="C12" s="5">
        <f t="shared" si="0"/>
        <v>0.43186417137808392</v>
      </c>
      <c r="D12" s="4">
        <v>0.2</v>
      </c>
      <c r="E12" s="5">
        <f t="shared" si="1"/>
        <v>0.46649342976986036</v>
      </c>
      <c r="G12" s="23">
        <f t="shared" si="2"/>
        <v>310.5</v>
      </c>
      <c r="H12" s="23">
        <f>'[1]CSO Apr 14 All'!$Y108</f>
        <v>702.20999999999992</v>
      </c>
      <c r="I12" s="23">
        <f t="shared" si="3"/>
        <v>318.25</v>
      </c>
      <c r="J12" s="23">
        <f>'[1]CSO Apr 14 All'!$Z108</f>
        <v>764.76</v>
      </c>
      <c r="L12" t="s">
        <v>43</v>
      </c>
      <c r="M12" s="44">
        <f t="shared" si="4"/>
        <v>-0.23893789080907993</v>
      </c>
      <c r="N12" s="44">
        <f t="shared" si="5"/>
        <v>-3.3427271237235705E-2</v>
      </c>
      <c r="O12" s="44">
        <f t="shared" si="6"/>
        <v>-0.27236516204631561</v>
      </c>
    </row>
    <row r="13" spans="1:15">
      <c r="A13" t="s">
        <v>4</v>
      </c>
      <c r="B13" s="4">
        <v>6.8</v>
      </c>
      <c r="C13" s="5">
        <f t="shared" si="0"/>
        <v>6.2353043876752192</v>
      </c>
      <c r="D13" s="4">
        <v>6.5</v>
      </c>
      <c r="E13" s="5">
        <f t="shared" si="1"/>
        <v>5.8870494819281483</v>
      </c>
      <c r="G13" s="23">
        <f t="shared" si="2"/>
        <v>10557</v>
      </c>
      <c r="H13" s="23">
        <f>'[1]CSO Apr 14 All'!$Y109</f>
        <v>10138.588436492868</v>
      </c>
      <c r="I13" s="23">
        <f t="shared" si="3"/>
        <v>10343.125</v>
      </c>
      <c r="J13" s="23">
        <f>'[1]CSO Apr 14 All'!$Z109</f>
        <v>9651.1111936141824</v>
      </c>
      <c r="L13" t="s">
        <v>44</v>
      </c>
      <c r="M13" s="44">
        <f t="shared" si="4"/>
        <v>0.25522548945526935</v>
      </c>
      <c r="N13" s="44">
        <f t="shared" si="5"/>
        <v>0.16689372963178559</v>
      </c>
      <c r="O13" s="44">
        <f t="shared" si="6"/>
        <v>0.42211921908705496</v>
      </c>
    </row>
    <row r="14" spans="1:15">
      <c r="A14" t="s">
        <v>5</v>
      </c>
      <c r="B14" s="4">
        <v>1.5</v>
      </c>
      <c r="C14" s="5">
        <f t="shared" si="0"/>
        <v>1.228245899260932</v>
      </c>
      <c r="D14" s="4">
        <v>1.7</v>
      </c>
      <c r="E14" s="5">
        <f t="shared" si="1"/>
        <v>1.3718453547186649</v>
      </c>
      <c r="G14" s="23">
        <f t="shared" si="2"/>
        <v>2328.75</v>
      </c>
      <c r="H14" s="23">
        <f>'[1]CSO Apr 14 All'!$Y110</f>
        <v>1997.124582407042</v>
      </c>
      <c r="I14" s="23">
        <f t="shared" si="3"/>
        <v>2705.125</v>
      </c>
      <c r="J14" s="23">
        <f>'[1]CSO Apr 14 All'!$Z110</f>
        <v>2248.97584086495</v>
      </c>
      <c r="L14" t="s">
        <v>45</v>
      </c>
      <c r="M14" s="44">
        <f t="shared" si="4"/>
        <v>0.20228709458104654</v>
      </c>
      <c r="N14" s="44">
        <f t="shared" si="5"/>
        <v>7.5957826350418617E-2</v>
      </c>
      <c r="O14" s="44">
        <f t="shared" si="6"/>
        <v>0.27824492093146513</v>
      </c>
    </row>
    <row r="15" spans="1:15">
      <c r="A15" t="s">
        <v>6</v>
      </c>
      <c r="B15" s="4">
        <v>2.9</v>
      </c>
      <c r="C15" s="5">
        <f t="shared" si="0"/>
        <v>3.4265499572610714</v>
      </c>
      <c r="D15" s="4">
        <v>2.4</v>
      </c>
      <c r="E15" s="5">
        <f t="shared" si="1"/>
        <v>3.2155486549763217</v>
      </c>
      <c r="G15" s="23">
        <f t="shared" si="2"/>
        <v>4502.25</v>
      </c>
      <c r="H15" s="23">
        <f>'[1]CSO Apr 14 All'!$Y111</f>
        <v>5571.5611642665754</v>
      </c>
      <c r="I15" s="23">
        <f t="shared" si="3"/>
        <v>3819</v>
      </c>
      <c r="J15" s="23">
        <f>'[1]CSO Apr 14 All'!$Z111</f>
        <v>5271.506161604193</v>
      </c>
      <c r="L15" t="s">
        <v>46</v>
      </c>
      <c r="M15" s="44">
        <f t="shared" si="4"/>
        <v>-0.65226558987122396</v>
      </c>
      <c r="N15" s="44">
        <f t="shared" si="5"/>
        <v>-0.23374385242256102</v>
      </c>
      <c r="O15" s="44">
        <f t="shared" si="6"/>
        <v>-0.88600944229378498</v>
      </c>
    </row>
    <row r="16" spans="1:15">
      <c r="A16" s="6" t="s">
        <v>14</v>
      </c>
      <c r="B16" s="7">
        <f>SUM(B10:B15)</f>
        <v>34.9</v>
      </c>
      <c r="C16" s="8">
        <f t="shared" si="0"/>
        <v>34.029217237714484</v>
      </c>
      <c r="D16" s="7">
        <f>SUM(D10:D15)</f>
        <v>34.6</v>
      </c>
      <c r="E16" s="8">
        <f t="shared" si="1"/>
        <v>34.538996541999374</v>
      </c>
      <c r="F16" s="6"/>
      <c r="G16" s="24">
        <f t="shared" si="2"/>
        <v>54182.25</v>
      </c>
      <c r="H16" s="24">
        <f>'[1]CSO Apr 14 All'!$Y104</f>
        <v>55331.417191299181</v>
      </c>
      <c r="I16" s="24">
        <f t="shared" si="3"/>
        <v>55057.250000000007</v>
      </c>
      <c r="J16" s="24">
        <f>'[1]CSO Apr 14 All'!$Z104</f>
        <v>56622.540232754262</v>
      </c>
      <c r="K16" s="6"/>
      <c r="M16" s="4"/>
      <c r="N16" s="4"/>
      <c r="O16" s="4"/>
    </row>
    <row r="17" spans="1:15">
      <c r="B17" s="4"/>
      <c r="C17" s="5"/>
      <c r="D17" s="4"/>
      <c r="E17" s="5"/>
      <c r="G17" s="23"/>
      <c r="H17" s="23"/>
      <c r="I17" s="23"/>
      <c r="J17" s="23"/>
      <c r="M17" s="44"/>
      <c r="N17" s="44"/>
      <c r="O17" s="44"/>
    </row>
    <row r="18" spans="1:15">
      <c r="A18" s="1" t="s">
        <v>7</v>
      </c>
      <c r="B18" s="4"/>
      <c r="C18" s="5"/>
      <c r="D18" s="4"/>
      <c r="E18" s="5"/>
      <c r="G18" s="23"/>
      <c r="H18" s="23"/>
      <c r="I18" s="23"/>
      <c r="J18" s="23"/>
      <c r="L18" s="6" t="s">
        <v>35</v>
      </c>
      <c r="M18" s="45">
        <f>+((H27-G27)/$J$7)*100</f>
        <v>1.1883297037348471E-2</v>
      </c>
      <c r="N18" s="45">
        <f>+(((J27-I27)-(H27-G27))/$J$7)*100</f>
        <v>0.75710529319559738</v>
      </c>
      <c r="O18" s="45">
        <f>SUM(M18:N18)</f>
        <v>0.76898859023294586</v>
      </c>
    </row>
    <row r="19" spans="1:15">
      <c r="A19" t="s">
        <v>8</v>
      </c>
      <c r="B19" s="4">
        <v>11.8</v>
      </c>
      <c r="C19" s="5">
        <f t="shared" ref="C19:C27" si="7">+(H19/H$7)*100</f>
        <v>11.754580421279952</v>
      </c>
      <c r="D19" s="4">
        <v>11.3</v>
      </c>
      <c r="E19" s="5">
        <f t="shared" ref="E19:E27" si="8">+(J19/J$7)*100</f>
        <v>11.458177711920364</v>
      </c>
      <c r="G19" s="23">
        <f t="shared" ref="G19:G27" si="9">+$G$7*(B19/100)</f>
        <v>18319.5</v>
      </c>
      <c r="H19" s="23">
        <f>'[1]CSO Apr 14 All'!$Y113</f>
        <v>19112.91666379221</v>
      </c>
      <c r="I19" s="23">
        <f t="shared" ref="I19:I27" si="10">+$I$7*(D19/100)</f>
        <v>17981.125</v>
      </c>
      <c r="J19" s="23">
        <f>'[1]CSO Apr 14 All'!$Z113</f>
        <v>18784.307404482053</v>
      </c>
      <c r="L19" t="s">
        <v>47</v>
      </c>
      <c r="M19" s="44">
        <f t="shared" ref="M19:M25" si="11">+((H19-G19)/$J$7)*100</f>
        <v>0.4839736135898689</v>
      </c>
      <c r="N19" s="44">
        <f t="shared" ref="N19:N25" si="12">+(((J19-I19)-(H19-G19))/$J$7)*100</f>
        <v>5.9569719502172123E-3</v>
      </c>
      <c r="O19" s="44">
        <f t="shared" si="6"/>
        <v>0.48993058554008612</v>
      </c>
    </row>
    <row r="20" spans="1:15">
      <c r="A20" t="s">
        <v>9</v>
      </c>
      <c r="B20" s="4">
        <v>6</v>
      </c>
      <c r="C20" s="5">
        <f t="shared" si="7"/>
        <v>5.3887464882533154</v>
      </c>
      <c r="D20" s="4">
        <v>5.6</v>
      </c>
      <c r="E20" s="5">
        <f t="shared" si="8"/>
        <v>5.1602451605549264</v>
      </c>
      <c r="G20" s="23">
        <f t="shared" si="9"/>
        <v>9315</v>
      </c>
      <c r="H20" s="23">
        <f>'[1]CSO Apr 14 All'!$Y114</f>
        <v>8762.0875319234492</v>
      </c>
      <c r="I20" s="23">
        <f t="shared" si="10"/>
        <v>8910.9999999999982</v>
      </c>
      <c r="J20" s="23">
        <f>'[1]CSO Apr 14 All'!$Z114</f>
        <v>8459.6027235214769</v>
      </c>
      <c r="L20" t="s">
        <v>48</v>
      </c>
      <c r="M20" s="44">
        <f t="shared" si="11"/>
        <v>-0.33726925257015089</v>
      </c>
      <c r="N20" s="44">
        <f t="shared" si="12"/>
        <v>6.1922916865826294E-2</v>
      </c>
      <c r="O20" s="44">
        <f t="shared" si="6"/>
        <v>-0.2753463357043246</v>
      </c>
    </row>
    <row r="21" spans="1:15">
      <c r="A21" t="s">
        <v>10</v>
      </c>
      <c r="B21" s="4">
        <v>17.3</v>
      </c>
      <c r="C21" s="5">
        <f t="shared" si="7"/>
        <v>17.805903274031383</v>
      </c>
      <c r="D21" s="4">
        <v>16.899999999999999</v>
      </c>
      <c r="E21" s="5">
        <f t="shared" si="8"/>
        <v>17.665063947525891</v>
      </c>
      <c r="G21" s="23">
        <f t="shared" si="9"/>
        <v>26858.250000000004</v>
      </c>
      <c r="H21" s="23">
        <f>'[1]CSO Apr 14 All'!$Y116</f>
        <v>28952.351611292062</v>
      </c>
      <c r="I21" s="23">
        <f t="shared" si="10"/>
        <v>26892.124999999996</v>
      </c>
      <c r="J21" s="23">
        <f>'[1]CSO Apr 14 All'!$Z116</f>
        <v>28959.752576096707</v>
      </c>
      <c r="L21" t="s">
        <v>49</v>
      </c>
      <c r="M21" s="44">
        <f t="shared" si="11"/>
        <v>1.2773741342881733</v>
      </c>
      <c r="N21" s="44">
        <f t="shared" si="12"/>
        <v>-1.6148809401806841E-2</v>
      </c>
      <c r="O21" s="44">
        <f t="shared" si="6"/>
        <v>1.2612253248863665</v>
      </c>
    </row>
    <row r="22" spans="1:15">
      <c r="A22" t="s">
        <v>11</v>
      </c>
      <c r="B22" s="4">
        <v>3.3</v>
      </c>
      <c r="C22" s="5">
        <f t="shared" si="7"/>
        <v>3.1921909264556598</v>
      </c>
      <c r="D22" s="4">
        <v>4.2</v>
      </c>
      <c r="E22" s="5">
        <f t="shared" si="8"/>
        <v>3.606089259867344</v>
      </c>
      <c r="G22" s="23">
        <f t="shared" si="9"/>
        <v>5123.25</v>
      </c>
      <c r="H22" s="23">
        <f>'[1]CSO Apr 14 All'!$Y117</f>
        <v>5190.4940002628427</v>
      </c>
      <c r="I22" s="23">
        <f t="shared" si="10"/>
        <v>6683.25</v>
      </c>
      <c r="J22" s="23">
        <f>'[1]CSO Apr 14 All'!$Z117</f>
        <v>5911.750619374593</v>
      </c>
      <c r="L22" t="s">
        <v>50</v>
      </c>
      <c r="M22" s="44">
        <f t="shared" si="11"/>
        <v>4.1017945909904943E-2</v>
      </c>
      <c r="N22" s="44">
        <f t="shared" si="12"/>
        <v>-0.51162230823699972</v>
      </c>
      <c r="O22" s="44">
        <f t="shared" si="6"/>
        <v>-0.47060436232709479</v>
      </c>
    </row>
    <row r="23" spans="1:15">
      <c r="A23" t="s">
        <v>12</v>
      </c>
      <c r="B23" s="4">
        <v>0.6</v>
      </c>
      <c r="C23" s="5">
        <f t="shared" si="7"/>
        <v>0.8297570064895029</v>
      </c>
      <c r="D23" s="4">
        <v>0.5</v>
      </c>
      <c r="E23" s="5">
        <f t="shared" si="8"/>
        <v>0.9393327465711907</v>
      </c>
      <c r="G23" s="23">
        <f t="shared" si="9"/>
        <v>931.5</v>
      </c>
      <c r="H23" s="23">
        <f>'[1]CSO Apr 14 All'!$Y118</f>
        <v>1349.1826971144815</v>
      </c>
      <c r="I23" s="23">
        <f t="shared" si="10"/>
        <v>795.625</v>
      </c>
      <c r="J23" s="23">
        <f>'[1]CSO Apr 14 All'!$Z118</f>
        <v>1539.923320296668</v>
      </c>
      <c r="L23" t="s">
        <v>51</v>
      </c>
      <c r="M23" s="44">
        <f t="shared" si="11"/>
        <v>0.25478089064864823</v>
      </c>
      <c r="N23" s="44">
        <f t="shared" si="12"/>
        <v>0.19923118661368072</v>
      </c>
      <c r="O23" s="44">
        <f t="shared" si="6"/>
        <v>0.45401207726232895</v>
      </c>
    </row>
    <row r="24" spans="1:15">
      <c r="A24" t="s">
        <v>13</v>
      </c>
      <c r="B24" s="4">
        <v>2.7</v>
      </c>
      <c r="C24" s="5">
        <f t="shared" si="7"/>
        <v>2.4631472152664644</v>
      </c>
      <c r="D24" s="4">
        <v>1.5</v>
      </c>
      <c r="E24" s="5">
        <f t="shared" si="8"/>
        <v>1.9153175005458472</v>
      </c>
      <c r="G24" s="23">
        <f t="shared" si="9"/>
        <v>4191.7500000000009</v>
      </c>
      <c r="H24" s="23">
        <f>'[1]CSO Apr 14 All'!$Y119</f>
        <v>4005.0708548313701</v>
      </c>
      <c r="I24" s="23">
        <f t="shared" si="10"/>
        <v>2386.875</v>
      </c>
      <c r="J24" s="23">
        <f>'[1]CSO Apr 14 All'!$Z119</f>
        <v>3139.9332085771612</v>
      </c>
      <c r="L24" t="s">
        <v>52</v>
      </c>
      <c r="M24" s="44">
        <f t="shared" si="11"/>
        <v>-0.1138717959833415</v>
      </c>
      <c r="N24" s="44">
        <f t="shared" si="12"/>
        <v>0.57322728860260352</v>
      </c>
      <c r="O24" s="44">
        <f t="shared" si="6"/>
        <v>0.45935549261926201</v>
      </c>
    </row>
    <row r="25" spans="1:15">
      <c r="A25" t="s">
        <v>17</v>
      </c>
      <c r="B25" s="4">
        <v>3.2</v>
      </c>
      <c r="C25" s="5">
        <f t="shared" si="7"/>
        <v>1.4481129839126425</v>
      </c>
      <c r="D25" s="4">
        <v>3</v>
      </c>
      <c r="E25" s="5">
        <f t="shared" si="8"/>
        <v>1.8594039576712671</v>
      </c>
      <c r="G25" s="23">
        <f t="shared" si="9"/>
        <v>4968</v>
      </c>
      <c r="H25" s="23">
        <f>H40</f>
        <v>2354.6278803088062</v>
      </c>
      <c r="I25" s="23">
        <f t="shared" si="10"/>
        <v>4773.75</v>
      </c>
      <c r="J25" s="23">
        <f>J40</f>
        <v>3048.2696645271208</v>
      </c>
      <c r="L25" t="s">
        <v>53</v>
      </c>
      <c r="M25" s="44">
        <f t="shared" si="11"/>
        <v>-1.594122238845749</v>
      </c>
      <c r="N25" s="44">
        <f t="shared" si="12"/>
        <v>0.54160218066384536</v>
      </c>
      <c r="O25" s="44">
        <f t="shared" si="6"/>
        <v>-1.0525200581819036</v>
      </c>
    </row>
    <row r="26" spans="1:15">
      <c r="A26" t="s">
        <v>64</v>
      </c>
      <c r="B26" s="4">
        <f>B27-B22</f>
        <v>41.600000000000009</v>
      </c>
      <c r="C26" s="4">
        <f>C27-C22</f>
        <v>39.690247389233264</v>
      </c>
      <c r="D26" s="4">
        <f>D27-D22</f>
        <v>38.9</v>
      </c>
      <c r="E26" s="4">
        <f>E27-E22</f>
        <v>38.997541024789484</v>
      </c>
      <c r="G26" s="23">
        <f>G27-G22</f>
        <v>64584.000000000015</v>
      </c>
      <c r="H26" s="23">
        <f>H27-H22</f>
        <v>64536.23723926238</v>
      </c>
      <c r="I26" s="23">
        <f>I27-I22</f>
        <v>61899.625</v>
      </c>
      <c r="J26" s="23">
        <f>J27-J22</f>
        <v>63931.788897501188</v>
      </c>
      <c r="L26" t="s">
        <v>64</v>
      </c>
      <c r="M26" s="44">
        <f t="shared" ref="M26" si="13">+((H26-G26)/$J$7)*100</f>
        <v>-2.9134648872556467E-2</v>
      </c>
      <c r="N26" s="44">
        <f t="shared" ref="N26" si="14">+(((J26-I26)-(H26-G26))/$J$7)*100</f>
        <v>1.2687276014325966</v>
      </c>
      <c r="O26" s="44">
        <f t="shared" ref="O26" si="15">SUM(M26:N26)</f>
        <v>1.23959295256004</v>
      </c>
    </row>
    <row r="27" spans="1:15">
      <c r="A27" s="6" t="s">
        <v>20</v>
      </c>
      <c r="B27" s="7">
        <f>SUM(B19:B25)</f>
        <v>44.900000000000006</v>
      </c>
      <c r="C27" s="8">
        <f t="shared" si="7"/>
        <v>42.882438315688923</v>
      </c>
      <c r="D27" s="7">
        <v>43.1</v>
      </c>
      <c r="E27" s="8">
        <f t="shared" si="8"/>
        <v>42.60363028465683</v>
      </c>
      <c r="F27" s="6"/>
      <c r="G27" s="24">
        <f t="shared" si="9"/>
        <v>69707.250000000015</v>
      </c>
      <c r="H27" s="24">
        <f>SUM(H19:H25)</f>
        <v>69726.731239525223</v>
      </c>
      <c r="I27" s="24">
        <f t="shared" si="10"/>
        <v>68582.875</v>
      </c>
      <c r="J27" s="24">
        <f>SUM(J19:J25)</f>
        <v>69843.539516875782</v>
      </c>
      <c r="K27" s="6"/>
      <c r="M27" s="4"/>
      <c r="N27" s="4"/>
      <c r="O27" s="4"/>
    </row>
    <row r="28" spans="1:15">
      <c r="B28" s="4"/>
      <c r="C28" s="5"/>
      <c r="D28" s="4"/>
      <c r="E28" s="5"/>
      <c r="G28" s="24"/>
      <c r="H28" s="24"/>
      <c r="I28" s="24"/>
      <c r="J28" s="24"/>
      <c r="L28" s="10" t="s">
        <v>37</v>
      </c>
      <c r="M28" s="10">
        <f>+M7+M9+M18</f>
        <v>-1.0701688804680809</v>
      </c>
      <c r="N28" s="10">
        <f>+N7+N9+N18</f>
        <v>0.63480262312554192</v>
      </c>
      <c r="O28" s="10">
        <f>+O7+O9+O18</f>
        <v>-0.43536625734253898</v>
      </c>
    </row>
    <row r="29" spans="1:15" ht="15.75" thickBot="1">
      <c r="A29" s="9" t="s">
        <v>90</v>
      </c>
      <c r="B29" s="10">
        <f>+(G29/G7)*100</f>
        <v>10.000000000000009</v>
      </c>
      <c r="C29" s="10">
        <f>+(H29/H7)*100</f>
        <v>8.8532210779744389</v>
      </c>
      <c r="D29" s="10">
        <f>+(I29/I7)*100</f>
        <v>8.4999999999999947</v>
      </c>
      <c r="E29" s="10">
        <f>+(J29/J7)*100</f>
        <v>8.0646337426574561</v>
      </c>
      <c r="F29" s="9"/>
      <c r="G29" s="25">
        <f>+G27-G16</f>
        <v>15525.000000000015</v>
      </c>
      <c r="H29" s="25">
        <f>+H27-H16</f>
        <v>14395.314048226042</v>
      </c>
      <c r="I29" s="25">
        <f>+I27-I16</f>
        <v>13525.624999999993</v>
      </c>
      <c r="J29" s="25">
        <f>+J27-J16</f>
        <v>13220.999284121521</v>
      </c>
      <c r="K29" s="9"/>
      <c r="L29" s="16"/>
      <c r="M29" s="16"/>
      <c r="N29" s="14"/>
      <c r="O29" s="14"/>
    </row>
    <row r="30" spans="1:15">
      <c r="D30" s="2"/>
      <c r="E30" s="2"/>
      <c r="L30" t="s">
        <v>28</v>
      </c>
      <c r="M30" s="4"/>
    </row>
    <row r="31" spans="1:15">
      <c r="E31" s="3"/>
      <c r="F31" s="3"/>
      <c r="G31" s="3"/>
      <c r="H31" s="3"/>
      <c r="I31" s="3"/>
      <c r="J31" s="3"/>
      <c r="K31" s="3"/>
    </row>
    <row r="32" spans="1:15">
      <c r="A32" t="s">
        <v>16</v>
      </c>
      <c r="B32">
        <v>6824</v>
      </c>
      <c r="C32">
        <v>100</v>
      </c>
    </row>
    <row r="33" spans="1:10">
      <c r="A33" t="s">
        <v>6</v>
      </c>
      <c r="B33">
        <v>11050</v>
      </c>
      <c r="C33">
        <v>4050</v>
      </c>
    </row>
    <row r="34" spans="1:10">
      <c r="A34" t="s">
        <v>18</v>
      </c>
    </row>
    <row r="37" spans="1:10">
      <c r="A37" t="s">
        <v>84</v>
      </c>
      <c r="H37" s="37">
        <f>'[1]CSO Apr 14 All'!$Y$112</f>
        <v>76549.731239525223</v>
      </c>
      <c r="I37" s="37"/>
      <c r="J37" s="37">
        <f>'[1]CSO Apr 14 All'!$Z$112</f>
        <v>69843.539516875782</v>
      </c>
    </row>
    <row r="38" spans="1:10">
      <c r="A38" t="s">
        <v>6</v>
      </c>
      <c r="H38" s="37">
        <f>H37-(H19+H20+H21+H22+H23+H24)</f>
        <v>9177.6278803088062</v>
      </c>
      <c r="I38" s="37"/>
      <c r="J38" s="37">
        <f>J37-(J19+J20+J21+J22+J23+J24)</f>
        <v>3048.2696645271208</v>
      </c>
    </row>
    <row r="39" spans="1:10">
      <c r="A39" t="s">
        <v>80</v>
      </c>
      <c r="H39">
        <f>D48</f>
        <v>6823</v>
      </c>
    </row>
    <row r="40" spans="1:10">
      <c r="A40" t="s">
        <v>17</v>
      </c>
      <c r="H40" s="37">
        <f>H38-H39</f>
        <v>2354.6278803088062</v>
      </c>
      <c r="J40" s="37">
        <f>J38-J39</f>
        <v>3048.2696645271208</v>
      </c>
    </row>
    <row r="44" spans="1:10">
      <c r="A44" t="s">
        <v>82</v>
      </c>
      <c r="B44" s="6">
        <v>2009</v>
      </c>
      <c r="C44" s="6">
        <v>2010</v>
      </c>
      <c r="D44" s="6">
        <v>2011</v>
      </c>
    </row>
    <row r="45" spans="1:10">
      <c r="A45" t="s">
        <v>83</v>
      </c>
      <c r="B45">
        <v>-22368</v>
      </c>
      <c r="C45">
        <v>-48274</v>
      </c>
      <c r="D45">
        <v>-21268</v>
      </c>
    </row>
    <row r="46" spans="1:10">
      <c r="A46" t="s">
        <v>77</v>
      </c>
      <c r="B46">
        <v>-18368</v>
      </c>
      <c r="C46">
        <v>-16699</v>
      </c>
      <c r="D46">
        <v>-14445</v>
      </c>
    </row>
    <row r="47" spans="1:10">
      <c r="A47" t="s">
        <v>15</v>
      </c>
      <c r="B47" s="28">
        <v>161275</v>
      </c>
      <c r="C47" s="28">
        <v>156487</v>
      </c>
      <c r="D47" s="28">
        <v>158993</v>
      </c>
    </row>
    <row r="48" spans="1:10">
      <c r="A48" t="s">
        <v>78</v>
      </c>
      <c r="B48">
        <f>B46-B45</f>
        <v>4000</v>
      </c>
      <c r="C48">
        <f>C46-C45</f>
        <v>31575</v>
      </c>
      <c r="D48">
        <f>D46-D45</f>
        <v>6823</v>
      </c>
    </row>
    <row r="51" spans="1:1">
      <c r="A51" s="47" t="s">
        <v>97</v>
      </c>
    </row>
  </sheetData>
  <mergeCells count="3">
    <mergeCell ref="B5:E5"/>
    <mergeCell ref="G5:J5"/>
    <mergeCell ref="M3:O3"/>
  </mergeCells>
  <printOptions gridLines="1"/>
  <pageMargins left="0.70866141732283472" right="0.70866141732283472" top="0.74803149606299213" bottom="0.74803149606299213" header="0.31496062992125984" footer="0.31496062992125984"/>
  <pageSetup paperSize="9" scale="55" orientation="landscape" horizontalDpi="0" verticalDpi="0" r:id="rId1"/>
  <ignoredErrors>
    <ignoredError sqref="C26 E26 G26 I27 I25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66"/>
  <sheetViews>
    <sheetView workbookViewId="0">
      <pane xSplit="1" ySplit="5" topLeftCell="B42" activePane="bottomRight" state="frozen"/>
      <selection pane="topRight" activeCell="B1" sqref="B1"/>
      <selection pane="bottomLeft" activeCell="A6" sqref="A6"/>
      <selection pane="bottomRight" activeCell="A67" sqref="A67"/>
    </sheetView>
  </sheetViews>
  <sheetFormatPr defaultRowHeight="15"/>
  <cols>
    <col min="1" max="1" width="36.85546875" customWidth="1"/>
    <col min="2" max="5" width="12.7109375" customWidth="1"/>
    <col min="6" max="6" width="4.85546875" customWidth="1"/>
    <col min="7" max="10" width="12.7109375" customWidth="1"/>
    <col min="12" max="12" width="39.7109375" customWidth="1"/>
    <col min="13" max="13" width="15.7109375" customWidth="1"/>
    <col min="14" max="14" width="14.5703125" customWidth="1"/>
    <col min="15" max="15" width="14.42578125" customWidth="1"/>
  </cols>
  <sheetData>
    <row r="1" spans="1:15">
      <c r="L1" s="21" t="s">
        <v>92</v>
      </c>
      <c r="M1" s="22"/>
      <c r="N1" s="22"/>
      <c r="O1" s="22"/>
    </row>
    <row r="2" spans="1:15" ht="15.75" thickBot="1">
      <c r="L2" s="20" t="s">
        <v>26</v>
      </c>
      <c r="M2" s="20"/>
      <c r="N2" s="20"/>
      <c r="O2" s="20"/>
    </row>
    <row r="3" spans="1:15" ht="17.25">
      <c r="B3" s="11" t="s">
        <v>68</v>
      </c>
      <c r="C3" s="11" t="s">
        <v>74</v>
      </c>
      <c r="D3" s="11" t="s">
        <v>30</v>
      </c>
      <c r="E3" s="11" t="s">
        <v>76</v>
      </c>
      <c r="G3" s="11" t="s">
        <v>68</v>
      </c>
      <c r="H3" s="11" t="s">
        <v>74</v>
      </c>
      <c r="I3" s="11" t="s">
        <v>30</v>
      </c>
      <c r="J3" s="11" t="s">
        <v>76</v>
      </c>
      <c r="M3" s="48" t="s">
        <v>40</v>
      </c>
      <c r="N3" s="48"/>
      <c r="O3" s="48"/>
    </row>
    <row r="4" spans="1:15">
      <c r="B4" s="11" t="s">
        <v>69</v>
      </c>
      <c r="C4" s="11" t="s">
        <v>75</v>
      </c>
      <c r="D4" s="11" t="s">
        <v>69</v>
      </c>
      <c r="E4" s="11" t="s">
        <v>75</v>
      </c>
      <c r="G4" s="11" t="s">
        <v>69</v>
      </c>
      <c r="H4" s="11" t="s">
        <v>75</v>
      </c>
      <c r="I4" s="11" t="s">
        <v>69</v>
      </c>
      <c r="J4" s="11" t="s">
        <v>75</v>
      </c>
      <c r="M4" s="13" t="s">
        <v>67</v>
      </c>
      <c r="N4" s="13" t="s">
        <v>36</v>
      </c>
      <c r="O4" s="11"/>
    </row>
    <row r="5" spans="1:15" ht="15.75" thickBot="1">
      <c r="B5" s="49" t="s">
        <v>27</v>
      </c>
      <c r="C5" s="49"/>
      <c r="D5" s="49"/>
      <c r="E5" s="49"/>
      <c r="G5" s="49" t="s">
        <v>29</v>
      </c>
      <c r="H5" s="49"/>
      <c r="I5" s="49"/>
      <c r="J5" s="49"/>
      <c r="M5" s="15" t="s">
        <v>23</v>
      </c>
      <c r="N5" s="15" t="s">
        <v>24</v>
      </c>
      <c r="O5" s="15" t="s">
        <v>22</v>
      </c>
    </row>
    <row r="6" spans="1:15">
      <c r="M6" s="12"/>
      <c r="N6" s="12"/>
      <c r="O6" s="12"/>
    </row>
    <row r="7" spans="1:15">
      <c r="A7" t="s">
        <v>15</v>
      </c>
      <c r="G7" s="23">
        <v>157300</v>
      </c>
      <c r="H7" s="23">
        <v>158097</v>
      </c>
      <c r="I7" s="23">
        <v>161200</v>
      </c>
      <c r="J7" s="23">
        <v>162600</v>
      </c>
      <c r="L7" s="6" t="s">
        <v>21</v>
      </c>
      <c r="M7" s="45">
        <f>+-((H7-G7)/$J$7)*D29</f>
        <v>-4.6565190651906542E-2</v>
      </c>
      <c r="N7" s="45">
        <f>+-(((J7-I7)-(H7-G7))/$J$7)*D29</f>
        <v>-3.5230627306273077E-2</v>
      </c>
      <c r="O7" s="45">
        <f>SUM(M7:N7)</f>
        <v>-8.1795817958179612E-2</v>
      </c>
    </row>
    <row r="8" spans="1:15">
      <c r="G8" s="23"/>
      <c r="H8" s="23"/>
      <c r="I8" s="23"/>
      <c r="J8" s="23"/>
      <c r="M8" s="44"/>
      <c r="N8" s="44"/>
      <c r="O8" s="44"/>
    </row>
    <row r="9" spans="1:15">
      <c r="A9" s="1" t="s">
        <v>0</v>
      </c>
      <c r="G9" s="23"/>
      <c r="H9" s="23"/>
      <c r="I9" s="23"/>
      <c r="J9" s="23"/>
      <c r="L9" s="6" t="s">
        <v>39</v>
      </c>
      <c r="M9" s="45">
        <f>+-((H16-G16)/$J$7)*100</f>
        <v>0.42594095149185873</v>
      </c>
      <c r="N9" s="45">
        <f>+-(((J16-I16)-(H16-G16))/$J$7)*100</f>
        <v>0.64004476282317702</v>
      </c>
      <c r="O9" s="45">
        <f>SUM(M9:N9)</f>
        <v>1.0659857143150357</v>
      </c>
    </row>
    <row r="10" spans="1:15">
      <c r="A10" t="s">
        <v>1</v>
      </c>
      <c r="B10" s="4">
        <v>11.4</v>
      </c>
      <c r="C10" s="5">
        <f>'[1]CSO Apr 14 All'!$X155</f>
        <v>11.385083300976099</v>
      </c>
      <c r="D10" s="4">
        <v>11.4</v>
      </c>
      <c r="E10" s="5">
        <f>'[1]CSO Apr 14 All'!$Y155</f>
        <v>10.828060512852035</v>
      </c>
      <c r="G10" s="23">
        <f t="shared" ref="G10:G15" si="0">(B10/100)*$G$7</f>
        <v>17932.2</v>
      </c>
      <c r="H10" s="23">
        <f>(C10/100)*$H$7</f>
        <v>17999.475146344183</v>
      </c>
      <c r="I10" s="23">
        <f t="shared" ref="I10:I16" si="1">+$I$7*(D10/100)</f>
        <v>18376.8</v>
      </c>
      <c r="J10" s="23">
        <f>(E10/100)*$J$7</f>
        <v>17606.426393897407</v>
      </c>
      <c r="L10" t="s">
        <v>41</v>
      </c>
      <c r="M10" s="44">
        <f t="shared" ref="M10:M15" si="2">+-((H10-G10)/$J$7)*100</f>
        <v>-4.1374628747959316E-2</v>
      </c>
      <c r="N10" s="44">
        <f t="shared" ref="N10:N15" si="3">+-(((J10-I10)-(H10-G10))/$J$7)*100</f>
        <v>0.51515913434610938</v>
      </c>
      <c r="O10" s="44">
        <f>SUM(M10:N10)</f>
        <v>0.47378450559815005</v>
      </c>
    </row>
    <row r="11" spans="1:15">
      <c r="A11" t="s">
        <v>2</v>
      </c>
      <c r="B11" s="4">
        <v>10.3</v>
      </c>
      <c r="C11" s="5">
        <f>'[1]CSO Apr 14 All'!$X156</f>
        <v>10.497376991393757</v>
      </c>
      <c r="D11" s="4">
        <v>12.1</v>
      </c>
      <c r="E11" s="5">
        <f>'[1]CSO Apr 14 All'!$Y156</f>
        <v>11.879192309287138</v>
      </c>
      <c r="G11" s="23">
        <f t="shared" si="0"/>
        <v>16201.900000000001</v>
      </c>
      <c r="H11" s="23">
        <f>(C11/100)*$H$7</f>
        <v>16596.038102083789</v>
      </c>
      <c r="I11" s="23">
        <f t="shared" si="1"/>
        <v>19505.2</v>
      </c>
      <c r="J11" s="23">
        <f t="shared" ref="J11:J16" si="4">(E11/100)*$J$7</f>
        <v>19315.566694900888</v>
      </c>
      <c r="L11" t="s">
        <v>42</v>
      </c>
      <c r="M11" s="44">
        <f t="shared" si="2"/>
        <v>-0.2423973567550966</v>
      </c>
      <c r="N11" s="44">
        <f t="shared" si="3"/>
        <v>0.35902300564753969</v>
      </c>
      <c r="O11" s="44">
        <f t="shared" ref="O11:O26" si="5">SUM(M11:N11)</f>
        <v>0.11662564889244309</v>
      </c>
    </row>
    <row r="12" spans="1:15">
      <c r="A12" t="s">
        <v>3</v>
      </c>
      <c r="B12" s="4">
        <v>0.2</v>
      </c>
      <c r="C12" s="5">
        <f>'[1]CSO Apr 14 All'!$X157</f>
        <v>0.14871906771815094</v>
      </c>
      <c r="D12" s="4">
        <v>0.2</v>
      </c>
      <c r="E12" s="5">
        <f>'[1]CSO Apr 14 All'!$Y157</f>
        <v>0.43186417137808392</v>
      </c>
      <c r="G12" s="23">
        <f t="shared" si="0"/>
        <v>314.60000000000002</v>
      </c>
      <c r="H12" s="23">
        <f t="shared" ref="H12:H15" si="6">(C12/100)*$H$7</f>
        <v>235.1203844903651</v>
      </c>
      <c r="I12" s="23">
        <f t="shared" si="1"/>
        <v>322.40000000000003</v>
      </c>
      <c r="J12" s="23">
        <f t="shared" si="4"/>
        <v>702.21114266076438</v>
      </c>
      <c r="L12" t="s">
        <v>43</v>
      </c>
      <c r="M12" s="44">
        <f t="shared" si="2"/>
        <v>4.888045234294891E-2</v>
      </c>
      <c r="N12" s="44">
        <f t="shared" si="3"/>
        <v>-0.28246664094120499</v>
      </c>
      <c r="O12" s="44">
        <f t="shared" si="5"/>
        <v>-0.23358618859825608</v>
      </c>
    </row>
    <row r="13" spans="1:15">
      <c r="A13" t="s">
        <v>4</v>
      </c>
      <c r="B13" s="4">
        <v>8.1</v>
      </c>
      <c r="C13" s="5">
        <f>'[1]CSO Apr 14 All'!$X158</f>
        <v>7.2636419572569677</v>
      </c>
      <c r="D13" s="4">
        <v>6.7</v>
      </c>
      <c r="E13" s="5">
        <f>'[1]CSO Apr 14 All'!$Y158</f>
        <v>6.2353043876752192</v>
      </c>
      <c r="G13" s="23">
        <f t="shared" si="0"/>
        <v>12741.300000000001</v>
      </c>
      <c r="H13" s="23">
        <f t="shared" si="6"/>
        <v>11483.600025164549</v>
      </c>
      <c r="I13" s="23">
        <f t="shared" si="1"/>
        <v>10800.400000000001</v>
      </c>
      <c r="J13" s="23">
        <f t="shared" si="4"/>
        <v>10138.604934359906</v>
      </c>
      <c r="L13" t="s">
        <v>44</v>
      </c>
      <c r="M13" s="44">
        <f t="shared" si="2"/>
        <v>0.77349321945599747</v>
      </c>
      <c r="N13" s="44">
        <f t="shared" si="3"/>
        <v>-0.36648518400698438</v>
      </c>
      <c r="O13" s="44">
        <f t="shared" si="5"/>
        <v>0.40700803544901309</v>
      </c>
    </row>
    <row r="14" spans="1:15">
      <c r="A14" t="s">
        <v>5</v>
      </c>
      <c r="B14" s="4">
        <v>1.7</v>
      </c>
      <c r="C14" s="5">
        <f>'[1]CSO Apr 14 All'!$X159</f>
        <v>1.3345227153635482</v>
      </c>
      <c r="D14" s="4">
        <v>1.3</v>
      </c>
      <c r="E14" s="5">
        <f>'[1]CSO Apr 14 All'!$Y159</f>
        <v>1.228245899260932</v>
      </c>
      <c r="G14" s="23">
        <f t="shared" si="0"/>
        <v>2674.1000000000004</v>
      </c>
      <c r="H14" s="23">
        <f t="shared" si="6"/>
        <v>2109.8403773083087</v>
      </c>
      <c r="I14" s="23">
        <f t="shared" si="1"/>
        <v>2095.6000000000004</v>
      </c>
      <c r="J14" s="23">
        <f t="shared" si="4"/>
        <v>1997.1278321982752</v>
      </c>
      <c r="L14" t="s">
        <v>45</v>
      </c>
      <c r="M14" s="44">
        <f t="shared" si="2"/>
        <v>0.34702313818677227</v>
      </c>
      <c r="N14" s="44">
        <f t="shared" si="3"/>
        <v>-0.28646214937882319</v>
      </c>
      <c r="O14" s="44">
        <f t="shared" si="5"/>
        <v>6.0560988807949079E-2</v>
      </c>
    </row>
    <row r="15" spans="1:15">
      <c r="A15" t="s">
        <v>6</v>
      </c>
      <c r="B15" s="4">
        <v>3.8</v>
      </c>
      <c r="C15" s="5">
        <f>C16-(C10+C11+C12+C13+C14)</f>
        <v>4.2536202315559706</v>
      </c>
      <c r="D15" s="4">
        <v>3.7</v>
      </c>
      <c r="E15" s="5">
        <f>E16-(E10+E11+E12+E13+E14)</f>
        <v>3.4265499572610736</v>
      </c>
      <c r="G15" s="23">
        <f t="shared" si="0"/>
        <v>5977.4</v>
      </c>
      <c r="H15" s="23">
        <f t="shared" si="6"/>
        <v>6724.8459774830426</v>
      </c>
      <c r="I15" s="23">
        <f t="shared" si="1"/>
        <v>5964.4000000000005</v>
      </c>
      <c r="J15" s="23">
        <f t="shared" si="4"/>
        <v>5571.5702305065051</v>
      </c>
      <c r="L15" t="s">
        <v>46</v>
      </c>
      <c r="M15" s="44">
        <f t="shared" si="2"/>
        <v>-0.45968387299080132</v>
      </c>
      <c r="N15" s="44">
        <f t="shared" si="3"/>
        <v>0.70127659715654267</v>
      </c>
      <c r="O15" s="44">
        <f t="shared" si="5"/>
        <v>0.24159272416574135</v>
      </c>
    </row>
    <row r="16" spans="1:15">
      <c r="A16" s="6" t="s">
        <v>14</v>
      </c>
      <c r="B16" s="7">
        <f>SUM(B10:B15)</f>
        <v>35.5</v>
      </c>
      <c r="C16" s="7">
        <f>'[1]CSO Apr 14 All'!$X153</f>
        <v>34.882964264264494</v>
      </c>
      <c r="D16" s="7">
        <f>SUM(D10:D15)</f>
        <v>35.4</v>
      </c>
      <c r="E16" s="7">
        <f>'[1]CSO Apr 14 All'!$Y153</f>
        <v>34.029217237714484</v>
      </c>
      <c r="F16" s="6"/>
      <c r="G16" s="24">
        <f t="shared" ref="G16" si="7">+$G$7*(B16/100)</f>
        <v>55841.5</v>
      </c>
      <c r="H16" s="24">
        <f>(C16/100)*$H$7</f>
        <v>55148.920012874238</v>
      </c>
      <c r="I16" s="24">
        <f t="shared" si="1"/>
        <v>57064.799999999996</v>
      </c>
      <c r="J16" s="24">
        <f t="shared" si="4"/>
        <v>55331.507228523747</v>
      </c>
      <c r="K16" s="6"/>
      <c r="M16" s="4"/>
      <c r="N16" s="4"/>
      <c r="O16" s="4"/>
    </row>
    <row r="17" spans="1:15">
      <c r="B17" s="4"/>
      <c r="C17" s="36">
        <f>C16-(C10+C11+C12+C13+C14+C15)</f>
        <v>0</v>
      </c>
      <c r="D17" s="4"/>
      <c r="E17" s="36">
        <f>E16-(E10+E11+E12+E13+E14+E15)</f>
        <v>0</v>
      </c>
      <c r="G17" s="23"/>
      <c r="H17" s="23"/>
      <c r="I17" s="23"/>
      <c r="J17" s="23"/>
      <c r="M17" s="44"/>
      <c r="N17" s="44"/>
      <c r="O17" s="44"/>
    </row>
    <row r="18" spans="1:15">
      <c r="A18" s="1" t="s">
        <v>7</v>
      </c>
      <c r="B18" s="4"/>
      <c r="C18" s="5"/>
      <c r="D18" s="4"/>
      <c r="E18" s="5"/>
      <c r="G18" s="23"/>
      <c r="H18" s="23"/>
      <c r="I18" s="23"/>
      <c r="J18" s="23"/>
      <c r="L18" s="6" t="s">
        <v>35</v>
      </c>
      <c r="M18" s="45">
        <f>+((H27-G27)/$J$7)*100</f>
        <v>-1.3291961234398071</v>
      </c>
      <c r="N18" s="45">
        <f>+(((J27-I27)-(H27-G27))/$J$7)*100</f>
        <v>-0.30184247463816355</v>
      </c>
      <c r="O18" s="45">
        <f>SUM(M18:N18)</f>
        <v>-1.6310385980779707</v>
      </c>
    </row>
    <row r="19" spans="1:15">
      <c r="A19" t="s">
        <v>8</v>
      </c>
      <c r="B19" s="4">
        <v>11.1</v>
      </c>
      <c r="C19" s="5">
        <f>'[1]CSO Apr 14 All'!$X162</f>
        <v>12.197830814617753</v>
      </c>
      <c r="D19" s="4">
        <v>10</v>
      </c>
      <c r="E19" s="5">
        <f>'[1]CSO Apr 14 All'!$Y162</f>
        <v>11.754580421279952</v>
      </c>
      <c r="G19" s="23">
        <f t="shared" ref="G19:G27" si="8">+$G$7*(B19/100)</f>
        <v>17460.3</v>
      </c>
      <c r="H19" s="23">
        <f t="shared" ref="H19:H24" si="9">(C19/100)*$H$7</f>
        <v>19284.404582986226</v>
      </c>
      <c r="I19" s="23">
        <f t="shared" ref="I19:I27" si="10">+$I$7*(D19/100)</f>
        <v>16120</v>
      </c>
      <c r="J19" s="23">
        <f t="shared" ref="J19:J27" si="11">(E19/100)*$J$7</f>
        <v>19112.947765001201</v>
      </c>
      <c r="L19" t="s">
        <v>47</v>
      </c>
      <c r="M19" s="44">
        <f t="shared" ref="M19:M26" si="12">+((H19-G19)/$J$7)*100</f>
        <v>1.1218355368918984</v>
      </c>
      <c r="N19" s="44">
        <f t="shared" ref="N19:N26" si="13">+(((J19-I19)-(H19-G19))/$J$7)*100</f>
        <v>0.71884574539666324</v>
      </c>
      <c r="O19" s="44">
        <f t="shared" si="5"/>
        <v>1.8406812822885616</v>
      </c>
    </row>
    <row r="20" spans="1:15">
      <c r="A20" t="s">
        <v>9</v>
      </c>
      <c r="B20" s="4">
        <v>6</v>
      </c>
      <c r="C20" s="5">
        <f>'[1]CSO Apr 14 All'!$X163</f>
        <v>5.8515690573557162</v>
      </c>
      <c r="D20" s="4">
        <v>6</v>
      </c>
      <c r="E20" s="5">
        <f>'[1]CSO Apr 14 All'!$Y163</f>
        <v>5.3887464882533154</v>
      </c>
      <c r="G20" s="23">
        <f t="shared" si="8"/>
        <v>9438</v>
      </c>
      <c r="H20" s="23">
        <f t="shared" si="9"/>
        <v>9251.155132607666</v>
      </c>
      <c r="I20" s="23">
        <f t="shared" si="10"/>
        <v>9672</v>
      </c>
      <c r="J20" s="23">
        <f t="shared" si="11"/>
        <v>8762.1017898998907</v>
      </c>
      <c r="L20" t="s">
        <v>48</v>
      </c>
      <c r="M20" s="44">
        <f t="shared" si="12"/>
        <v>-0.11491074255371093</v>
      </c>
      <c r="N20" s="44">
        <f t="shared" si="13"/>
        <v>-0.44468225258780769</v>
      </c>
      <c r="O20" s="44">
        <f t="shared" si="5"/>
        <v>-0.55959299514151861</v>
      </c>
    </row>
    <row r="21" spans="1:15">
      <c r="A21" t="s">
        <v>10</v>
      </c>
      <c r="B21" s="4">
        <v>17.899999999999999</v>
      </c>
      <c r="C21" s="5">
        <f>'[1]CSO Apr 14 All'!$X165</f>
        <v>17.969803016255597</v>
      </c>
      <c r="D21" s="4">
        <v>16.7</v>
      </c>
      <c r="E21" s="5">
        <f>'[1]CSO Apr 14 All'!$Y165</f>
        <v>17.805903274031383</v>
      </c>
      <c r="G21" s="23">
        <f t="shared" si="8"/>
        <v>28156.699999999997</v>
      </c>
      <c r="H21" s="23">
        <f t="shared" si="9"/>
        <v>28409.719474609614</v>
      </c>
      <c r="I21" s="23">
        <f t="shared" si="10"/>
        <v>26920.399999999998</v>
      </c>
      <c r="J21" s="23">
        <f t="shared" si="11"/>
        <v>28952.398723575032</v>
      </c>
      <c r="L21" t="s">
        <v>49</v>
      </c>
      <c r="M21" s="44">
        <f t="shared" si="12"/>
        <v>0.15560853297024399</v>
      </c>
      <c r="N21" s="44">
        <f t="shared" si="13"/>
        <v>1.0940831789455212</v>
      </c>
      <c r="O21" s="44">
        <f t="shared" si="5"/>
        <v>1.2496917119157651</v>
      </c>
    </row>
    <row r="22" spans="1:15">
      <c r="A22" t="s">
        <v>11</v>
      </c>
      <c r="B22" s="4">
        <v>3</v>
      </c>
      <c r="C22" s="5">
        <f>'[1]CSO Apr 14 All'!$X166</f>
        <v>3.1522671940386582</v>
      </c>
      <c r="D22" s="4">
        <v>3.3</v>
      </c>
      <c r="E22" s="5">
        <f>'[1]CSO Apr 14 All'!$Y166</f>
        <v>3.1921909264556598</v>
      </c>
      <c r="G22" s="23">
        <f t="shared" si="8"/>
        <v>4719</v>
      </c>
      <c r="H22" s="23">
        <f t="shared" si="9"/>
        <v>4983.6398657592972</v>
      </c>
      <c r="I22" s="23">
        <f t="shared" si="10"/>
        <v>5319.6</v>
      </c>
      <c r="J22" s="23">
        <f t="shared" si="11"/>
        <v>5190.5024464169028</v>
      </c>
      <c r="L22" t="s">
        <v>50</v>
      </c>
      <c r="M22" s="44">
        <f t="shared" si="12"/>
        <v>0.16275514499341773</v>
      </c>
      <c r="N22" s="44">
        <f t="shared" si="13"/>
        <v>-0.24215093440491686</v>
      </c>
      <c r="O22" s="44">
        <f t="shared" si="5"/>
        <v>-7.9395789411499135E-2</v>
      </c>
    </row>
    <row r="23" spans="1:15">
      <c r="A23" t="s">
        <v>12</v>
      </c>
      <c r="B23" s="4">
        <v>0.7</v>
      </c>
      <c r="C23" s="5">
        <f>'[1]CSO Apr 14 All'!$X167</f>
        <v>0.99728091472920111</v>
      </c>
      <c r="D23" s="4">
        <v>0.6</v>
      </c>
      <c r="E23" s="5">
        <f>'[1]CSO Apr 14 All'!$Y167</f>
        <v>0.8297570064895029</v>
      </c>
      <c r="G23" s="23">
        <f t="shared" si="8"/>
        <v>1101.0999999999999</v>
      </c>
      <c r="H23" s="23">
        <f t="shared" si="9"/>
        <v>1576.671207759425</v>
      </c>
      <c r="I23" s="23">
        <f t="shared" si="10"/>
        <v>967.2</v>
      </c>
      <c r="J23" s="23">
        <f t="shared" si="11"/>
        <v>1349.1848925519319</v>
      </c>
      <c r="L23" t="s">
        <v>51</v>
      </c>
      <c r="M23" s="44">
        <f t="shared" si="12"/>
        <v>0.29247921756422207</v>
      </c>
      <c r="N23" s="44">
        <f t="shared" si="13"/>
        <v>-5.7556159414202501E-2</v>
      </c>
      <c r="O23" s="44">
        <f t="shared" si="5"/>
        <v>0.23492305815001957</v>
      </c>
    </row>
    <row r="24" spans="1:15">
      <c r="A24" t="s">
        <v>13</v>
      </c>
      <c r="B24" s="4">
        <v>4.5</v>
      </c>
      <c r="C24" s="5">
        <f>'[1]CSO Apr 14 All'!$X168</f>
        <v>3.3584564528017475</v>
      </c>
      <c r="D24" s="4">
        <v>3.9</v>
      </c>
      <c r="E24" s="5">
        <f>'[1]CSO Apr 14 All'!$Y168</f>
        <v>2.4631472152664644</v>
      </c>
      <c r="G24" s="23">
        <f t="shared" si="8"/>
        <v>7078.5</v>
      </c>
      <c r="H24" s="23">
        <f t="shared" si="9"/>
        <v>5309.6188981859787</v>
      </c>
      <c r="I24" s="23">
        <f t="shared" si="10"/>
        <v>6286.8</v>
      </c>
      <c r="J24" s="23">
        <f t="shared" si="11"/>
        <v>4005.077372023271</v>
      </c>
      <c r="L24" t="s">
        <v>52</v>
      </c>
      <c r="M24" s="44">
        <f t="shared" si="12"/>
        <v>-1.0878727563431865</v>
      </c>
      <c r="N24" s="44">
        <f t="shared" si="13"/>
        <v>-0.31540069259699133</v>
      </c>
      <c r="O24" s="44">
        <f t="shared" si="5"/>
        <v>-1.4032734489401779</v>
      </c>
    </row>
    <row r="25" spans="1:15">
      <c r="A25" t="s">
        <v>17</v>
      </c>
      <c r="B25" s="4">
        <f>B40</f>
        <v>3.9268912905276543</v>
      </c>
      <c r="C25" s="4">
        <f>H25/H7*100</f>
        <v>1.9950523674571143</v>
      </c>
      <c r="D25" s="4">
        <v>4.4000000000000004</v>
      </c>
      <c r="E25" s="4">
        <f>J25/J7*100</f>
        <v>1.4480432042170932</v>
      </c>
      <c r="G25" s="23">
        <f>+$G$7*(B25/100)</f>
        <v>6177</v>
      </c>
      <c r="H25" s="23">
        <f>H53</f>
        <v>3154.117941378674</v>
      </c>
      <c r="I25" s="23">
        <f t="shared" si="10"/>
        <v>7092.8000000000011</v>
      </c>
      <c r="J25" s="23">
        <f>J53</f>
        <v>2354.5182500569936</v>
      </c>
      <c r="L25" t="s">
        <v>53</v>
      </c>
      <c r="M25" s="44">
        <f>+((H25-G25)/$J$7)*100</f>
        <v>-1.8590910569626851</v>
      </c>
      <c r="N25" s="44">
        <f t="shared" si="13"/>
        <v>-1.0549813599764339</v>
      </c>
      <c r="O25" s="44">
        <f t="shared" si="5"/>
        <v>-2.9140724169391188</v>
      </c>
    </row>
    <row r="26" spans="1:15">
      <c r="A26" t="s">
        <v>73</v>
      </c>
      <c r="B26" s="4">
        <f>B27-B22</f>
        <v>44.126891290527659</v>
      </c>
      <c r="C26" s="4">
        <f>C27-C22</f>
        <v>42.369992623217129</v>
      </c>
      <c r="D26" s="4">
        <f>D27-D22</f>
        <v>41.6</v>
      </c>
      <c r="E26" s="4">
        <f>E27-E22</f>
        <v>39.690177609537713</v>
      </c>
      <c r="G26" s="23">
        <f>G27-G22</f>
        <v>69411.600000000006</v>
      </c>
      <c r="H26" s="23">
        <f>H27-H22</f>
        <v>66985.687237527585</v>
      </c>
      <c r="I26" s="23">
        <f>I27-I22</f>
        <v>67059.199999999997</v>
      </c>
      <c r="J26" s="23">
        <f t="shared" si="11"/>
        <v>64536.228793108319</v>
      </c>
      <c r="L26" t="s">
        <v>64</v>
      </c>
      <c r="M26" s="44">
        <f t="shared" si="12"/>
        <v>-1.491951268433223</v>
      </c>
      <c r="N26" s="44">
        <f t="shared" si="13"/>
        <v>-5.9691540233245563E-2</v>
      </c>
      <c r="O26" s="44">
        <f t="shared" si="5"/>
        <v>-1.5516428086664686</v>
      </c>
    </row>
    <row r="27" spans="1:15">
      <c r="A27" s="6" t="s">
        <v>20</v>
      </c>
      <c r="B27" s="7">
        <f>SUM(B19:B25)</f>
        <v>47.126891290527659</v>
      </c>
      <c r="C27" s="7">
        <f>SUM(C19:C25)</f>
        <v>45.522259817255787</v>
      </c>
      <c r="D27" s="7">
        <f>SUM(D19:D25)</f>
        <v>44.9</v>
      </c>
      <c r="E27" s="7">
        <f>SUM(E19:E25)</f>
        <v>42.882368535993372</v>
      </c>
      <c r="F27" s="6"/>
      <c r="G27" s="24">
        <f t="shared" si="8"/>
        <v>74130.600000000006</v>
      </c>
      <c r="H27" s="24">
        <f>SUM(H19:H25)</f>
        <v>71969.32710328688</v>
      </c>
      <c r="I27" s="24">
        <f t="shared" si="10"/>
        <v>72378.8</v>
      </c>
      <c r="J27" s="24">
        <f t="shared" si="11"/>
        <v>69726.731239525223</v>
      </c>
      <c r="K27" s="6"/>
      <c r="M27" s="4"/>
      <c r="N27" s="4"/>
      <c r="O27" s="4"/>
    </row>
    <row r="28" spans="1:15">
      <c r="B28" s="4"/>
      <c r="C28" s="36">
        <f>C27-(C19+C20+C21+C22+C23+C24+C25)</f>
        <v>0</v>
      </c>
      <c r="D28" s="4"/>
      <c r="E28" s="36">
        <f>E27-(E19+E20+E21+E22+E23+E24+E25)</f>
        <v>0</v>
      </c>
      <c r="G28" s="24"/>
      <c r="H28" s="24"/>
      <c r="I28" s="24"/>
      <c r="J28" s="24"/>
      <c r="L28" s="10" t="s">
        <v>37</v>
      </c>
      <c r="M28" s="10">
        <f>+M7+M9+M18</f>
        <v>-0.94982036259985492</v>
      </c>
      <c r="N28" s="10">
        <f>+N7+N9+N18</f>
        <v>0.30297166087874033</v>
      </c>
      <c r="O28" s="10">
        <f>+O7+O9+O18</f>
        <v>-0.64684870172111453</v>
      </c>
    </row>
    <row r="29" spans="1:15" ht="15.75" thickBot="1">
      <c r="A29" s="9" t="s">
        <v>90</v>
      </c>
      <c r="B29" s="10">
        <f>+(G29/G7)*100</f>
        <v>11.626891290527658</v>
      </c>
      <c r="C29" s="10">
        <f>+(H29/H7)*100</f>
        <v>10.639295552991292</v>
      </c>
      <c r="D29" s="10">
        <f>+(I29/I7)*100</f>
        <v>9.5000000000000036</v>
      </c>
      <c r="E29" s="10">
        <f>+(J29/J7)*100</f>
        <v>8.85315129827889</v>
      </c>
      <c r="F29" s="9"/>
      <c r="G29" s="25">
        <f>+G27-G16</f>
        <v>18289.100000000006</v>
      </c>
      <c r="H29" s="25">
        <f>+H27-H16</f>
        <v>16820.407090412642</v>
      </c>
      <c r="I29" s="25">
        <f>+I27-I16</f>
        <v>15314.000000000007</v>
      </c>
      <c r="J29" s="25">
        <f>+J27-J16</f>
        <v>14395.224011001475</v>
      </c>
      <c r="K29" s="9"/>
      <c r="L29" s="16"/>
      <c r="M29" s="16"/>
      <c r="N29" s="14"/>
      <c r="O29" s="14"/>
    </row>
    <row r="30" spans="1:15">
      <c r="D30" s="2"/>
      <c r="E30" s="2"/>
      <c r="L30" t="s">
        <v>28</v>
      </c>
      <c r="M30" s="4"/>
    </row>
    <row r="31" spans="1:15">
      <c r="E31" s="3"/>
      <c r="F31" s="3"/>
      <c r="G31" s="3"/>
      <c r="H31" s="3"/>
      <c r="I31" s="3"/>
      <c r="J31" s="3"/>
      <c r="K31" s="3"/>
    </row>
    <row r="32" spans="1:15">
      <c r="A32" t="s">
        <v>16</v>
      </c>
    </row>
    <row r="33" spans="1:5">
      <c r="A33" t="s">
        <v>80</v>
      </c>
      <c r="B33">
        <v>31400</v>
      </c>
      <c r="C33" s="28">
        <f>C63</f>
        <v>31575</v>
      </c>
      <c r="E33">
        <f>D63</f>
        <v>6823</v>
      </c>
    </row>
    <row r="34" spans="1:5">
      <c r="A34" t="s">
        <v>18</v>
      </c>
    </row>
    <row r="36" spans="1:5">
      <c r="A36" t="s">
        <v>70</v>
      </c>
      <c r="B36" s="4">
        <v>24</v>
      </c>
      <c r="C36" s="4">
        <f>C42-(C19+C20+C21+C22+C23+C24)</f>
        <v>21.967075445336114</v>
      </c>
      <c r="E36" s="4">
        <f>E42-(E19+E20+E21+E22+E23+E24)</f>
        <v>5.644306773964999</v>
      </c>
    </row>
    <row r="37" spans="1:5">
      <c r="A37" t="s">
        <v>70</v>
      </c>
      <c r="B37" s="29">
        <f>B47/100*B36</f>
        <v>37752</v>
      </c>
      <c r="C37" s="29">
        <f>C47/100*C36</f>
        <v>34729.287266813037</v>
      </c>
      <c r="E37" s="29">
        <f>J7/100*E36</f>
        <v>9177.6428144670881</v>
      </c>
    </row>
    <row r="39" spans="1:5">
      <c r="A39" t="s">
        <v>17</v>
      </c>
      <c r="B39" s="29">
        <f>B37-B57</f>
        <v>6177</v>
      </c>
      <c r="C39" s="29">
        <f>C37-B57</f>
        <v>3154.2872668130367</v>
      </c>
      <c r="E39" s="29">
        <f>E37-E33</f>
        <v>2354.6428144670881</v>
      </c>
    </row>
    <row r="40" spans="1:5">
      <c r="A40" t="s">
        <v>71</v>
      </c>
      <c r="B40" s="4">
        <f>B39/B47*100</f>
        <v>3.9268912905276543</v>
      </c>
      <c r="C40" s="4">
        <f>C39/C47*100</f>
        <v>1.995159469700903</v>
      </c>
      <c r="E40" s="4">
        <f>E39/E47*100</f>
        <v>1.4481198120953802</v>
      </c>
    </row>
    <row r="42" spans="1:5">
      <c r="A42" t="s">
        <v>72</v>
      </c>
      <c r="B42" s="30">
        <v>67.3</v>
      </c>
      <c r="C42" s="30">
        <f>'[1]CSO Apr 14 All'!$X$161</f>
        <v>65.494282895134788</v>
      </c>
      <c r="E42" s="30">
        <f>'[1]CSO Apr 14 All'!$Y$161</f>
        <v>47.078632105741278</v>
      </c>
    </row>
    <row r="43" spans="1:5">
      <c r="A43" t="s">
        <v>72</v>
      </c>
      <c r="B43" s="30"/>
      <c r="C43" s="28">
        <f>'[1]CSO Apr 14 All'!$X112</f>
        <v>103544.32710328688</v>
      </c>
      <c r="E43" s="28">
        <f>'[1]CSO Apr 14 All'!$Y112</f>
        <v>76549.731239525223</v>
      </c>
    </row>
    <row r="44" spans="1:5">
      <c r="A44" t="s">
        <v>79</v>
      </c>
      <c r="B44" s="30"/>
      <c r="C44" s="28">
        <f>C43-C33</f>
        <v>71969.32710328688</v>
      </c>
      <c r="E44" s="28">
        <f>E43-E33</f>
        <v>69726.731239525223</v>
      </c>
    </row>
    <row r="45" spans="1:5">
      <c r="A45" t="s">
        <v>81</v>
      </c>
      <c r="B45" s="30"/>
      <c r="C45" s="30">
        <f>C44/C47*100</f>
        <v>45.522259817255787</v>
      </c>
      <c r="E45" s="30">
        <f>E44/E47*100</f>
        <v>42.882368535993372</v>
      </c>
    </row>
    <row r="46" spans="1:5">
      <c r="B46" s="30"/>
      <c r="C46" s="30"/>
    </row>
    <row r="47" spans="1:5">
      <c r="A47" t="s">
        <v>15</v>
      </c>
      <c r="B47" s="28">
        <f>G7</f>
        <v>157300</v>
      </c>
      <c r="C47" s="28">
        <f>H7</f>
        <v>158097</v>
      </c>
      <c r="E47" s="28">
        <f>J7</f>
        <v>162600</v>
      </c>
    </row>
    <row r="50" spans="1:10">
      <c r="A50" t="s">
        <v>84</v>
      </c>
      <c r="H50" s="37">
        <f>'[1]CSO Apr 14 All'!$X$112</f>
        <v>103544.32710328688</v>
      </c>
      <c r="I50" s="37"/>
      <c r="J50" s="37">
        <f>'[1]CSO Apr 14 All'!$Y$112</f>
        <v>76549.731239525223</v>
      </c>
    </row>
    <row r="51" spans="1:10">
      <c r="A51" t="s">
        <v>6</v>
      </c>
      <c r="H51" s="37">
        <f>H50-(H19+H20+H21+H22+H23+H24)</f>
        <v>34729.117941378674</v>
      </c>
      <c r="I51" s="37"/>
      <c r="J51" s="37">
        <f>J50-(J19+J20+J21+J22+J23+J24)</f>
        <v>9177.5182500569936</v>
      </c>
    </row>
    <row r="52" spans="1:10">
      <c r="A52" t="s">
        <v>80</v>
      </c>
      <c r="H52">
        <f>C63</f>
        <v>31575</v>
      </c>
      <c r="J52">
        <f>D63</f>
        <v>6823</v>
      </c>
    </row>
    <row r="53" spans="1:10">
      <c r="A53" t="s">
        <v>17</v>
      </c>
      <c r="H53" s="37">
        <f>H51-B57</f>
        <v>3154.117941378674</v>
      </c>
      <c r="J53" s="37">
        <f>J51-J52</f>
        <v>2354.5182500569936</v>
      </c>
    </row>
    <row r="55" spans="1:10">
      <c r="A55" t="s">
        <v>94</v>
      </c>
      <c r="B55">
        <v>-48274</v>
      </c>
    </row>
    <row r="56" spans="1:10">
      <c r="A56" s="46" t="s">
        <v>19</v>
      </c>
      <c r="B56">
        <v>-16699</v>
      </c>
    </row>
    <row r="57" spans="1:10">
      <c r="A57" t="s">
        <v>95</v>
      </c>
      <c r="B57">
        <f>B56-B55</f>
        <v>31575</v>
      </c>
    </row>
    <row r="59" spans="1:10">
      <c r="A59" t="s">
        <v>82</v>
      </c>
      <c r="B59" s="6">
        <v>2009</v>
      </c>
      <c r="C59" s="6">
        <v>2010</v>
      </c>
      <c r="D59" s="6">
        <v>2011</v>
      </c>
    </row>
    <row r="60" spans="1:10">
      <c r="A60" t="s">
        <v>83</v>
      </c>
      <c r="B60">
        <v>-22368</v>
      </c>
      <c r="C60">
        <v>-48274</v>
      </c>
      <c r="D60">
        <v>-21268</v>
      </c>
    </row>
    <row r="61" spans="1:10">
      <c r="A61" t="s">
        <v>77</v>
      </c>
      <c r="B61">
        <v>-18368</v>
      </c>
      <c r="C61">
        <v>-16699</v>
      </c>
      <c r="D61">
        <v>-14445</v>
      </c>
    </row>
    <row r="62" spans="1:10">
      <c r="A62" t="s">
        <v>15</v>
      </c>
      <c r="B62" s="28">
        <v>161275</v>
      </c>
      <c r="C62" s="28">
        <v>156487</v>
      </c>
      <c r="D62" s="28">
        <v>158993</v>
      </c>
    </row>
    <row r="63" spans="1:10">
      <c r="A63" t="s">
        <v>78</v>
      </c>
      <c r="B63">
        <f>B61-B60</f>
        <v>4000</v>
      </c>
      <c r="C63">
        <f>C61-C60</f>
        <v>31575</v>
      </c>
      <c r="D63">
        <f>D61-D60</f>
        <v>6823</v>
      </c>
    </row>
    <row r="66" spans="1:1">
      <c r="A66" s="47" t="s">
        <v>97</v>
      </c>
    </row>
  </sheetData>
  <mergeCells count="3">
    <mergeCell ref="M3:O3"/>
    <mergeCell ref="B5:E5"/>
    <mergeCell ref="G5:J5"/>
  </mergeCells>
  <hyperlinks>
    <hyperlink ref="A56" r:id="rId1"/>
  </hyperlinks>
  <printOptions gridLines="1"/>
  <pageMargins left="0.70866141732283472" right="0.70866141732283472" top="0.74803149606299213" bottom="0.74803149606299213" header="0.31496062992125984" footer="0.31496062992125984"/>
  <pageSetup paperSize="9" scale="54" orientation="landscape" horizontalDpi="0" verticalDpi="0" r:id="rId2"/>
  <ignoredErrors>
    <ignoredError sqref="G26 I25:J25" formula="1"/>
  </ignoredErrors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</vt:lpstr>
      <vt:lpstr>2013 GGB</vt:lpstr>
      <vt:lpstr>2012 GGB</vt:lpstr>
      <vt:lpstr>2011 GGB</vt:lpstr>
    </vt:vector>
  </TitlesOfParts>
  <Company>NUI Galway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</dc:creator>
  <cp:lastModifiedBy>rachel.joyce</cp:lastModifiedBy>
  <cp:lastPrinted>2014-04-15T11:24:51Z</cp:lastPrinted>
  <dcterms:created xsi:type="dcterms:W3CDTF">2012-12-07T18:32:10Z</dcterms:created>
  <dcterms:modified xsi:type="dcterms:W3CDTF">2014-06-27T10:49:59Z</dcterms:modified>
</cp:coreProperties>
</file>