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11.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ml.chartshapes+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theme/themeOverride5.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drawings/drawing32.xml" ContentType="application/vnd.openxmlformats-officedocument.drawingml.chartshapes+xml"/>
  <Override PartName="/xl/charts/chart2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35.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drawings/drawing36.xml" ContentType="application/vnd.openxmlformats-officedocument.drawing+xml"/>
  <Override PartName="/xl/charts/chart27.xml" ContentType="application/vnd.openxmlformats-officedocument.drawingml.chart+xml"/>
  <Override PartName="/xl/theme/themeOverride9.xml" ContentType="application/vnd.openxmlformats-officedocument.themeOverride+xml"/>
  <Override PartName="/xl/drawings/drawing37.xml" ContentType="application/vnd.openxmlformats-officedocument.drawing+xml"/>
  <Override PartName="/xl/charts/chart28.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ml.chartshapes+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5.xml" ContentType="application/vnd.openxmlformats-officedocument.drawingml.chartshapes+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0.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6.xml" ContentType="application/vnd.openxmlformats-officedocument.drawingml.chart+xml"/>
  <Override PartName="/xl/theme/themeOverride11.xml" ContentType="application/vnd.openxmlformats-officedocument.themeOverride+xml"/>
  <Override PartName="/xl/charts/chart37.xml" ContentType="application/vnd.openxmlformats-officedocument.drawingml.chart+xml"/>
  <Override PartName="/xl/theme/themeOverride12.xml" ContentType="application/vnd.openxmlformats-officedocument.themeOverride+xml"/>
  <Override PartName="/xl/charts/chart38.xml" ContentType="application/vnd.openxmlformats-officedocument.drawingml.chart+xml"/>
  <Override PartName="/xl/theme/themeOverride13.xml" ContentType="application/vnd.openxmlformats-officedocument.themeOverride+xml"/>
  <Override PartName="/xl/charts/chart39.xml" ContentType="application/vnd.openxmlformats-officedocument.drawingml.chart+xml"/>
  <Override PartName="/xl/theme/themeOverride14.xml" ContentType="application/vnd.openxmlformats-officedocument.themeOverride+xml"/>
  <Override PartName="/xl/charts/chart40.xml" ContentType="application/vnd.openxmlformats-officedocument.drawingml.chart+xml"/>
  <Override PartName="/xl/charts/chart41.xml" ContentType="application/vnd.openxmlformats-officedocument.drawingml.chart+xml"/>
  <Override PartName="/xl/theme/themeOverride15.xml" ContentType="application/vnd.openxmlformats-officedocument.themeOverride+xml"/>
  <Override PartName="/xl/charts/chart42.xml" ContentType="application/vnd.openxmlformats-officedocument.drawingml.chart+xml"/>
  <Override PartName="/xl/drawings/drawing52.xml" ContentType="application/vnd.openxmlformats-officedocument.drawing+xml"/>
  <Override PartName="/xl/charts/chart43.xml" ContentType="application/vnd.openxmlformats-officedocument.drawingml.chart+xml"/>
  <Override PartName="/xl/theme/themeOverride16.xml" ContentType="application/vnd.openxmlformats-officedocument.themeOverride+xml"/>
  <Override PartName="/xl/charts/chart44.xml" ContentType="application/vnd.openxmlformats-officedocument.drawingml.chart+xml"/>
  <Override PartName="/xl/theme/themeOverride17.xml" ContentType="application/vnd.openxmlformats-officedocument.themeOverride+xml"/>
  <Override PartName="/xl/drawings/drawing53.xml" ContentType="application/vnd.openxmlformats-officedocument.drawing+xml"/>
  <Override PartName="/xl/charts/chart45.xml" ContentType="application/vnd.openxmlformats-officedocument.drawingml.chart+xml"/>
  <Override PartName="/xl/theme/themeOverride18.xml" ContentType="application/vnd.openxmlformats-officedocument.themeOverride+xml"/>
  <Override PartName="/xl/charts/chart46.xml" ContentType="application/vnd.openxmlformats-officedocument.drawingml.chart+xml"/>
  <Override PartName="/xl/theme/themeOverride19.xml" ContentType="application/vnd.openxmlformats-officedocument.themeOverride+xml"/>
  <Override PartName="/xl/drawings/drawing54.xml" ContentType="application/vnd.openxmlformats-officedocument.drawingml.chartshapes+xml"/>
  <Override PartName="/xl/charts/chart47.xml" ContentType="application/vnd.openxmlformats-officedocument.drawingml.chart+xml"/>
  <Override PartName="/xl/theme/themeOverride20.xml" ContentType="application/vnd.openxmlformats-officedocument.themeOverride+xml"/>
  <Override PartName="/xl/charts/chart48.xml" ContentType="application/vnd.openxmlformats-officedocument.drawingml.chart+xml"/>
  <Override PartName="/xl/theme/themeOverride21.xml" ContentType="application/vnd.openxmlformats-officedocument.themeOverride+xml"/>
  <Override PartName="/xl/charts/chart49.xml" ContentType="application/vnd.openxmlformats-officedocument.drawingml.chart+xml"/>
  <Override PartName="/xl/theme/themeOverride22.xml" ContentType="application/vnd.openxmlformats-officedocument.themeOverride+xml"/>
  <Override PartName="/xl/charts/chart50.xml" ContentType="application/vnd.openxmlformats-officedocument.drawingml.chart+xml"/>
  <Override PartName="/xl/theme/themeOverride23.xml" ContentType="application/vnd.openxmlformats-officedocument.themeOverride+xml"/>
  <Override PartName="/xl/charts/chart51.xml" ContentType="application/vnd.openxmlformats-officedocument.drawingml.chart+xml"/>
  <Override PartName="/xl/theme/themeOverride24.xml" ContentType="application/vnd.openxmlformats-officedocument.themeOverride+xml"/>
  <Override PartName="/xl/charts/chart52.xml" ContentType="application/vnd.openxmlformats-officedocument.drawingml.chart+xml"/>
  <Override PartName="/xl/theme/themeOverride25.xml" ContentType="application/vnd.openxmlformats-officedocument.themeOverride+xml"/>
  <Override PartName="/xl/charts/chart53.xml" ContentType="application/vnd.openxmlformats-officedocument.drawingml.chart+xml"/>
  <Override PartName="/xl/theme/themeOverride26.xml" ContentType="application/vnd.openxmlformats-officedocument.themeOverride+xml"/>
  <Override PartName="/xl/charts/chart54.xml" ContentType="application/vnd.openxmlformats-officedocument.drawingml.chart+xml"/>
  <Override PartName="/xl/theme/themeOverride27.xml" ContentType="application/vnd.openxmlformats-officedocument.themeOverride+xml"/>
  <Override PartName="/xl/drawings/drawing55.xml" ContentType="application/vnd.openxmlformats-officedocument.drawing+xml"/>
  <Override PartName="/xl/charts/chart55.xml" ContentType="application/vnd.openxmlformats-officedocument.drawingml.chart+xml"/>
  <Override PartName="/xl/theme/themeOverride28.xml" ContentType="application/vnd.openxmlformats-officedocument.themeOverride+xml"/>
  <Override PartName="/xl/charts/chart56.xml" ContentType="application/vnd.openxmlformats-officedocument.drawingml.chart+xml"/>
  <Override PartName="/xl/theme/themeOverride29.xml" ContentType="application/vnd.openxmlformats-officedocument.themeOverride+xml"/>
  <Override PartName="/xl/charts/chart57.xml" ContentType="application/vnd.openxmlformats-officedocument.drawingml.chart+xml"/>
  <Override PartName="/xl/theme/themeOverride30.xml" ContentType="application/vnd.openxmlformats-officedocument.themeOverride+xml"/>
  <Override PartName="/xl/drawings/drawing56.xml" ContentType="application/vnd.openxmlformats-officedocument.drawing+xml"/>
  <Override PartName="/xl/charts/chart58.xml" ContentType="application/vnd.openxmlformats-officedocument.drawingml.chart+xml"/>
  <Override PartName="/xl/theme/themeOverride31.xml" ContentType="application/vnd.openxmlformats-officedocument.themeOverride+xml"/>
  <Override PartName="/xl/drawings/drawing57.xml" ContentType="application/vnd.openxmlformats-officedocument.drawingml.chartshapes+xml"/>
  <Override PartName="/xl/charts/chart59.xml" ContentType="application/vnd.openxmlformats-officedocument.drawingml.chart+xml"/>
  <Override PartName="/xl/theme/themeOverride3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6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61.xml" ContentType="application/vnd.openxmlformats-officedocument.drawingml.chart+xml"/>
  <Override PartName="/xl/theme/themeOverride33.xml" ContentType="application/vnd.openxmlformats-officedocument.themeOverride+xml"/>
  <Override PartName="/xl/drawings/drawing62.xml" ContentType="application/vnd.openxmlformats-officedocument.drawingml.chartshapes+xml"/>
  <Override PartName="/xl/charts/chart62.xml" ContentType="application/vnd.openxmlformats-officedocument.drawingml.chart+xml"/>
  <Override PartName="/xl/theme/themeOverride34.xml" ContentType="application/vnd.openxmlformats-officedocument.themeOverride+xml"/>
  <Override PartName="/xl/drawings/drawing63.xml" ContentType="application/vnd.openxmlformats-officedocument.drawingml.chartshapes+xml"/>
  <Override PartName="/xl/charts/chart63.xml" ContentType="application/vnd.openxmlformats-officedocument.drawingml.chart+xml"/>
  <Override PartName="/xl/theme/themeOverride35.xml" ContentType="application/vnd.openxmlformats-officedocument.themeOverride+xml"/>
  <Override PartName="/xl/drawings/drawing64.xml" ContentType="application/vnd.openxmlformats-officedocument.drawingml.chartshapes+xml"/>
  <Override PartName="/xl/drawings/drawing6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66.xml" ContentType="application/vnd.openxmlformats-officedocument.drawing+xml"/>
  <Override PartName="/xl/charts/chart66.xml" ContentType="application/vnd.openxmlformats-officedocument.drawingml.chart+xml"/>
  <Override PartName="/xl/drawings/drawing67.xml" ContentType="application/vnd.openxmlformats-officedocument.drawingml.chartshapes+xml"/>
  <Override PartName="/xl/charts/chart6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8.xml" ContentType="application/vnd.openxmlformats-officedocument.drawingml.chart+xml"/>
  <Override PartName="/xl/theme/themeOverride36.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69.xml" ContentType="application/vnd.openxmlformats-officedocument.drawingml.chart+xml"/>
  <Override PartName="/xl/drawings/drawing72.xml" ContentType="application/vnd.openxmlformats-officedocument.drawingml.chartshapes+xml"/>
  <Override PartName="/xl/charts/chart70.xml" ContentType="application/vnd.openxmlformats-officedocument.drawingml.chart+xml"/>
  <Override PartName="/xl/drawings/drawing73.xml" ContentType="application/vnd.openxmlformats-officedocument.drawingml.chartshapes+xml"/>
  <Override PartName="/xl/charts/chart71.xml" ContentType="application/vnd.openxmlformats-officedocument.drawingml.chart+xml"/>
  <Override PartName="/xl/drawings/drawing74.xml" ContentType="application/vnd.openxmlformats-officedocument.drawingml.chartshapes+xml"/>
  <Override PartName="/xl/charts/chart72.xml" ContentType="application/vnd.openxmlformats-officedocument.drawingml.chart+xml"/>
  <Override PartName="/xl/drawings/drawing75.xml" ContentType="application/vnd.openxmlformats-officedocument.drawingml.chartshapes+xml"/>
  <Override PartName="/xl/charts/chart73.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74.xml" ContentType="application/vnd.openxmlformats-officedocument.drawingml.chart+xml"/>
  <Override PartName="/xl/theme/themeOverride37.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75.xml" ContentType="application/vnd.openxmlformats-officedocument.drawingml.chart+xml"/>
  <Override PartName="/xl/theme/themeOverride38.xml" ContentType="application/vnd.openxmlformats-officedocument.themeOverride+xml"/>
  <Override PartName="/xl/drawings/drawing80.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style23.xml" ContentType="application/vnd.ms-office.chartstyle+xml"/>
  <Override PartName="/xl/charts/colors23.xml" ContentType="application/vnd.ms-office.chartcolorstyle+xml"/>
  <Override PartName="/xl/charts/chart78.xml" ContentType="application/vnd.openxmlformats-officedocument.drawingml.chart+xml"/>
  <Override PartName="/xl/charts/style24.xml" ContentType="application/vnd.ms-office.chartstyle+xml"/>
  <Override PartName="/xl/charts/colors24.xml" ContentType="application/vnd.ms-office.chartcolorstyle+xml"/>
  <Override PartName="/xl/charts/chart7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1.xml" ContentType="application/vnd.openxmlformats-officedocument.drawingml.chartshapes+xml"/>
  <Override PartName="/xl/charts/chart80.xml" ContentType="application/vnd.openxmlformats-officedocument.drawingml.chart+xml"/>
  <Override PartName="/xl/charts/style26.xml" ContentType="application/vnd.ms-office.chartstyle+xml"/>
  <Override PartName="/xl/charts/colors26.xml" ContentType="application/vnd.ms-office.chartcolorstyle+xml"/>
  <Override PartName="/xl/charts/chart8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charts/chart82.xml" ContentType="application/vnd.openxmlformats-officedocument.drawingml.chart+xml"/>
  <Override PartName="/xl/theme/themeOverride39.xml" ContentType="application/vnd.openxmlformats-officedocument.themeOverride+xml"/>
  <Override PartName="/xl/drawings/drawing83.xml" ContentType="application/vnd.openxmlformats-officedocument.drawing+xml"/>
  <Override PartName="/xl/charts/chart83.xml" ContentType="application/vnd.openxmlformats-officedocument.drawingml.chart+xml"/>
  <Override PartName="/xl/theme/themeOverride40.xml" ContentType="application/vnd.openxmlformats-officedocument.themeOverride+xml"/>
  <Override PartName="/xl/drawings/drawing84.xml" ContentType="application/vnd.openxmlformats-officedocument.drawingml.chartshapes+xml"/>
  <Override PartName="/xl/drawings/drawing85.xml" ContentType="application/vnd.openxmlformats-officedocument.drawing+xml"/>
  <Override PartName="/xl/charts/chart84.xml" ContentType="application/vnd.openxmlformats-officedocument.drawingml.chart+xml"/>
  <Override PartName="/xl/theme/themeOverride41.xml" ContentType="application/vnd.openxmlformats-officedocument.themeOverride+xml"/>
  <Override PartName="/xl/drawings/drawing86.xml" ContentType="application/vnd.openxmlformats-officedocument.drawing+xml"/>
  <Override PartName="/xl/charts/chart85.xml" ContentType="application/vnd.openxmlformats-officedocument.drawingml.chart+xml"/>
  <Override PartName="/xl/theme/themeOverride42.xml" ContentType="application/vnd.openxmlformats-officedocument.themeOverride+xml"/>
  <Override PartName="/xl/charts/chart86.xml" ContentType="application/vnd.openxmlformats-officedocument.drawingml.chart+xml"/>
  <Override PartName="/xl/theme/themeOverride43.xml" ContentType="application/vnd.openxmlformats-officedocument.themeOverride+xml"/>
  <Override PartName="/xl/drawings/drawing87.xml" ContentType="application/vnd.openxmlformats-officedocument.drawing+xml"/>
  <Override PartName="/xl/charts/chart87.xml" ContentType="application/vnd.openxmlformats-officedocument.drawingml.chart+xml"/>
  <Override PartName="/xl/theme/themeOverride44.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88.xml" ContentType="application/vnd.openxmlformats-officedocument.drawingml.chart+xml"/>
  <Override PartName="/xl/theme/themeOverride45.xml" ContentType="application/vnd.openxmlformats-officedocument.themeOverride+xml"/>
  <Override PartName="/xl/drawings/drawing90.xml" ContentType="application/vnd.openxmlformats-officedocument.drawingml.chartshapes+xml"/>
  <Override PartName="/xl/drawings/drawing91.xml" ContentType="application/vnd.openxmlformats-officedocument.drawing+xml"/>
  <Override PartName="/xl/charts/chart89.xml" ContentType="application/vnd.openxmlformats-officedocument.drawingml.chart+xml"/>
  <Override PartName="/xl/theme/themeOverride46.xml" ContentType="application/vnd.openxmlformats-officedocument.themeOverride+xml"/>
  <Override PartName="/xl/drawings/drawing92.xml" ContentType="application/vnd.openxmlformats-officedocument.drawing+xml"/>
  <Override PartName="/xl/charts/chart9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3.xml" ContentType="application/vnd.openxmlformats-officedocument.drawing+xml"/>
  <Override PartName="/xl/charts/chart91.xml" ContentType="application/vnd.openxmlformats-officedocument.drawingml.chart+xml"/>
  <Override PartName="/xl/theme/themeOverride47.xml" ContentType="application/vnd.openxmlformats-officedocument.themeOverride+xml"/>
  <Override PartName="/xl/drawings/drawing94.xml" ContentType="application/vnd.openxmlformats-officedocument.drawingml.chartshapes+xml"/>
  <Override PartName="/xl/drawings/drawing95.xml" ContentType="application/vnd.openxmlformats-officedocument.drawing+xml"/>
  <Override PartName="/xl/charts/chart9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6.xml" ContentType="application/vnd.openxmlformats-officedocument.drawing+xml"/>
  <Override PartName="/xl/charts/chart9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94.xml" ContentType="application/vnd.openxmlformats-officedocument.drawingml.chart+xml"/>
  <Override PartName="/xl/theme/themeOverride48.xml" ContentType="application/vnd.openxmlformats-officedocument.themeOverride+xml"/>
  <Override PartName="/xl/charts/chart95.xml" ContentType="application/vnd.openxmlformats-officedocument.drawingml.chart+xml"/>
  <Override PartName="/xl/theme/themeOverride49.xml" ContentType="application/vnd.openxmlformats-officedocument.themeOverride+xml"/>
  <Override PartName="/xl/drawings/drawing99.xml" ContentType="application/vnd.openxmlformats-officedocument.drawing+xml"/>
  <Override PartName="/xl/charts/chart96.xml" ContentType="application/vnd.openxmlformats-officedocument.drawingml.chart+xml"/>
  <Override PartName="/xl/theme/themeOverride50.xml" ContentType="application/vnd.openxmlformats-officedocument.themeOverride+xml"/>
  <Override PartName="/xl/drawings/drawing100.xml" ContentType="application/vnd.openxmlformats-officedocument.drawing+xml"/>
  <Override PartName="/xl/charts/chart97.xml" ContentType="application/vnd.openxmlformats-officedocument.drawingml.chart+xml"/>
  <Override PartName="/xl/drawings/drawing101.xml" ContentType="application/vnd.openxmlformats-officedocument.drawing+xml"/>
  <Override PartName="/xl/charts/chart98.xml" ContentType="application/vnd.openxmlformats-officedocument.drawingml.chart+xml"/>
  <Override PartName="/xl/theme/themeOverride51.xml" ContentType="application/vnd.openxmlformats-officedocument.themeOverride+xml"/>
  <Override PartName="/xl/drawings/drawing102.xml" ContentType="application/vnd.openxmlformats-officedocument.drawing+xml"/>
  <Override PartName="/xl/charts/chart9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100.xml" ContentType="application/vnd.openxmlformats-officedocument.drawingml.chart+xml"/>
  <Override PartName="/xl/theme/themeOverride52.xml" ContentType="application/vnd.openxmlformats-officedocument.themeOverride+xml"/>
  <Override PartName="/xl/charts/chart101.xml" ContentType="application/vnd.openxmlformats-officedocument.drawingml.chart+xml"/>
  <Override PartName="/xl/theme/themeOverride53.xml" ContentType="application/vnd.openxmlformats-officedocument.themeOverride+xml"/>
  <Override PartName="/xl/drawings/drawing105.xml" ContentType="application/vnd.openxmlformats-officedocument.drawing+xml"/>
  <Override PartName="/xl/charts/chart102.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103.xml" ContentType="application/vnd.openxmlformats-officedocument.drawingml.chart+xml"/>
  <Override PartName="/xl/theme/themeOverride54.xml" ContentType="application/vnd.openxmlformats-officedocument.themeOverride+xml"/>
  <Override PartName="/xl/drawings/drawing108.xml" ContentType="application/vnd.openxmlformats-officedocument.drawingml.chartshapes+xml"/>
  <Override PartName="/xl/drawings/drawing109.xml" ContentType="application/vnd.openxmlformats-officedocument.drawing+xml"/>
  <Override PartName="/xl/charts/chart104.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105.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106.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107.xml" ContentType="application/vnd.openxmlformats-officedocument.drawingml.chart+xml"/>
  <Override PartName="/xl/drawings/drawing1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S:\Fiscal Assessment Reports\2019\"/>
    </mc:Choice>
  </mc:AlternateContent>
  <xr:revisionPtr revIDLastSave="0" documentId="8_{228A0EB2-D37D-41FC-849D-DD4FDB2C6271}" xr6:coauthVersionLast="41" xr6:coauthVersionMax="41" xr10:uidLastSave="{00000000-0000-0000-0000-000000000000}"/>
  <bookViews>
    <workbookView xWindow="-120" yWindow="-120" windowWidth="29040" windowHeight="15840" xr2:uid="{00000000-000D-0000-FFFF-FFFF00000000}"/>
  </bookViews>
  <sheets>
    <sheet name="Contents" sheetId="9" r:id="rId1"/>
    <sheet name="Figure 1.1" sheetId="69" r:id="rId2"/>
    <sheet name="Figure 1.2" sheetId="70" r:id="rId3"/>
    <sheet name="Figure 1.3" sheetId="71" r:id="rId4"/>
    <sheet name="Figure 1.4" sheetId="72" r:id="rId5"/>
    <sheet name="Figure 1.5" sheetId="73" r:id="rId6"/>
    <sheet name="Figure 1.6" sheetId="74" r:id="rId7"/>
    <sheet name="Figure 1.7" sheetId="75" r:id="rId8"/>
    <sheet name="Figure 1.8" sheetId="76" r:id="rId9"/>
    <sheet name="Figure 1.9" sheetId="77" r:id="rId10"/>
    <sheet name="Figure A.1" sheetId="79" r:id="rId11"/>
    <sheet name="Figure 1.11" sheetId="78" r:id="rId12"/>
    <sheet name="Figure C.1" sheetId="80" r:id="rId13"/>
    <sheet name="Figure C.2" sheetId="81" r:id="rId14"/>
    <sheet name="Table 2.3" sheetId="47" r:id="rId15"/>
    <sheet name="Figure 2.1" sheetId="49" r:id="rId16"/>
    <sheet name="Figure 2.2" sheetId="48" r:id="rId17"/>
    <sheet name="Figure 2.3" sheetId="50" r:id="rId18"/>
    <sheet name="Figure 2.4" sheetId="51" r:id="rId19"/>
    <sheet name="Figure 2.5" sheetId="52" r:id="rId20"/>
    <sheet name="Figure 2.6" sheetId="53" r:id="rId21"/>
    <sheet name="Figure 2.7" sheetId="54" r:id="rId22"/>
    <sheet name="Figure D.1" sheetId="62" r:id="rId23"/>
    <sheet name="Figure D.2" sheetId="84" r:id="rId24"/>
    <sheet name="Table E.1" sheetId="86" r:id="rId25"/>
    <sheet name="Figure E.1" sheetId="55" r:id="rId26"/>
    <sheet name="Figure E.2" sheetId="85" r:id="rId27"/>
    <sheet name="Appendix C1" sheetId="56" r:id="rId28"/>
    <sheet name="Appendix C2" sheetId="87" r:id="rId29"/>
    <sheet name="Appendix Figure D.1" sheetId="57" r:id="rId30"/>
    <sheet name="Appendix Figure D.2" sheetId="58" r:id="rId31"/>
    <sheet name="Appendix Figure D.3" sheetId="59" r:id="rId32"/>
    <sheet name="Appendix Figure D.4" sheetId="60" r:id="rId33"/>
    <sheet name="Figure F.1" sheetId="45" r:id="rId34"/>
    <sheet name="Table F.1" sheetId="46" r:id="rId35"/>
    <sheet name="Table 3.1" sheetId="20" r:id="rId36"/>
    <sheet name="Table 3.2" sheetId="24" r:id="rId37"/>
    <sheet name="Table 3.3" sheetId="32" r:id="rId38"/>
    <sheet name="Table 3.4" sheetId="33" r:id="rId39"/>
    <sheet name="Table J.1" sheetId="43" r:id="rId40"/>
    <sheet name="Figure 3.1" sheetId="21" r:id="rId41"/>
    <sheet name="Figure 3.2" sheetId="22" r:id="rId42"/>
    <sheet name="Figure 3.3" sheetId="23" r:id="rId43"/>
    <sheet name="Figure 3.4" sheetId="25" r:id="rId44"/>
    <sheet name="Figure 3.5" sheetId="26" r:id="rId45"/>
    <sheet name="Figure 3.6" sheetId="27" r:id="rId46"/>
    <sheet name="Figure 3.7" sheetId="28" r:id="rId47"/>
    <sheet name="Figure 3.8" sheetId="29" r:id="rId48"/>
    <sheet name="Figure 3.9" sheetId="30" r:id="rId49"/>
    <sheet name="Figure 3.11" sheetId="83" r:id="rId50"/>
    <sheet name="Figure 3.12" sheetId="34" r:id="rId51"/>
    <sheet name="Figure 3.13" sheetId="35" r:id="rId52"/>
    <sheet name="Figure 3.14" sheetId="36" r:id="rId53"/>
    <sheet name="Figure G.1" sheetId="37" r:id="rId54"/>
    <sheet name="Figure G.2" sheetId="38" r:id="rId55"/>
    <sheet name="Figure H.1" sheetId="39" r:id="rId56"/>
    <sheet name="Figure I.1" sheetId="82" r:id="rId57"/>
    <sheet name="Figure I.2" sheetId="41" r:id="rId58"/>
    <sheet name="Figure I.3" sheetId="42" r:id="rId59"/>
    <sheet name="Figure K.1" sheetId="44" r:id="rId60"/>
    <sheet name="Table 4.1" sheetId="10" r:id="rId61"/>
    <sheet name="Table 4.2" sheetId="11" r:id="rId62"/>
    <sheet name="Figure 4.1" sheetId="12" r:id="rId63"/>
    <sheet name="Figure 4.2" sheetId="13" r:id="rId64"/>
    <sheet name="Figure 4.3" sheetId="14" r:id="rId65"/>
    <sheet name="Figure M.1" sheetId="15" r:id="rId66"/>
    <sheet name="Figure M.2" sheetId="16" r:id="rId67"/>
    <sheet name="Figure 4.4" sheetId="17" r:id="rId68"/>
    <sheet name="Figure 4.5" sheetId="18" r:id="rId69"/>
    <sheet name="Figure N.1" sheetId="19" r:id="rId70"/>
    <sheet name="Appendix Table G.1" sheetId="64" r:id="rId71"/>
    <sheet name="Appendix Figure H.1" sheetId="65" r:id="rId72"/>
    <sheet name="Appendix Figure H.2" sheetId="66" r:id="rId73"/>
    <sheet name="Appendix Figure H.3" sheetId="67" r:id="rId74"/>
    <sheet name="Appendix Figure H.4" sheetId="68"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Hlk22212543" localSheetId="3">'Figure 1.3'!$L$6</definedName>
    <definedName name="_Hlk23942922" localSheetId="41">'Figure 3.2'!$A$18</definedName>
    <definedName name="_TB2" localSheetId="27">'[1]TableA data'!#REF!</definedName>
    <definedName name="_TB2" localSheetId="28">'[1]TableA data'!#REF!</definedName>
    <definedName name="_TB2" localSheetId="31">'[1]TableA data'!#REF!</definedName>
    <definedName name="_TB2" localSheetId="1">'[1]TableA data'!#REF!</definedName>
    <definedName name="_TB2" localSheetId="11">'[1]TableA data'!#REF!</definedName>
    <definedName name="_TB2" localSheetId="2">'[1]TableA data'!#REF!</definedName>
    <definedName name="_TB2" localSheetId="3">'[1]TableA data'!#REF!</definedName>
    <definedName name="_TB2" localSheetId="4">'[1]TableA data'!#REF!</definedName>
    <definedName name="_TB2" localSheetId="5">'[1]TableA data'!#REF!</definedName>
    <definedName name="_TB2" localSheetId="6">'[1]TableA data'!#REF!</definedName>
    <definedName name="_TB2" localSheetId="7">'[1]TableA data'!#REF!</definedName>
    <definedName name="_TB2" localSheetId="8">'[1]TableA data'!#REF!</definedName>
    <definedName name="_TB2" localSheetId="9">'[1]TableA data'!#REF!</definedName>
    <definedName name="_TB2" localSheetId="21">'[1]TableA data'!#REF!</definedName>
    <definedName name="_TB2" localSheetId="40">'[1]TableA data'!#REF!</definedName>
    <definedName name="_TB2" localSheetId="42">'[1]TableA data'!#REF!</definedName>
    <definedName name="_TB2" localSheetId="43">'[1]TableA data'!#REF!</definedName>
    <definedName name="_TB2" localSheetId="45">'[1]TableA data'!#REF!</definedName>
    <definedName name="_TB2" localSheetId="48">'[1]TableA data'!#REF!</definedName>
    <definedName name="_TB2" localSheetId="10">'[1]TableA data'!#REF!</definedName>
    <definedName name="_TB2" localSheetId="12">'[1]TableA data'!#REF!</definedName>
    <definedName name="_TB2" localSheetId="13">'[1]TableA data'!#REF!</definedName>
    <definedName name="_TB2" localSheetId="22">'[1]TableA data'!#REF!</definedName>
    <definedName name="_TB2" localSheetId="23">'[1]TableA data'!#REF!</definedName>
    <definedName name="_TB2" localSheetId="25">'[1]TableA data'!#REF!</definedName>
    <definedName name="_TB2" localSheetId="26">'[1]TableA data'!#REF!</definedName>
    <definedName name="_TB2" localSheetId="57">'[1]TableA data'!#REF!</definedName>
    <definedName name="_TB2" localSheetId="58">'[1]TableA data'!#REF!</definedName>
    <definedName name="_TB2" localSheetId="59">'[1]TableA data'!#REF!</definedName>
    <definedName name="_TB2" localSheetId="36">'[1]TableA data'!#REF!</definedName>
    <definedName name="_TB2" localSheetId="24">'[1]TableA data'!#REF!</definedName>
    <definedName name="_TB2" localSheetId="39">'[1]TableA data'!#REF!</definedName>
    <definedName name="_TB2">'[1]TableA data'!#REF!</definedName>
    <definedName name="_TB21" localSheetId="27">'[1]TableA data'!#REF!</definedName>
    <definedName name="_TB21" localSheetId="28">'[1]TableA data'!#REF!</definedName>
    <definedName name="_TB21" localSheetId="31">'[1]TableA data'!#REF!</definedName>
    <definedName name="_TB21" localSheetId="1">'[1]TableA data'!#REF!</definedName>
    <definedName name="_TB21" localSheetId="11">'[1]TableA data'!#REF!</definedName>
    <definedName name="_TB21" localSheetId="2">'[1]TableA data'!#REF!</definedName>
    <definedName name="_TB21" localSheetId="3">'[1]TableA data'!#REF!</definedName>
    <definedName name="_TB21" localSheetId="4">'[1]TableA data'!#REF!</definedName>
    <definedName name="_TB21" localSheetId="5">'[1]TableA data'!#REF!</definedName>
    <definedName name="_TB21" localSheetId="6">'[1]TableA data'!#REF!</definedName>
    <definedName name="_TB21" localSheetId="7">'[1]TableA data'!#REF!</definedName>
    <definedName name="_TB21" localSheetId="8">'[1]TableA data'!#REF!</definedName>
    <definedName name="_TB21" localSheetId="9">'[1]TableA data'!#REF!</definedName>
    <definedName name="_TB21" localSheetId="21">'[1]TableA data'!#REF!</definedName>
    <definedName name="_TB21" localSheetId="40">'[1]TableA data'!#REF!</definedName>
    <definedName name="_TB21" localSheetId="42">'[1]TableA data'!#REF!</definedName>
    <definedName name="_TB21" localSheetId="43">'[1]TableA data'!#REF!</definedName>
    <definedName name="_TB21" localSheetId="45">'[1]TableA data'!#REF!</definedName>
    <definedName name="_TB21" localSheetId="48">'[1]TableA data'!#REF!</definedName>
    <definedName name="_TB21" localSheetId="10">'[1]TableA data'!#REF!</definedName>
    <definedName name="_TB21" localSheetId="12">'[1]TableA data'!#REF!</definedName>
    <definedName name="_TB21" localSheetId="13">'[1]TableA data'!#REF!</definedName>
    <definedName name="_TB21" localSheetId="22">'[1]TableA data'!#REF!</definedName>
    <definedName name="_TB21" localSheetId="23">'[1]TableA data'!#REF!</definedName>
    <definedName name="_TB21" localSheetId="25">'[1]TableA data'!#REF!</definedName>
    <definedName name="_TB21" localSheetId="26">'[1]TableA data'!#REF!</definedName>
    <definedName name="_TB21" localSheetId="57">'[1]TableA data'!#REF!</definedName>
    <definedName name="_TB21" localSheetId="58">'[1]TableA data'!#REF!</definedName>
    <definedName name="_TB21" localSheetId="59">'[1]TableA data'!#REF!</definedName>
    <definedName name="_TB21" localSheetId="36">'[1]TableA data'!#REF!</definedName>
    <definedName name="_TB21" localSheetId="24">'[1]TableA data'!#REF!</definedName>
    <definedName name="_TB21" localSheetId="39">'[1]TableA data'!#REF!</definedName>
    <definedName name="_TB21">'[1]TableA data'!#REF!</definedName>
    <definedName name="_TB2a" localSheetId="27">'[2]TableA data'!#REF!</definedName>
    <definedName name="_TB2a" localSheetId="28">'[2]TableA data'!#REF!</definedName>
    <definedName name="_TB2a" localSheetId="31">'[2]TableA data'!#REF!</definedName>
    <definedName name="_TB2a" localSheetId="1">'[2]TableA data'!#REF!</definedName>
    <definedName name="_TB2a" localSheetId="11">'[2]TableA data'!#REF!</definedName>
    <definedName name="_TB2a" localSheetId="2">'[2]TableA data'!#REF!</definedName>
    <definedName name="_TB2a" localSheetId="3">'[2]TableA data'!#REF!</definedName>
    <definedName name="_TB2a" localSheetId="4">'[2]TableA data'!#REF!</definedName>
    <definedName name="_TB2a" localSheetId="5">'[2]TableA data'!#REF!</definedName>
    <definedName name="_TB2a" localSheetId="6">'[2]TableA data'!#REF!</definedName>
    <definedName name="_TB2a" localSheetId="7">'[2]TableA data'!#REF!</definedName>
    <definedName name="_TB2a" localSheetId="8">'[2]TableA data'!#REF!</definedName>
    <definedName name="_TB2a" localSheetId="9">'[2]TableA data'!#REF!</definedName>
    <definedName name="_TB2a" localSheetId="21">'[2]TableA data'!#REF!</definedName>
    <definedName name="_TB2a" localSheetId="40">'[2]TableA data'!#REF!</definedName>
    <definedName name="_TB2a" localSheetId="42">'[2]TableA data'!#REF!</definedName>
    <definedName name="_TB2a" localSheetId="43">'[2]TableA data'!#REF!</definedName>
    <definedName name="_TB2a" localSheetId="45">'[2]TableA data'!#REF!</definedName>
    <definedName name="_TB2a" localSheetId="48">'[2]TableA data'!#REF!</definedName>
    <definedName name="_TB2a" localSheetId="10">'[2]TableA data'!#REF!</definedName>
    <definedName name="_TB2a" localSheetId="12">'[2]TableA data'!#REF!</definedName>
    <definedName name="_TB2a" localSheetId="13">'[2]TableA data'!#REF!</definedName>
    <definedName name="_TB2a" localSheetId="22">'[2]TableA data'!#REF!</definedName>
    <definedName name="_TB2a" localSheetId="23">'[2]TableA data'!#REF!</definedName>
    <definedName name="_TB2a" localSheetId="25">'[2]TableA data'!#REF!</definedName>
    <definedName name="_TB2a" localSheetId="26">'[2]TableA data'!#REF!</definedName>
    <definedName name="_TB2a" localSheetId="57">'[2]TableA data'!#REF!</definedName>
    <definedName name="_TB2a" localSheetId="58">'[2]TableA data'!#REF!</definedName>
    <definedName name="_TB2a" localSheetId="59">'[2]TableA data'!#REF!</definedName>
    <definedName name="_TB2a" localSheetId="36">'[2]TableA data'!#REF!</definedName>
    <definedName name="_TB2a" localSheetId="24">'[2]TableA data'!#REF!</definedName>
    <definedName name="_TB2a" localSheetId="39">'[2]TableA data'!#REF!</definedName>
    <definedName name="_TB2a">'[2]TableA data'!#REF!</definedName>
    <definedName name="_Toc473794753" localSheetId="28">#REF!</definedName>
    <definedName name="_Toc473794753" localSheetId="3">#REF!</definedName>
    <definedName name="_Toc473794753" localSheetId="4">'Figure 1.4'!$A$1</definedName>
    <definedName name="_Toc473794753" localSheetId="10">#REF!</definedName>
    <definedName name="_Toc473794753" localSheetId="23">#REF!</definedName>
    <definedName name="_Toc473794753" localSheetId="26">#REF!</definedName>
    <definedName name="_Toc473794753" localSheetId="24">#REF!</definedName>
    <definedName name="_Toc473794753">#REF!</definedName>
    <definedName name="_Toc473794754" localSheetId="4">'Figure 1.4'!$A$2</definedName>
    <definedName name="a" localSheetId="27">'[1]TableA data'!#REF!</definedName>
    <definedName name="a" localSheetId="28">'[1]TableA data'!#REF!</definedName>
    <definedName name="a" localSheetId="31">'[1]TableA data'!#REF!</definedName>
    <definedName name="a" localSheetId="3">'[1]TableA data'!#REF!</definedName>
    <definedName name="a" localSheetId="4">'[1]TableA data'!#REF!</definedName>
    <definedName name="a" localSheetId="8">'[1]TableA data'!#REF!</definedName>
    <definedName name="a" localSheetId="21">'[1]TableA data'!#REF!</definedName>
    <definedName name="a" localSheetId="40">'[1]TableA data'!#REF!</definedName>
    <definedName name="a" localSheetId="42">'[1]TableA data'!#REF!</definedName>
    <definedName name="a" localSheetId="43">'[1]TableA data'!#REF!</definedName>
    <definedName name="a" localSheetId="45">'[1]TableA data'!#REF!</definedName>
    <definedName name="a" localSheetId="48">'[1]TableA data'!#REF!</definedName>
    <definedName name="a" localSheetId="10">'[1]TableA data'!#REF!</definedName>
    <definedName name="a" localSheetId="13">'[1]TableA data'!#REF!</definedName>
    <definedName name="a" localSheetId="22">'[1]TableA data'!#REF!</definedName>
    <definedName name="a" localSheetId="23">'[1]TableA data'!#REF!</definedName>
    <definedName name="a" localSheetId="25">'[1]TableA data'!#REF!</definedName>
    <definedName name="a" localSheetId="26">'[1]TableA data'!#REF!</definedName>
    <definedName name="a" localSheetId="57">'[1]TableA data'!#REF!</definedName>
    <definedName name="a" localSheetId="58">'[1]TableA data'!#REF!</definedName>
    <definedName name="a" localSheetId="59">'[1]TableA data'!#REF!</definedName>
    <definedName name="a" localSheetId="36">'[1]TableA data'!#REF!</definedName>
    <definedName name="a" localSheetId="24">'[1]TableA data'!#REF!</definedName>
    <definedName name="a" localSheetId="39">'[1]TableA data'!#REF!</definedName>
    <definedName name="a">'[1]TableA data'!#REF!</definedName>
    <definedName name="asdadf" localSheetId="27">'[1]TableA data'!#REF!</definedName>
    <definedName name="asdadf" localSheetId="28">'[1]TableA data'!#REF!</definedName>
    <definedName name="asdadf" localSheetId="31">'[1]TableA data'!#REF!</definedName>
    <definedName name="asdadf" localSheetId="3">'[1]TableA data'!#REF!</definedName>
    <definedName name="asdadf" localSheetId="4">'[1]TableA data'!#REF!</definedName>
    <definedName name="asdadf" localSheetId="8">'[1]TableA data'!#REF!</definedName>
    <definedName name="asdadf" localSheetId="21">'[1]TableA data'!#REF!</definedName>
    <definedName name="asdadf" localSheetId="40">'[1]TableA data'!#REF!</definedName>
    <definedName name="asdadf" localSheetId="42">'[1]TableA data'!#REF!</definedName>
    <definedName name="asdadf" localSheetId="43">'[1]TableA data'!#REF!</definedName>
    <definedName name="asdadf" localSheetId="45">'[1]TableA data'!#REF!</definedName>
    <definedName name="asdadf" localSheetId="48">'[1]TableA data'!#REF!</definedName>
    <definedName name="asdadf" localSheetId="10">'[1]TableA data'!#REF!</definedName>
    <definedName name="asdadf" localSheetId="13">'[1]TableA data'!#REF!</definedName>
    <definedName name="asdadf" localSheetId="22">'[1]TableA data'!#REF!</definedName>
    <definedName name="asdadf" localSheetId="23">'[1]TableA data'!#REF!</definedName>
    <definedName name="asdadf" localSheetId="25">'[1]TableA data'!#REF!</definedName>
    <definedName name="asdadf" localSheetId="26">'[1]TableA data'!#REF!</definedName>
    <definedName name="asdadf" localSheetId="57">'[1]TableA data'!#REF!</definedName>
    <definedName name="asdadf" localSheetId="58">'[1]TableA data'!#REF!</definedName>
    <definedName name="asdadf" localSheetId="59">'[1]TableA data'!#REF!</definedName>
    <definedName name="asdadf" localSheetId="36">'[1]TableA data'!#REF!</definedName>
    <definedName name="asdadf" localSheetId="24">'[1]TableA data'!#REF!</definedName>
    <definedName name="asdadf" localSheetId="39">'[1]TableA data'!#REF!</definedName>
    <definedName name="asdadf">'[1]TableA data'!#REF!</definedName>
    <definedName name="asdawdgaghe" localSheetId="27">'[1]TableA data'!#REF!</definedName>
    <definedName name="asdawdgaghe" localSheetId="28">'[1]TableA data'!#REF!</definedName>
    <definedName name="asdawdgaghe" localSheetId="31">'[1]TableA data'!#REF!</definedName>
    <definedName name="asdawdgaghe" localSheetId="3">'[1]TableA data'!#REF!</definedName>
    <definedName name="asdawdgaghe" localSheetId="4">'[1]TableA data'!#REF!</definedName>
    <definedName name="asdawdgaghe" localSheetId="8">'[1]TableA data'!#REF!</definedName>
    <definedName name="asdawdgaghe" localSheetId="21">'[1]TableA data'!#REF!</definedName>
    <definedName name="asdawdgaghe" localSheetId="40">'[1]TableA data'!#REF!</definedName>
    <definedName name="asdawdgaghe" localSheetId="42">'[1]TableA data'!#REF!</definedName>
    <definedName name="asdawdgaghe" localSheetId="43">'[1]TableA data'!#REF!</definedName>
    <definedName name="asdawdgaghe" localSheetId="45">'[1]TableA data'!#REF!</definedName>
    <definedName name="asdawdgaghe" localSheetId="48">'[1]TableA data'!#REF!</definedName>
    <definedName name="asdawdgaghe" localSheetId="10">'[1]TableA data'!#REF!</definedName>
    <definedName name="asdawdgaghe" localSheetId="22">'[1]TableA data'!#REF!</definedName>
    <definedName name="asdawdgaghe" localSheetId="23">'[1]TableA data'!#REF!</definedName>
    <definedName name="asdawdgaghe" localSheetId="25">'[1]TableA data'!#REF!</definedName>
    <definedName name="asdawdgaghe" localSheetId="26">'[1]TableA data'!#REF!</definedName>
    <definedName name="asdawdgaghe" localSheetId="57">'[1]TableA data'!#REF!</definedName>
    <definedName name="asdawdgaghe" localSheetId="58">'[1]TableA data'!#REF!</definedName>
    <definedName name="asdawdgaghe" localSheetId="59">'[1]TableA data'!#REF!</definedName>
    <definedName name="asdawdgaghe" localSheetId="36">'[1]TableA data'!#REF!</definedName>
    <definedName name="asdawdgaghe" localSheetId="24">'[1]TableA data'!#REF!</definedName>
    <definedName name="asdawdgaghe" localSheetId="39">'[1]TableA data'!#REF!</definedName>
    <definedName name="asdawdgaghe">'[1]TableA data'!#REF!</definedName>
    <definedName name="BS_Differenz_West" localSheetId="27">[3]Westdeutschland!#REF!</definedName>
    <definedName name="BS_Differenz_West" localSheetId="28">[3]Westdeutschland!#REF!</definedName>
    <definedName name="BS_Differenz_West" localSheetId="31">[3]Westdeutschland!#REF!</definedName>
    <definedName name="BS_Differenz_West" localSheetId="3">[3]Westdeutschland!#REF!</definedName>
    <definedName name="BS_Differenz_West" localSheetId="4">[3]Westdeutschland!#REF!</definedName>
    <definedName name="BS_Differenz_West" localSheetId="8">[3]Westdeutschland!#REF!</definedName>
    <definedName name="BS_Differenz_West" localSheetId="21">[3]Westdeutschland!#REF!</definedName>
    <definedName name="BS_Differenz_West" localSheetId="40">[3]Westdeutschland!#REF!</definedName>
    <definedName name="BS_Differenz_West" localSheetId="42">[3]Westdeutschland!#REF!</definedName>
    <definedName name="BS_Differenz_West" localSheetId="43">[3]Westdeutschland!#REF!</definedName>
    <definedName name="BS_Differenz_West" localSheetId="45">[3]Westdeutschland!#REF!</definedName>
    <definedName name="BS_Differenz_West" localSheetId="48">[3]Westdeutschland!#REF!</definedName>
    <definedName name="BS_Differenz_West" localSheetId="10">[3]Westdeutschland!#REF!</definedName>
    <definedName name="BS_Differenz_West" localSheetId="22">[3]Westdeutschland!#REF!</definedName>
    <definedName name="BS_Differenz_West" localSheetId="23">[3]Westdeutschland!#REF!</definedName>
    <definedName name="BS_Differenz_West" localSheetId="25">[3]Westdeutschland!#REF!</definedName>
    <definedName name="BS_Differenz_West" localSheetId="26">[3]Westdeutschland!#REF!</definedName>
    <definedName name="BS_Differenz_West" localSheetId="57">[3]Westdeutschland!#REF!</definedName>
    <definedName name="BS_Differenz_West" localSheetId="58">[3]Westdeutschland!#REF!</definedName>
    <definedName name="BS_Differenz_West" localSheetId="59">[3]Westdeutschland!#REF!</definedName>
    <definedName name="BS_Differenz_West" localSheetId="36">[3]Westdeutschland!#REF!</definedName>
    <definedName name="BS_Differenz_West" localSheetId="24">[3]Westdeutschland!#REF!</definedName>
    <definedName name="BS_Differenz_West" localSheetId="39">[3]Westdeutschland!#REF!</definedName>
    <definedName name="BS_Differenz_West">[3]Westdeutschland!#REF!</definedName>
    <definedName name="chart1" localSheetId="4">[4]ESA95!$A$23:$P$62</definedName>
    <definedName name="chart1">[4]ESA95!$A$23:$P$62</definedName>
    <definedName name="chart2" localSheetId="4">[4]ESA95!$A$86:$P$126</definedName>
    <definedName name="chart2">[4]ESA95!$A$86:$P$126</definedName>
    <definedName name="Correct" localSheetId="28">'[1]TableA data'!#REF!</definedName>
    <definedName name="Correct" localSheetId="3">'[1]TableA data'!#REF!</definedName>
    <definedName name="Correct" localSheetId="10">'[1]TableA data'!#REF!</definedName>
    <definedName name="Correct" localSheetId="23">'[1]TableA data'!#REF!</definedName>
    <definedName name="Correct" localSheetId="26">'[1]TableA data'!#REF!</definedName>
    <definedName name="Correct" localSheetId="24">'[1]TableA data'!#REF!</definedName>
    <definedName name="Correct">'[1]TableA data'!#REF!</definedName>
    <definedName name="DeposB" localSheetId="40">[5]Deposits!$B$6:OFFSET([5]Deposits!$B$6,COUNT([5]Deposits!$B$6:'[5]Deposits'!$B$10002)-1,0)</definedName>
    <definedName name="DeposB" localSheetId="42">[5]Deposits!$B$6:OFFSET([5]Deposits!$B$6,COUNT([5]Deposits!$B$6:'[5]Deposits'!$B$10002)-1,0)</definedName>
    <definedName name="DeposB" localSheetId="43">[5]Deposits!$B$6:OFFSET([5]Deposits!$B$6,COUNT([5]Deposits!$B$6:'[5]Deposits'!$B$10002)-1,0)</definedName>
    <definedName name="DeposB" localSheetId="45">[5]Deposits!$B$6:OFFSET([5]Deposits!$B$6,COUNT([5]Deposits!$B$6:'[5]Deposits'!$B$10002)-1,0)</definedName>
    <definedName name="DeposB" localSheetId="48">[5]Deposits!$B$6:OFFSET([5]Deposits!$B$6,COUNT([5]Deposits!$B$6:'[5]Deposits'!$B$10002)-1,0)</definedName>
    <definedName name="DeposB" localSheetId="57">[5]Deposits!$B$6:OFFSET([5]Deposits!$B$6,COUNT([5]Deposits!$B$6:'[5]Deposits'!$B$10002)-1,0)</definedName>
    <definedName name="DeposB" localSheetId="58">[5]Deposits!$B$6:OFFSET([5]Deposits!$B$6,COUNT([5]Deposits!$B$6:'[5]Deposits'!$B$10002)-1,0)</definedName>
    <definedName name="DeposB" localSheetId="59">[5]Deposits!$B$6:OFFSET([5]Deposits!$B$6,COUNT([5]Deposits!$B$6:'[5]Deposits'!$B$10002)-1,0)</definedName>
    <definedName name="DeposB" localSheetId="36">[5]Deposits!$B$6:OFFSET([5]Deposits!$B$6,COUNT([5]Deposits!$B$6:'[5]Deposits'!$B$10002)-1,0)</definedName>
    <definedName name="DeposB" localSheetId="39">[5]Deposits!$B$6:OFFSET([5]Deposits!$B$6,COUNT([5]Deposits!$B$6:'[5]Deposits'!$B$10002)-1,0)</definedName>
    <definedName name="DeposB">[6]Deposits!$B$6:OFFSET([6]Deposits!$B$6,COUNT([6]Deposits!$B$6:'[6]Deposits'!$B$10002)-1,0)</definedName>
    <definedName name="DeposC" localSheetId="40">[5]Deposits!$C$6:OFFSET([5]Deposits!$C$6,COUNT([5]Deposits!$C$6:'[5]Deposits'!$C$10002)-1,0)</definedName>
    <definedName name="DeposC" localSheetId="42">[5]Deposits!$C$6:OFFSET([5]Deposits!$C$6,COUNT([5]Deposits!$C$6:'[5]Deposits'!$C$10002)-1,0)</definedName>
    <definedName name="DeposC" localSheetId="43">[5]Deposits!$C$6:OFFSET([5]Deposits!$C$6,COUNT([5]Deposits!$C$6:'[5]Deposits'!$C$10002)-1,0)</definedName>
    <definedName name="DeposC" localSheetId="45">[5]Deposits!$C$6:OFFSET([5]Deposits!$C$6,COUNT([5]Deposits!$C$6:'[5]Deposits'!$C$10002)-1,0)</definedName>
    <definedName name="DeposC" localSheetId="48">[5]Deposits!$C$6:OFFSET([5]Deposits!$C$6,COUNT([5]Deposits!$C$6:'[5]Deposits'!$C$10002)-1,0)</definedName>
    <definedName name="DeposC" localSheetId="57">[5]Deposits!$C$6:OFFSET([5]Deposits!$C$6,COUNT([5]Deposits!$C$6:'[5]Deposits'!$C$10002)-1,0)</definedName>
    <definedName name="DeposC" localSheetId="58">[5]Deposits!$C$6:OFFSET([5]Deposits!$C$6,COUNT([5]Deposits!$C$6:'[5]Deposits'!$C$10002)-1,0)</definedName>
    <definedName name="DeposC" localSheetId="59">[5]Deposits!$C$6:OFFSET([5]Deposits!$C$6,COUNT([5]Deposits!$C$6:'[5]Deposits'!$C$10002)-1,0)</definedName>
    <definedName name="DeposC" localSheetId="36">[5]Deposits!$C$6:OFFSET([5]Deposits!$C$6,COUNT([5]Deposits!$C$6:'[5]Deposits'!$C$10002)-1,0)</definedName>
    <definedName name="DeposC" localSheetId="39">[5]Deposits!$C$6:OFFSET([5]Deposits!$C$6,COUNT([5]Deposits!$C$6:'[5]Deposits'!$C$10002)-1,0)</definedName>
    <definedName name="DeposC">[6]Deposits!$C$6:OFFSET([6]Deposits!$C$6,COUNT([6]Deposits!$C$6:'[6]Deposits'!$C$10002)-1,0)</definedName>
    <definedName name="DeposD" localSheetId="40">[5]Deposits!$D$6:OFFSET([5]Deposits!$D$6,COUNT([5]Deposits!$D$6:'[5]Deposits'!$D$10002)-1,0)</definedName>
    <definedName name="DeposD" localSheetId="42">[5]Deposits!$D$6:OFFSET([5]Deposits!$D$6,COUNT([5]Deposits!$D$6:'[5]Deposits'!$D$10002)-1,0)</definedName>
    <definedName name="DeposD" localSheetId="43">[5]Deposits!$D$6:OFFSET([5]Deposits!$D$6,COUNT([5]Deposits!$D$6:'[5]Deposits'!$D$10002)-1,0)</definedName>
    <definedName name="DeposD" localSheetId="45">[5]Deposits!$D$6:OFFSET([5]Deposits!$D$6,COUNT([5]Deposits!$D$6:'[5]Deposits'!$D$10002)-1,0)</definedName>
    <definedName name="DeposD" localSheetId="48">[5]Deposits!$D$6:OFFSET([5]Deposits!$D$6,COUNT([5]Deposits!$D$6:'[5]Deposits'!$D$10002)-1,0)</definedName>
    <definedName name="DeposD" localSheetId="57">[5]Deposits!$D$6:OFFSET([5]Deposits!$D$6,COUNT([5]Deposits!$D$6:'[5]Deposits'!$D$10002)-1,0)</definedName>
    <definedName name="DeposD" localSheetId="58">[5]Deposits!$D$6:OFFSET([5]Deposits!$D$6,COUNT([5]Deposits!$D$6:'[5]Deposits'!$D$10002)-1,0)</definedName>
    <definedName name="DeposD" localSheetId="59">[5]Deposits!$D$6:OFFSET([5]Deposits!$D$6,COUNT([5]Deposits!$D$6:'[5]Deposits'!$D$10002)-1,0)</definedName>
    <definedName name="DeposD" localSheetId="36">[5]Deposits!$D$6:OFFSET([5]Deposits!$D$6,COUNT([5]Deposits!$D$6:'[5]Deposits'!$D$10002)-1,0)</definedName>
    <definedName name="DeposD" localSheetId="39">[5]Deposits!$D$6:OFFSET([5]Deposits!$D$6,COUNT([5]Deposits!$D$6:'[5]Deposits'!$D$10002)-1,0)</definedName>
    <definedName name="DeposD">[6]Deposits!$D$6:OFFSET([6]Deposits!$D$6,COUNT([6]Deposits!$D$6:'[6]Deposits'!$D$10002)-1,0)</definedName>
    <definedName name="DeposDate" localSheetId="40">[5]Deposits!$A$6:OFFSET([5]Deposits!$A$6,COUNT([5]Deposits!$A$6:'[5]Deposits'!$A$10002)-1,0)</definedName>
    <definedName name="DeposDate" localSheetId="42">[5]Deposits!$A$6:OFFSET([5]Deposits!$A$6,COUNT([5]Deposits!$A$6:'[5]Deposits'!$A$10002)-1,0)</definedName>
    <definedName name="DeposDate" localSheetId="43">[5]Deposits!$A$6:OFFSET([5]Deposits!$A$6,COUNT([5]Deposits!$A$6:'[5]Deposits'!$A$10002)-1,0)</definedName>
    <definedName name="DeposDate" localSheetId="45">[5]Deposits!$A$6:OFFSET([5]Deposits!$A$6,COUNT([5]Deposits!$A$6:'[5]Deposits'!$A$10002)-1,0)</definedName>
    <definedName name="DeposDate" localSheetId="48">[5]Deposits!$A$6:OFFSET([5]Deposits!$A$6,COUNT([5]Deposits!$A$6:'[5]Deposits'!$A$10002)-1,0)</definedName>
    <definedName name="DeposDate" localSheetId="57">[5]Deposits!$A$6:OFFSET([5]Deposits!$A$6,COUNT([5]Deposits!$A$6:'[5]Deposits'!$A$10002)-1,0)</definedName>
    <definedName name="DeposDate" localSheetId="58">[5]Deposits!$A$6:OFFSET([5]Deposits!$A$6,COUNT([5]Deposits!$A$6:'[5]Deposits'!$A$10002)-1,0)</definedName>
    <definedName name="DeposDate" localSheetId="59">[5]Deposits!$A$6:OFFSET([5]Deposits!$A$6,COUNT([5]Deposits!$A$6:'[5]Deposits'!$A$10002)-1,0)</definedName>
    <definedName name="DeposDate" localSheetId="36">[5]Deposits!$A$6:OFFSET([5]Deposits!$A$6,COUNT([5]Deposits!$A$6:'[5]Deposits'!$A$10002)-1,0)</definedName>
    <definedName name="DeposDate" localSheetId="39">[5]Deposits!$A$6:OFFSET([5]Deposits!$A$6,COUNT([5]Deposits!$A$6:'[5]Deposits'!$A$10002)-1,0)</definedName>
    <definedName name="DeposDate">[6]Deposits!$A$6:OFFSET([6]Deposits!$A$6,COUNT([6]Deposits!$A$6:'[6]Deposits'!$A$10002)-1,0)</definedName>
    <definedName name="DeposE" localSheetId="40">[5]Deposits!$E$6:OFFSET([5]Deposits!$E$6,COUNT([5]Deposits!$E$6:'[5]Deposits'!$E$10002)-1,0)</definedName>
    <definedName name="DeposE" localSheetId="42">[5]Deposits!$E$6:OFFSET([5]Deposits!$E$6,COUNT([5]Deposits!$E$6:'[5]Deposits'!$E$10002)-1,0)</definedName>
    <definedName name="DeposE" localSheetId="43">[5]Deposits!$E$6:OFFSET([5]Deposits!$E$6,COUNT([5]Deposits!$E$6:'[5]Deposits'!$E$10002)-1,0)</definedName>
    <definedName name="DeposE" localSheetId="45">[5]Deposits!$E$6:OFFSET([5]Deposits!$E$6,COUNT([5]Deposits!$E$6:'[5]Deposits'!$E$10002)-1,0)</definedName>
    <definedName name="DeposE" localSheetId="48">[5]Deposits!$E$6:OFFSET([5]Deposits!$E$6,COUNT([5]Deposits!$E$6:'[5]Deposits'!$E$10002)-1,0)</definedName>
    <definedName name="DeposE" localSheetId="57">[5]Deposits!$E$6:OFFSET([5]Deposits!$E$6,COUNT([5]Deposits!$E$6:'[5]Deposits'!$E$10002)-1,0)</definedName>
    <definedName name="DeposE" localSheetId="58">[5]Deposits!$E$6:OFFSET([5]Deposits!$E$6,COUNT([5]Deposits!$E$6:'[5]Deposits'!$E$10002)-1,0)</definedName>
    <definedName name="DeposE" localSheetId="59">[5]Deposits!$E$6:OFFSET([5]Deposits!$E$6,COUNT([5]Deposits!$E$6:'[5]Deposits'!$E$10002)-1,0)</definedName>
    <definedName name="DeposE" localSheetId="36">[5]Deposits!$E$6:OFFSET([5]Deposits!$E$6,COUNT([5]Deposits!$E$6:'[5]Deposits'!$E$10002)-1,0)</definedName>
    <definedName name="DeposE" localSheetId="39">[5]Deposits!$E$6:OFFSET([5]Deposits!$E$6,COUNT([5]Deposits!$E$6:'[5]Deposits'!$E$10002)-1,0)</definedName>
    <definedName name="DeposE">[6]Deposits!$E$6:OFFSET([6]Deposits!$E$6,COUNT([6]Deposits!$E$6:'[6]Deposits'!$E$10002)-1,0)</definedName>
    <definedName name="DeposF" localSheetId="40">[5]Deposits!$F$6:OFFSET([5]Deposits!$F$6,COUNT([5]Deposits!$F$6:'[5]Deposits'!$F$10002)-1,0)</definedName>
    <definedName name="DeposF" localSheetId="42">[5]Deposits!$F$6:OFFSET([5]Deposits!$F$6,COUNT([5]Deposits!$F$6:'[5]Deposits'!$F$10002)-1,0)</definedName>
    <definedName name="DeposF" localSheetId="43">[5]Deposits!$F$6:OFFSET([5]Deposits!$F$6,COUNT([5]Deposits!$F$6:'[5]Deposits'!$F$10002)-1,0)</definedName>
    <definedName name="DeposF" localSheetId="45">[5]Deposits!$F$6:OFFSET([5]Deposits!$F$6,COUNT([5]Deposits!$F$6:'[5]Deposits'!$F$10002)-1,0)</definedName>
    <definedName name="DeposF" localSheetId="48">[5]Deposits!$F$6:OFFSET([5]Deposits!$F$6,COUNT([5]Deposits!$F$6:'[5]Deposits'!$F$10002)-1,0)</definedName>
    <definedName name="DeposF" localSheetId="57">[5]Deposits!$F$6:OFFSET([5]Deposits!$F$6,COUNT([5]Deposits!$F$6:'[5]Deposits'!$F$10002)-1,0)</definedName>
    <definedName name="DeposF" localSheetId="58">[5]Deposits!$F$6:OFFSET([5]Deposits!$F$6,COUNT([5]Deposits!$F$6:'[5]Deposits'!$F$10002)-1,0)</definedName>
    <definedName name="DeposF" localSheetId="59">[5]Deposits!$F$6:OFFSET([5]Deposits!$F$6,COUNT([5]Deposits!$F$6:'[5]Deposits'!$F$10002)-1,0)</definedName>
    <definedName name="DeposF" localSheetId="36">[5]Deposits!$F$6:OFFSET([5]Deposits!$F$6,COUNT([5]Deposits!$F$6:'[5]Deposits'!$F$10002)-1,0)</definedName>
    <definedName name="DeposF" localSheetId="39">[5]Deposits!$F$6:OFFSET([5]Deposits!$F$6,COUNT([5]Deposits!$F$6:'[5]Deposits'!$F$10002)-1,0)</definedName>
    <definedName name="DeposF">[6]Deposits!$F$6:OFFSET([6]Deposits!$F$6,COUNT([6]Deposits!$F$6:'[6]Deposits'!$F$10002)-1,0)</definedName>
    <definedName name="DeposG" localSheetId="40">[5]Deposits!$G$6:OFFSET([5]Deposits!$G$6,COUNT([5]Deposits!$G$6:'[5]Deposits'!$G$10002)-1,0)</definedName>
    <definedName name="DeposG" localSheetId="42">[5]Deposits!$G$6:OFFSET([5]Deposits!$G$6,COUNT([5]Deposits!$G$6:'[5]Deposits'!$G$10002)-1,0)</definedName>
    <definedName name="DeposG" localSheetId="43">[5]Deposits!$G$6:OFFSET([5]Deposits!$G$6,COUNT([5]Deposits!$G$6:'[5]Deposits'!$G$10002)-1,0)</definedName>
    <definedName name="DeposG" localSheetId="45">[5]Deposits!$G$6:OFFSET([5]Deposits!$G$6,COUNT([5]Deposits!$G$6:'[5]Deposits'!$G$10002)-1,0)</definedName>
    <definedName name="DeposG" localSheetId="48">[5]Deposits!$G$6:OFFSET([5]Deposits!$G$6,COUNT([5]Deposits!$G$6:'[5]Deposits'!$G$10002)-1,0)</definedName>
    <definedName name="DeposG" localSheetId="57">[5]Deposits!$G$6:OFFSET([5]Deposits!$G$6,COUNT([5]Deposits!$G$6:'[5]Deposits'!$G$10002)-1,0)</definedName>
    <definedName name="DeposG" localSheetId="58">[5]Deposits!$G$6:OFFSET([5]Deposits!$G$6,COUNT([5]Deposits!$G$6:'[5]Deposits'!$G$10002)-1,0)</definedName>
    <definedName name="DeposG" localSheetId="59">[5]Deposits!$G$6:OFFSET([5]Deposits!$G$6,COUNT([5]Deposits!$G$6:'[5]Deposits'!$G$10002)-1,0)</definedName>
    <definedName name="DeposG" localSheetId="36">[5]Deposits!$G$6:OFFSET([5]Deposits!$G$6,COUNT([5]Deposits!$G$6:'[5]Deposits'!$G$10002)-1,0)</definedName>
    <definedName name="DeposG" localSheetId="39">[5]Deposits!$G$6:OFFSET([5]Deposits!$G$6,COUNT([5]Deposits!$G$6:'[5]Deposits'!$G$10002)-1,0)</definedName>
    <definedName name="DeposG">[6]Deposits!$G$6:OFFSET([6]Deposits!$G$6,COUNT([6]Deposits!$G$6:'[6]Deposits'!$G$10002)-1,0)</definedName>
    <definedName name="Holidays" localSheetId="4">[7]Notes!$I$149:$I$231</definedName>
    <definedName name="Holidays">[8]Notes!$I$149:$I$231</definedName>
    <definedName name="INPUTSdata">[9]INPUTS!$1:$1048576</definedName>
    <definedName name="INPUTSyear">[9]INPUTS!$2:$3</definedName>
    <definedName name="k" localSheetId="27">'[10]TableA data'!#REF!</definedName>
    <definedName name="k" localSheetId="28">'[10]TableA data'!#REF!</definedName>
    <definedName name="k" localSheetId="31">'[10]TableA data'!#REF!</definedName>
    <definedName name="k" localSheetId="3">'[10]TableA data'!#REF!</definedName>
    <definedName name="k" localSheetId="21">'[10]TableA data'!#REF!</definedName>
    <definedName name="k" localSheetId="40">'[10]TableA data'!#REF!</definedName>
    <definedName name="k" localSheetId="42">'[10]TableA data'!#REF!</definedName>
    <definedName name="k" localSheetId="43">'[10]TableA data'!#REF!</definedName>
    <definedName name="k" localSheetId="45">'[10]TableA data'!#REF!</definedName>
    <definedName name="k" localSheetId="48">'[10]TableA data'!#REF!</definedName>
    <definedName name="k" localSheetId="10">'[10]TableA data'!#REF!</definedName>
    <definedName name="k" localSheetId="22">'[10]TableA data'!#REF!</definedName>
    <definedName name="k" localSheetId="23">'[10]TableA data'!#REF!</definedName>
    <definedName name="k" localSheetId="25">'[10]TableA data'!#REF!</definedName>
    <definedName name="k" localSheetId="26">'[10]TableA data'!#REF!</definedName>
    <definedName name="k" localSheetId="57">'[10]TableA data'!#REF!</definedName>
    <definedName name="k" localSheetId="58">'[10]TableA data'!#REF!</definedName>
    <definedName name="k" localSheetId="59">'[10]TableA data'!#REF!</definedName>
    <definedName name="k" localSheetId="36">'[10]TableA data'!#REF!</definedName>
    <definedName name="k" localSheetId="24">'[10]TableA data'!#REF!</definedName>
    <definedName name="k" localSheetId="39">'[10]TableA data'!#REF!</definedName>
    <definedName name="k">'[10]TableA data'!#REF!</definedName>
    <definedName name="ModelData" localSheetId="40">[11]RawData!$6:$100</definedName>
    <definedName name="ModelData" localSheetId="42">[11]RawData!$6:$100</definedName>
    <definedName name="ModelData" localSheetId="43">[11]RawData!$6:$100</definedName>
    <definedName name="ModelData" localSheetId="45">[11]RawData!$6:$100</definedName>
    <definedName name="ModelData" localSheetId="48">[11]RawData!$6:$100</definedName>
    <definedName name="ModelData" localSheetId="57">[11]RawData!$6:$100</definedName>
    <definedName name="ModelData" localSheetId="58">[11]RawData!$6:$100</definedName>
    <definedName name="ModelData" localSheetId="59">[11]RawData!$6:$100</definedName>
    <definedName name="ModelData" localSheetId="36">[11]RawData!$6:$100</definedName>
    <definedName name="ModelData" localSheetId="39">[11]RawData!$6:$100</definedName>
    <definedName name="ModelData">[12]RawData!$6:$100</definedName>
    <definedName name="NEW" localSheetId="27">#REF!</definedName>
    <definedName name="NEW" localSheetId="28">#REF!</definedName>
    <definedName name="NEW" localSheetId="31">#REF!</definedName>
    <definedName name="NEW" localSheetId="1">#REF!</definedName>
    <definedName name="NEW" localSheetId="11">#REF!</definedName>
    <definedName name="NEW" localSheetId="2">#REF!</definedName>
    <definedName name="NEW" localSheetId="3">#REF!</definedName>
    <definedName name="NEW" localSheetId="4">#REF!</definedName>
    <definedName name="NEW" localSheetId="5">#REF!</definedName>
    <definedName name="NEW" localSheetId="6">#REF!</definedName>
    <definedName name="NEW" localSheetId="7">#REF!</definedName>
    <definedName name="NEW" localSheetId="8">#REF!</definedName>
    <definedName name="NEW" localSheetId="9">#REF!</definedName>
    <definedName name="NEW" localSheetId="21">#REF!</definedName>
    <definedName name="NEW" localSheetId="40">#REF!</definedName>
    <definedName name="NEW" localSheetId="42">#REF!</definedName>
    <definedName name="NEW" localSheetId="43">#REF!</definedName>
    <definedName name="NEW" localSheetId="45">#REF!</definedName>
    <definedName name="NEW" localSheetId="48">#REF!</definedName>
    <definedName name="NEW" localSheetId="10">#REF!</definedName>
    <definedName name="NEW" localSheetId="12">#REF!</definedName>
    <definedName name="NEW" localSheetId="13">#REF!</definedName>
    <definedName name="NEW" localSheetId="22">#REF!</definedName>
    <definedName name="NEW" localSheetId="23">#REF!</definedName>
    <definedName name="NEW" localSheetId="25">#REF!</definedName>
    <definedName name="NEW" localSheetId="26">#REF!</definedName>
    <definedName name="NEW" localSheetId="57">#REF!</definedName>
    <definedName name="NEW" localSheetId="58">#REF!</definedName>
    <definedName name="NEW" localSheetId="59">#REF!</definedName>
    <definedName name="NEW" localSheetId="36">#REF!</definedName>
    <definedName name="NEW" localSheetId="24">#REF!</definedName>
    <definedName name="NEW" localSheetId="39">#REF!</definedName>
    <definedName name="NEW">#REF!</definedName>
    <definedName name="ocgs_ct" localSheetId="4">[13]cofog_defence!$C$36,[13]cofog_defence!$C$41,[13]cofog_defence!$C$42,[13]cofog_defence!$C$47</definedName>
    <definedName name="ocgs_ct">[13]cofog_defence!$C$36,[13]cofog_defence!$C$41,[13]cofog_defence!$C$42,[13]cofog_defence!$C$47</definedName>
    <definedName name="p" localSheetId="27">#REF!</definedName>
    <definedName name="p" localSheetId="28">#REF!</definedName>
    <definedName name="p" localSheetId="31">#REF!</definedName>
    <definedName name="p" localSheetId="3">#REF!</definedName>
    <definedName name="p" localSheetId="21">#REF!</definedName>
    <definedName name="p" localSheetId="40">#REF!</definedName>
    <definedName name="p" localSheetId="42">#REF!</definedName>
    <definedName name="p" localSheetId="43">#REF!</definedName>
    <definedName name="p" localSheetId="45">#REF!</definedName>
    <definedName name="p" localSheetId="48">#REF!</definedName>
    <definedName name="p" localSheetId="10">#REF!</definedName>
    <definedName name="p" localSheetId="22">#REF!</definedName>
    <definedName name="p" localSheetId="23">#REF!</definedName>
    <definedName name="p" localSheetId="25">#REF!</definedName>
    <definedName name="p" localSheetId="26">#REF!</definedName>
    <definedName name="p" localSheetId="57">#REF!</definedName>
    <definedName name="p" localSheetId="58">#REF!</definedName>
    <definedName name="p" localSheetId="59">#REF!</definedName>
    <definedName name="p" localSheetId="36">#REF!</definedName>
    <definedName name="p" localSheetId="24">#REF!</definedName>
    <definedName name="p" localSheetId="39">#REF!</definedName>
    <definedName name="p">#REF!</definedName>
    <definedName name="Prindiala" localSheetId="27">'[14]Data 1990'!#REF!</definedName>
    <definedName name="Prindiala" localSheetId="28">'[14]Data 1990'!#REF!</definedName>
    <definedName name="Prindiala" localSheetId="31">'[14]Data 1990'!#REF!</definedName>
    <definedName name="Prindiala" localSheetId="1">'[15]Data 1990'!#REF!</definedName>
    <definedName name="Prindiala" localSheetId="11">'[15]Data 1990'!#REF!</definedName>
    <definedName name="Prindiala" localSheetId="2">'[15]Data 1990'!#REF!</definedName>
    <definedName name="Prindiala" localSheetId="3">'[15]Data 1990'!#REF!</definedName>
    <definedName name="Prindiala" localSheetId="4">'[15]Data 1990'!#REF!</definedName>
    <definedName name="Prindiala" localSheetId="5">'[15]Data 1990'!#REF!</definedName>
    <definedName name="Prindiala" localSheetId="6">'[15]Data 1990'!#REF!</definedName>
    <definedName name="Prindiala" localSheetId="7">'[15]Data 1990'!#REF!</definedName>
    <definedName name="Prindiala" localSheetId="8">'[15]Data 1990'!#REF!</definedName>
    <definedName name="Prindiala" localSheetId="9">'[15]Data 1990'!#REF!</definedName>
    <definedName name="Prindiala" localSheetId="21">'[14]Data 1990'!#REF!</definedName>
    <definedName name="Prindiala" localSheetId="40">'[14]Data 1990'!#REF!</definedName>
    <definedName name="Prindiala" localSheetId="42">'[14]Data 1990'!#REF!</definedName>
    <definedName name="Prindiala" localSheetId="43">'[14]Data 1990'!#REF!</definedName>
    <definedName name="Prindiala" localSheetId="45">'[14]Data 1990'!#REF!</definedName>
    <definedName name="Prindiala" localSheetId="48">'[14]Data 1990'!#REF!</definedName>
    <definedName name="Prindiala" localSheetId="10">'[15]Data 1990'!#REF!</definedName>
    <definedName name="Prindiala" localSheetId="12">'[15]Data 1990'!#REF!</definedName>
    <definedName name="Prindiala" localSheetId="13">'[15]Data 1990'!#REF!</definedName>
    <definedName name="Prindiala" localSheetId="22">'[14]Data 1990'!#REF!</definedName>
    <definedName name="Prindiala" localSheetId="23">'[14]Data 1990'!#REF!</definedName>
    <definedName name="Prindiala" localSheetId="25">'[14]Data 1990'!#REF!</definedName>
    <definedName name="Prindiala" localSheetId="26">'[14]Data 1990'!#REF!</definedName>
    <definedName name="Prindiala" localSheetId="57">'[14]Data 1990'!#REF!</definedName>
    <definedName name="Prindiala" localSheetId="58">'[14]Data 1990'!#REF!</definedName>
    <definedName name="Prindiala" localSheetId="59">'[14]Data 1990'!#REF!</definedName>
    <definedName name="Prindiala" localSheetId="36">'[14]Data 1990'!#REF!</definedName>
    <definedName name="Prindiala" localSheetId="24">'[14]Data 1990'!#REF!</definedName>
    <definedName name="Prindiala" localSheetId="39">'[14]Data 1990'!#REF!</definedName>
    <definedName name="Prindiala">'[14]Data 1990'!#REF!</definedName>
    <definedName name="_xlnm.Print_Area" localSheetId="27">'[14]Data 1990'!#REF!</definedName>
    <definedName name="_xlnm.Print_Area" localSheetId="28">'[14]Data 1990'!#REF!</definedName>
    <definedName name="_xlnm.Print_Area" localSheetId="31">'[14]Data 1990'!#REF!</definedName>
    <definedName name="_xlnm.Print_Area" localSheetId="1">'[15]Data 1990'!#REF!</definedName>
    <definedName name="_xlnm.Print_Area" localSheetId="11">'[15]Data 1990'!#REF!</definedName>
    <definedName name="_xlnm.Print_Area" localSheetId="2">'[15]Data 1990'!#REF!</definedName>
    <definedName name="_xlnm.Print_Area" localSheetId="3">'[15]Data 1990'!#REF!</definedName>
    <definedName name="_xlnm.Print_Area" localSheetId="4">'[15]Data 1990'!#REF!</definedName>
    <definedName name="_xlnm.Print_Area" localSheetId="5">'[15]Data 1990'!#REF!</definedName>
    <definedName name="_xlnm.Print_Area" localSheetId="6">'[15]Data 1990'!#REF!</definedName>
    <definedName name="_xlnm.Print_Area" localSheetId="7">'[15]Data 1990'!#REF!</definedName>
    <definedName name="_xlnm.Print_Area" localSheetId="8">'[15]Data 1990'!#REF!</definedName>
    <definedName name="_xlnm.Print_Area" localSheetId="9">'[15]Data 1990'!#REF!</definedName>
    <definedName name="_xlnm.Print_Area" localSheetId="21">'[14]Data 1990'!#REF!</definedName>
    <definedName name="_xlnm.Print_Area" localSheetId="40">'[14]Data 1990'!#REF!</definedName>
    <definedName name="_xlnm.Print_Area" localSheetId="42">'[14]Data 1990'!#REF!</definedName>
    <definedName name="_xlnm.Print_Area" localSheetId="43">'[14]Data 1990'!#REF!</definedName>
    <definedName name="_xlnm.Print_Area" localSheetId="45">'[14]Data 1990'!#REF!</definedName>
    <definedName name="_xlnm.Print_Area" localSheetId="48">'[14]Data 1990'!#REF!</definedName>
    <definedName name="_xlnm.Print_Area" localSheetId="10">'[15]Data 1990'!#REF!</definedName>
    <definedName name="_xlnm.Print_Area" localSheetId="12">'[15]Data 1990'!#REF!</definedName>
    <definedName name="_xlnm.Print_Area" localSheetId="13">'[15]Data 1990'!#REF!</definedName>
    <definedName name="_xlnm.Print_Area" localSheetId="22">'[14]Data 1990'!#REF!</definedName>
    <definedName name="_xlnm.Print_Area" localSheetId="23">'[14]Data 1990'!#REF!</definedName>
    <definedName name="_xlnm.Print_Area" localSheetId="25">'[14]Data 1990'!#REF!</definedName>
    <definedName name="_xlnm.Print_Area" localSheetId="26">'[14]Data 1990'!#REF!</definedName>
    <definedName name="_xlnm.Print_Area" localSheetId="57">'[14]Data 1990'!#REF!</definedName>
    <definedName name="_xlnm.Print_Area" localSheetId="58">'[14]Data 1990'!#REF!</definedName>
    <definedName name="_xlnm.Print_Area" localSheetId="59">'[14]Data 1990'!#REF!</definedName>
    <definedName name="_xlnm.Print_Area" localSheetId="36">'[14]Data 1990'!#REF!</definedName>
    <definedName name="_xlnm.Print_Area" localSheetId="24">'[14]Data 1990'!#REF!</definedName>
    <definedName name="_xlnm.Print_Area" localSheetId="39">'[14]Data 1990'!#REF!</definedName>
    <definedName name="_xlnm.Print_Area">'[14]Data 1990'!#REF!</definedName>
    <definedName name="RawDataYear" localSheetId="40">[11]RawData!$2:$3</definedName>
    <definedName name="RawDataYear" localSheetId="42">[11]RawData!$2:$3</definedName>
    <definedName name="RawDataYear" localSheetId="43">[11]RawData!$2:$3</definedName>
    <definedName name="RawDataYear" localSheetId="45">[11]RawData!$2:$3</definedName>
    <definedName name="RawDataYear" localSheetId="48">[11]RawData!$2:$3</definedName>
    <definedName name="RawDataYear" localSheetId="57">[11]RawData!$2:$3</definedName>
    <definedName name="RawDataYear" localSheetId="58">[11]RawData!$2:$3</definedName>
    <definedName name="RawDataYear" localSheetId="59">[11]RawData!$2:$3</definedName>
    <definedName name="RawDataYear" localSheetId="36">[11]RawData!$2:$3</definedName>
    <definedName name="RawDataYear" localSheetId="39">[11]RawData!$2:$3</definedName>
    <definedName name="RawDataYear">[12]RawData!$2:$3</definedName>
    <definedName name="t" localSheetId="27">#REF!</definedName>
    <definedName name="t" localSheetId="28">#REF!</definedName>
    <definedName name="t" localSheetId="31">#REF!</definedName>
    <definedName name="t" localSheetId="1">#REF!</definedName>
    <definedName name="t" localSheetId="11">#REF!</definedName>
    <definedName name="t" localSheetId="2">#REF!</definedName>
    <definedName name="t" localSheetId="3">#REF!</definedName>
    <definedName name="t" localSheetId="4">#REF!</definedName>
    <definedName name="t" localSheetId="5">#REF!</definedName>
    <definedName name="t" localSheetId="6">#REF!</definedName>
    <definedName name="t" localSheetId="7">#REF!</definedName>
    <definedName name="t" localSheetId="8">#REF!</definedName>
    <definedName name="t" localSheetId="9">#REF!</definedName>
    <definedName name="t" localSheetId="21">#REF!</definedName>
    <definedName name="t" localSheetId="40">#REF!</definedName>
    <definedName name="t" localSheetId="42">#REF!</definedName>
    <definedName name="t" localSheetId="43">#REF!</definedName>
    <definedName name="t" localSheetId="45">#REF!</definedName>
    <definedName name="t" localSheetId="48">#REF!</definedName>
    <definedName name="t" localSheetId="10">#REF!</definedName>
    <definedName name="t" localSheetId="12">#REF!</definedName>
    <definedName name="t" localSheetId="13">#REF!</definedName>
    <definedName name="t" localSheetId="22">#REF!</definedName>
    <definedName name="t" localSheetId="23">#REF!</definedName>
    <definedName name="t" localSheetId="25">#REF!</definedName>
    <definedName name="t" localSheetId="26">#REF!</definedName>
    <definedName name="t" localSheetId="57">#REF!</definedName>
    <definedName name="t" localSheetId="58">#REF!</definedName>
    <definedName name="t" localSheetId="59">#REF!</definedName>
    <definedName name="t" localSheetId="36">#REF!</definedName>
    <definedName name="t" localSheetId="24">#REF!</definedName>
    <definedName name="t" localSheetId="39">#REF!</definedName>
    <definedName name="t">#REF!</definedName>
    <definedName name="table12" localSheetId="4">[4]ESA95!$A$1391:$K$1471</definedName>
    <definedName name="table12">[4]ESA95!$A$1391:$K$1471</definedName>
    <definedName name="Table8TableB" localSheetId="4">[4]ESA95!$A$4:$Q$65</definedName>
    <definedName name="Table8TableB">[4]ESA95!$A$4:$Q$65</definedName>
    <definedName name="Tables19_29" localSheetId="4">[4]ESA95!$A$1778:$K$2986</definedName>
    <definedName name="Tables19_29">[4]ESA95!$A$1778:$K$2986</definedName>
    <definedName name="tables30aand30b" localSheetId="4">[4]ESA95!$A$2987:$K$3112</definedName>
    <definedName name="tables30aand30b">[4]ESA95!$A$2987:$K$3112</definedName>
    <definedName name="TOTAL" localSheetId="27">#REF!</definedName>
    <definedName name="TOTAL" localSheetId="28">#REF!</definedName>
    <definedName name="TOTAL" localSheetId="31">#REF!</definedName>
    <definedName name="TOTAL" localSheetId="1">#REF!</definedName>
    <definedName name="TOTAL" localSheetId="11">#REF!</definedName>
    <definedName name="TOTAL" localSheetId="2">#REF!</definedName>
    <definedName name="TOTAL" localSheetId="3">#REF!</definedName>
    <definedName name="TOTAL" localSheetId="4">#REF!</definedName>
    <definedName name="TOTAL" localSheetId="5">#REF!</definedName>
    <definedName name="TOTAL" localSheetId="6">#REF!</definedName>
    <definedName name="TOTAL" localSheetId="7">#REF!</definedName>
    <definedName name="TOTAL" localSheetId="8">#REF!</definedName>
    <definedName name="TOTAL" localSheetId="9">#REF!</definedName>
    <definedName name="TOTAL" localSheetId="21">#REF!</definedName>
    <definedName name="TOTAL" localSheetId="40">#REF!</definedName>
    <definedName name="TOTAL" localSheetId="42">#REF!</definedName>
    <definedName name="TOTAL" localSheetId="43">#REF!</definedName>
    <definedName name="TOTAL" localSheetId="45">#REF!</definedName>
    <definedName name="TOTAL" localSheetId="48">#REF!</definedName>
    <definedName name="TOTAL" localSheetId="10">#REF!</definedName>
    <definedName name="TOTAL" localSheetId="12">#REF!</definedName>
    <definedName name="TOTAL" localSheetId="13">#REF!</definedName>
    <definedName name="TOTAL" localSheetId="22">#REF!</definedName>
    <definedName name="TOTAL" localSheetId="23">#REF!</definedName>
    <definedName name="TOTAL" localSheetId="25">#REF!</definedName>
    <definedName name="TOTAL" localSheetId="26">#REF!</definedName>
    <definedName name="TOTAL" localSheetId="57">#REF!</definedName>
    <definedName name="TOTAL" localSheetId="58">#REF!</definedName>
    <definedName name="TOTAL" localSheetId="59">#REF!</definedName>
    <definedName name="TOTAL" localSheetId="36">#REF!</definedName>
    <definedName name="TOTAL" localSheetId="24">#REF!</definedName>
    <definedName name="TOTAL" localSheetId="39">#REF!</definedName>
    <definedName name="TOTAL">#REF!</definedName>
    <definedName name="TRNR_749fbdc7db2c4e92b9df654b5c6b7d3c_29_1" localSheetId="27" hidden="1">#REF!</definedName>
    <definedName name="TRNR_749fbdc7db2c4e92b9df654b5c6b7d3c_29_1" localSheetId="28" hidden="1">#REF!</definedName>
    <definedName name="TRNR_749fbdc7db2c4e92b9df654b5c6b7d3c_29_1" localSheetId="31" hidden="1">#REF!</definedName>
    <definedName name="TRNR_749fbdc7db2c4e92b9df654b5c6b7d3c_29_1" localSheetId="1" hidden="1">#REF!</definedName>
    <definedName name="TRNR_749fbdc7db2c4e92b9df654b5c6b7d3c_29_1" localSheetId="11" hidden="1">#REF!</definedName>
    <definedName name="TRNR_749fbdc7db2c4e92b9df654b5c6b7d3c_29_1" localSheetId="2" hidden="1">#REF!</definedName>
    <definedName name="TRNR_749fbdc7db2c4e92b9df654b5c6b7d3c_29_1" localSheetId="3" hidden="1">#REF!</definedName>
    <definedName name="TRNR_749fbdc7db2c4e92b9df654b5c6b7d3c_29_1" localSheetId="4" hidden="1">#REF!</definedName>
    <definedName name="TRNR_749fbdc7db2c4e92b9df654b5c6b7d3c_29_1" localSheetId="5" hidden="1">#REF!</definedName>
    <definedName name="TRNR_749fbdc7db2c4e92b9df654b5c6b7d3c_29_1" localSheetId="6" hidden="1">#REF!</definedName>
    <definedName name="TRNR_749fbdc7db2c4e92b9df654b5c6b7d3c_29_1" localSheetId="7" hidden="1">#REF!</definedName>
    <definedName name="TRNR_749fbdc7db2c4e92b9df654b5c6b7d3c_29_1" localSheetId="8" hidden="1">#REF!</definedName>
    <definedName name="TRNR_749fbdc7db2c4e92b9df654b5c6b7d3c_29_1" localSheetId="9" hidden="1">#REF!</definedName>
    <definedName name="TRNR_749fbdc7db2c4e92b9df654b5c6b7d3c_29_1" localSheetId="20" hidden="1">#REF!</definedName>
    <definedName name="TRNR_749fbdc7db2c4e92b9df654b5c6b7d3c_29_1" localSheetId="21" hidden="1">#REF!</definedName>
    <definedName name="TRNR_749fbdc7db2c4e92b9df654b5c6b7d3c_29_1" localSheetId="10" hidden="1">#REF!</definedName>
    <definedName name="TRNR_749fbdc7db2c4e92b9df654b5c6b7d3c_29_1" localSheetId="12" hidden="1">#REF!</definedName>
    <definedName name="TRNR_749fbdc7db2c4e92b9df654b5c6b7d3c_29_1" localSheetId="13" hidden="1">#REF!</definedName>
    <definedName name="TRNR_749fbdc7db2c4e92b9df654b5c6b7d3c_29_1" localSheetId="22" hidden="1">#REF!</definedName>
    <definedName name="TRNR_749fbdc7db2c4e92b9df654b5c6b7d3c_29_1" localSheetId="23" hidden="1">#REF!</definedName>
    <definedName name="TRNR_749fbdc7db2c4e92b9df654b5c6b7d3c_29_1" localSheetId="25" hidden="1">#REF!</definedName>
    <definedName name="TRNR_749fbdc7db2c4e92b9df654b5c6b7d3c_29_1" localSheetId="26" hidden="1">#REF!</definedName>
    <definedName name="TRNR_749fbdc7db2c4e92b9df654b5c6b7d3c_29_1" localSheetId="24" hidden="1">#REF!</definedName>
    <definedName name="TRNR_749fbdc7db2c4e92b9df654b5c6b7d3c_29_1" hidden="1">#REF!</definedName>
    <definedName name="TRNR_74aacbb1498a4f8ea0b2c68d7e0c11eb_29_1" localSheetId="27" hidden="1">'[16]Figure A.1'!#REF!</definedName>
    <definedName name="TRNR_74aacbb1498a4f8ea0b2c68d7e0c11eb_29_1" localSheetId="28" hidden="1">'[16]Figure A.1'!#REF!</definedName>
    <definedName name="TRNR_74aacbb1498a4f8ea0b2c68d7e0c11eb_29_1" localSheetId="31" hidden="1">#REF!</definedName>
    <definedName name="TRNR_74aacbb1498a4f8ea0b2c68d7e0c11eb_29_1" localSheetId="32" hidden="1">'[17]Figure A.1'!#REF!</definedName>
    <definedName name="TRNR_74aacbb1498a4f8ea0b2c68d7e0c11eb_29_1" localSheetId="3" hidden="1">'[16]Figure A.1'!#REF!</definedName>
    <definedName name="TRNR_74aacbb1498a4f8ea0b2c68d7e0c11eb_29_1" localSheetId="4" hidden="1">'[16]Figure A.1'!#REF!</definedName>
    <definedName name="TRNR_74aacbb1498a4f8ea0b2c68d7e0c11eb_29_1" localSheetId="8" hidden="1">'[16]Figure A.1'!#REF!</definedName>
    <definedName name="TRNR_74aacbb1498a4f8ea0b2c68d7e0c11eb_29_1" localSheetId="20" hidden="1">'[18]Figure A.1'!#REF!</definedName>
    <definedName name="TRNR_74aacbb1498a4f8ea0b2c68d7e0c11eb_29_1" localSheetId="21" hidden="1">'[18]Figure A.1'!#REF!</definedName>
    <definedName name="TRNR_74aacbb1498a4f8ea0b2c68d7e0c11eb_29_1" localSheetId="10" hidden="1">'[16]Figure A.1'!#REF!</definedName>
    <definedName name="TRNR_74aacbb1498a4f8ea0b2c68d7e0c11eb_29_1" localSheetId="13" hidden="1">'[16]Figure A.1'!#REF!</definedName>
    <definedName name="TRNR_74aacbb1498a4f8ea0b2c68d7e0c11eb_29_1" localSheetId="22" hidden="1">'[18]Figure A.1'!#REF!</definedName>
    <definedName name="TRNR_74aacbb1498a4f8ea0b2c68d7e0c11eb_29_1" localSheetId="23" hidden="1">'[18]Figure A.1'!#REF!</definedName>
    <definedName name="TRNR_74aacbb1498a4f8ea0b2c68d7e0c11eb_29_1" localSheetId="25" hidden="1">'[18]Figure A.1'!#REF!</definedName>
    <definedName name="TRNR_74aacbb1498a4f8ea0b2c68d7e0c11eb_29_1" localSheetId="26" hidden="1">'[18]Figure A.1'!#REF!</definedName>
    <definedName name="TRNR_74aacbb1498a4f8ea0b2c68d7e0c11eb_29_1" localSheetId="24" hidden="1">'[18]Figure A.1'!#REF!</definedName>
    <definedName name="TRNR_74aacbb1498a4f8ea0b2c68d7e0c11eb_29_1" hidden="1">'[16]Figure A.1'!#REF!</definedName>
    <definedName name="v" localSheetId="27">'[10]TableA data'!#REF!</definedName>
    <definedName name="v" localSheetId="28">'[10]TableA data'!#REF!</definedName>
    <definedName name="v" localSheetId="31">'[10]TableA data'!#REF!</definedName>
    <definedName name="v" localSheetId="3">'[10]TableA data'!#REF!</definedName>
    <definedName name="v" localSheetId="4">'[10]TableA data'!#REF!</definedName>
    <definedName name="v" localSheetId="8">'[10]TableA data'!#REF!</definedName>
    <definedName name="v" localSheetId="21">'[10]TableA data'!#REF!</definedName>
    <definedName name="v" localSheetId="40">'[10]TableA data'!#REF!</definedName>
    <definedName name="v" localSheetId="42">'[10]TableA data'!#REF!</definedName>
    <definedName name="v" localSheetId="43">'[10]TableA data'!#REF!</definedName>
    <definedName name="v" localSheetId="45">'[10]TableA data'!#REF!</definedName>
    <definedName name="v" localSheetId="48">'[10]TableA data'!#REF!</definedName>
    <definedName name="v" localSheetId="10">'[10]TableA data'!#REF!</definedName>
    <definedName name="v" localSheetId="13">'[10]TableA data'!#REF!</definedName>
    <definedName name="v" localSheetId="22">'[10]TableA data'!#REF!</definedName>
    <definedName name="v" localSheetId="23">'[10]TableA data'!#REF!</definedName>
    <definedName name="v" localSheetId="25">'[10]TableA data'!#REF!</definedName>
    <definedName name="v" localSheetId="26">'[10]TableA data'!#REF!</definedName>
    <definedName name="v" localSheetId="57">'[10]TableA data'!#REF!</definedName>
    <definedName name="v" localSheetId="58">'[10]TableA data'!#REF!</definedName>
    <definedName name="v" localSheetId="59">'[10]TableA data'!#REF!</definedName>
    <definedName name="v" localSheetId="36">'[10]TableA data'!#REF!</definedName>
    <definedName name="v" localSheetId="24">'[10]TableA data'!#REF!</definedName>
    <definedName name="v" localSheetId="39">'[10]TableA data'!#REF!</definedName>
    <definedName name="v">'[10]TableA data'!#REF!</definedName>
    <definedName name="w" localSheetId="27">'[14]Data 1990'!#REF!</definedName>
    <definedName name="w" localSheetId="28">'[14]Data 1990'!#REF!</definedName>
    <definedName name="w" localSheetId="31">'[14]Data 1990'!#REF!</definedName>
    <definedName name="w" localSheetId="3">'[14]Data 1990'!#REF!</definedName>
    <definedName name="w" localSheetId="21">'[14]Data 1990'!#REF!</definedName>
    <definedName name="w" localSheetId="40">'[14]Data 1990'!#REF!</definedName>
    <definedName name="w" localSheetId="42">'[14]Data 1990'!#REF!</definedName>
    <definedName name="w" localSheetId="43">'[14]Data 1990'!#REF!</definedName>
    <definedName name="w" localSheetId="45">'[14]Data 1990'!#REF!</definedName>
    <definedName name="w" localSheetId="48">'[14]Data 1990'!#REF!</definedName>
    <definedName name="w" localSheetId="10">'[14]Data 1990'!#REF!</definedName>
    <definedName name="w" localSheetId="22">'[14]Data 1990'!#REF!</definedName>
    <definedName name="w" localSheetId="23">'[14]Data 1990'!#REF!</definedName>
    <definedName name="w" localSheetId="25">'[14]Data 1990'!#REF!</definedName>
    <definedName name="w" localSheetId="26">'[14]Data 1990'!#REF!</definedName>
    <definedName name="w" localSheetId="57">'[14]Data 1990'!#REF!</definedName>
    <definedName name="w" localSheetId="58">'[14]Data 1990'!#REF!</definedName>
    <definedName name="w" localSheetId="59">'[14]Data 1990'!#REF!</definedName>
    <definedName name="w" localSheetId="36">'[14]Data 1990'!#REF!</definedName>
    <definedName name="w" localSheetId="24">'[14]Data 1990'!#REF!</definedName>
    <definedName name="w" localSheetId="39">'[14]Data 1990'!#REF!</definedName>
    <definedName name="w">'[14]Data 1990'!#REF!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R24" i="62" l="1"/>
  <c r="BQ24" i="62"/>
  <c r="BP24" i="62"/>
  <c r="BO24" i="62"/>
  <c r="BN24" i="62"/>
  <c r="BM24" i="62"/>
  <c r="BL24" i="62"/>
  <c r="BK24" i="62"/>
  <c r="BJ24" i="62"/>
  <c r="BI24" i="62"/>
  <c r="BH24" i="62"/>
  <c r="BG24" i="62"/>
  <c r="BF24" i="62"/>
  <c r="BE24" i="62"/>
  <c r="BD24" i="62"/>
  <c r="BC24" i="62"/>
  <c r="BB24" i="62"/>
  <c r="BA24" i="62"/>
  <c r="AZ24" i="62"/>
  <c r="AY24" i="62"/>
  <c r="AX24" i="62"/>
  <c r="AW24" i="62"/>
  <c r="AV24" i="62"/>
  <c r="AU24" i="62"/>
  <c r="AT24" i="62"/>
  <c r="AS24" i="62"/>
  <c r="AR24" i="62"/>
  <c r="AQ24" i="62"/>
  <c r="AP24" i="62"/>
  <c r="AO24" i="62"/>
  <c r="AN24" i="62"/>
  <c r="AM24" i="62"/>
  <c r="AL24" i="62"/>
  <c r="AK24" i="62"/>
  <c r="AJ24" i="62"/>
  <c r="AI24" i="62"/>
  <c r="AH24" i="62"/>
  <c r="AG24" i="62"/>
  <c r="AF24" i="62"/>
  <c r="AE24" i="62"/>
  <c r="AD24" i="62"/>
  <c r="AC24" i="62"/>
  <c r="AB24" i="62"/>
  <c r="AA24" i="62"/>
  <c r="Z24" i="62"/>
  <c r="Y24" i="62"/>
  <c r="X24" i="62"/>
  <c r="W24" i="62"/>
  <c r="V24" i="62"/>
  <c r="U24" i="62"/>
  <c r="T24" i="62"/>
  <c r="S24" i="62"/>
  <c r="R24" i="62"/>
  <c r="Q24" i="62"/>
  <c r="P24" i="62"/>
  <c r="O24" i="62"/>
  <c r="N24" i="62"/>
  <c r="M24" i="62"/>
  <c r="BU24" i="62" s="1"/>
  <c r="J24" i="62"/>
  <c r="BR23" i="62"/>
  <c r="BQ23" i="62"/>
  <c r="BP23" i="62"/>
  <c r="BO23" i="62"/>
  <c r="BN23" i="62"/>
  <c r="BM23" i="62"/>
  <c r="BL23" i="62"/>
  <c r="BK23" i="62"/>
  <c r="BJ23" i="62"/>
  <c r="BI23" i="62"/>
  <c r="BH23" i="62"/>
  <c r="BG23" i="62"/>
  <c r="BF23" i="62"/>
  <c r="BE23" i="62"/>
  <c r="BD23" i="62"/>
  <c r="BC23" i="62"/>
  <c r="BB23" i="62"/>
  <c r="BA23" i="62"/>
  <c r="AZ23" i="62"/>
  <c r="AY23" i="62"/>
  <c r="AX23" i="62"/>
  <c r="AW23" i="62"/>
  <c r="AV23" i="62"/>
  <c r="AU23" i="62"/>
  <c r="AT23" i="62"/>
  <c r="AS23" i="62"/>
  <c r="AR23" i="62"/>
  <c r="AQ23" i="62"/>
  <c r="AP23" i="62"/>
  <c r="AO23" i="62"/>
  <c r="AN23" i="62"/>
  <c r="AM23" i="62"/>
  <c r="AL23" i="62"/>
  <c r="AK23" i="62"/>
  <c r="AJ23" i="62"/>
  <c r="AI23" i="62"/>
  <c r="AH23" i="62"/>
  <c r="AG23" i="62"/>
  <c r="AF23" i="62"/>
  <c r="AE23" i="62"/>
  <c r="AD23" i="62"/>
  <c r="AC23" i="62"/>
  <c r="AB23" i="62"/>
  <c r="AA23" i="62"/>
  <c r="Z23" i="62"/>
  <c r="Y23" i="62"/>
  <c r="X23" i="62"/>
  <c r="W23" i="62"/>
  <c r="V23" i="62"/>
  <c r="U23" i="62"/>
  <c r="T23" i="62"/>
  <c r="S23" i="62"/>
  <c r="R23" i="62"/>
  <c r="Q23" i="62"/>
  <c r="P23" i="62"/>
  <c r="O23" i="62"/>
  <c r="N23" i="62"/>
  <c r="M23" i="62"/>
  <c r="BT23" i="62" s="1"/>
  <c r="J23" i="62"/>
  <c r="BR22" i="62"/>
  <c r="BQ22" i="62"/>
  <c r="BP22" i="62"/>
  <c r="BO22" i="62"/>
  <c r="BN22" i="62"/>
  <c r="BM22" i="62"/>
  <c r="BL22" i="62"/>
  <c r="BK22" i="62"/>
  <c r="BJ22" i="62"/>
  <c r="BI22" i="62"/>
  <c r="BH22" i="62"/>
  <c r="BG22" i="62"/>
  <c r="BF22" i="62"/>
  <c r="BE22" i="62"/>
  <c r="BD22" i="62"/>
  <c r="BC22" i="62"/>
  <c r="BB22" i="62"/>
  <c r="BA22" i="62"/>
  <c r="AZ22" i="62"/>
  <c r="AY22" i="62"/>
  <c r="AX22" i="62"/>
  <c r="AW22" i="62"/>
  <c r="AV22" i="62"/>
  <c r="AU22" i="62"/>
  <c r="AT22" i="62"/>
  <c r="AS22" i="62"/>
  <c r="AR22" i="62"/>
  <c r="AQ22" i="62"/>
  <c r="AP22" i="62"/>
  <c r="AO22" i="62"/>
  <c r="AN22" i="62"/>
  <c r="AM22" i="62"/>
  <c r="AL22" i="62"/>
  <c r="AK22" i="62"/>
  <c r="AJ22" i="62"/>
  <c r="AI22" i="62"/>
  <c r="AH22" i="62"/>
  <c r="AG22" i="62"/>
  <c r="AF22" i="62"/>
  <c r="AE22" i="62"/>
  <c r="AD22" i="62"/>
  <c r="AC22" i="62"/>
  <c r="AB22" i="62"/>
  <c r="AA22" i="62"/>
  <c r="Z22" i="62"/>
  <c r="Y22" i="62"/>
  <c r="X22" i="62"/>
  <c r="W22" i="62"/>
  <c r="V22" i="62"/>
  <c r="U22" i="62"/>
  <c r="T22" i="62"/>
  <c r="S22" i="62"/>
  <c r="R22" i="62"/>
  <c r="Q22" i="62"/>
  <c r="P22" i="62"/>
  <c r="O22" i="62"/>
  <c r="N22" i="62"/>
  <c r="M22" i="62"/>
  <c r="BU22" i="62" s="1"/>
  <c r="J22" i="62"/>
  <c r="BR21" i="62"/>
  <c r="BQ21" i="62"/>
  <c r="BP21" i="62"/>
  <c r="BO21" i="62"/>
  <c r="BN21" i="62"/>
  <c r="BM21" i="62"/>
  <c r="BL21" i="62"/>
  <c r="BK21" i="62"/>
  <c r="BJ21" i="62"/>
  <c r="BI21" i="62"/>
  <c r="BH21" i="62"/>
  <c r="BG21" i="62"/>
  <c r="BF21" i="62"/>
  <c r="BE21" i="62"/>
  <c r="BD21" i="62"/>
  <c r="BC21" i="62"/>
  <c r="BB21" i="62"/>
  <c r="BA21" i="62"/>
  <c r="AZ21" i="62"/>
  <c r="AY21" i="62"/>
  <c r="AX21" i="62"/>
  <c r="AW21" i="62"/>
  <c r="AV21" i="62"/>
  <c r="AU21" i="62"/>
  <c r="AT21" i="62"/>
  <c r="AS21" i="62"/>
  <c r="AR21" i="62"/>
  <c r="AQ21" i="62"/>
  <c r="AP21" i="62"/>
  <c r="AO21" i="62"/>
  <c r="AN21" i="62"/>
  <c r="AM21" i="62"/>
  <c r="AL21" i="62"/>
  <c r="AK21" i="62"/>
  <c r="AJ21" i="62"/>
  <c r="AI21" i="62"/>
  <c r="AH21" i="62"/>
  <c r="AG21" i="62"/>
  <c r="AF21" i="62"/>
  <c r="AE21" i="62"/>
  <c r="AD21" i="62"/>
  <c r="AC21" i="62"/>
  <c r="AB21" i="62"/>
  <c r="AA21" i="62"/>
  <c r="Z21" i="62"/>
  <c r="Y21" i="62"/>
  <c r="X21" i="62"/>
  <c r="W21" i="62"/>
  <c r="V21" i="62"/>
  <c r="U21" i="62"/>
  <c r="T21" i="62"/>
  <c r="S21" i="62"/>
  <c r="R21" i="62"/>
  <c r="Q21" i="62"/>
  <c r="P21" i="62"/>
  <c r="O21" i="62"/>
  <c r="N21" i="62"/>
  <c r="M21" i="62"/>
  <c r="BT21" i="62" s="1"/>
  <c r="J21" i="62"/>
  <c r="BR20" i="62"/>
  <c r="BQ20" i="62"/>
  <c r="BP20" i="62"/>
  <c r="BO20" i="62"/>
  <c r="BN20" i="62"/>
  <c r="BM20" i="62"/>
  <c r="BL20" i="62"/>
  <c r="BK20" i="62"/>
  <c r="BJ20" i="62"/>
  <c r="BI20" i="62"/>
  <c r="BH20" i="62"/>
  <c r="BG20" i="62"/>
  <c r="BF20" i="62"/>
  <c r="BE20" i="62"/>
  <c r="BD20" i="62"/>
  <c r="BC20" i="62"/>
  <c r="BB20" i="62"/>
  <c r="BA20" i="62"/>
  <c r="AZ20" i="62"/>
  <c r="AY20" i="62"/>
  <c r="AX20" i="62"/>
  <c r="AW20" i="62"/>
  <c r="AV20" i="62"/>
  <c r="AU20" i="62"/>
  <c r="AT20" i="62"/>
  <c r="AS20" i="62"/>
  <c r="AR20" i="62"/>
  <c r="AQ20" i="62"/>
  <c r="AP20" i="62"/>
  <c r="AO20" i="62"/>
  <c r="AN20" i="62"/>
  <c r="AM20" i="62"/>
  <c r="AL20" i="62"/>
  <c r="AK20" i="62"/>
  <c r="AJ20" i="62"/>
  <c r="AI20" i="62"/>
  <c r="AH20" i="62"/>
  <c r="AG20" i="62"/>
  <c r="AF20" i="62"/>
  <c r="AE20" i="62"/>
  <c r="AD20" i="62"/>
  <c r="AC20" i="62"/>
  <c r="AB20" i="62"/>
  <c r="AA20" i="62"/>
  <c r="Z20" i="62"/>
  <c r="Y20" i="62"/>
  <c r="X20" i="62"/>
  <c r="W20" i="62"/>
  <c r="V20" i="62"/>
  <c r="U20" i="62"/>
  <c r="T20" i="62"/>
  <c r="S20" i="62"/>
  <c r="R20" i="62"/>
  <c r="Q20" i="62"/>
  <c r="P20" i="62"/>
  <c r="O20" i="62"/>
  <c r="N20" i="62"/>
  <c r="BU20" i="62" s="1"/>
  <c r="M20" i="62"/>
  <c r="BT20" i="62" s="1"/>
  <c r="J20" i="62"/>
  <c r="BR19" i="62"/>
  <c r="BQ19" i="62"/>
  <c r="BP19" i="62"/>
  <c r="BO19" i="62"/>
  <c r="BN19" i="62"/>
  <c r="BM19" i="62"/>
  <c r="BL19" i="62"/>
  <c r="BK19" i="62"/>
  <c r="BJ19" i="62"/>
  <c r="BI19" i="62"/>
  <c r="BH19" i="62"/>
  <c r="BG19" i="62"/>
  <c r="BF19" i="62"/>
  <c r="BE19" i="62"/>
  <c r="BD19" i="62"/>
  <c r="BC19" i="62"/>
  <c r="BB19" i="62"/>
  <c r="BA19" i="62"/>
  <c r="AZ19" i="62"/>
  <c r="AY19" i="62"/>
  <c r="AX19" i="62"/>
  <c r="AW19" i="62"/>
  <c r="AV19" i="62"/>
  <c r="AU19" i="62"/>
  <c r="AT19" i="62"/>
  <c r="AS19" i="62"/>
  <c r="AR19" i="62"/>
  <c r="AQ19" i="62"/>
  <c r="AP19" i="62"/>
  <c r="AO19" i="62"/>
  <c r="AN19" i="62"/>
  <c r="AM19" i="62"/>
  <c r="AL19" i="62"/>
  <c r="AK19" i="62"/>
  <c r="AJ19" i="62"/>
  <c r="AI19" i="62"/>
  <c r="AH19" i="62"/>
  <c r="AG19" i="62"/>
  <c r="AF19" i="62"/>
  <c r="AE19" i="62"/>
  <c r="AD19" i="62"/>
  <c r="AC19" i="62"/>
  <c r="AB19" i="62"/>
  <c r="AA19" i="62"/>
  <c r="Z19" i="62"/>
  <c r="Y19" i="62"/>
  <c r="X19" i="62"/>
  <c r="W19" i="62"/>
  <c r="V19" i="62"/>
  <c r="U19" i="62"/>
  <c r="T19" i="62"/>
  <c r="S19" i="62"/>
  <c r="R19" i="62"/>
  <c r="Q19" i="62"/>
  <c r="P19" i="62"/>
  <c r="O19" i="62"/>
  <c r="N19" i="62"/>
  <c r="M19" i="62"/>
  <c r="BT19" i="62" s="1"/>
  <c r="J19" i="62"/>
  <c r="BR18" i="62"/>
  <c r="BQ18" i="62"/>
  <c r="BP18" i="62"/>
  <c r="BO18" i="62"/>
  <c r="BN18" i="62"/>
  <c r="BM18" i="62"/>
  <c r="BL18" i="62"/>
  <c r="BK18" i="62"/>
  <c r="BJ18" i="62"/>
  <c r="BI18" i="62"/>
  <c r="BH18" i="62"/>
  <c r="BG18" i="62"/>
  <c r="BF18" i="62"/>
  <c r="BE18" i="62"/>
  <c r="BD18" i="62"/>
  <c r="BC18" i="62"/>
  <c r="BB18" i="62"/>
  <c r="BA18" i="62"/>
  <c r="AZ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BU18" i="62" s="1"/>
  <c r="M18" i="62"/>
  <c r="J18" i="62"/>
  <c r="BR17" i="62"/>
  <c r="BQ17" i="62"/>
  <c r="BP17" i="62"/>
  <c r="BO17" i="62"/>
  <c r="BN17" i="62"/>
  <c r="BM17" i="62"/>
  <c r="BL17" i="62"/>
  <c r="BK17" i="62"/>
  <c r="BJ17" i="62"/>
  <c r="BI17" i="62"/>
  <c r="BH17" i="62"/>
  <c r="BG17" i="62"/>
  <c r="BF17" i="62"/>
  <c r="BE17" i="62"/>
  <c r="BD17" i="62"/>
  <c r="BC17" i="62"/>
  <c r="BB17" i="62"/>
  <c r="BA17" i="62"/>
  <c r="AZ17" i="62"/>
  <c r="AY17" i="62"/>
  <c r="AX17" i="62"/>
  <c r="AW17" i="62"/>
  <c r="AV17" i="62"/>
  <c r="AU17" i="62"/>
  <c r="AT17" i="62"/>
  <c r="AS17" i="62"/>
  <c r="AR17" i="62"/>
  <c r="AQ17" i="62"/>
  <c r="AP17" i="62"/>
  <c r="AO17" i="62"/>
  <c r="AN17" i="62"/>
  <c r="AM17" i="62"/>
  <c r="AL17" i="62"/>
  <c r="AK17" i="62"/>
  <c r="AJ17" i="62"/>
  <c r="AI17" i="62"/>
  <c r="AH17" i="62"/>
  <c r="AG17" i="62"/>
  <c r="AF17" i="62"/>
  <c r="AE17" i="62"/>
  <c r="AD17" i="62"/>
  <c r="AC17" i="62"/>
  <c r="AB17" i="62"/>
  <c r="AA17" i="62"/>
  <c r="Z17" i="62"/>
  <c r="Y17" i="62"/>
  <c r="X17" i="62"/>
  <c r="W17" i="62"/>
  <c r="V17" i="62"/>
  <c r="U17" i="62"/>
  <c r="T17" i="62"/>
  <c r="S17" i="62"/>
  <c r="R17" i="62"/>
  <c r="Q17" i="62"/>
  <c r="P17" i="62"/>
  <c r="O17" i="62"/>
  <c r="N17" i="62"/>
  <c r="M17" i="62"/>
  <c r="BT17" i="62" s="1"/>
  <c r="J17" i="62"/>
  <c r="BR16" i="62"/>
  <c r="BQ16" i="62"/>
  <c r="BP16" i="62"/>
  <c r="BO16" i="62"/>
  <c r="BN16" i="62"/>
  <c r="BM16" i="62"/>
  <c r="BL16" i="62"/>
  <c r="BK16" i="62"/>
  <c r="BJ16" i="62"/>
  <c r="BI16" i="62"/>
  <c r="BH16" i="62"/>
  <c r="BG16" i="62"/>
  <c r="BF16" i="62"/>
  <c r="BE16" i="62"/>
  <c r="BD16" i="62"/>
  <c r="BC16" i="62"/>
  <c r="BB16" i="62"/>
  <c r="BA16" i="62"/>
  <c r="AZ16" i="62"/>
  <c r="AY16" i="62"/>
  <c r="AX16" i="62"/>
  <c r="AW16" i="62"/>
  <c r="AV16" i="62"/>
  <c r="AU16" i="62"/>
  <c r="AT16" i="62"/>
  <c r="AS16" i="62"/>
  <c r="AR16" i="62"/>
  <c r="AQ16" i="62"/>
  <c r="AP16" i="62"/>
  <c r="AO16" i="62"/>
  <c r="AN16" i="62"/>
  <c r="AM16" i="62"/>
  <c r="AL16" i="62"/>
  <c r="AK16" i="62"/>
  <c r="AJ16" i="62"/>
  <c r="AI16" i="62"/>
  <c r="AH16" i="62"/>
  <c r="AG16" i="62"/>
  <c r="AF16" i="62"/>
  <c r="AE16" i="62"/>
  <c r="AD16" i="62"/>
  <c r="AC16" i="62"/>
  <c r="AB16" i="62"/>
  <c r="AA16" i="62"/>
  <c r="Z16" i="62"/>
  <c r="Y16" i="62"/>
  <c r="X16" i="62"/>
  <c r="W16" i="62"/>
  <c r="V16" i="62"/>
  <c r="U16" i="62"/>
  <c r="T16" i="62"/>
  <c r="S16" i="62"/>
  <c r="R16" i="62"/>
  <c r="Q16" i="62"/>
  <c r="P16" i="62"/>
  <c r="O16" i="62"/>
  <c r="N16" i="62"/>
  <c r="BU16" i="62" s="1"/>
  <c r="M16" i="62"/>
  <c r="J16" i="62"/>
  <c r="BV20" i="62" l="1"/>
  <c r="BU17" i="62"/>
  <c r="BV17" i="62" s="1"/>
  <c r="BU19" i="62"/>
  <c r="BV19" i="62" s="1"/>
  <c r="BU21" i="62"/>
  <c r="BV21" i="62" s="1"/>
  <c r="BU23" i="62"/>
  <c r="BV23" i="62" s="1"/>
  <c r="BT16" i="62"/>
  <c r="BV16" i="62" s="1"/>
  <c r="BT18" i="62"/>
  <c r="BV18" i="62" s="1"/>
  <c r="BT22" i="62"/>
  <c r="BV22" i="62" s="1"/>
  <c r="BT24" i="62"/>
  <c r="BV24" i="62" s="1"/>
  <c r="BB18" i="59"/>
  <c r="AU180" i="59"/>
  <c r="AU179" i="59"/>
  <c r="AN96" i="59"/>
  <c r="AN95" i="59"/>
  <c r="U121" i="59"/>
  <c r="U120" i="59"/>
  <c r="U119" i="59"/>
  <c r="U118" i="59"/>
  <c r="AA60" i="59"/>
  <c r="AA59" i="59"/>
  <c r="Q56" i="59"/>
  <c r="M56" i="59"/>
  <c r="M55" i="59"/>
  <c r="M54" i="59"/>
  <c r="M53" i="59"/>
  <c r="M52" i="59"/>
  <c r="M51" i="59"/>
  <c r="M50" i="59"/>
  <c r="M49" i="59"/>
  <c r="M48" i="59"/>
  <c r="M47" i="59"/>
  <c r="M46" i="59"/>
  <c r="M45" i="59"/>
  <c r="M44" i="59"/>
  <c r="M43" i="59"/>
  <c r="M42" i="59"/>
  <c r="M41" i="59"/>
  <c r="M40" i="59"/>
  <c r="M39" i="59"/>
  <c r="M38" i="59"/>
  <c r="M37" i="59"/>
  <c r="M36" i="59"/>
  <c r="M35" i="59"/>
  <c r="M34" i="59"/>
  <c r="M33" i="59"/>
  <c r="M32" i="59"/>
  <c r="M31" i="59"/>
  <c r="M30" i="59"/>
  <c r="M29" i="59"/>
  <c r="M28" i="59"/>
  <c r="M27" i="59"/>
  <c r="M26" i="59"/>
  <c r="M25" i="59"/>
  <c r="M24" i="59"/>
  <c r="M23" i="59"/>
  <c r="M22" i="59"/>
  <c r="M21" i="59"/>
  <c r="M20" i="59"/>
  <c r="M19" i="59"/>
  <c r="M18" i="59"/>
  <c r="M17" i="59"/>
  <c r="M16" i="59"/>
  <c r="M15" i="59"/>
  <c r="M14" i="59"/>
  <c r="M13" i="59"/>
  <c r="M12" i="59"/>
  <c r="M11" i="59"/>
  <c r="M10" i="59"/>
  <c r="M9" i="59"/>
  <c r="M8" i="59"/>
  <c r="M7" i="59"/>
  <c r="M6" i="59"/>
  <c r="M5" i="59"/>
  <c r="M4" i="59"/>
  <c r="M3" i="59"/>
  <c r="M2" i="59"/>
  <c r="J31" i="59"/>
  <c r="J32" i="59" s="1"/>
  <c r="J33" i="59" s="1"/>
  <c r="J34" i="59" s="1"/>
  <c r="J35" i="59" s="1"/>
  <c r="J36" i="59" s="1"/>
  <c r="J37" i="59" s="1"/>
  <c r="J38" i="59" s="1"/>
  <c r="J39" i="59" s="1"/>
  <c r="J40" i="59" s="1"/>
  <c r="J41" i="59" s="1"/>
  <c r="J42" i="59" s="1"/>
  <c r="J43" i="59" s="1"/>
  <c r="J44" i="59" s="1"/>
  <c r="J45" i="59" s="1"/>
  <c r="J46" i="59" s="1"/>
  <c r="J47" i="59" s="1"/>
  <c r="J48" i="59" s="1"/>
  <c r="J49" i="59" s="1"/>
  <c r="J50" i="59" s="1"/>
  <c r="J51" i="59" s="1"/>
  <c r="J52" i="59" s="1"/>
  <c r="J53" i="59" s="1"/>
  <c r="J54" i="59" s="1"/>
  <c r="J55" i="59" s="1"/>
  <c r="J56" i="59" s="1"/>
  <c r="K56" i="59"/>
  <c r="K55" i="59"/>
  <c r="K54" i="59"/>
  <c r="K53" i="59"/>
  <c r="K52" i="59"/>
  <c r="K51" i="59"/>
  <c r="K50" i="59"/>
  <c r="K49" i="59"/>
  <c r="K48" i="59"/>
  <c r="K47" i="59"/>
  <c r="K46" i="59"/>
  <c r="K45" i="59"/>
  <c r="K44" i="59"/>
  <c r="K43" i="59"/>
  <c r="K42" i="59"/>
  <c r="K41" i="59"/>
  <c r="K40" i="59"/>
  <c r="K39" i="59"/>
  <c r="K38" i="59"/>
  <c r="K37" i="59"/>
  <c r="K36" i="59"/>
  <c r="K35" i="59"/>
  <c r="K34" i="59"/>
  <c r="K33" i="59"/>
  <c r="K32" i="59"/>
  <c r="K31" i="59"/>
  <c r="K30" i="59"/>
  <c r="K29" i="59"/>
  <c r="K28" i="59"/>
  <c r="K27" i="59"/>
  <c r="K26" i="59"/>
  <c r="K25" i="59"/>
  <c r="K24" i="59"/>
  <c r="K23" i="59"/>
  <c r="K22" i="59"/>
  <c r="K21" i="59"/>
  <c r="K20" i="59"/>
  <c r="K19" i="59"/>
  <c r="K18" i="59"/>
  <c r="K17" i="59"/>
  <c r="K16" i="59"/>
  <c r="K15" i="59"/>
  <c r="K14" i="59"/>
  <c r="K13" i="59"/>
  <c r="K12" i="59"/>
  <c r="K11" i="59"/>
  <c r="K10" i="59"/>
  <c r="K9" i="59"/>
  <c r="K8" i="59"/>
  <c r="K7" i="59"/>
  <c r="K6" i="59"/>
  <c r="K5" i="59"/>
  <c r="K4" i="59"/>
  <c r="K3" i="59"/>
  <c r="K2" i="59"/>
  <c r="C96" i="9"/>
  <c r="C45" i="9"/>
  <c r="AC115" i="86"/>
  <c r="AB115" i="86"/>
  <c r="AQ114" i="86"/>
  <c r="AC114" i="86"/>
  <c r="AB114" i="86"/>
  <c r="AT113" i="86"/>
  <c r="AQ113" i="86"/>
  <c r="AC113" i="86"/>
  <c r="AB113" i="86"/>
  <c r="AT112" i="86"/>
  <c r="AQ112" i="86"/>
  <c r="AC112" i="86"/>
  <c r="AS112" i="86" s="1"/>
  <c r="AB112" i="86"/>
  <c r="AT111" i="86"/>
  <c r="AQ111" i="86"/>
  <c r="AC111" i="86"/>
  <c r="AB111" i="86"/>
  <c r="AT110" i="86"/>
  <c r="AQ110" i="86"/>
  <c r="AC110" i="86"/>
  <c r="AS110" i="86" s="1"/>
  <c r="AB110" i="86"/>
  <c r="AT109" i="86"/>
  <c r="AQ109" i="86"/>
  <c r="AC109" i="86"/>
  <c r="AB109" i="86"/>
  <c r="T109" i="86"/>
  <c r="AT108" i="86"/>
  <c r="AQ108" i="86"/>
  <c r="AC108" i="86"/>
  <c r="AB108" i="86"/>
  <c r="AT107" i="86"/>
  <c r="AQ107" i="86"/>
  <c r="AC107" i="86"/>
  <c r="AB107" i="86"/>
  <c r="AT106" i="86"/>
  <c r="AQ106" i="86"/>
  <c r="AC106" i="86"/>
  <c r="AB106" i="86"/>
  <c r="AT105" i="86"/>
  <c r="AQ105" i="86"/>
  <c r="AC105" i="86"/>
  <c r="AB105" i="86"/>
  <c r="AT104" i="86"/>
  <c r="AQ104" i="86"/>
  <c r="AC104" i="86"/>
  <c r="AS108" i="86" s="1"/>
  <c r="AB104" i="86"/>
  <c r="AT103" i="86"/>
  <c r="AQ103" i="86"/>
  <c r="AC103" i="86"/>
  <c r="AB103" i="86"/>
  <c r="AT102" i="86"/>
  <c r="AQ102" i="86"/>
  <c r="AC102" i="86"/>
  <c r="AB102" i="86"/>
  <c r="AT101" i="86"/>
  <c r="AQ101" i="86"/>
  <c r="AC101" i="86"/>
  <c r="AB101" i="86"/>
  <c r="T101" i="86"/>
  <c r="AT100" i="86"/>
  <c r="AQ100" i="86"/>
  <c r="AC100" i="86"/>
  <c r="AB100" i="86"/>
  <c r="AT99" i="86"/>
  <c r="AQ99" i="86"/>
  <c r="AC99" i="86"/>
  <c r="AB99" i="86"/>
  <c r="AT98" i="86"/>
  <c r="AQ98" i="86"/>
  <c r="AC98" i="86"/>
  <c r="AB98" i="86"/>
  <c r="AT97" i="86"/>
  <c r="AQ97" i="86"/>
  <c r="AC97" i="86"/>
  <c r="AB97" i="86"/>
  <c r="AT96" i="86"/>
  <c r="AQ96" i="86"/>
  <c r="AC96" i="86"/>
  <c r="AB96" i="86"/>
  <c r="AT95" i="86"/>
  <c r="AQ95" i="86"/>
  <c r="AC95" i="86"/>
  <c r="AB95" i="86"/>
  <c r="AT94" i="86"/>
  <c r="AQ94" i="86"/>
  <c r="AC94" i="86"/>
  <c r="AB94" i="86"/>
  <c r="AT93" i="86"/>
  <c r="AQ93" i="86"/>
  <c r="AC93" i="86"/>
  <c r="AB93" i="86"/>
  <c r="AR97" i="86" s="1"/>
  <c r="T93" i="86"/>
  <c r="AT92" i="86"/>
  <c r="AQ92" i="86"/>
  <c r="AC92" i="86"/>
  <c r="AB92" i="86"/>
  <c r="AR96" i="86" s="1"/>
  <c r="AT91" i="86"/>
  <c r="AQ91" i="86"/>
  <c r="AC91" i="86"/>
  <c r="AB91" i="86"/>
  <c r="AR95" i="86" s="1"/>
  <c r="AT90" i="86"/>
  <c r="AQ90" i="86"/>
  <c r="AC90" i="86"/>
  <c r="AB90" i="86"/>
  <c r="AR94" i="86" s="1"/>
  <c r="AT89" i="86"/>
  <c r="AQ89" i="86"/>
  <c r="AC89" i="86"/>
  <c r="AB89" i="86"/>
  <c r="AR93" i="86" s="1"/>
  <c r="AT88" i="86"/>
  <c r="AQ88" i="86"/>
  <c r="AC88" i="86"/>
  <c r="AB88" i="86"/>
  <c r="AT87" i="86"/>
  <c r="AQ87" i="86"/>
  <c r="AC87" i="86"/>
  <c r="AB87" i="86"/>
  <c r="AR87" i="86" s="1"/>
  <c r="AT86" i="86"/>
  <c r="AQ86" i="86"/>
  <c r="AC86" i="86"/>
  <c r="AB86" i="86"/>
  <c r="AT85" i="86"/>
  <c r="AQ85" i="86"/>
  <c r="AC85" i="86"/>
  <c r="AB85" i="86"/>
  <c r="T85" i="86"/>
  <c r="AT84" i="86"/>
  <c r="AQ84" i="86"/>
  <c r="AC84" i="86"/>
  <c r="AB84" i="86"/>
  <c r="AT83" i="86"/>
  <c r="AQ83" i="86"/>
  <c r="AC83" i="86"/>
  <c r="AB83" i="86"/>
  <c r="AT82" i="86"/>
  <c r="AQ82" i="86"/>
  <c r="AC82" i="86"/>
  <c r="AB82" i="86"/>
  <c r="AT81" i="86"/>
  <c r="AQ81" i="86"/>
  <c r="AC81" i="86"/>
  <c r="AB81" i="86"/>
  <c r="AT80" i="86"/>
  <c r="AQ80" i="86"/>
  <c r="AC80" i="86"/>
  <c r="AB80" i="86"/>
  <c r="AT79" i="86"/>
  <c r="AQ79" i="86"/>
  <c r="AC79" i="86"/>
  <c r="AB79" i="86"/>
  <c r="AT78" i="86"/>
  <c r="AQ78" i="86"/>
  <c r="AC78" i="86"/>
  <c r="AB78" i="86"/>
  <c r="AT77" i="86"/>
  <c r="AQ77" i="86"/>
  <c r="AC77" i="86"/>
  <c r="AB77" i="86"/>
  <c r="T77" i="86"/>
  <c r="AT76" i="86"/>
  <c r="AQ76" i="86"/>
  <c r="AC76" i="86"/>
  <c r="AB76" i="86"/>
  <c r="AT75" i="86"/>
  <c r="AQ75" i="86"/>
  <c r="AC75" i="86"/>
  <c r="AB75" i="86"/>
  <c r="AT74" i="86"/>
  <c r="AQ74" i="86"/>
  <c r="AC74" i="86"/>
  <c r="AB74" i="86"/>
  <c r="AT73" i="86"/>
  <c r="AQ73" i="86"/>
  <c r="AC73" i="86"/>
  <c r="AB73" i="86"/>
  <c r="AT72" i="86"/>
  <c r="AQ72" i="86"/>
  <c r="AC72" i="86"/>
  <c r="AB72" i="86"/>
  <c r="AT71" i="86"/>
  <c r="AQ71" i="86"/>
  <c r="AC71" i="86"/>
  <c r="AB71" i="86"/>
  <c r="AT70" i="86"/>
  <c r="AQ70" i="86"/>
  <c r="AC70" i="86"/>
  <c r="AB70" i="86"/>
  <c r="AT69" i="86"/>
  <c r="AQ69" i="86"/>
  <c r="AC69" i="86"/>
  <c r="AS69" i="86" s="1"/>
  <c r="AB69" i="86"/>
  <c r="T69" i="86"/>
  <c r="AT68" i="86"/>
  <c r="AQ68" i="86"/>
  <c r="AC68" i="86"/>
  <c r="AB68" i="86"/>
  <c r="AT67" i="86"/>
  <c r="AQ67" i="86"/>
  <c r="AC67" i="86"/>
  <c r="AB67" i="86"/>
  <c r="AT66" i="86"/>
  <c r="AQ66" i="86"/>
  <c r="AC66" i="86"/>
  <c r="AB66" i="86"/>
  <c r="AT65" i="86"/>
  <c r="AQ65" i="86"/>
  <c r="AC65" i="86"/>
  <c r="AB65" i="86"/>
  <c r="AT64" i="86"/>
  <c r="AQ64" i="86"/>
  <c r="AC64" i="86"/>
  <c r="AS68" i="86" s="1"/>
  <c r="AB64" i="86"/>
  <c r="AT63" i="86"/>
  <c r="AQ63" i="86"/>
  <c r="AC63" i="86"/>
  <c r="AS67" i="86" s="1"/>
  <c r="AB63" i="86"/>
  <c r="AT62" i="86"/>
  <c r="AQ62" i="86"/>
  <c r="AC62" i="86"/>
  <c r="AB62" i="86"/>
  <c r="AT61" i="86"/>
  <c r="AQ61" i="86"/>
  <c r="AC61" i="86"/>
  <c r="AB61" i="86"/>
  <c r="T61" i="86"/>
  <c r="AT60" i="86"/>
  <c r="AQ60" i="86"/>
  <c r="AC60" i="86"/>
  <c r="AB60" i="86"/>
  <c r="AT59" i="86"/>
  <c r="AQ59" i="86"/>
  <c r="AC59" i="86"/>
  <c r="AB59" i="86"/>
  <c r="AT58" i="86"/>
  <c r="AQ58" i="86"/>
  <c r="AC58" i="86"/>
  <c r="AB58" i="86"/>
  <c r="AT57" i="86"/>
  <c r="AQ57" i="86"/>
  <c r="AC57" i="86"/>
  <c r="AB57" i="86"/>
  <c r="AT56" i="86"/>
  <c r="AQ56" i="86"/>
  <c r="AC56" i="86"/>
  <c r="AB56" i="86"/>
  <c r="AT55" i="86"/>
  <c r="AQ55" i="86"/>
  <c r="AC55" i="86"/>
  <c r="AS59" i="86" s="1"/>
  <c r="AB55" i="86"/>
  <c r="AT54" i="86"/>
  <c r="AQ54" i="86"/>
  <c r="AC54" i="86"/>
  <c r="AB54" i="86"/>
  <c r="AT53" i="86"/>
  <c r="AQ53" i="86"/>
  <c r="AC53" i="86"/>
  <c r="AB53" i="86"/>
  <c r="T53" i="86"/>
  <c r="AT52" i="86"/>
  <c r="AQ52" i="86"/>
  <c r="AC52" i="86"/>
  <c r="AB52" i="86"/>
  <c r="AT51" i="86"/>
  <c r="AQ51" i="86"/>
  <c r="AC51" i="86"/>
  <c r="AB51" i="86"/>
  <c r="AT50" i="86"/>
  <c r="AQ50" i="86"/>
  <c r="AC50" i="86"/>
  <c r="AB50" i="86"/>
  <c r="AT49" i="86"/>
  <c r="AQ49" i="86"/>
  <c r="AC49" i="86"/>
  <c r="AB49" i="86"/>
  <c r="AT48" i="86"/>
  <c r="AQ48" i="86"/>
  <c r="AC48" i="86"/>
  <c r="AB48" i="86"/>
  <c r="AT47" i="86"/>
  <c r="AQ47" i="86"/>
  <c r="AC47" i="86"/>
  <c r="AS51" i="86" s="1"/>
  <c r="AB47" i="86"/>
  <c r="AT46" i="86"/>
  <c r="AQ46" i="86"/>
  <c r="AC46" i="86"/>
  <c r="AB46" i="86"/>
  <c r="AT45" i="86"/>
  <c r="AQ45" i="86"/>
  <c r="AC45" i="86"/>
  <c r="AB45" i="86"/>
  <c r="T45" i="86"/>
  <c r="AT44" i="86"/>
  <c r="AQ44" i="86"/>
  <c r="AC44" i="86"/>
  <c r="AB44" i="86"/>
  <c r="AT43" i="86"/>
  <c r="AQ43" i="86"/>
  <c r="AC43" i="86"/>
  <c r="AB43" i="86"/>
  <c r="AT42" i="86"/>
  <c r="AQ42" i="86"/>
  <c r="AC42" i="86"/>
  <c r="AB42" i="86"/>
  <c r="AT41" i="86"/>
  <c r="AQ41" i="86"/>
  <c r="AC41" i="86"/>
  <c r="AB41" i="86"/>
  <c r="AT40" i="86"/>
  <c r="AQ40" i="86"/>
  <c r="AC40" i="86"/>
  <c r="AB40" i="86"/>
  <c r="AR44" i="86" s="1"/>
  <c r="AT39" i="86"/>
  <c r="AQ39" i="86"/>
  <c r="AC39" i="86"/>
  <c r="AB39" i="86"/>
  <c r="AR43" i="86" s="1"/>
  <c r="AT38" i="86"/>
  <c r="AQ38" i="86"/>
  <c r="AC38" i="86"/>
  <c r="AB38" i="86"/>
  <c r="AR42" i="86" s="1"/>
  <c r="AT37" i="86"/>
  <c r="AQ37" i="86"/>
  <c r="AC37" i="86"/>
  <c r="AB37" i="86"/>
  <c r="AR41" i="86" s="1"/>
  <c r="T37" i="86"/>
  <c r="AT36" i="86"/>
  <c r="AQ36" i="86"/>
  <c r="AC36" i="86"/>
  <c r="AB36" i="86"/>
  <c r="AT35" i="86"/>
  <c r="AQ35" i="86"/>
  <c r="AC35" i="86"/>
  <c r="AB35" i="86"/>
  <c r="AT34" i="86"/>
  <c r="AQ34" i="86"/>
  <c r="AC34" i="86"/>
  <c r="AB34" i="86"/>
  <c r="AT33" i="86"/>
  <c r="AQ33" i="86"/>
  <c r="AC33" i="86"/>
  <c r="AB33" i="86"/>
  <c r="AT32" i="86"/>
  <c r="AQ32" i="86"/>
  <c r="AC32" i="86"/>
  <c r="AB32" i="86"/>
  <c r="AT31" i="86"/>
  <c r="AQ31" i="86"/>
  <c r="AC31" i="86"/>
  <c r="AB31" i="86"/>
  <c r="AT30" i="86"/>
  <c r="AQ30" i="86"/>
  <c r="AC30" i="86"/>
  <c r="AB30" i="86"/>
  <c r="AT29" i="86"/>
  <c r="AQ29" i="86"/>
  <c r="AC29" i="86"/>
  <c r="AB29" i="86"/>
  <c r="T29" i="86"/>
  <c r="AT28" i="86"/>
  <c r="AQ28" i="86"/>
  <c r="AC28" i="86"/>
  <c r="AB28" i="86"/>
  <c r="AT27" i="86"/>
  <c r="AQ27" i="86"/>
  <c r="AC27" i="86"/>
  <c r="AB27" i="86"/>
  <c r="AT26" i="86"/>
  <c r="AQ26" i="86"/>
  <c r="AC26" i="86"/>
  <c r="AB26" i="86"/>
  <c r="AT25" i="86"/>
  <c r="AQ25" i="86"/>
  <c r="AC25" i="86"/>
  <c r="AB25" i="86"/>
  <c r="AT24" i="86"/>
  <c r="AQ24" i="86"/>
  <c r="AC24" i="86"/>
  <c r="AB24" i="86"/>
  <c r="AT23" i="86"/>
  <c r="AQ23" i="86"/>
  <c r="AC23" i="86"/>
  <c r="AB23" i="86"/>
  <c r="AT22" i="86"/>
  <c r="AQ22" i="86"/>
  <c r="AC22" i="86"/>
  <c r="AB22" i="86"/>
  <c r="AT21" i="86"/>
  <c r="AQ21" i="86"/>
  <c r="AC21" i="86"/>
  <c r="AB21" i="86"/>
  <c r="T21" i="86"/>
  <c r="AC20" i="86"/>
  <c r="AB20" i="86"/>
  <c r="AC19" i="86"/>
  <c r="AB19" i="86"/>
  <c r="AC18" i="86"/>
  <c r="AB18" i="86"/>
  <c r="U18" i="86"/>
  <c r="T18" i="86" s="1"/>
  <c r="AC17" i="86"/>
  <c r="AB17" i="86"/>
  <c r="T17" i="86"/>
  <c r="AC115" i="85"/>
  <c r="AB115" i="85"/>
  <c r="AQ114" i="85"/>
  <c r="AC114" i="85"/>
  <c r="AB114" i="85"/>
  <c r="AT113" i="85"/>
  <c r="AQ113" i="85"/>
  <c r="AC113" i="85"/>
  <c r="AB113" i="85"/>
  <c r="AR113" i="85" s="1"/>
  <c r="AT112" i="85"/>
  <c r="AQ112" i="85"/>
  <c r="AC112" i="85"/>
  <c r="AS112" i="85" s="1"/>
  <c r="AB112" i="85"/>
  <c r="AT111" i="85"/>
  <c r="AQ111" i="85"/>
  <c r="AC111" i="85"/>
  <c r="AB111" i="85"/>
  <c r="AT110" i="85"/>
  <c r="AQ110" i="85"/>
  <c r="AC110" i="85"/>
  <c r="AS110" i="85" s="1"/>
  <c r="AB110" i="85"/>
  <c r="AT109" i="85"/>
  <c r="AQ109" i="85"/>
  <c r="AC109" i="85"/>
  <c r="AS113" i="85" s="1"/>
  <c r="AB109" i="85"/>
  <c r="T109" i="85"/>
  <c r="AT108" i="85"/>
  <c r="AQ108" i="85"/>
  <c r="AC108" i="85"/>
  <c r="AB108" i="85"/>
  <c r="AT107" i="85"/>
  <c r="AQ107" i="85"/>
  <c r="AC107" i="85"/>
  <c r="AB107" i="85"/>
  <c r="AT106" i="85"/>
  <c r="AQ106" i="85"/>
  <c r="AC106" i="85"/>
  <c r="AS106" i="85" s="1"/>
  <c r="AB106" i="85"/>
  <c r="AR106" i="85" s="1"/>
  <c r="AT105" i="85"/>
  <c r="AQ105" i="85"/>
  <c r="AC105" i="85"/>
  <c r="AB105" i="85"/>
  <c r="AT104" i="85"/>
  <c r="AQ104" i="85"/>
  <c r="AC104" i="85"/>
  <c r="AS104" i="85" s="1"/>
  <c r="AB104" i="85"/>
  <c r="AT103" i="85"/>
  <c r="AQ103" i="85"/>
  <c r="AC103" i="85"/>
  <c r="AB103" i="85"/>
  <c r="AT102" i="85"/>
  <c r="AQ102" i="85"/>
  <c r="AC102" i="85"/>
  <c r="AB102" i="85"/>
  <c r="AT101" i="85"/>
  <c r="AQ101" i="85"/>
  <c r="AC101" i="85"/>
  <c r="AB101" i="85"/>
  <c r="T101" i="85"/>
  <c r="AT100" i="85"/>
  <c r="AQ100" i="85"/>
  <c r="AC100" i="85"/>
  <c r="AB100" i="85"/>
  <c r="AT99" i="85"/>
  <c r="AQ99" i="85"/>
  <c r="AC99" i="85"/>
  <c r="AB99" i="85"/>
  <c r="AT98" i="85"/>
  <c r="AQ98" i="85"/>
  <c r="AC98" i="85"/>
  <c r="AB98" i="85"/>
  <c r="AT97" i="85"/>
  <c r="AR97" i="85"/>
  <c r="AQ97" i="85"/>
  <c r="AC97" i="85"/>
  <c r="AB97" i="85"/>
  <c r="AT96" i="85"/>
  <c r="AQ96" i="85"/>
  <c r="AC96" i="85"/>
  <c r="AS96" i="85" s="1"/>
  <c r="AB96" i="85"/>
  <c r="AR96" i="85" s="1"/>
  <c r="AT95" i="85"/>
  <c r="AQ95" i="85"/>
  <c r="AC95" i="85"/>
  <c r="AS95" i="85" s="1"/>
  <c r="AB95" i="85"/>
  <c r="AT94" i="85"/>
  <c r="AQ94" i="85"/>
  <c r="AC94" i="85"/>
  <c r="AS94" i="85" s="1"/>
  <c r="AB94" i="85"/>
  <c r="AT93" i="85"/>
  <c r="AQ93" i="85"/>
  <c r="AC93" i="85"/>
  <c r="AS93" i="85" s="1"/>
  <c r="AB93" i="85"/>
  <c r="T93" i="85"/>
  <c r="AT92" i="85"/>
  <c r="AQ92" i="85"/>
  <c r="AC92" i="85"/>
  <c r="AB92" i="85"/>
  <c r="AT91" i="85"/>
  <c r="AQ91" i="85"/>
  <c r="AC91" i="85"/>
  <c r="AB91" i="85"/>
  <c r="AT90" i="85"/>
  <c r="AQ90" i="85"/>
  <c r="AC90" i="85"/>
  <c r="AB90" i="85"/>
  <c r="AT89" i="85"/>
  <c r="AQ89" i="85"/>
  <c r="AC89" i="85"/>
  <c r="AB89" i="85"/>
  <c r="AT88" i="85"/>
  <c r="AQ88" i="85"/>
  <c r="AC88" i="85"/>
  <c r="AB88" i="85"/>
  <c r="AT87" i="85"/>
  <c r="AQ87" i="85"/>
  <c r="AC87" i="85"/>
  <c r="AB87" i="85"/>
  <c r="AT86" i="85"/>
  <c r="AQ86" i="85"/>
  <c r="AC86" i="85"/>
  <c r="AB86" i="85"/>
  <c r="AT85" i="85"/>
  <c r="AQ85" i="85"/>
  <c r="AC85" i="85"/>
  <c r="AB85" i="85"/>
  <c r="T85" i="85"/>
  <c r="AT84" i="85"/>
  <c r="AQ84" i="85"/>
  <c r="AC84" i="85"/>
  <c r="AB84" i="85"/>
  <c r="AT83" i="85"/>
  <c r="AQ83" i="85"/>
  <c r="AC83" i="85"/>
  <c r="AB83" i="85"/>
  <c r="AT82" i="85"/>
  <c r="AQ82" i="85"/>
  <c r="AC82" i="85"/>
  <c r="AB82" i="85"/>
  <c r="AT81" i="85"/>
  <c r="AQ81" i="85"/>
  <c r="AC81" i="85"/>
  <c r="AB81" i="85"/>
  <c r="AT80" i="85"/>
  <c r="AQ80" i="85"/>
  <c r="AC80" i="85"/>
  <c r="AB80" i="85"/>
  <c r="AT79" i="85"/>
  <c r="AQ79" i="85"/>
  <c r="AC79" i="85"/>
  <c r="AB79" i="85"/>
  <c r="AT78" i="85"/>
  <c r="AQ78" i="85"/>
  <c r="AC78" i="85"/>
  <c r="AB78" i="85"/>
  <c r="AR78" i="85" s="1"/>
  <c r="AT77" i="85"/>
  <c r="AQ77" i="85"/>
  <c r="AC77" i="85"/>
  <c r="AS77" i="85" s="1"/>
  <c r="AB77" i="85"/>
  <c r="T77" i="85"/>
  <c r="AT76" i="85"/>
  <c r="AQ76" i="85"/>
  <c r="AC76" i="85"/>
  <c r="AS76" i="85" s="1"/>
  <c r="AB76" i="85"/>
  <c r="AT75" i="85"/>
  <c r="AQ75" i="85"/>
  <c r="AC75" i="85"/>
  <c r="AB75" i="85"/>
  <c r="AT74" i="85"/>
  <c r="AQ74" i="85"/>
  <c r="AC74" i="85"/>
  <c r="AB74" i="85"/>
  <c r="AT73" i="85"/>
  <c r="AQ73" i="85"/>
  <c r="AC73" i="85"/>
  <c r="AB73" i="85"/>
  <c r="AT72" i="85"/>
  <c r="AQ72" i="85"/>
  <c r="AC72" i="85"/>
  <c r="AB72" i="85"/>
  <c r="AT71" i="85"/>
  <c r="AR71" i="85"/>
  <c r="AQ71" i="85"/>
  <c r="AC71" i="85"/>
  <c r="AB71" i="85"/>
  <c r="AR75" i="85" s="1"/>
  <c r="AT70" i="85"/>
  <c r="AQ70" i="85"/>
  <c r="AC70" i="85"/>
  <c r="AB70" i="85"/>
  <c r="AR70" i="85" s="1"/>
  <c r="AT69" i="85"/>
  <c r="AQ69" i="85"/>
  <c r="AC69" i="85"/>
  <c r="AB69" i="85"/>
  <c r="AR69" i="85" s="1"/>
  <c r="T69" i="85"/>
  <c r="AT68" i="85"/>
  <c r="AQ68" i="85"/>
  <c r="AC68" i="85"/>
  <c r="AS68" i="85" s="1"/>
  <c r="AB68" i="85"/>
  <c r="AT67" i="85"/>
  <c r="AQ67" i="85"/>
  <c r="AC67" i="85"/>
  <c r="AB67" i="85"/>
  <c r="AT66" i="85"/>
  <c r="AQ66" i="85"/>
  <c r="AC66" i="85"/>
  <c r="AB66" i="85"/>
  <c r="AT65" i="85"/>
  <c r="AQ65" i="85"/>
  <c r="AC65" i="85"/>
  <c r="AB65" i="85"/>
  <c r="AT64" i="85"/>
  <c r="AS64" i="85"/>
  <c r="AQ64" i="85"/>
  <c r="AC64" i="85"/>
  <c r="AB64" i="85"/>
  <c r="AT63" i="85"/>
  <c r="AQ63" i="85"/>
  <c r="AC63" i="85"/>
  <c r="AB63" i="85"/>
  <c r="AR63" i="85" s="1"/>
  <c r="AT62" i="85"/>
  <c r="AQ62" i="85"/>
  <c r="AC62" i="85"/>
  <c r="AS62" i="85" s="1"/>
  <c r="AB62" i="85"/>
  <c r="AR62" i="85" s="1"/>
  <c r="AT61" i="85"/>
  <c r="AQ61" i="85"/>
  <c r="AC61" i="85"/>
  <c r="AS61" i="85" s="1"/>
  <c r="AB61" i="85"/>
  <c r="AR61" i="85" s="1"/>
  <c r="T61" i="85"/>
  <c r="AT60" i="85"/>
  <c r="AQ60" i="85"/>
  <c r="AC60" i="85"/>
  <c r="AB60" i="85"/>
  <c r="AT59" i="85"/>
  <c r="AQ59" i="85"/>
  <c r="AC59" i="85"/>
  <c r="AB59" i="85"/>
  <c r="AT58" i="85"/>
  <c r="AQ58" i="85"/>
  <c r="AC58" i="85"/>
  <c r="AB58" i="85"/>
  <c r="AT57" i="85"/>
  <c r="AQ57" i="85"/>
  <c r="AC57" i="85"/>
  <c r="AB57" i="85"/>
  <c r="AT56" i="85"/>
  <c r="AQ56" i="85"/>
  <c r="AC56" i="85"/>
  <c r="AS56" i="85" s="1"/>
  <c r="AB56" i="85"/>
  <c r="AR56" i="85" s="1"/>
  <c r="AT55" i="85"/>
  <c r="AQ55" i="85"/>
  <c r="AC55" i="85"/>
  <c r="AB55" i="85"/>
  <c r="AT54" i="85"/>
  <c r="AQ54" i="85"/>
  <c r="AC54" i="85"/>
  <c r="AB54" i="85"/>
  <c r="AT53" i="85"/>
  <c r="AQ53" i="85"/>
  <c r="AC53" i="85"/>
  <c r="AB53" i="85"/>
  <c r="AR57" i="85" s="1"/>
  <c r="T53" i="85"/>
  <c r="AT52" i="85"/>
  <c r="AR52" i="85"/>
  <c r="AQ52" i="85"/>
  <c r="AC52" i="85"/>
  <c r="AB52" i="85"/>
  <c r="AT51" i="85"/>
  <c r="AS51" i="85"/>
  <c r="AQ51" i="85"/>
  <c r="AC51" i="85"/>
  <c r="AB51" i="85"/>
  <c r="AR51" i="85" s="1"/>
  <c r="AT50" i="85"/>
  <c r="AQ50" i="85"/>
  <c r="AC50" i="85"/>
  <c r="AS50" i="85" s="1"/>
  <c r="AB50" i="85"/>
  <c r="AR50" i="85" s="1"/>
  <c r="AT49" i="85"/>
  <c r="AQ49" i="85"/>
  <c r="AC49" i="85"/>
  <c r="AS49" i="85" s="1"/>
  <c r="AB49" i="85"/>
  <c r="AT48" i="85"/>
  <c r="AR48" i="85"/>
  <c r="AQ48" i="85"/>
  <c r="AC48" i="85"/>
  <c r="AB48" i="85"/>
  <c r="AT47" i="85"/>
  <c r="AQ47" i="85"/>
  <c r="AC47" i="85"/>
  <c r="AB47" i="85"/>
  <c r="AT46" i="85"/>
  <c r="AR46" i="85"/>
  <c r="AQ46" i="85"/>
  <c r="AC46" i="85"/>
  <c r="AB46" i="85"/>
  <c r="AT45" i="85"/>
  <c r="AQ45" i="85"/>
  <c r="AC45" i="85"/>
  <c r="AB45" i="85"/>
  <c r="AR45" i="85" s="1"/>
  <c r="T45" i="85"/>
  <c r="AT44" i="85"/>
  <c r="AQ44" i="85"/>
  <c r="AC44" i="85"/>
  <c r="AS44" i="85" s="1"/>
  <c r="AB44" i="85"/>
  <c r="AT43" i="85"/>
  <c r="AQ43" i="85"/>
  <c r="AC43" i="85"/>
  <c r="AS43" i="85" s="1"/>
  <c r="AB43" i="85"/>
  <c r="AT42" i="85"/>
  <c r="AQ42" i="85"/>
  <c r="AC42" i="85"/>
  <c r="AB42" i="85"/>
  <c r="AT41" i="85"/>
  <c r="AQ41" i="85"/>
  <c r="AC41" i="85"/>
  <c r="AB41" i="85"/>
  <c r="AT40" i="85"/>
  <c r="AS40" i="85"/>
  <c r="AQ40" i="85"/>
  <c r="AC40" i="85"/>
  <c r="AB40" i="85"/>
  <c r="AT39" i="85"/>
  <c r="AQ39" i="85"/>
  <c r="AC39" i="85"/>
  <c r="AB39" i="85"/>
  <c r="AR39" i="85" s="1"/>
  <c r="AT38" i="85"/>
  <c r="AQ38" i="85"/>
  <c r="AC38" i="85"/>
  <c r="AS38" i="85" s="1"/>
  <c r="AB38" i="85"/>
  <c r="AR38" i="85" s="1"/>
  <c r="AT37" i="85"/>
  <c r="AQ37" i="85"/>
  <c r="AC37" i="85"/>
  <c r="AS37" i="85" s="1"/>
  <c r="AB37" i="85"/>
  <c r="T37" i="85"/>
  <c r="AT36" i="85"/>
  <c r="AQ36" i="85"/>
  <c r="AC36" i="85"/>
  <c r="AB36" i="85"/>
  <c r="AR36" i="85" s="1"/>
  <c r="AT35" i="85"/>
  <c r="AR35" i="85"/>
  <c r="AQ35" i="85"/>
  <c r="AC35" i="85"/>
  <c r="AS35" i="85" s="1"/>
  <c r="AB35" i="85"/>
  <c r="AT34" i="85"/>
  <c r="AS34" i="85"/>
  <c r="AQ34" i="85"/>
  <c r="AC34" i="85"/>
  <c r="AB34" i="85"/>
  <c r="AT33" i="85"/>
  <c r="AQ33" i="85"/>
  <c r="AC33" i="85"/>
  <c r="AS33" i="85" s="1"/>
  <c r="AB33" i="85"/>
  <c r="AR33" i="85" s="1"/>
  <c r="AT32" i="85"/>
  <c r="AQ32" i="85"/>
  <c r="AC32" i="85"/>
  <c r="AS32" i="85" s="1"/>
  <c r="AB32" i="85"/>
  <c r="AT31" i="85"/>
  <c r="AQ31" i="85"/>
  <c r="AC31" i="85"/>
  <c r="AB31" i="85"/>
  <c r="AT30" i="85"/>
  <c r="AQ30" i="85"/>
  <c r="AC30" i="85"/>
  <c r="AB30" i="85"/>
  <c r="AT29" i="85"/>
  <c r="AQ29" i="85"/>
  <c r="AC29" i="85"/>
  <c r="AB29" i="85"/>
  <c r="AR29" i="85" s="1"/>
  <c r="T29" i="85"/>
  <c r="AT28" i="85"/>
  <c r="AQ28" i="85"/>
  <c r="AC28" i="85"/>
  <c r="AB28" i="85"/>
  <c r="AR28" i="85" s="1"/>
  <c r="AT27" i="85"/>
  <c r="AQ27" i="85"/>
  <c r="AC27" i="85"/>
  <c r="AS27" i="85" s="1"/>
  <c r="AB27" i="85"/>
  <c r="AT26" i="85"/>
  <c r="AQ26" i="85"/>
  <c r="AC26" i="85"/>
  <c r="AS26" i="85" s="1"/>
  <c r="AB26" i="85"/>
  <c r="AT25" i="85"/>
  <c r="AQ25" i="85"/>
  <c r="AC25" i="85"/>
  <c r="AS29" i="85" s="1"/>
  <c r="AB25" i="85"/>
  <c r="AT24" i="85"/>
  <c r="AQ24" i="85"/>
  <c r="AC24" i="85"/>
  <c r="AS24" i="85" s="1"/>
  <c r="AB24" i="85"/>
  <c r="AT23" i="85"/>
  <c r="AQ23" i="85"/>
  <c r="AC23" i="85"/>
  <c r="AB23" i="85"/>
  <c r="AT22" i="85"/>
  <c r="AQ22" i="85"/>
  <c r="AE22" i="85"/>
  <c r="AC22" i="85"/>
  <c r="AB22" i="85"/>
  <c r="AR22" i="85" s="1"/>
  <c r="AT21" i="85"/>
  <c r="AQ21" i="85"/>
  <c r="AC21" i="85"/>
  <c r="AB21" i="85"/>
  <c r="T21" i="85"/>
  <c r="AC20" i="85"/>
  <c r="AB20" i="85"/>
  <c r="AR24" i="85" s="1"/>
  <c r="AC19" i="85"/>
  <c r="AS23" i="85" s="1"/>
  <c r="AB19" i="85"/>
  <c r="AC18" i="85"/>
  <c r="AS22" i="85" s="1"/>
  <c r="AB18" i="85"/>
  <c r="U18" i="85"/>
  <c r="U19" i="85" s="1"/>
  <c r="U20" i="85" s="1"/>
  <c r="U21" i="85" s="1"/>
  <c r="U22" i="85" s="1"/>
  <c r="AF22" i="85" s="1"/>
  <c r="T18" i="85"/>
  <c r="AC17" i="85"/>
  <c r="AB17" i="85"/>
  <c r="T17" i="85"/>
  <c r="AC115" i="55"/>
  <c r="AB115" i="55"/>
  <c r="AQ114" i="55"/>
  <c r="AC114" i="55"/>
  <c r="AB114" i="55"/>
  <c r="AT113" i="55"/>
  <c r="AQ113" i="55"/>
  <c r="AC113" i="55"/>
  <c r="AB113" i="55"/>
  <c r="AT112" i="55"/>
  <c r="AQ112" i="55"/>
  <c r="AC112" i="55"/>
  <c r="AS112" i="55" s="1"/>
  <c r="AB112" i="55"/>
  <c r="AT111" i="55"/>
  <c r="AQ111" i="55"/>
  <c r="AC111" i="55"/>
  <c r="AB111" i="55"/>
  <c r="AT110" i="55"/>
  <c r="AQ110" i="55"/>
  <c r="AC110" i="55"/>
  <c r="AB110" i="55"/>
  <c r="AT109" i="55"/>
  <c r="AQ109" i="55"/>
  <c r="AC109" i="55"/>
  <c r="AB109" i="55"/>
  <c r="T109" i="55"/>
  <c r="AT108" i="55"/>
  <c r="AQ108" i="55"/>
  <c r="AC108" i="55"/>
  <c r="AB108" i="55"/>
  <c r="AT107" i="55"/>
  <c r="AQ107" i="55"/>
  <c r="AC107" i="55"/>
  <c r="AB107" i="55"/>
  <c r="AT106" i="55"/>
  <c r="AQ106" i="55"/>
  <c r="AC106" i="55"/>
  <c r="AB106" i="55"/>
  <c r="AT105" i="55"/>
  <c r="AQ105" i="55"/>
  <c r="AC105" i="55"/>
  <c r="AB105" i="55"/>
  <c r="AT104" i="55"/>
  <c r="AQ104" i="55"/>
  <c r="AC104" i="55"/>
  <c r="AB104" i="55"/>
  <c r="AT103" i="55"/>
  <c r="AQ103" i="55"/>
  <c r="AC103" i="55"/>
  <c r="AB103" i="55"/>
  <c r="AT102" i="55"/>
  <c r="AQ102" i="55"/>
  <c r="AC102" i="55"/>
  <c r="AS106" i="55" s="1"/>
  <c r="AB102" i="55"/>
  <c r="AT101" i="55"/>
  <c r="AQ101" i="55"/>
  <c r="AC101" i="55"/>
  <c r="AS105" i="55" s="1"/>
  <c r="AB101" i="55"/>
  <c r="T101" i="55"/>
  <c r="AT100" i="55"/>
  <c r="AQ100" i="55"/>
  <c r="AC100" i="55"/>
  <c r="AB100" i="55"/>
  <c r="AT99" i="55"/>
  <c r="AQ99" i="55"/>
  <c r="AC99" i="55"/>
  <c r="AB99" i="55"/>
  <c r="AT98" i="55"/>
  <c r="AQ98" i="55"/>
  <c r="AC98" i="55"/>
  <c r="AB98" i="55"/>
  <c r="AT97" i="55"/>
  <c r="AQ97" i="55"/>
  <c r="AC97" i="55"/>
  <c r="AB97" i="55"/>
  <c r="AT96" i="55"/>
  <c r="AQ96" i="55"/>
  <c r="AC96" i="55"/>
  <c r="AB96" i="55"/>
  <c r="AT95" i="55"/>
  <c r="AQ95" i="55"/>
  <c r="AC95" i="55"/>
  <c r="AB95" i="55"/>
  <c r="AT94" i="55"/>
  <c r="AQ94" i="55"/>
  <c r="AC94" i="55"/>
  <c r="AS98" i="55" s="1"/>
  <c r="AB94" i="55"/>
  <c r="AT93" i="55"/>
  <c r="AQ93" i="55"/>
  <c r="AC93" i="55"/>
  <c r="AS97" i="55" s="1"/>
  <c r="AB93" i="55"/>
  <c r="T93" i="55"/>
  <c r="AT92" i="55"/>
  <c r="AQ92" i="55"/>
  <c r="AC92" i="55"/>
  <c r="AB92" i="55"/>
  <c r="AT91" i="55"/>
  <c r="AQ91" i="55"/>
  <c r="AC91" i="55"/>
  <c r="AB91" i="55"/>
  <c r="AT90" i="55"/>
  <c r="AQ90" i="55"/>
  <c r="AC90" i="55"/>
  <c r="AB90" i="55"/>
  <c r="AT89" i="55"/>
  <c r="AQ89" i="55"/>
  <c r="AC89" i="55"/>
  <c r="AB89" i="55"/>
  <c r="AT88" i="55"/>
  <c r="AQ88" i="55"/>
  <c r="AC88" i="55"/>
  <c r="AS92" i="55" s="1"/>
  <c r="AB88" i="55"/>
  <c r="AT87" i="55"/>
  <c r="AQ87" i="55"/>
  <c r="AC87" i="55"/>
  <c r="AS91" i="55" s="1"/>
  <c r="AB87" i="55"/>
  <c r="AT86" i="55"/>
  <c r="AQ86" i="55"/>
  <c r="AC86" i="55"/>
  <c r="AS90" i="55" s="1"/>
  <c r="AB86" i="55"/>
  <c r="AT85" i="55"/>
  <c r="AQ85" i="55"/>
  <c r="AC85" i="55"/>
  <c r="AS89" i="55" s="1"/>
  <c r="AB85" i="55"/>
  <c r="T85" i="55"/>
  <c r="AT84" i="55"/>
  <c r="AQ84" i="55"/>
  <c r="AC84" i="55"/>
  <c r="AB84" i="55"/>
  <c r="AT83" i="55"/>
  <c r="AQ83" i="55"/>
  <c r="AC83" i="55"/>
  <c r="AB83" i="55"/>
  <c r="AT82" i="55"/>
  <c r="AQ82" i="55"/>
  <c r="AC82" i="55"/>
  <c r="AB82" i="55"/>
  <c r="AT81" i="55"/>
  <c r="AQ81" i="55"/>
  <c r="AC81" i="55"/>
  <c r="AB81" i="55"/>
  <c r="AT80" i="55"/>
  <c r="AQ80" i="55"/>
  <c r="AC80" i="55"/>
  <c r="AB80" i="55"/>
  <c r="AT79" i="55"/>
  <c r="AQ79" i="55"/>
  <c r="AC79" i="55"/>
  <c r="AB79" i="55"/>
  <c r="AT78" i="55"/>
  <c r="AQ78" i="55"/>
  <c r="AC78" i="55"/>
  <c r="AB78" i="55"/>
  <c r="AT77" i="55"/>
  <c r="AQ77" i="55"/>
  <c r="AC77" i="55"/>
  <c r="AB77" i="55"/>
  <c r="T77" i="55"/>
  <c r="AT76" i="55"/>
  <c r="AQ76" i="55"/>
  <c r="AC76" i="55"/>
  <c r="AB76" i="55"/>
  <c r="AT75" i="55"/>
  <c r="AQ75" i="55"/>
  <c r="AC75" i="55"/>
  <c r="AB75" i="55"/>
  <c r="AT74" i="55"/>
  <c r="AQ74" i="55"/>
  <c r="AC74" i="55"/>
  <c r="AB74" i="55"/>
  <c r="AT73" i="55"/>
  <c r="AQ73" i="55"/>
  <c r="AC73" i="55"/>
  <c r="AB73" i="55"/>
  <c r="AT72" i="55"/>
  <c r="AQ72" i="55"/>
  <c r="AC72" i="55"/>
  <c r="AB72" i="55"/>
  <c r="AT71" i="55"/>
  <c r="AQ71" i="55"/>
  <c r="AC71" i="55"/>
  <c r="AB71" i="55"/>
  <c r="AT70" i="55"/>
  <c r="AQ70" i="55"/>
  <c r="AC70" i="55"/>
  <c r="AB70" i="55"/>
  <c r="AT69" i="55"/>
  <c r="AQ69" i="55"/>
  <c r="AC69" i="55"/>
  <c r="AB69" i="55"/>
  <c r="T69" i="55"/>
  <c r="AT68" i="55"/>
  <c r="AQ68" i="55"/>
  <c r="AC68" i="55"/>
  <c r="AB68" i="55"/>
  <c r="AT67" i="55"/>
  <c r="AQ67" i="55"/>
  <c r="AC67" i="55"/>
  <c r="AB67" i="55"/>
  <c r="AT66" i="55"/>
  <c r="AQ66" i="55"/>
  <c r="AC66" i="55"/>
  <c r="AB66" i="55"/>
  <c r="AT65" i="55"/>
  <c r="AQ65" i="55"/>
  <c r="AC65" i="55"/>
  <c r="AB65" i="55"/>
  <c r="AT64" i="55"/>
  <c r="AQ64" i="55"/>
  <c r="AC64" i="55"/>
  <c r="AB64" i="55"/>
  <c r="AT63" i="55"/>
  <c r="AQ63" i="55"/>
  <c r="AC63" i="55"/>
  <c r="AB63" i="55"/>
  <c r="AT62" i="55"/>
  <c r="AQ62" i="55"/>
  <c r="AC62" i="55"/>
  <c r="AB62" i="55"/>
  <c r="AT61" i="55"/>
  <c r="AQ61" i="55"/>
  <c r="AC61" i="55"/>
  <c r="AB61" i="55"/>
  <c r="T61" i="55"/>
  <c r="AT60" i="55"/>
  <c r="AQ60" i="55"/>
  <c r="AC60" i="55"/>
  <c r="AB60" i="55"/>
  <c r="AT59" i="55"/>
  <c r="AQ59" i="55"/>
  <c r="AC59" i="55"/>
  <c r="AB59" i="55"/>
  <c r="AT58" i="55"/>
  <c r="AQ58" i="55"/>
  <c r="AC58" i="55"/>
  <c r="AB58" i="55"/>
  <c r="AT57" i="55"/>
  <c r="AQ57" i="55"/>
  <c r="AC57" i="55"/>
  <c r="AB57" i="55"/>
  <c r="AT56" i="55"/>
  <c r="AQ56" i="55"/>
  <c r="AC56" i="55"/>
  <c r="AB56" i="55"/>
  <c r="AT55" i="55"/>
  <c r="AQ55" i="55"/>
  <c r="AC55" i="55"/>
  <c r="AB55" i="55"/>
  <c r="AT54" i="55"/>
  <c r="AQ54" i="55"/>
  <c r="AC54" i="55"/>
  <c r="AB54" i="55"/>
  <c r="AT53" i="55"/>
  <c r="AQ53" i="55"/>
  <c r="AC53" i="55"/>
  <c r="AB53" i="55"/>
  <c r="T53" i="55"/>
  <c r="AT52" i="55"/>
  <c r="AQ52" i="55"/>
  <c r="AC52" i="55"/>
  <c r="AS56" i="55" s="1"/>
  <c r="AB52" i="55"/>
  <c r="AT51" i="55"/>
  <c r="AQ51" i="55"/>
  <c r="AC51" i="55"/>
  <c r="AB51" i="55"/>
  <c r="AT50" i="55"/>
  <c r="AQ50" i="55"/>
  <c r="AC50" i="55"/>
  <c r="AB50" i="55"/>
  <c r="AT49" i="55"/>
  <c r="AQ49" i="55"/>
  <c r="AC49" i="55"/>
  <c r="AB49" i="55"/>
  <c r="AT48" i="55"/>
  <c r="AQ48" i="55"/>
  <c r="AC48" i="55"/>
  <c r="AS52" i="55" s="1"/>
  <c r="AB48" i="55"/>
  <c r="AT47" i="55"/>
  <c r="AQ47" i="55"/>
  <c r="AC47" i="55"/>
  <c r="AS51" i="55" s="1"/>
  <c r="AB47" i="55"/>
  <c r="AT46" i="55"/>
  <c r="AQ46" i="55"/>
  <c r="AC46" i="55"/>
  <c r="AS50" i="55" s="1"/>
  <c r="AB46" i="55"/>
  <c r="AT45" i="55"/>
  <c r="AQ45" i="55"/>
  <c r="AC45" i="55"/>
  <c r="AS49" i="55" s="1"/>
  <c r="AB45" i="55"/>
  <c r="T45" i="55"/>
  <c r="AT44" i="55"/>
  <c r="AQ44" i="55"/>
  <c r="AC44" i="55"/>
  <c r="AB44" i="55"/>
  <c r="AT43" i="55"/>
  <c r="AQ43" i="55"/>
  <c r="AC43" i="55"/>
  <c r="AB43" i="55"/>
  <c r="AT42" i="55"/>
  <c r="AQ42" i="55"/>
  <c r="AC42" i="55"/>
  <c r="AB42" i="55"/>
  <c r="AT41" i="55"/>
  <c r="AQ41" i="55"/>
  <c r="AC41" i="55"/>
  <c r="AS45" i="55" s="1"/>
  <c r="AB41" i="55"/>
  <c r="AT40" i="55"/>
  <c r="AQ40" i="55"/>
  <c r="AC40" i="55"/>
  <c r="AB40" i="55"/>
  <c r="AT39" i="55"/>
  <c r="AQ39" i="55"/>
  <c r="AC39" i="55"/>
  <c r="AB39" i="55"/>
  <c r="AT38" i="55"/>
  <c r="AQ38" i="55"/>
  <c r="AC38" i="55"/>
  <c r="AB38" i="55"/>
  <c r="AR42" i="55" s="1"/>
  <c r="AT37" i="55"/>
  <c r="AQ37" i="55"/>
  <c r="AC37" i="55"/>
  <c r="AB37" i="55"/>
  <c r="T37" i="55"/>
  <c r="AT36" i="55"/>
  <c r="AQ36" i="55"/>
  <c r="AC36" i="55"/>
  <c r="AB36" i="55"/>
  <c r="AT35" i="55"/>
  <c r="AQ35" i="55"/>
  <c r="AC35" i="55"/>
  <c r="AB35" i="55"/>
  <c r="AT34" i="55"/>
  <c r="AQ34" i="55"/>
  <c r="AC34" i="55"/>
  <c r="AB34" i="55"/>
  <c r="AT33" i="55"/>
  <c r="AQ33" i="55"/>
  <c r="AC33" i="55"/>
  <c r="AB33" i="55"/>
  <c r="AT32" i="55"/>
  <c r="AQ32" i="55"/>
  <c r="AC32" i="55"/>
  <c r="AB32" i="55"/>
  <c r="AT31" i="55"/>
  <c r="AQ31" i="55"/>
  <c r="AC31" i="55"/>
  <c r="AB31" i="55"/>
  <c r="AT30" i="55"/>
  <c r="AQ30" i="55"/>
  <c r="AC30" i="55"/>
  <c r="AB30" i="55"/>
  <c r="AT29" i="55"/>
  <c r="AQ29" i="55"/>
  <c r="AC29" i="55"/>
  <c r="AB29" i="55"/>
  <c r="T29" i="55"/>
  <c r="AT28" i="55"/>
  <c r="AQ28" i="55"/>
  <c r="AC28" i="55"/>
  <c r="AB28" i="55"/>
  <c r="AT27" i="55"/>
  <c r="AQ27" i="55"/>
  <c r="AC27" i="55"/>
  <c r="AB27" i="55"/>
  <c r="AT26" i="55"/>
  <c r="AQ26" i="55"/>
  <c r="AC26" i="55"/>
  <c r="AB26" i="55"/>
  <c r="AT25" i="55"/>
  <c r="AQ25" i="55"/>
  <c r="AC25" i="55"/>
  <c r="AB25" i="55"/>
  <c r="AT24" i="55"/>
  <c r="AQ24" i="55"/>
  <c r="AC24" i="55"/>
  <c r="AB24" i="55"/>
  <c r="AT23" i="55"/>
  <c r="AQ23" i="55"/>
  <c r="AC23" i="55"/>
  <c r="AB23" i="55"/>
  <c r="AR27" i="55" s="1"/>
  <c r="AT22" i="55"/>
  <c r="AQ22" i="55"/>
  <c r="AC22" i="55"/>
  <c r="AB22" i="55"/>
  <c r="AT21" i="55"/>
  <c r="AQ21" i="55"/>
  <c r="AC21" i="55"/>
  <c r="AB21" i="55"/>
  <c r="AR21" i="55" s="1"/>
  <c r="T21" i="55"/>
  <c r="AC20" i="55"/>
  <c r="AB20" i="55"/>
  <c r="AC19" i="55"/>
  <c r="AB19" i="55"/>
  <c r="AC18" i="55"/>
  <c r="AB18" i="55"/>
  <c r="U18" i="55"/>
  <c r="U19" i="55" s="1"/>
  <c r="AC17" i="55"/>
  <c r="AB17" i="55"/>
  <c r="T17" i="55"/>
  <c r="D96" i="9"/>
  <c r="D45" i="9"/>
  <c r="AS110" i="55" l="1"/>
  <c r="AS111" i="55"/>
  <c r="AS64" i="55"/>
  <c r="AR104" i="55"/>
  <c r="AS22" i="86"/>
  <c r="AS60" i="86"/>
  <c r="AS71" i="86"/>
  <c r="AS26" i="86"/>
  <c r="AS62" i="86"/>
  <c r="AR79" i="86"/>
  <c r="AS113" i="86"/>
  <c r="AR27" i="86"/>
  <c r="AS54" i="86"/>
  <c r="AS55" i="86"/>
  <c r="AR81" i="86"/>
  <c r="AR82" i="86"/>
  <c r="AR83" i="86"/>
  <c r="AR84" i="86"/>
  <c r="AS105" i="86"/>
  <c r="AS28" i="86"/>
  <c r="AS56" i="86"/>
  <c r="AS58" i="86"/>
  <c r="AS63" i="86"/>
  <c r="AS65" i="86"/>
  <c r="AS70" i="86"/>
  <c r="AS74" i="86"/>
  <c r="AS75" i="86"/>
  <c r="AR77" i="86"/>
  <c r="AR78" i="86"/>
  <c r="AS104" i="86"/>
  <c r="AS106" i="86"/>
  <c r="AS111" i="86"/>
  <c r="AR21" i="86"/>
  <c r="AS64" i="86"/>
  <c r="AR80" i="86"/>
  <c r="AR109" i="86"/>
  <c r="AR110" i="86"/>
  <c r="AR111" i="86"/>
  <c r="AS24" i="86"/>
  <c r="AS52" i="86"/>
  <c r="AR23" i="86"/>
  <c r="AR24" i="86"/>
  <c r="AR25" i="86"/>
  <c r="AS37" i="86"/>
  <c r="AR47" i="86"/>
  <c r="AR48" i="86"/>
  <c r="AS102" i="86"/>
  <c r="AS103" i="86"/>
  <c r="AS109" i="86"/>
  <c r="AS21" i="86"/>
  <c r="AR22" i="86"/>
  <c r="AS25" i="86"/>
  <c r="AR26" i="86"/>
  <c r="AR29" i="86"/>
  <c r="AR30" i="86"/>
  <c r="AR31" i="86"/>
  <c r="AR32" i="86"/>
  <c r="AR33" i="86"/>
  <c r="AR34" i="86"/>
  <c r="AR39" i="86"/>
  <c r="AR40" i="86"/>
  <c r="AS88" i="86"/>
  <c r="AS90" i="86"/>
  <c r="AR112" i="86"/>
  <c r="AR86" i="86"/>
  <c r="AS29" i="86"/>
  <c r="AS30" i="86"/>
  <c r="AS31" i="86"/>
  <c r="AS32" i="86"/>
  <c r="AS33" i="86"/>
  <c r="AS34" i="86"/>
  <c r="AS35" i="86"/>
  <c r="AS36" i="86"/>
  <c r="AR45" i="86"/>
  <c r="AR56" i="86"/>
  <c r="AS66" i="86"/>
  <c r="AS107" i="86"/>
  <c r="AS23" i="86"/>
  <c r="AS27" i="86"/>
  <c r="AR28" i="86"/>
  <c r="AR50" i="86"/>
  <c r="AS73" i="86"/>
  <c r="AS76" i="86"/>
  <c r="AS36" i="85"/>
  <c r="AS108" i="85"/>
  <c r="T20" i="85"/>
  <c r="AR21" i="85"/>
  <c r="T22" i="85"/>
  <c r="AG22" i="85"/>
  <c r="U23" i="85"/>
  <c r="U24" i="85" s="1"/>
  <c r="AF24" i="85" s="1"/>
  <c r="AS31" i="85"/>
  <c r="AR40" i="85"/>
  <c r="AS42" i="85"/>
  <c r="AS54" i="85"/>
  <c r="AR60" i="85"/>
  <c r="AS66" i="85"/>
  <c r="AR81" i="85"/>
  <c r="AR82" i="85"/>
  <c r="AR83" i="85"/>
  <c r="AR84" i="85"/>
  <c r="AS105" i="85"/>
  <c r="AR54" i="85"/>
  <c r="T19" i="85"/>
  <c r="AS21" i="85"/>
  <c r="AR23" i="85"/>
  <c r="AR34" i="85"/>
  <c r="AR31" i="85"/>
  <c r="AS39" i="85"/>
  <c r="AR41" i="85"/>
  <c r="AR42" i="85"/>
  <c r="AS46" i="85"/>
  <c r="AR47" i="85"/>
  <c r="AS57" i="85"/>
  <c r="AR59" i="85"/>
  <c r="AS63" i="85"/>
  <c r="AR65" i="85"/>
  <c r="AR66" i="85"/>
  <c r="AS71" i="85"/>
  <c r="AR72" i="85"/>
  <c r="AR73" i="85"/>
  <c r="AR74" i="85"/>
  <c r="AS78" i="85"/>
  <c r="AS79" i="85"/>
  <c r="AS80" i="85"/>
  <c r="AS81" i="85"/>
  <c r="AR86" i="85"/>
  <c r="AR87" i="85"/>
  <c r="AR88" i="85"/>
  <c r="AR89" i="85"/>
  <c r="AR90" i="85"/>
  <c r="AR91" i="85"/>
  <c r="AR92" i="85"/>
  <c r="AR95" i="85"/>
  <c r="AR100" i="85"/>
  <c r="AS107" i="85"/>
  <c r="AR26" i="85"/>
  <c r="AR32" i="85"/>
  <c r="AS41" i="85"/>
  <c r="AR43" i="85"/>
  <c r="AR44" i="85"/>
  <c r="AS48" i="85"/>
  <c r="AR49" i="85"/>
  <c r="AS52" i="85"/>
  <c r="AS58" i="85"/>
  <c r="AR67" i="85"/>
  <c r="AR68" i="85"/>
  <c r="AS73" i="85"/>
  <c r="AS74" i="85"/>
  <c r="AS75" i="85"/>
  <c r="AR76" i="85"/>
  <c r="AS85" i="85"/>
  <c r="AS87" i="85"/>
  <c r="AS91" i="85"/>
  <c r="AS92" i="85"/>
  <c r="AR93" i="85"/>
  <c r="AR94" i="85"/>
  <c r="AS98" i="85"/>
  <c r="AR102" i="85"/>
  <c r="AR104" i="85"/>
  <c r="AR112" i="85"/>
  <c r="AS23" i="55"/>
  <c r="AR29" i="55"/>
  <c r="AR30" i="55"/>
  <c r="AR31" i="55"/>
  <c r="AR36" i="55"/>
  <c r="AR23" i="55"/>
  <c r="AR37" i="55"/>
  <c r="AS53" i="55"/>
  <c r="AS58" i="55"/>
  <c r="AS59" i="55"/>
  <c r="AS60" i="55"/>
  <c r="AR28" i="55"/>
  <c r="AS99" i="55"/>
  <c r="AS43" i="55"/>
  <c r="AS40" i="55"/>
  <c r="AS93" i="55"/>
  <c r="AS94" i="55"/>
  <c r="AS95" i="55"/>
  <c r="AS96" i="55"/>
  <c r="AS113" i="55"/>
  <c r="AS42" i="86"/>
  <c r="AS50" i="86"/>
  <c r="AS46" i="86"/>
  <c r="AR52" i="86"/>
  <c r="U19" i="86"/>
  <c r="AS38" i="86"/>
  <c r="AS40" i="86"/>
  <c r="AS41" i="86"/>
  <c r="AS47" i="86"/>
  <c r="AS43" i="86"/>
  <c r="AR35" i="86"/>
  <c r="AR36" i="86"/>
  <c r="AR37" i="86"/>
  <c r="AS45" i="86"/>
  <c r="AS49" i="86"/>
  <c r="AS53" i="86"/>
  <c r="AS57" i="86"/>
  <c r="AS61" i="86"/>
  <c r="AR70" i="86"/>
  <c r="AR74" i="86"/>
  <c r="AR76" i="86"/>
  <c r="AR72" i="86"/>
  <c r="AS39" i="86"/>
  <c r="AR69" i="86"/>
  <c r="AR73" i="86"/>
  <c r="AR71" i="86"/>
  <c r="AR75" i="86"/>
  <c r="AR38" i="86"/>
  <c r="AS44" i="86"/>
  <c r="AS48" i="86"/>
  <c r="AR54" i="86"/>
  <c r="AR58" i="86"/>
  <c r="AR46" i="86"/>
  <c r="AR49" i="86"/>
  <c r="AR53" i="86"/>
  <c r="AR57" i="86"/>
  <c r="AR60" i="86"/>
  <c r="AR61" i="86"/>
  <c r="AR62" i="86"/>
  <c r="AR63" i="86"/>
  <c r="AR64" i="86"/>
  <c r="AR65" i="86"/>
  <c r="AR66" i="86"/>
  <c r="AR67" i="86"/>
  <c r="AR68" i="86"/>
  <c r="AR113" i="86"/>
  <c r="AR51" i="86"/>
  <c r="AR55" i="86"/>
  <c r="AR59" i="86"/>
  <c r="AS72" i="86"/>
  <c r="AS77" i="86"/>
  <c r="AS78" i="86"/>
  <c r="AS79" i="86"/>
  <c r="AS80" i="86"/>
  <c r="AS81" i="86"/>
  <c r="AS83" i="86"/>
  <c r="AS96" i="86"/>
  <c r="AS100" i="86"/>
  <c r="AS85" i="86"/>
  <c r="AS92" i="86"/>
  <c r="AS98" i="86"/>
  <c r="AS94" i="86"/>
  <c r="AS82" i="86"/>
  <c r="AS84" i="86"/>
  <c r="AR85" i="86"/>
  <c r="AS87" i="86"/>
  <c r="AS91" i="86"/>
  <c r="AS99" i="86"/>
  <c r="AS95" i="86"/>
  <c r="AS86" i="86"/>
  <c r="AR88" i="86"/>
  <c r="AS89" i="86"/>
  <c r="AS93" i="86"/>
  <c r="AS97" i="86"/>
  <c r="AS101" i="86"/>
  <c r="AR89" i="86"/>
  <c r="AR90" i="86"/>
  <c r="AR91" i="86"/>
  <c r="AR92" i="86"/>
  <c r="AR99" i="86"/>
  <c r="AR100" i="86"/>
  <c r="AR98" i="86"/>
  <c r="AR101" i="86"/>
  <c r="AR102" i="86"/>
  <c r="AR103" i="86"/>
  <c r="AR104" i="86"/>
  <c r="AR105" i="86"/>
  <c r="AR106" i="86"/>
  <c r="AR107" i="86"/>
  <c r="AR108" i="86"/>
  <c r="AF23" i="85"/>
  <c r="AS28" i="85"/>
  <c r="AS45" i="85"/>
  <c r="AS47" i="85"/>
  <c r="AS60" i="85"/>
  <c r="AS65" i="85"/>
  <c r="T24" i="85"/>
  <c r="AG24" i="85"/>
  <c r="AR25" i="85"/>
  <c r="AS30" i="85"/>
  <c r="AR37" i="85"/>
  <c r="AR58" i="85"/>
  <c r="AS67" i="85"/>
  <c r="AG23" i="85"/>
  <c r="AE24" i="85"/>
  <c r="U25" i="85"/>
  <c r="AS25" i="85"/>
  <c r="AR30" i="85"/>
  <c r="AR53" i="85"/>
  <c r="AR55" i="85"/>
  <c r="AS69" i="85"/>
  <c r="T23" i="85"/>
  <c r="AE23" i="85"/>
  <c r="AR27" i="85"/>
  <c r="AS53" i="85"/>
  <c r="AS55" i="85"/>
  <c r="AR64" i="85"/>
  <c r="AR77" i="85"/>
  <c r="AS89" i="85"/>
  <c r="AS59" i="85"/>
  <c r="AS70" i="85"/>
  <c r="AS72" i="85"/>
  <c r="AS88" i="85"/>
  <c r="AR79" i="85"/>
  <c r="AR80" i="85"/>
  <c r="AS82" i="85"/>
  <c r="AS83" i="85"/>
  <c r="AS84" i="85"/>
  <c r="AR85" i="85"/>
  <c r="AS86" i="85"/>
  <c r="AS90" i="85"/>
  <c r="AS102" i="85"/>
  <c r="AS103" i="85"/>
  <c r="AR108" i="85"/>
  <c r="AS109" i="85"/>
  <c r="AS100" i="85"/>
  <c r="AS101" i="85"/>
  <c r="AS111" i="85"/>
  <c r="AS97" i="85"/>
  <c r="AS99" i="85"/>
  <c r="AR99" i="85"/>
  <c r="AR103" i="85"/>
  <c r="AR107" i="85"/>
  <c r="AR111" i="85"/>
  <c r="AR110" i="85"/>
  <c r="AR98" i="85"/>
  <c r="AR101" i="85"/>
  <c r="AR105" i="85"/>
  <c r="AR109" i="85"/>
  <c r="AS57" i="55"/>
  <c r="AS29" i="55"/>
  <c r="AR32" i="55"/>
  <c r="AR33" i="55"/>
  <c r="AR34" i="55"/>
  <c r="AR39" i="55"/>
  <c r="AS54" i="55"/>
  <c r="AS55" i="55"/>
  <c r="AS61" i="55"/>
  <c r="AS62" i="55"/>
  <c r="AS78" i="55"/>
  <c r="AR85" i="55"/>
  <c r="AR87" i="55"/>
  <c r="AR88" i="55"/>
  <c r="AS109" i="55"/>
  <c r="AS107" i="55"/>
  <c r="AS108" i="55"/>
  <c r="AR22" i="55"/>
  <c r="AR24" i="55"/>
  <c r="AR26" i="55"/>
  <c r="AR47" i="55"/>
  <c r="AR35" i="55"/>
  <c r="AS24" i="55"/>
  <c r="AR40" i="55"/>
  <c r="AR41" i="55"/>
  <c r="AS63" i="55"/>
  <c r="AS69" i="55"/>
  <c r="AS71" i="55"/>
  <c r="AS68" i="55"/>
  <c r="AS33" i="55"/>
  <c r="AR25" i="55"/>
  <c r="AS25" i="55"/>
  <c r="AS26" i="55"/>
  <c r="AS30" i="55"/>
  <c r="AS34" i="55"/>
  <c r="AS37" i="55"/>
  <c r="AR49" i="55"/>
  <c r="AR50" i="55"/>
  <c r="AR52" i="55"/>
  <c r="AS66" i="55"/>
  <c r="AR93" i="55"/>
  <c r="AR94" i="55"/>
  <c r="AR95" i="55"/>
  <c r="AR96" i="55"/>
  <c r="AR97" i="55"/>
  <c r="AR99" i="55"/>
  <c r="AR38" i="55"/>
  <c r="AS21" i="55"/>
  <c r="AS27" i="55"/>
  <c r="AS28" i="55"/>
  <c r="AS31" i="55"/>
  <c r="AS35" i="55"/>
  <c r="AS38" i="55"/>
  <c r="AS42" i="55"/>
  <c r="AS67" i="55"/>
  <c r="AS65" i="55"/>
  <c r="AR76" i="55"/>
  <c r="AS101" i="55"/>
  <c r="AS103" i="55"/>
  <c r="AS44" i="55"/>
  <c r="AR89" i="55"/>
  <c r="AR90" i="55"/>
  <c r="AS22" i="55"/>
  <c r="AS32" i="55"/>
  <c r="AS36" i="55"/>
  <c r="AS39" i="55"/>
  <c r="AS47" i="55"/>
  <c r="AS70" i="55"/>
  <c r="AS73" i="55"/>
  <c r="AR77" i="55"/>
  <c r="AR78" i="55"/>
  <c r="AR79" i="55"/>
  <c r="AR80" i="55"/>
  <c r="AR81" i="55"/>
  <c r="AR82" i="55"/>
  <c r="AR83" i="55"/>
  <c r="AR84" i="55"/>
  <c r="AR105" i="55"/>
  <c r="AR106" i="55"/>
  <c r="U20" i="55"/>
  <c r="T19" i="55"/>
  <c r="T18" i="55"/>
  <c r="AS41" i="55"/>
  <c r="AR43" i="55"/>
  <c r="AR46" i="55"/>
  <c r="AS46" i="55"/>
  <c r="AS48" i="55"/>
  <c r="AR61" i="55"/>
  <c r="AR62" i="55"/>
  <c r="AR63" i="55"/>
  <c r="AR64" i="55"/>
  <c r="AR65" i="55"/>
  <c r="AR45" i="55"/>
  <c r="AR44" i="55"/>
  <c r="AR48" i="55"/>
  <c r="AR51" i="55"/>
  <c r="AR53" i="55"/>
  <c r="AR54" i="55"/>
  <c r="AR55" i="55"/>
  <c r="AR56" i="55"/>
  <c r="AR57" i="55"/>
  <c r="AR58" i="55"/>
  <c r="AR59" i="55"/>
  <c r="AR60" i="55"/>
  <c r="AR68" i="55"/>
  <c r="AR72" i="55"/>
  <c r="AR75" i="55"/>
  <c r="AS76" i="55"/>
  <c r="AS77" i="55"/>
  <c r="AS85" i="55"/>
  <c r="AS81" i="55"/>
  <c r="AR67" i="55"/>
  <c r="AR71" i="55"/>
  <c r="AS72" i="55"/>
  <c r="AR74" i="55"/>
  <c r="AS75" i="55"/>
  <c r="AS80" i="55"/>
  <c r="AS84" i="55"/>
  <c r="AS88" i="55"/>
  <c r="AR66" i="55"/>
  <c r="AR70" i="55"/>
  <c r="AR73" i="55"/>
  <c r="AS74" i="55"/>
  <c r="AS79" i="55"/>
  <c r="AS83" i="55"/>
  <c r="AS87" i="55"/>
  <c r="AR69" i="55"/>
  <c r="AS82" i="55"/>
  <c r="AS86" i="55"/>
  <c r="AR91" i="55"/>
  <c r="AR86" i="55"/>
  <c r="AS100" i="55"/>
  <c r="AS104" i="55"/>
  <c r="AR103" i="55"/>
  <c r="AR92" i="55"/>
  <c r="AR107" i="55"/>
  <c r="AR108" i="55"/>
  <c r="AR109" i="55"/>
  <c r="AR110" i="55"/>
  <c r="AR111" i="55"/>
  <c r="AR112" i="55"/>
  <c r="AR113" i="55"/>
  <c r="AR102" i="55"/>
  <c r="AS102" i="55"/>
  <c r="AR98" i="55"/>
  <c r="AR101" i="55"/>
  <c r="AR100" i="55"/>
  <c r="T19" i="86" l="1"/>
  <c r="U20" i="86"/>
  <c r="U26" i="85"/>
  <c r="AF25" i="85"/>
  <c r="AG25" i="85"/>
  <c r="AE25" i="85"/>
  <c r="T25" i="85"/>
  <c r="U21" i="55"/>
  <c r="U22" i="55" s="1"/>
  <c r="T20" i="55"/>
  <c r="T20" i="86" l="1"/>
  <c r="U21" i="86"/>
  <c r="U22" i="86" s="1"/>
  <c r="AF26" i="85"/>
  <c r="AG26" i="85"/>
  <c r="T26" i="85"/>
  <c r="U27" i="85"/>
  <c r="AE26" i="85"/>
  <c r="AG22" i="55"/>
  <c r="AF22" i="55"/>
  <c r="AE22" i="55"/>
  <c r="T22" i="55"/>
  <c r="U23" i="55"/>
  <c r="AE22" i="86" l="1"/>
  <c r="T22" i="86"/>
  <c r="U23" i="86"/>
  <c r="AF22" i="86"/>
  <c r="AG22" i="86"/>
  <c r="U28" i="85"/>
  <c r="AG27" i="85"/>
  <c r="AE27" i="85"/>
  <c r="T27" i="85"/>
  <c r="AF27" i="85"/>
  <c r="AF23" i="55"/>
  <c r="AE23" i="55"/>
  <c r="T23" i="55"/>
  <c r="U24" i="55"/>
  <c r="AG23" i="55"/>
  <c r="AG23" i="86" l="1"/>
  <c r="AF23" i="86"/>
  <c r="U24" i="86"/>
  <c r="AE23" i="86"/>
  <c r="T23" i="86"/>
  <c r="AF28" i="85"/>
  <c r="U29" i="85"/>
  <c r="AE28" i="85"/>
  <c r="AG28" i="85"/>
  <c r="T28" i="85"/>
  <c r="AG24" i="55"/>
  <c r="AF24" i="55"/>
  <c r="AE24" i="55"/>
  <c r="T24" i="55"/>
  <c r="U25" i="55"/>
  <c r="AE24" i="86" l="1"/>
  <c r="T24" i="86"/>
  <c r="U25" i="86"/>
  <c r="AF24" i="86"/>
  <c r="AG24" i="86"/>
  <c r="AH29" i="85"/>
  <c r="AF29" i="85"/>
  <c r="AE29" i="85"/>
  <c r="U30" i="85"/>
  <c r="AG29" i="85"/>
  <c r="AE25" i="55"/>
  <c r="T25" i="55"/>
  <c r="U26" i="55"/>
  <c r="AG25" i="55"/>
  <c r="AF25" i="55"/>
  <c r="AG25" i="86" l="1"/>
  <c r="AF25" i="86"/>
  <c r="U26" i="86"/>
  <c r="AE25" i="86"/>
  <c r="T25" i="86"/>
  <c r="AH30" i="85"/>
  <c r="AE30" i="85"/>
  <c r="T30" i="85"/>
  <c r="U31" i="85"/>
  <c r="AG30" i="85"/>
  <c r="AF30" i="85"/>
  <c r="U27" i="55"/>
  <c r="AG26" i="55"/>
  <c r="AF26" i="55"/>
  <c r="AE26" i="55"/>
  <c r="T26" i="55"/>
  <c r="AE26" i="86" l="1"/>
  <c r="T26" i="86"/>
  <c r="AF26" i="86"/>
  <c r="U27" i="86"/>
  <c r="AG26" i="86"/>
  <c r="AH31" i="85"/>
  <c r="AF31" i="85"/>
  <c r="U32" i="85"/>
  <c r="AG31" i="85"/>
  <c r="AE31" i="85"/>
  <c r="T31" i="85"/>
  <c r="AE27" i="55"/>
  <c r="T27" i="55"/>
  <c r="U28" i="55"/>
  <c r="AG27" i="55"/>
  <c r="AF27" i="55"/>
  <c r="AG27" i="86" l="1"/>
  <c r="U28" i="86"/>
  <c r="AF27" i="86"/>
  <c r="AE27" i="86"/>
  <c r="T27" i="86"/>
  <c r="AH32" i="85"/>
  <c r="U33" i="85"/>
  <c r="AG32" i="85"/>
  <c r="AE32" i="85"/>
  <c r="T32" i="85"/>
  <c r="AF32" i="85"/>
  <c r="AG28" i="55"/>
  <c r="AF28" i="55"/>
  <c r="AE28" i="55"/>
  <c r="T28" i="55"/>
  <c r="U29" i="55"/>
  <c r="AE28" i="86" l="1"/>
  <c r="T28" i="86"/>
  <c r="U29" i="86"/>
  <c r="AF28" i="86"/>
  <c r="AG28" i="86"/>
  <c r="AH33" i="85"/>
  <c r="U34" i="85"/>
  <c r="AF33" i="85"/>
  <c r="AE33" i="85"/>
  <c r="T33" i="85"/>
  <c r="AG33" i="85"/>
  <c r="AF29" i="55"/>
  <c r="AE29" i="55"/>
  <c r="AH29" i="55"/>
  <c r="AG29" i="55"/>
  <c r="U30" i="55"/>
  <c r="AG29" i="86" l="1"/>
  <c r="U30" i="86"/>
  <c r="AF29" i="86"/>
  <c r="AH29" i="86"/>
  <c r="AE29" i="86"/>
  <c r="AH34" i="85"/>
  <c r="AG34" i="85"/>
  <c r="AF34" i="85"/>
  <c r="U35" i="85"/>
  <c r="AE34" i="85"/>
  <c r="T34" i="85"/>
  <c r="AE30" i="55"/>
  <c r="T30" i="55"/>
  <c r="AH30" i="55"/>
  <c r="AG30" i="55"/>
  <c r="U31" i="55"/>
  <c r="AF30" i="55"/>
  <c r="AG30" i="86" l="1"/>
  <c r="AH30" i="86"/>
  <c r="U31" i="86"/>
  <c r="AF30" i="86"/>
  <c r="AE30" i="86"/>
  <c r="T30" i="86"/>
  <c r="AH35" i="85"/>
  <c r="AG35" i="85"/>
  <c r="U36" i="85"/>
  <c r="AF35" i="85"/>
  <c r="AE35" i="85"/>
  <c r="T35" i="85"/>
  <c r="U32" i="55"/>
  <c r="AF31" i="55"/>
  <c r="AE31" i="55"/>
  <c r="T31" i="55"/>
  <c r="AH31" i="55"/>
  <c r="AG31" i="55"/>
  <c r="AG31" i="86" l="1"/>
  <c r="U32" i="86"/>
  <c r="AF31" i="86"/>
  <c r="AH31" i="86"/>
  <c r="AE31" i="86"/>
  <c r="T31" i="86"/>
  <c r="AH36" i="85"/>
  <c r="AG36" i="85"/>
  <c r="AF36" i="85"/>
  <c r="U37" i="85"/>
  <c r="AE36" i="85"/>
  <c r="T36" i="85"/>
  <c r="U33" i="55"/>
  <c r="AF32" i="55"/>
  <c r="AE32" i="55"/>
  <c r="T32" i="55"/>
  <c r="AH32" i="55"/>
  <c r="AG32" i="55"/>
  <c r="AG32" i="86" l="1"/>
  <c r="U33" i="86"/>
  <c r="AF32" i="86"/>
  <c r="AH32" i="86"/>
  <c r="AE32" i="86"/>
  <c r="T32" i="86"/>
  <c r="AH37" i="85"/>
  <c r="U38" i="85"/>
  <c r="AG37" i="85"/>
  <c r="AF37" i="85"/>
  <c r="AE37" i="85"/>
  <c r="U34" i="55"/>
  <c r="AF33" i="55"/>
  <c r="AE33" i="55"/>
  <c r="T33" i="55"/>
  <c r="AH33" i="55"/>
  <c r="AG33" i="55"/>
  <c r="AG33" i="86" l="1"/>
  <c r="AH33" i="86"/>
  <c r="U34" i="86"/>
  <c r="AF33" i="86"/>
  <c r="AE33" i="86"/>
  <c r="T33" i="86"/>
  <c r="AE38" i="85"/>
  <c r="T38" i="85"/>
  <c r="AH38" i="85"/>
  <c r="U39" i="85"/>
  <c r="AG38" i="85"/>
  <c r="AF38" i="85"/>
  <c r="U35" i="55"/>
  <c r="AF34" i="55"/>
  <c r="AE34" i="55"/>
  <c r="T34" i="55"/>
  <c r="AH34" i="55"/>
  <c r="AG34" i="55"/>
  <c r="AG34" i="86" l="1"/>
  <c r="U35" i="86"/>
  <c r="AF34" i="86"/>
  <c r="AH34" i="86"/>
  <c r="AE34" i="86"/>
  <c r="T34" i="86"/>
  <c r="AE39" i="85"/>
  <c r="T39" i="85"/>
  <c r="AH39" i="85"/>
  <c r="U40" i="85"/>
  <c r="AG39" i="85"/>
  <c r="AF39" i="85"/>
  <c r="U36" i="55"/>
  <c r="AF35" i="55"/>
  <c r="AE35" i="55"/>
  <c r="T35" i="55"/>
  <c r="AH35" i="55"/>
  <c r="AG35" i="55"/>
  <c r="AG35" i="86" l="1"/>
  <c r="AH35" i="86"/>
  <c r="U36" i="86"/>
  <c r="AF35" i="86"/>
  <c r="AE35" i="86"/>
  <c r="T35" i="86"/>
  <c r="AE40" i="85"/>
  <c r="T40" i="85"/>
  <c r="AH40" i="85"/>
  <c r="U41" i="85"/>
  <c r="AG40" i="85"/>
  <c r="AF40" i="85"/>
  <c r="U37" i="55"/>
  <c r="AF36" i="55"/>
  <c r="AE36" i="55"/>
  <c r="T36" i="55"/>
  <c r="AH36" i="55"/>
  <c r="AG36" i="55"/>
  <c r="AG36" i="86" l="1"/>
  <c r="AH36" i="86"/>
  <c r="U37" i="86"/>
  <c r="AF36" i="86"/>
  <c r="AE36" i="86"/>
  <c r="T36" i="86"/>
  <c r="AE41" i="85"/>
  <c r="T41" i="85"/>
  <c r="AH41" i="85"/>
  <c r="U42" i="85"/>
  <c r="AG41" i="85"/>
  <c r="AF41" i="85"/>
  <c r="U38" i="55"/>
  <c r="AF37" i="55"/>
  <c r="AE37" i="55"/>
  <c r="AH37" i="55"/>
  <c r="AG37" i="55"/>
  <c r="AG37" i="86" l="1"/>
  <c r="AH37" i="86"/>
  <c r="U38" i="86"/>
  <c r="AF37" i="86"/>
  <c r="AE37" i="86"/>
  <c r="AE42" i="85"/>
  <c r="T42" i="85"/>
  <c r="AH42" i="85"/>
  <c r="U43" i="85"/>
  <c r="AG42" i="85"/>
  <c r="AF42" i="85"/>
  <c r="U39" i="55"/>
  <c r="AF38" i="55"/>
  <c r="AE38" i="55"/>
  <c r="T38" i="55"/>
  <c r="AH38" i="55"/>
  <c r="AG38" i="55"/>
  <c r="AG38" i="86" l="1"/>
  <c r="AH38" i="86"/>
  <c r="U39" i="86"/>
  <c r="AF38" i="86"/>
  <c r="AE38" i="86"/>
  <c r="T38" i="86"/>
  <c r="AE43" i="85"/>
  <c r="T43" i="85"/>
  <c r="AH43" i="85"/>
  <c r="U44" i="85"/>
  <c r="AG43" i="85"/>
  <c r="AF43" i="85"/>
  <c r="U40" i="55"/>
  <c r="AF39" i="55"/>
  <c r="AE39" i="55"/>
  <c r="T39" i="55"/>
  <c r="AH39" i="55"/>
  <c r="AG39" i="55"/>
  <c r="AG39" i="86" l="1"/>
  <c r="AH39" i="86"/>
  <c r="U40" i="86"/>
  <c r="AF39" i="86"/>
  <c r="AE39" i="86"/>
  <c r="T39" i="86"/>
  <c r="AE44" i="85"/>
  <c r="T44" i="85"/>
  <c r="U45" i="85"/>
  <c r="AH44" i="85"/>
  <c r="AG44" i="85"/>
  <c r="AF44" i="85"/>
  <c r="U41" i="55"/>
  <c r="AF40" i="55"/>
  <c r="AE40" i="55"/>
  <c r="T40" i="55"/>
  <c r="AH40" i="55"/>
  <c r="AG40" i="55"/>
  <c r="AG40" i="86" l="1"/>
  <c r="AH40" i="86"/>
  <c r="U41" i="86"/>
  <c r="AF40" i="86"/>
  <c r="AE40" i="86"/>
  <c r="T40" i="86"/>
  <c r="AE45" i="85"/>
  <c r="U46" i="85"/>
  <c r="AG45" i="85"/>
  <c r="AF45" i="85"/>
  <c r="AH45" i="85"/>
  <c r="U42" i="55"/>
  <c r="AF41" i="55"/>
  <c r="AE41" i="55"/>
  <c r="T41" i="55"/>
  <c r="AH41" i="55"/>
  <c r="AG41" i="55"/>
  <c r="AG41" i="86" l="1"/>
  <c r="U42" i="86"/>
  <c r="AH41" i="86"/>
  <c r="AF41" i="86"/>
  <c r="AE41" i="86"/>
  <c r="T41" i="86"/>
  <c r="AE46" i="85"/>
  <c r="T46" i="85"/>
  <c r="U47" i="85"/>
  <c r="AG46" i="85"/>
  <c r="AF46" i="85"/>
  <c r="AH46" i="85"/>
  <c r="U43" i="55"/>
  <c r="AF42" i="55"/>
  <c r="AE42" i="55"/>
  <c r="T42" i="55"/>
  <c r="AH42" i="55"/>
  <c r="AG42" i="55"/>
  <c r="AG42" i="86" l="1"/>
  <c r="U43" i="86"/>
  <c r="AF42" i="86"/>
  <c r="AH42" i="86"/>
  <c r="T42" i="86"/>
  <c r="AE42" i="86"/>
  <c r="AE47" i="85"/>
  <c r="T47" i="85"/>
  <c r="U48" i="85"/>
  <c r="AG47" i="85"/>
  <c r="AF47" i="85"/>
  <c r="AH47" i="85"/>
  <c r="U44" i="55"/>
  <c r="AF43" i="55"/>
  <c r="AE43" i="55"/>
  <c r="T43" i="55"/>
  <c r="AH43" i="55"/>
  <c r="AG43" i="55"/>
  <c r="AG43" i="86" l="1"/>
  <c r="U44" i="86"/>
  <c r="AF43" i="86"/>
  <c r="AH43" i="86"/>
  <c r="T43" i="86"/>
  <c r="AE43" i="86"/>
  <c r="AE48" i="85"/>
  <c r="T48" i="85"/>
  <c r="U49" i="85"/>
  <c r="AG48" i="85"/>
  <c r="AF48" i="85"/>
  <c r="AH48" i="85"/>
  <c r="U45" i="55"/>
  <c r="AF44" i="55"/>
  <c r="AH44" i="55"/>
  <c r="AG44" i="55"/>
  <c r="T44" i="55"/>
  <c r="AE44" i="55"/>
  <c r="AG44" i="86" l="1"/>
  <c r="U45" i="86"/>
  <c r="AF44" i="86"/>
  <c r="AE44" i="86"/>
  <c r="AH44" i="86"/>
  <c r="T44" i="86"/>
  <c r="AE49" i="85"/>
  <c r="T49" i="85"/>
  <c r="U50" i="85"/>
  <c r="AG49" i="85"/>
  <c r="AF49" i="85"/>
  <c r="AH49" i="85"/>
  <c r="U46" i="55"/>
  <c r="AF45" i="55"/>
  <c r="AE45" i="55"/>
  <c r="AH45" i="55"/>
  <c r="AG45" i="55"/>
  <c r="AE45" i="86" l="1"/>
  <c r="AG45" i="86"/>
  <c r="U46" i="86"/>
  <c r="AF45" i="86"/>
  <c r="AH45" i="86"/>
  <c r="AE50" i="85"/>
  <c r="T50" i="85"/>
  <c r="U51" i="85"/>
  <c r="AG50" i="85"/>
  <c r="AF50" i="85"/>
  <c r="AH50" i="85"/>
  <c r="U47" i="55"/>
  <c r="AF46" i="55"/>
  <c r="AG46" i="55"/>
  <c r="T46" i="55"/>
  <c r="AE46" i="55"/>
  <c r="AH46" i="55"/>
  <c r="U47" i="86" l="1"/>
  <c r="AE46" i="86"/>
  <c r="T46" i="86"/>
  <c r="AG46" i="86"/>
  <c r="AF46" i="86"/>
  <c r="AH46" i="86"/>
  <c r="AE51" i="85"/>
  <c r="T51" i="85"/>
  <c r="U52" i="85"/>
  <c r="AG51" i="85"/>
  <c r="AF51" i="85"/>
  <c r="AH51" i="85"/>
  <c r="U48" i="55"/>
  <c r="AF47" i="55"/>
  <c r="AH47" i="55"/>
  <c r="AG47" i="55"/>
  <c r="T47" i="55"/>
  <c r="AE47" i="55"/>
  <c r="U48" i="86" l="1"/>
  <c r="AF47" i="86"/>
  <c r="AH47" i="86"/>
  <c r="AE47" i="86"/>
  <c r="T47" i="86"/>
  <c r="AG47" i="86"/>
  <c r="AE52" i="85"/>
  <c r="T52" i="85"/>
  <c r="AG52" i="85"/>
  <c r="AF52" i="85"/>
  <c r="U53" i="85"/>
  <c r="AH52" i="85"/>
  <c r="U49" i="55"/>
  <c r="AF48" i="55"/>
  <c r="AH48" i="55"/>
  <c r="AG48" i="55"/>
  <c r="T48" i="55"/>
  <c r="AE48" i="55"/>
  <c r="U49" i="86" l="1"/>
  <c r="AF48" i="86"/>
  <c r="AG48" i="86"/>
  <c r="T48" i="86"/>
  <c r="AE48" i="86"/>
  <c r="AH48" i="86"/>
  <c r="AE53" i="85"/>
  <c r="AF53" i="85"/>
  <c r="U54" i="85"/>
  <c r="AH53" i="85"/>
  <c r="AG53" i="85"/>
  <c r="U50" i="55"/>
  <c r="AF49" i="55"/>
  <c r="AH49" i="55"/>
  <c r="AG49" i="55"/>
  <c r="T49" i="55"/>
  <c r="AE49" i="55"/>
  <c r="U50" i="86" l="1"/>
  <c r="AF49" i="86"/>
  <c r="AE49" i="86"/>
  <c r="AH49" i="86"/>
  <c r="AG49" i="86"/>
  <c r="T49" i="86"/>
  <c r="AE54" i="85"/>
  <c r="T54" i="85"/>
  <c r="AF54" i="85"/>
  <c r="AH54" i="85"/>
  <c r="U55" i="85"/>
  <c r="AG54" i="85"/>
  <c r="U51" i="55"/>
  <c r="AF50" i="55"/>
  <c r="AH50" i="55"/>
  <c r="AG50" i="55"/>
  <c r="T50" i="55"/>
  <c r="AE50" i="55"/>
  <c r="U51" i="86" l="1"/>
  <c r="AF50" i="86"/>
  <c r="AG50" i="86"/>
  <c r="T50" i="86"/>
  <c r="AH50" i="86"/>
  <c r="AE50" i="86"/>
  <c r="AE55" i="85"/>
  <c r="T55" i="85"/>
  <c r="U56" i="85"/>
  <c r="AF55" i="85"/>
  <c r="AH55" i="85"/>
  <c r="AG55" i="85"/>
  <c r="U52" i="55"/>
  <c r="AF51" i="55"/>
  <c r="AH51" i="55"/>
  <c r="AG51" i="55"/>
  <c r="T51" i="55"/>
  <c r="AE51" i="55"/>
  <c r="U52" i="86" l="1"/>
  <c r="AF51" i="86"/>
  <c r="AH51" i="86"/>
  <c r="AE51" i="86"/>
  <c r="T51" i="86"/>
  <c r="AG51" i="86"/>
  <c r="AG56" i="85"/>
  <c r="AE56" i="85"/>
  <c r="T56" i="85"/>
  <c r="U57" i="85"/>
  <c r="AH56" i="85"/>
  <c r="AF56" i="85"/>
  <c r="U53" i="55"/>
  <c r="AF52" i="55"/>
  <c r="AH52" i="55"/>
  <c r="AG52" i="55"/>
  <c r="T52" i="55"/>
  <c r="AE52" i="55"/>
  <c r="U53" i="86" l="1"/>
  <c r="AF52" i="86"/>
  <c r="AG52" i="86"/>
  <c r="T52" i="86"/>
  <c r="AE52" i="86"/>
  <c r="AH52" i="86"/>
  <c r="AG57" i="85"/>
  <c r="AE57" i="85"/>
  <c r="T57" i="85"/>
  <c r="U58" i="85"/>
  <c r="AH57" i="85"/>
  <c r="AF57" i="85"/>
  <c r="U54" i="55"/>
  <c r="AF53" i="55"/>
  <c r="AE53" i="55"/>
  <c r="AH53" i="55"/>
  <c r="AG53" i="55"/>
  <c r="U54" i="86" l="1"/>
  <c r="AF53" i="86"/>
  <c r="AE53" i="86"/>
  <c r="AH53" i="86"/>
  <c r="AG53" i="86"/>
  <c r="U59" i="85"/>
  <c r="AG58" i="85"/>
  <c r="AE58" i="85"/>
  <c r="T58" i="85"/>
  <c r="AH58" i="85"/>
  <c r="AF58" i="85"/>
  <c r="U55" i="55"/>
  <c r="AF54" i="55"/>
  <c r="AE54" i="55"/>
  <c r="T54" i="55"/>
  <c r="AH54" i="55"/>
  <c r="AG54" i="55"/>
  <c r="U55" i="86" l="1"/>
  <c r="AF54" i="86"/>
  <c r="AG54" i="86"/>
  <c r="T54" i="86"/>
  <c r="AH54" i="86"/>
  <c r="AE54" i="86"/>
  <c r="AE59" i="85"/>
  <c r="T59" i="85"/>
  <c r="U60" i="85"/>
  <c r="AG59" i="85"/>
  <c r="AH59" i="85"/>
  <c r="AF59" i="85"/>
  <c r="U56" i="55"/>
  <c r="AF55" i="55"/>
  <c r="AE55" i="55"/>
  <c r="T55" i="55"/>
  <c r="AH55" i="55"/>
  <c r="AG55" i="55"/>
  <c r="U56" i="86" l="1"/>
  <c r="AF55" i="86"/>
  <c r="AH55" i="86"/>
  <c r="AE55" i="86"/>
  <c r="T55" i="86"/>
  <c r="AG55" i="86"/>
  <c r="AE60" i="85"/>
  <c r="T60" i="85"/>
  <c r="AG60" i="85"/>
  <c r="U61" i="85"/>
  <c r="AH60" i="85"/>
  <c r="AF60" i="85"/>
  <c r="U57" i="55"/>
  <c r="AF56" i="55"/>
  <c r="AE56" i="55"/>
  <c r="T56" i="55"/>
  <c r="AH56" i="55"/>
  <c r="AG56" i="55"/>
  <c r="U57" i="86" l="1"/>
  <c r="AF56" i="86"/>
  <c r="AG56" i="86"/>
  <c r="T56" i="86"/>
  <c r="AE56" i="86"/>
  <c r="AH56" i="86"/>
  <c r="AE61" i="85"/>
  <c r="AF61" i="85"/>
  <c r="AH61" i="85"/>
  <c r="AG61" i="85"/>
  <c r="U62" i="85"/>
  <c r="U58" i="55"/>
  <c r="AF57" i="55"/>
  <c r="AE57" i="55"/>
  <c r="T57" i="55"/>
  <c r="AH57" i="55"/>
  <c r="AG57" i="55"/>
  <c r="U58" i="86" l="1"/>
  <c r="AF57" i="86"/>
  <c r="AE57" i="86"/>
  <c r="AH57" i="86"/>
  <c r="AG57" i="86"/>
  <c r="T57" i="86"/>
  <c r="AE62" i="85"/>
  <c r="T62" i="85"/>
  <c r="AF62" i="85"/>
  <c r="AH62" i="85"/>
  <c r="U63" i="85"/>
  <c r="AG62" i="85"/>
  <c r="U59" i="55"/>
  <c r="AF58" i="55"/>
  <c r="AE58" i="55"/>
  <c r="T58" i="55"/>
  <c r="AH58" i="55"/>
  <c r="AG58" i="55"/>
  <c r="U59" i="86" l="1"/>
  <c r="AF58" i="86"/>
  <c r="AG58" i="86"/>
  <c r="T58" i="86"/>
  <c r="AH58" i="86"/>
  <c r="AE58" i="86"/>
  <c r="AE63" i="85"/>
  <c r="T63" i="85"/>
  <c r="AF63" i="85"/>
  <c r="AH63" i="85"/>
  <c r="AG63" i="85"/>
  <c r="U64" i="85"/>
  <c r="U60" i="55"/>
  <c r="AF59" i="55"/>
  <c r="AE59" i="55"/>
  <c r="T59" i="55"/>
  <c r="AH59" i="55"/>
  <c r="AG59" i="55"/>
  <c r="U60" i="86" l="1"/>
  <c r="AF59" i="86"/>
  <c r="AH59" i="86"/>
  <c r="AE59" i="86"/>
  <c r="T59" i="86"/>
  <c r="AG59" i="86"/>
  <c r="AE64" i="85"/>
  <c r="T64" i="85"/>
  <c r="AF64" i="85"/>
  <c r="AH64" i="85"/>
  <c r="U65" i="85"/>
  <c r="AG64" i="85"/>
  <c r="U61" i="55"/>
  <c r="AF60" i="55"/>
  <c r="AE60" i="55"/>
  <c r="T60" i="55"/>
  <c r="AH60" i="55"/>
  <c r="AG60" i="55"/>
  <c r="U61" i="86" l="1"/>
  <c r="AF60" i="86"/>
  <c r="AH60" i="86"/>
  <c r="AE60" i="86"/>
  <c r="AG60" i="86"/>
  <c r="T60" i="86"/>
  <c r="AE65" i="85"/>
  <c r="T65" i="85"/>
  <c r="AF65" i="85"/>
  <c r="AH65" i="85"/>
  <c r="AG65" i="85"/>
  <c r="U66" i="85"/>
  <c r="U62" i="55"/>
  <c r="AF61" i="55"/>
  <c r="AE61" i="55"/>
  <c r="AH61" i="55"/>
  <c r="AG61" i="55"/>
  <c r="U62" i="86" l="1"/>
  <c r="AF61" i="86"/>
  <c r="AH61" i="86"/>
  <c r="AE61" i="86"/>
  <c r="AG61" i="86"/>
  <c r="AE66" i="85"/>
  <c r="T66" i="85"/>
  <c r="AF66" i="85"/>
  <c r="AH66" i="85"/>
  <c r="U67" i="85"/>
  <c r="AG66" i="85"/>
  <c r="U63" i="55"/>
  <c r="AF62" i="55"/>
  <c r="AE62" i="55"/>
  <c r="T62" i="55"/>
  <c r="AH62" i="55"/>
  <c r="AG62" i="55"/>
  <c r="U63" i="86" l="1"/>
  <c r="AF62" i="86"/>
  <c r="AE62" i="86"/>
  <c r="AH62" i="86"/>
  <c r="AG62" i="86"/>
  <c r="T62" i="86"/>
  <c r="AE67" i="85"/>
  <c r="T67" i="85"/>
  <c r="AF67" i="85"/>
  <c r="AH67" i="85"/>
  <c r="AG67" i="85"/>
  <c r="U68" i="85"/>
  <c r="U64" i="55"/>
  <c r="AF63" i="55"/>
  <c r="AE63" i="55"/>
  <c r="T63" i="55"/>
  <c r="AH63" i="55"/>
  <c r="AG63" i="55"/>
  <c r="U64" i="86" l="1"/>
  <c r="AF63" i="86"/>
  <c r="AE63" i="86"/>
  <c r="T63" i="86"/>
  <c r="AH63" i="86"/>
  <c r="AG63" i="86"/>
  <c r="AE68" i="85"/>
  <c r="T68" i="85"/>
  <c r="AF68" i="85"/>
  <c r="U69" i="85"/>
  <c r="AH68" i="85"/>
  <c r="AG68" i="85"/>
  <c r="U65" i="55"/>
  <c r="AF64" i="55"/>
  <c r="AE64" i="55"/>
  <c r="T64" i="55"/>
  <c r="AH64" i="55"/>
  <c r="AG64" i="55"/>
  <c r="U65" i="86" l="1"/>
  <c r="AF64" i="86"/>
  <c r="AE64" i="86"/>
  <c r="T64" i="86"/>
  <c r="AH64" i="86"/>
  <c r="AG64" i="86"/>
  <c r="AE69" i="85"/>
  <c r="U70" i="85"/>
  <c r="AG69" i="85"/>
  <c r="AH69" i="85"/>
  <c r="AF69" i="85"/>
  <c r="U66" i="55"/>
  <c r="AF65" i="55"/>
  <c r="AG65" i="55"/>
  <c r="AE65" i="55"/>
  <c r="T65" i="55"/>
  <c r="AH65" i="55"/>
  <c r="U66" i="86" l="1"/>
  <c r="AF65" i="86"/>
  <c r="AE65" i="86"/>
  <c r="T65" i="86"/>
  <c r="AH65" i="86"/>
  <c r="AG65" i="86"/>
  <c r="AE70" i="85"/>
  <c r="T70" i="85"/>
  <c r="U71" i="85"/>
  <c r="AG70" i="85"/>
  <c r="AF70" i="85"/>
  <c r="AH70" i="85"/>
  <c r="U67" i="55"/>
  <c r="AF66" i="55"/>
  <c r="AH66" i="55"/>
  <c r="AG66" i="55"/>
  <c r="T66" i="55"/>
  <c r="AE66" i="55"/>
  <c r="U67" i="86" l="1"/>
  <c r="AF66" i="86"/>
  <c r="AE66" i="86"/>
  <c r="T66" i="86"/>
  <c r="AH66" i="86"/>
  <c r="AG66" i="86"/>
  <c r="AE71" i="85"/>
  <c r="T71" i="85"/>
  <c r="U72" i="85"/>
  <c r="AG71" i="85"/>
  <c r="AH71" i="85"/>
  <c r="AF71" i="85"/>
  <c r="U68" i="55"/>
  <c r="AF67" i="55"/>
  <c r="AE67" i="55"/>
  <c r="AH67" i="55"/>
  <c r="AG67" i="55"/>
  <c r="T67" i="55"/>
  <c r="U68" i="86" l="1"/>
  <c r="AF67" i="86"/>
  <c r="AE67" i="86"/>
  <c r="T67" i="86"/>
  <c r="AH67" i="86"/>
  <c r="AG67" i="86"/>
  <c r="AE72" i="85"/>
  <c r="T72" i="85"/>
  <c r="U73" i="85"/>
  <c r="AG72" i="85"/>
  <c r="AF72" i="85"/>
  <c r="AH72" i="85"/>
  <c r="U69" i="55"/>
  <c r="AF68" i="55"/>
  <c r="AG68" i="55"/>
  <c r="T68" i="55"/>
  <c r="AE68" i="55"/>
  <c r="AH68" i="55"/>
  <c r="U69" i="86" l="1"/>
  <c r="AF68" i="86"/>
  <c r="AE68" i="86"/>
  <c r="T68" i="86"/>
  <c r="AH68" i="86"/>
  <c r="AG68" i="86"/>
  <c r="AE73" i="85"/>
  <c r="T73" i="85"/>
  <c r="U74" i="85"/>
  <c r="AG73" i="85"/>
  <c r="AH73" i="85"/>
  <c r="AF73" i="85"/>
  <c r="U70" i="55"/>
  <c r="AF69" i="55"/>
  <c r="AH69" i="55"/>
  <c r="AG69" i="55"/>
  <c r="AE69" i="55"/>
  <c r="U70" i="86" l="1"/>
  <c r="AF69" i="86"/>
  <c r="AE69" i="86"/>
  <c r="AH69" i="86"/>
  <c r="AG69" i="86"/>
  <c r="AE74" i="85"/>
  <c r="T74" i="85"/>
  <c r="U75" i="85"/>
  <c r="AG74" i="85"/>
  <c r="AF74" i="85"/>
  <c r="AH74" i="85"/>
  <c r="U71" i="55"/>
  <c r="AF70" i="55"/>
  <c r="AH70" i="55"/>
  <c r="AG70" i="55"/>
  <c r="T70" i="55"/>
  <c r="AE70" i="55"/>
  <c r="U71" i="86" l="1"/>
  <c r="AF70" i="86"/>
  <c r="AE70" i="86"/>
  <c r="T70" i="86"/>
  <c r="AH70" i="86"/>
  <c r="AG70" i="86"/>
  <c r="AE75" i="85"/>
  <c r="T75" i="85"/>
  <c r="U76" i="85"/>
  <c r="AG75" i="85"/>
  <c r="AH75" i="85"/>
  <c r="AF75" i="85"/>
  <c r="U72" i="55"/>
  <c r="AF71" i="55"/>
  <c r="AE71" i="55"/>
  <c r="AH71" i="55"/>
  <c r="AG71" i="55"/>
  <c r="T71" i="55"/>
  <c r="U72" i="86" l="1"/>
  <c r="AF71" i="86"/>
  <c r="AE71" i="86"/>
  <c r="T71" i="86"/>
  <c r="AH71" i="86"/>
  <c r="AG71" i="86"/>
  <c r="AE76" i="85"/>
  <c r="T76" i="85"/>
  <c r="AG76" i="85"/>
  <c r="AF76" i="85"/>
  <c r="U77" i="85"/>
  <c r="AH76" i="85"/>
  <c r="AG72" i="55"/>
  <c r="U73" i="55"/>
  <c r="AF72" i="55"/>
  <c r="AH72" i="55"/>
  <c r="T72" i="55"/>
  <c r="AE72" i="55"/>
  <c r="AG72" i="86" l="1"/>
  <c r="AF72" i="86"/>
  <c r="U73" i="86"/>
  <c r="AE72" i="86"/>
  <c r="T72" i="86"/>
  <c r="AH72" i="86"/>
  <c r="AE77" i="85"/>
  <c r="AH77" i="85"/>
  <c r="AF77" i="85"/>
  <c r="U78" i="85"/>
  <c r="AG77" i="85"/>
  <c r="AG73" i="55"/>
  <c r="U74" i="55"/>
  <c r="AF73" i="55"/>
  <c r="AE73" i="55"/>
  <c r="T73" i="55"/>
  <c r="AH73" i="55"/>
  <c r="AE73" i="86" l="1"/>
  <c r="T73" i="86"/>
  <c r="AG73" i="86"/>
  <c r="U74" i="86"/>
  <c r="AH73" i="86"/>
  <c r="AF73" i="86"/>
  <c r="AE78" i="85"/>
  <c r="T78" i="85"/>
  <c r="AH78" i="85"/>
  <c r="AF78" i="85"/>
  <c r="AG78" i="85"/>
  <c r="U79" i="85"/>
  <c r="AG74" i="55"/>
  <c r="U75" i="55"/>
  <c r="AF74" i="55"/>
  <c r="AE74" i="55"/>
  <c r="T74" i="55"/>
  <c r="AH74" i="55"/>
  <c r="AE74" i="86" l="1"/>
  <c r="T74" i="86"/>
  <c r="AG74" i="86"/>
  <c r="U75" i="86"/>
  <c r="AH74" i="86"/>
  <c r="AF74" i="86"/>
  <c r="U80" i="85"/>
  <c r="AE79" i="85"/>
  <c r="T79" i="85"/>
  <c r="AH79" i="85"/>
  <c r="AF79" i="85"/>
  <c r="AG79" i="85"/>
  <c r="AG75" i="55"/>
  <c r="U76" i="55"/>
  <c r="AF75" i="55"/>
  <c r="AE75" i="55"/>
  <c r="T75" i="55"/>
  <c r="AH75" i="55"/>
  <c r="AE75" i="86" l="1"/>
  <c r="T75" i="86"/>
  <c r="AG75" i="86"/>
  <c r="U76" i="86"/>
  <c r="AH75" i="86"/>
  <c r="AF75" i="86"/>
  <c r="U81" i="85"/>
  <c r="AF80" i="85"/>
  <c r="AE80" i="85"/>
  <c r="T80" i="85"/>
  <c r="AG80" i="85"/>
  <c r="AH80" i="85"/>
  <c r="AG76" i="55"/>
  <c r="U77" i="55"/>
  <c r="AF76" i="55"/>
  <c r="AE76" i="55"/>
  <c r="T76" i="55"/>
  <c r="AH76" i="55"/>
  <c r="AE76" i="86" l="1"/>
  <c r="T76" i="86"/>
  <c r="AG76" i="86"/>
  <c r="U77" i="86"/>
  <c r="AH76" i="86"/>
  <c r="AF76" i="86"/>
  <c r="U82" i="85"/>
  <c r="AF81" i="85"/>
  <c r="AE81" i="85"/>
  <c r="T81" i="85"/>
  <c r="AH81" i="85"/>
  <c r="AG81" i="85"/>
  <c r="AG77" i="55"/>
  <c r="U78" i="55"/>
  <c r="AF77" i="55"/>
  <c r="AE77" i="55"/>
  <c r="AH77" i="55"/>
  <c r="AE77" i="86" l="1"/>
  <c r="AG77" i="86"/>
  <c r="U78" i="86"/>
  <c r="AH77" i="86"/>
  <c r="AF77" i="86"/>
  <c r="AG82" i="85"/>
  <c r="U83" i="85"/>
  <c r="AF82" i="85"/>
  <c r="AE82" i="85"/>
  <c r="T82" i="85"/>
  <c r="AH82" i="85"/>
  <c r="AG78" i="55"/>
  <c r="U79" i="55"/>
  <c r="AF78" i="55"/>
  <c r="AE78" i="55"/>
  <c r="T78" i="55"/>
  <c r="AH78" i="55"/>
  <c r="AE78" i="86" l="1"/>
  <c r="T78" i="86"/>
  <c r="AG78" i="86"/>
  <c r="U79" i="86"/>
  <c r="AH78" i="86"/>
  <c r="AF78" i="86"/>
  <c r="AG83" i="85"/>
  <c r="U84" i="85"/>
  <c r="AF83" i="85"/>
  <c r="AE83" i="85"/>
  <c r="T83" i="85"/>
  <c r="AH83" i="85"/>
  <c r="AG79" i="55"/>
  <c r="U80" i="55"/>
  <c r="AF79" i="55"/>
  <c r="AE79" i="55"/>
  <c r="T79" i="55"/>
  <c r="AH79" i="55"/>
  <c r="AE79" i="86" l="1"/>
  <c r="T79" i="86"/>
  <c r="AG79" i="86"/>
  <c r="U80" i="86"/>
  <c r="AH79" i="86"/>
  <c r="AF79" i="86"/>
  <c r="AG84" i="85"/>
  <c r="U85" i="85"/>
  <c r="AF84" i="85"/>
  <c r="AE84" i="85"/>
  <c r="T84" i="85"/>
  <c r="AH84" i="85"/>
  <c r="AG80" i="55"/>
  <c r="U81" i="55"/>
  <c r="AF80" i="55"/>
  <c r="AE80" i="55"/>
  <c r="T80" i="55"/>
  <c r="AH80" i="55"/>
  <c r="AE80" i="86" l="1"/>
  <c r="T80" i="86"/>
  <c r="AG80" i="86"/>
  <c r="U81" i="86"/>
  <c r="AH80" i="86"/>
  <c r="AF80" i="86"/>
  <c r="AG85" i="85"/>
  <c r="U86" i="85"/>
  <c r="AF85" i="85"/>
  <c r="AE85" i="85"/>
  <c r="AH85" i="85"/>
  <c r="AG81" i="55"/>
  <c r="U82" i="55"/>
  <c r="AF81" i="55"/>
  <c r="AE81" i="55"/>
  <c r="T81" i="55"/>
  <c r="AH81" i="55"/>
  <c r="AE81" i="86" l="1"/>
  <c r="T81" i="86"/>
  <c r="AG81" i="86"/>
  <c r="AH81" i="86"/>
  <c r="AF81" i="86"/>
  <c r="U82" i="86"/>
  <c r="AG86" i="85"/>
  <c r="AF86" i="85"/>
  <c r="AE86" i="85"/>
  <c r="T86" i="85"/>
  <c r="AH86" i="85"/>
  <c r="U87" i="85"/>
  <c r="AG82" i="55"/>
  <c r="U83" i="55"/>
  <c r="AF82" i="55"/>
  <c r="AE82" i="55"/>
  <c r="T82" i="55"/>
  <c r="AH82" i="55"/>
  <c r="AE82" i="86" l="1"/>
  <c r="T82" i="86"/>
  <c r="AG82" i="86"/>
  <c r="U83" i="86"/>
  <c r="AH82" i="86"/>
  <c r="AF82" i="86"/>
  <c r="AE87" i="85"/>
  <c r="T87" i="85"/>
  <c r="AF87" i="85"/>
  <c r="AH87" i="85"/>
  <c r="U88" i="85"/>
  <c r="AG87" i="85"/>
  <c r="AG83" i="55"/>
  <c r="U84" i="55"/>
  <c r="AF83" i="55"/>
  <c r="AE83" i="55"/>
  <c r="T83" i="55"/>
  <c r="AH83" i="55"/>
  <c r="AE83" i="86" l="1"/>
  <c r="T83" i="86"/>
  <c r="AG83" i="86"/>
  <c r="AH83" i="86"/>
  <c r="AF83" i="86"/>
  <c r="U84" i="86"/>
  <c r="AE88" i="85"/>
  <c r="T88" i="85"/>
  <c r="AF88" i="85"/>
  <c r="AH88" i="85"/>
  <c r="U89" i="85"/>
  <c r="AG88" i="85"/>
  <c r="AG84" i="55"/>
  <c r="AF84" i="55"/>
  <c r="U85" i="55"/>
  <c r="AE84" i="55"/>
  <c r="T84" i="55"/>
  <c r="AH84" i="55"/>
  <c r="AE84" i="86" l="1"/>
  <c r="T84" i="86"/>
  <c r="AG84" i="86"/>
  <c r="AH84" i="86"/>
  <c r="U85" i="86"/>
  <c r="AF84" i="86"/>
  <c r="AE89" i="85"/>
  <c r="T89" i="85"/>
  <c r="AF89" i="85"/>
  <c r="AH89" i="85"/>
  <c r="U90" i="85"/>
  <c r="AG89" i="85"/>
  <c r="AH85" i="55"/>
  <c r="U86" i="55"/>
  <c r="AG85" i="55"/>
  <c r="AF85" i="55"/>
  <c r="AE85" i="55"/>
  <c r="U86" i="86" l="1"/>
  <c r="AE85" i="86"/>
  <c r="AG85" i="86"/>
  <c r="AF85" i="86"/>
  <c r="AH85" i="86"/>
  <c r="AE90" i="85"/>
  <c r="T90" i="85"/>
  <c r="AF90" i="85"/>
  <c r="AH90" i="85"/>
  <c r="U91" i="85"/>
  <c r="AG90" i="85"/>
  <c r="AH86" i="55"/>
  <c r="U87" i="55"/>
  <c r="AG86" i="55"/>
  <c r="AF86" i="55"/>
  <c r="AE86" i="55"/>
  <c r="T86" i="55"/>
  <c r="U87" i="86" l="1"/>
  <c r="AF86" i="86"/>
  <c r="AG86" i="86"/>
  <c r="T86" i="86"/>
  <c r="AH86" i="86"/>
  <c r="AE86" i="86"/>
  <c r="AE91" i="85"/>
  <c r="T91" i="85"/>
  <c r="AF91" i="85"/>
  <c r="AH91" i="85"/>
  <c r="U92" i="85"/>
  <c r="AG91" i="85"/>
  <c r="AH87" i="55"/>
  <c r="U88" i="55"/>
  <c r="AF87" i="55"/>
  <c r="AG87" i="55"/>
  <c r="T87" i="55"/>
  <c r="AE87" i="55"/>
  <c r="AG87" i="86" l="1"/>
  <c r="U88" i="86"/>
  <c r="AF87" i="86"/>
  <c r="AH87" i="86"/>
  <c r="T87" i="86"/>
  <c r="AE87" i="86"/>
  <c r="AE92" i="85"/>
  <c r="T92" i="85"/>
  <c r="AF92" i="85"/>
  <c r="U93" i="85"/>
  <c r="AH92" i="85"/>
  <c r="AG92" i="85"/>
  <c r="AH88" i="55"/>
  <c r="U89" i="55"/>
  <c r="AF88" i="55"/>
  <c r="AG88" i="55"/>
  <c r="T88" i="55"/>
  <c r="AE88" i="55"/>
  <c r="AG88" i="86" l="1"/>
  <c r="U89" i="86"/>
  <c r="AF88" i="86"/>
  <c r="AE88" i="86"/>
  <c r="T88" i="86"/>
  <c r="AH88" i="86"/>
  <c r="AE93" i="85"/>
  <c r="AH93" i="85"/>
  <c r="U94" i="85"/>
  <c r="AG93" i="85"/>
  <c r="AF93" i="85"/>
  <c r="AH89" i="55"/>
  <c r="AG89" i="55"/>
  <c r="U90" i="55"/>
  <c r="AF89" i="55"/>
  <c r="T89" i="55"/>
  <c r="AE89" i="55"/>
  <c r="AG89" i="86" l="1"/>
  <c r="U90" i="86"/>
  <c r="AF89" i="86"/>
  <c r="AH89" i="86"/>
  <c r="T89" i="86"/>
  <c r="AE89" i="86"/>
  <c r="AE94" i="85"/>
  <c r="T94" i="85"/>
  <c r="AH94" i="85"/>
  <c r="U95" i="85"/>
  <c r="AG94" i="85"/>
  <c r="AF94" i="85"/>
  <c r="AH90" i="55"/>
  <c r="AG90" i="55"/>
  <c r="U91" i="55"/>
  <c r="AF90" i="55"/>
  <c r="T90" i="55"/>
  <c r="AE90" i="55"/>
  <c r="AG90" i="86" l="1"/>
  <c r="U91" i="86"/>
  <c r="AF90" i="86"/>
  <c r="AE90" i="86"/>
  <c r="T90" i="86"/>
  <c r="AH90" i="86"/>
  <c r="AG95" i="85"/>
  <c r="AE95" i="85"/>
  <c r="T95" i="85"/>
  <c r="U96" i="85"/>
  <c r="AH95" i="85"/>
  <c r="AF95" i="85"/>
  <c r="AH91" i="55"/>
  <c r="AG91" i="55"/>
  <c r="U92" i="55"/>
  <c r="AF91" i="55"/>
  <c r="T91" i="55"/>
  <c r="AE91" i="55"/>
  <c r="AG91" i="86" l="1"/>
  <c r="U92" i="86"/>
  <c r="AF91" i="86"/>
  <c r="AH91" i="86"/>
  <c r="T91" i="86"/>
  <c r="AE91" i="86"/>
  <c r="AG96" i="85"/>
  <c r="AE96" i="85"/>
  <c r="T96" i="85"/>
  <c r="U97" i="85"/>
  <c r="AH96" i="85"/>
  <c r="AF96" i="85"/>
  <c r="AH92" i="55"/>
  <c r="AG92" i="55"/>
  <c r="U93" i="55"/>
  <c r="AF92" i="55"/>
  <c r="T92" i="55"/>
  <c r="AE92" i="55"/>
  <c r="AG92" i="86" l="1"/>
  <c r="U93" i="86"/>
  <c r="AF92" i="86"/>
  <c r="AE92" i="86"/>
  <c r="AH92" i="86"/>
  <c r="T92" i="86"/>
  <c r="AG97" i="85"/>
  <c r="AE97" i="85"/>
  <c r="T97" i="85"/>
  <c r="U98" i="85"/>
  <c r="AH97" i="85"/>
  <c r="AF97" i="85"/>
  <c r="AH93" i="55"/>
  <c r="AG93" i="55"/>
  <c r="U94" i="55"/>
  <c r="AF93" i="55"/>
  <c r="AE93" i="55"/>
  <c r="AG93" i="86" l="1"/>
  <c r="U94" i="86"/>
  <c r="AF93" i="86"/>
  <c r="AH93" i="86"/>
  <c r="AE93" i="86"/>
  <c r="U99" i="85"/>
  <c r="AG98" i="85"/>
  <c r="AE98" i="85"/>
  <c r="T98" i="85"/>
  <c r="AH98" i="85"/>
  <c r="AF98" i="85"/>
  <c r="AH94" i="55"/>
  <c r="AG94" i="55"/>
  <c r="U95" i="55"/>
  <c r="AF94" i="55"/>
  <c r="T94" i="55"/>
  <c r="AE94" i="55"/>
  <c r="AG94" i="86" l="1"/>
  <c r="U95" i="86"/>
  <c r="AF94" i="86"/>
  <c r="AE94" i="86"/>
  <c r="AH94" i="86"/>
  <c r="T94" i="86"/>
  <c r="U100" i="85"/>
  <c r="AF99" i="85"/>
  <c r="AE99" i="85"/>
  <c r="AH99" i="85"/>
  <c r="T99" i="85"/>
  <c r="AG99" i="85"/>
  <c r="AH95" i="55"/>
  <c r="AG95" i="55"/>
  <c r="U96" i="55"/>
  <c r="AF95" i="55"/>
  <c r="T95" i="55"/>
  <c r="AE95" i="55"/>
  <c r="AG95" i="86" l="1"/>
  <c r="U96" i="86"/>
  <c r="AF95" i="86"/>
  <c r="AH95" i="86"/>
  <c r="T95" i="86"/>
  <c r="AE95" i="86"/>
  <c r="U101" i="85"/>
  <c r="AF100" i="85"/>
  <c r="AG100" i="85"/>
  <c r="T100" i="85"/>
  <c r="AH100" i="85"/>
  <c r="AE100" i="85"/>
  <c r="AH96" i="55"/>
  <c r="AG96" i="55"/>
  <c r="U97" i="55"/>
  <c r="AF96" i="55"/>
  <c r="T96" i="55"/>
  <c r="AE96" i="55"/>
  <c r="AG96" i="86" l="1"/>
  <c r="U97" i="86"/>
  <c r="AF96" i="86"/>
  <c r="AE96" i="86"/>
  <c r="T96" i="86"/>
  <c r="AH96" i="86"/>
  <c r="U102" i="85"/>
  <c r="AF101" i="85"/>
  <c r="AH101" i="85"/>
  <c r="AE101" i="85"/>
  <c r="AG101" i="85"/>
  <c r="AH97" i="55"/>
  <c r="AG97" i="55"/>
  <c r="U98" i="55"/>
  <c r="AF97" i="55"/>
  <c r="T97" i="55"/>
  <c r="AE97" i="55"/>
  <c r="AG97" i="86" l="1"/>
  <c r="U98" i="86"/>
  <c r="AF97" i="86"/>
  <c r="AE97" i="86"/>
  <c r="T97" i="86"/>
  <c r="AH97" i="86"/>
  <c r="U103" i="85"/>
  <c r="AF102" i="85"/>
  <c r="AG102" i="85"/>
  <c r="T102" i="85"/>
  <c r="AE102" i="85"/>
  <c r="AH102" i="85"/>
  <c r="U99" i="55"/>
  <c r="AH98" i="55"/>
  <c r="AG98" i="55"/>
  <c r="AF98" i="55"/>
  <c r="T98" i="55"/>
  <c r="AE98" i="55"/>
  <c r="U99" i="86" l="1"/>
  <c r="AH98" i="86"/>
  <c r="AG98" i="86"/>
  <c r="AF98" i="86"/>
  <c r="AE98" i="86"/>
  <c r="T98" i="86"/>
  <c r="U104" i="85"/>
  <c r="AF103" i="85"/>
  <c r="AE103" i="85"/>
  <c r="AH103" i="85"/>
  <c r="T103" i="85"/>
  <c r="AG103" i="85"/>
  <c r="U100" i="55"/>
  <c r="AF99" i="55"/>
  <c r="AG99" i="55"/>
  <c r="T99" i="55"/>
  <c r="AE99" i="55"/>
  <c r="AH99" i="55"/>
  <c r="U100" i="86" l="1"/>
  <c r="AF99" i="86"/>
  <c r="AH99" i="86"/>
  <c r="AG99" i="86"/>
  <c r="T99" i="86"/>
  <c r="AE99" i="86"/>
  <c r="U105" i="85"/>
  <c r="AF104" i="85"/>
  <c r="AG104" i="85"/>
  <c r="T104" i="85"/>
  <c r="AH104" i="85"/>
  <c r="AE104" i="85"/>
  <c r="U101" i="55"/>
  <c r="AF100" i="55"/>
  <c r="AH100" i="55"/>
  <c r="AG100" i="55"/>
  <c r="T100" i="55"/>
  <c r="AE100" i="55"/>
  <c r="U101" i="86" l="1"/>
  <c r="AF100" i="86"/>
  <c r="AE100" i="86"/>
  <c r="AH100" i="86"/>
  <c r="T100" i="86"/>
  <c r="AG100" i="86"/>
  <c r="U106" i="85"/>
  <c r="AF105" i="85"/>
  <c r="AH105" i="85"/>
  <c r="AE105" i="85"/>
  <c r="T105" i="85"/>
  <c r="AG105" i="85"/>
  <c r="U102" i="55"/>
  <c r="AF101" i="55"/>
  <c r="AH101" i="55"/>
  <c r="AG101" i="55"/>
  <c r="AE101" i="55"/>
  <c r="U102" i="86" l="1"/>
  <c r="AF101" i="86"/>
  <c r="AE101" i="86"/>
  <c r="AH101" i="86"/>
  <c r="AG101" i="86"/>
  <c r="U107" i="85"/>
  <c r="AF106" i="85"/>
  <c r="AG106" i="85"/>
  <c r="T106" i="85"/>
  <c r="AH106" i="85"/>
  <c r="AE106" i="85"/>
  <c r="U103" i="55"/>
  <c r="AF102" i="55"/>
  <c r="AE102" i="55"/>
  <c r="AH102" i="55"/>
  <c r="T102" i="55"/>
  <c r="AG102" i="55"/>
  <c r="U103" i="86" l="1"/>
  <c r="AF102" i="86"/>
  <c r="AE102" i="86"/>
  <c r="T102" i="86"/>
  <c r="AH102" i="86"/>
  <c r="AG102" i="86"/>
  <c r="U108" i="85"/>
  <c r="AF107" i="85"/>
  <c r="AE107" i="85"/>
  <c r="AH107" i="85"/>
  <c r="T107" i="85"/>
  <c r="AG107" i="85"/>
  <c r="U104" i="55"/>
  <c r="AF103" i="55"/>
  <c r="AH103" i="55"/>
  <c r="AG103" i="55"/>
  <c r="T103" i="55"/>
  <c r="AE103" i="55"/>
  <c r="U104" i="86" l="1"/>
  <c r="AF103" i="86"/>
  <c r="AE103" i="86"/>
  <c r="T103" i="86"/>
  <c r="AH103" i="86"/>
  <c r="AG103" i="86"/>
  <c r="U109" i="85"/>
  <c r="AF108" i="85"/>
  <c r="AG108" i="85"/>
  <c r="T108" i="85"/>
  <c r="AE108" i="85"/>
  <c r="AH108" i="85"/>
  <c r="U105" i="55"/>
  <c r="AF104" i="55"/>
  <c r="AH104" i="55"/>
  <c r="AG104" i="55"/>
  <c r="T104" i="55"/>
  <c r="AE104" i="55"/>
  <c r="U105" i="86" l="1"/>
  <c r="AF104" i="86"/>
  <c r="AE104" i="86"/>
  <c r="T104" i="86"/>
  <c r="AH104" i="86"/>
  <c r="AG104" i="86"/>
  <c r="U110" i="85"/>
  <c r="AF109" i="85"/>
  <c r="AE109" i="85"/>
  <c r="AH109" i="85"/>
  <c r="AG109" i="85"/>
  <c r="U106" i="55"/>
  <c r="AF105" i="55"/>
  <c r="AH105" i="55"/>
  <c r="AG105" i="55"/>
  <c r="T105" i="55"/>
  <c r="AE105" i="55"/>
  <c r="U106" i="86" l="1"/>
  <c r="AF105" i="86"/>
  <c r="AE105" i="86"/>
  <c r="T105" i="86"/>
  <c r="AH105" i="86"/>
  <c r="AG105" i="86"/>
  <c r="U111" i="85"/>
  <c r="AF110" i="85"/>
  <c r="AE110" i="85"/>
  <c r="T110" i="85"/>
  <c r="AH110" i="85"/>
  <c r="AG110" i="85"/>
  <c r="U107" i="55"/>
  <c r="AF106" i="55"/>
  <c r="AH106" i="55"/>
  <c r="AG106" i="55"/>
  <c r="T106" i="55"/>
  <c r="AE106" i="55"/>
  <c r="U107" i="86" l="1"/>
  <c r="AF106" i="86"/>
  <c r="AE106" i="86"/>
  <c r="T106" i="86"/>
  <c r="AH106" i="86"/>
  <c r="AG106" i="86"/>
  <c r="U112" i="85"/>
  <c r="AF111" i="85"/>
  <c r="AE111" i="85"/>
  <c r="T111" i="85"/>
  <c r="AG111" i="85"/>
  <c r="AH111" i="85"/>
  <c r="U108" i="55"/>
  <c r="AF107" i="55"/>
  <c r="AH107" i="55"/>
  <c r="AG107" i="55"/>
  <c r="T107" i="55"/>
  <c r="AE107" i="55"/>
  <c r="U108" i="86" l="1"/>
  <c r="AF107" i="86"/>
  <c r="AE107" i="86"/>
  <c r="T107" i="86"/>
  <c r="AH107" i="86"/>
  <c r="AG107" i="86"/>
  <c r="U113" i="85"/>
  <c r="AF112" i="85"/>
  <c r="AE112" i="85"/>
  <c r="T112" i="85"/>
  <c r="AH112" i="85"/>
  <c r="AG112" i="85"/>
  <c r="U109" i="55"/>
  <c r="AF108" i="55"/>
  <c r="AH108" i="55"/>
  <c r="AG108" i="55"/>
  <c r="T108" i="55"/>
  <c r="AE108" i="55"/>
  <c r="U109" i="86" l="1"/>
  <c r="AF108" i="86"/>
  <c r="AE108" i="86"/>
  <c r="T108" i="86"/>
  <c r="AH108" i="86"/>
  <c r="AG108" i="86"/>
  <c r="U114" i="85"/>
  <c r="AF113" i="85"/>
  <c r="AE113" i="85"/>
  <c r="T113" i="85"/>
  <c r="AH113" i="85"/>
  <c r="AG113" i="85"/>
  <c r="U110" i="55"/>
  <c r="AF109" i="55"/>
  <c r="AE109" i="55"/>
  <c r="AH109" i="55"/>
  <c r="AG109" i="55"/>
  <c r="U110" i="86" l="1"/>
  <c r="AF109" i="86"/>
  <c r="AE109" i="86"/>
  <c r="AH109" i="86"/>
  <c r="AG109" i="86"/>
  <c r="AF114" i="85"/>
  <c r="AE114" i="85"/>
  <c r="T114" i="85"/>
  <c r="AH114" i="85"/>
  <c r="U115" i="85"/>
  <c r="AG114" i="85"/>
  <c r="U111" i="55"/>
  <c r="AF110" i="55"/>
  <c r="AE110" i="55"/>
  <c r="T110" i="55"/>
  <c r="AH110" i="55"/>
  <c r="AG110" i="55"/>
  <c r="U111" i="86" l="1"/>
  <c r="AF110" i="86"/>
  <c r="AE110" i="86"/>
  <c r="T110" i="86"/>
  <c r="AH110" i="86"/>
  <c r="AG110" i="86"/>
  <c r="U116" i="85"/>
  <c r="AE115" i="85"/>
  <c r="AI114" i="85" s="1"/>
  <c r="T115" i="85"/>
  <c r="AH115" i="85"/>
  <c r="AL114" i="85" s="1"/>
  <c r="AG115" i="85"/>
  <c r="AF115" i="85"/>
  <c r="U112" i="55"/>
  <c r="AF111" i="55"/>
  <c r="AE111" i="55"/>
  <c r="T111" i="55"/>
  <c r="AH111" i="55"/>
  <c r="AG111" i="55"/>
  <c r="U112" i="86" l="1"/>
  <c r="AF111" i="86"/>
  <c r="AE111" i="86"/>
  <c r="T111" i="86"/>
  <c r="AH111" i="86"/>
  <c r="AG111" i="86"/>
  <c r="AJ44" i="85"/>
  <c r="AJ46" i="85"/>
  <c r="AJ47" i="85"/>
  <c r="AJ45" i="85"/>
  <c r="AJ43" i="85"/>
  <c r="AJ48" i="85"/>
  <c r="AJ49" i="85"/>
  <c r="AJ50" i="85"/>
  <c r="AJ51" i="85"/>
  <c r="AJ52" i="85"/>
  <c r="AJ54" i="85"/>
  <c r="AJ53" i="85"/>
  <c r="AJ55" i="85"/>
  <c r="AJ56" i="85"/>
  <c r="AJ57" i="85"/>
  <c r="AJ58" i="85"/>
  <c r="AJ60" i="85"/>
  <c r="AJ59" i="85"/>
  <c r="AJ62" i="85"/>
  <c r="AJ61" i="85"/>
  <c r="AJ63" i="85"/>
  <c r="AJ65" i="85"/>
  <c r="AJ64" i="85"/>
  <c r="AJ66" i="85"/>
  <c r="AJ67" i="85"/>
  <c r="AJ68" i="85"/>
  <c r="AJ69" i="85"/>
  <c r="AJ70" i="85"/>
  <c r="AJ71" i="85"/>
  <c r="AJ73" i="85"/>
  <c r="AJ72" i="85"/>
  <c r="AJ74" i="85"/>
  <c r="AJ75" i="85"/>
  <c r="AJ76" i="85"/>
  <c r="AJ77" i="85"/>
  <c r="AJ78" i="85"/>
  <c r="AJ79" i="85"/>
  <c r="AJ81" i="85"/>
  <c r="AJ80" i="85"/>
  <c r="AJ82" i="85"/>
  <c r="AJ83" i="85"/>
  <c r="AJ84" i="85"/>
  <c r="AJ85" i="85"/>
  <c r="AJ86" i="85"/>
  <c r="AJ87" i="85"/>
  <c r="AJ88" i="85"/>
  <c r="AJ89" i="85"/>
  <c r="AJ90" i="85"/>
  <c r="AJ91" i="85"/>
  <c r="AJ92" i="85"/>
  <c r="AJ93" i="85"/>
  <c r="AJ95" i="85"/>
  <c r="AJ94" i="85"/>
  <c r="AJ96" i="85"/>
  <c r="AJ97" i="85"/>
  <c r="AJ98" i="85"/>
  <c r="AJ100" i="85"/>
  <c r="AJ99" i="85"/>
  <c r="AJ102" i="85"/>
  <c r="AJ101" i="85"/>
  <c r="AJ103" i="85"/>
  <c r="AJ104" i="85"/>
  <c r="AJ105" i="85"/>
  <c r="AJ106" i="85"/>
  <c r="AJ107" i="85"/>
  <c r="AJ108" i="85"/>
  <c r="AJ109" i="85"/>
  <c r="AJ111" i="85"/>
  <c r="AL112" i="85"/>
  <c r="AL111" i="85"/>
  <c r="AJ110" i="85"/>
  <c r="AK46" i="85"/>
  <c r="AK43" i="85"/>
  <c r="AK44" i="85"/>
  <c r="AK45" i="85"/>
  <c r="AK47" i="85"/>
  <c r="AK48" i="85"/>
  <c r="AK49" i="85"/>
  <c r="AK50" i="85"/>
  <c r="AK51" i="85"/>
  <c r="AK52" i="85"/>
  <c r="AK53" i="85"/>
  <c r="AK54" i="85"/>
  <c r="AK55" i="85"/>
  <c r="AK57" i="85"/>
  <c r="AK56" i="85"/>
  <c r="AK58" i="85"/>
  <c r="AK59" i="85"/>
  <c r="AK60" i="85"/>
  <c r="AK62" i="85"/>
  <c r="AK61" i="85"/>
  <c r="AK63" i="85"/>
  <c r="AK64" i="85"/>
  <c r="AK65" i="85"/>
  <c r="AK68" i="85"/>
  <c r="AK66" i="85"/>
  <c r="AK67" i="85"/>
  <c r="AK69" i="85"/>
  <c r="AK70" i="85"/>
  <c r="AK71" i="85"/>
  <c r="AK72" i="85"/>
  <c r="AK73" i="85"/>
  <c r="AK74" i="85"/>
  <c r="AK76" i="85"/>
  <c r="AK75" i="85"/>
  <c r="AK77" i="85"/>
  <c r="AK78" i="85"/>
  <c r="AK79" i="85"/>
  <c r="AK80" i="85"/>
  <c r="AK81" i="85"/>
  <c r="AK82" i="85"/>
  <c r="AK83" i="85"/>
  <c r="AK84" i="85"/>
  <c r="AK85" i="85"/>
  <c r="AK86" i="85"/>
  <c r="AK87" i="85"/>
  <c r="AK88" i="85"/>
  <c r="AK89" i="85"/>
  <c r="AK91" i="85"/>
  <c r="AK90" i="85"/>
  <c r="AK92" i="85"/>
  <c r="AK93" i="85"/>
  <c r="AK95" i="85"/>
  <c r="AK94" i="85"/>
  <c r="AK96" i="85"/>
  <c r="AK97" i="85"/>
  <c r="AK99" i="85"/>
  <c r="AK98" i="85"/>
  <c r="AK100" i="85"/>
  <c r="AK101" i="85"/>
  <c r="AK104" i="85"/>
  <c r="AK102" i="85"/>
  <c r="AK103" i="85"/>
  <c r="AK105" i="85"/>
  <c r="AK107" i="85"/>
  <c r="AK106" i="85"/>
  <c r="AK108" i="85"/>
  <c r="AK109" i="85"/>
  <c r="AK110" i="85"/>
  <c r="AK112" i="85"/>
  <c r="AO112" i="85" s="1"/>
  <c r="AP112" i="85" s="1"/>
  <c r="AK114" i="85"/>
  <c r="AO114" i="85" s="1"/>
  <c r="AP114" i="85" s="1"/>
  <c r="AL41" i="85"/>
  <c r="AL43" i="85"/>
  <c r="AL45" i="85"/>
  <c r="AL46" i="85"/>
  <c r="AL44" i="85"/>
  <c r="AL42" i="85"/>
  <c r="AL47" i="85"/>
  <c r="AL48" i="85"/>
  <c r="AL49" i="85"/>
  <c r="AL50" i="85"/>
  <c r="AL51" i="85"/>
  <c r="AL53" i="85"/>
  <c r="AL52" i="85"/>
  <c r="AL54" i="85"/>
  <c r="AL55" i="85"/>
  <c r="AL56" i="85"/>
  <c r="AL57" i="85"/>
  <c r="AL59" i="85"/>
  <c r="AL58" i="85"/>
  <c r="AL61" i="85"/>
  <c r="AL60" i="85"/>
  <c r="AL63" i="85"/>
  <c r="AL62" i="85"/>
  <c r="AL64" i="85"/>
  <c r="AL65" i="85"/>
  <c r="AL66" i="85"/>
  <c r="AL67" i="85"/>
  <c r="AL68" i="85"/>
  <c r="AL69" i="85"/>
  <c r="AL70" i="85"/>
  <c r="AL71" i="85"/>
  <c r="AL72" i="85"/>
  <c r="AL74" i="85"/>
  <c r="AL73" i="85"/>
  <c r="AL76" i="85"/>
  <c r="AL75" i="85"/>
  <c r="AL77" i="85"/>
  <c r="AL78" i="85"/>
  <c r="AL80" i="85"/>
  <c r="AL79" i="85"/>
  <c r="AL81" i="85"/>
  <c r="AL82" i="85"/>
  <c r="AL83" i="85"/>
  <c r="AL84" i="85"/>
  <c r="AL85" i="85"/>
  <c r="AL86" i="85"/>
  <c r="AL87" i="85"/>
  <c r="AL88" i="85"/>
  <c r="AL89" i="85"/>
  <c r="AL90" i="85"/>
  <c r="AL91" i="85"/>
  <c r="AL93" i="85"/>
  <c r="AL92" i="85"/>
  <c r="AL94" i="85"/>
  <c r="AL95" i="85"/>
  <c r="AL97" i="85"/>
  <c r="AL96" i="85"/>
  <c r="AL99" i="85"/>
  <c r="AL98" i="85"/>
  <c r="AL100" i="85"/>
  <c r="AL101" i="85"/>
  <c r="AL103" i="85"/>
  <c r="AL102" i="85"/>
  <c r="AL105" i="85"/>
  <c r="AL104" i="85"/>
  <c r="AL106" i="85"/>
  <c r="AL107" i="85"/>
  <c r="AL108" i="85"/>
  <c r="AL109" i="85"/>
  <c r="AK111" i="85"/>
  <c r="AO111" i="85" s="1"/>
  <c r="AP111" i="85" s="1"/>
  <c r="AJ114" i="85"/>
  <c r="AM114" i="85" s="1"/>
  <c r="AN114" i="85" s="1"/>
  <c r="AK113" i="85"/>
  <c r="AL110" i="85"/>
  <c r="AJ112" i="85"/>
  <c r="AI43" i="85"/>
  <c r="AM43" i="85" s="1"/>
  <c r="AN43" i="85" s="1"/>
  <c r="AI45" i="85"/>
  <c r="AM45" i="85" s="1"/>
  <c r="AN45" i="85" s="1"/>
  <c r="AI44" i="85"/>
  <c r="AM44" i="85" s="1"/>
  <c r="AN44" i="85" s="1"/>
  <c r="AI46" i="85"/>
  <c r="AM46" i="85" s="1"/>
  <c r="AN46" i="85" s="1"/>
  <c r="AI42" i="85"/>
  <c r="AI48" i="85"/>
  <c r="AM48" i="85" s="1"/>
  <c r="AN48" i="85" s="1"/>
  <c r="AI47" i="85"/>
  <c r="AM47" i="85" s="1"/>
  <c r="AN47" i="85" s="1"/>
  <c r="AI49" i="85"/>
  <c r="AM49" i="85" s="1"/>
  <c r="AN49" i="85" s="1"/>
  <c r="AI51" i="85"/>
  <c r="AM51" i="85" s="1"/>
  <c r="AN51" i="85" s="1"/>
  <c r="AI50" i="85"/>
  <c r="AM50" i="85" s="1"/>
  <c r="AN50" i="85" s="1"/>
  <c r="AI52" i="85"/>
  <c r="AM52" i="85" s="1"/>
  <c r="AN52" i="85" s="1"/>
  <c r="AI53" i="85"/>
  <c r="AM53" i="85" s="1"/>
  <c r="AN53" i="85" s="1"/>
  <c r="AI54" i="85"/>
  <c r="AM54" i="85" s="1"/>
  <c r="AN54" i="85" s="1"/>
  <c r="AI55" i="85"/>
  <c r="AM55" i="85" s="1"/>
  <c r="AN55" i="85" s="1"/>
  <c r="AI56" i="85"/>
  <c r="AM56" i="85" s="1"/>
  <c r="AN56" i="85" s="1"/>
  <c r="AI57" i="85"/>
  <c r="AM57" i="85" s="1"/>
  <c r="AN57" i="85" s="1"/>
  <c r="AI58" i="85"/>
  <c r="AM58" i="85" s="1"/>
  <c r="AN58" i="85" s="1"/>
  <c r="AI60" i="85"/>
  <c r="AM60" i="85" s="1"/>
  <c r="AN60" i="85" s="1"/>
  <c r="AI59" i="85"/>
  <c r="AM59" i="85" s="1"/>
  <c r="AN59" i="85" s="1"/>
  <c r="AI61" i="85"/>
  <c r="AM61" i="85" s="1"/>
  <c r="AN61" i="85" s="1"/>
  <c r="AI62" i="85"/>
  <c r="AM62" i="85" s="1"/>
  <c r="AN62" i="85" s="1"/>
  <c r="AI63" i="85"/>
  <c r="AM63" i="85" s="1"/>
  <c r="AN63" i="85" s="1"/>
  <c r="AI64" i="85"/>
  <c r="AM64" i="85" s="1"/>
  <c r="AN64" i="85" s="1"/>
  <c r="AI65" i="85"/>
  <c r="AM65" i="85" s="1"/>
  <c r="AN65" i="85" s="1"/>
  <c r="AI66" i="85"/>
  <c r="AM66" i="85" s="1"/>
  <c r="AN66" i="85" s="1"/>
  <c r="AI69" i="85"/>
  <c r="AM69" i="85" s="1"/>
  <c r="AN69" i="85" s="1"/>
  <c r="AI67" i="85"/>
  <c r="AM67" i="85" s="1"/>
  <c r="AN67" i="85" s="1"/>
  <c r="AI68" i="85"/>
  <c r="AM68" i="85" s="1"/>
  <c r="AN68" i="85" s="1"/>
  <c r="AI71" i="85"/>
  <c r="AM71" i="85" s="1"/>
  <c r="AN71" i="85" s="1"/>
  <c r="AI70" i="85"/>
  <c r="AM70" i="85" s="1"/>
  <c r="AN70" i="85" s="1"/>
  <c r="AI72" i="85"/>
  <c r="AM72" i="85" s="1"/>
  <c r="AN72" i="85" s="1"/>
  <c r="AI74" i="85"/>
  <c r="AM74" i="85" s="1"/>
  <c r="AN74" i="85" s="1"/>
  <c r="AI73" i="85"/>
  <c r="AM73" i="85" s="1"/>
  <c r="AN73" i="85" s="1"/>
  <c r="AI76" i="85"/>
  <c r="AM76" i="85" s="1"/>
  <c r="AN76" i="85" s="1"/>
  <c r="AI75" i="85"/>
  <c r="AM75" i="85" s="1"/>
  <c r="AN75" i="85" s="1"/>
  <c r="AI77" i="85"/>
  <c r="AM77" i="85" s="1"/>
  <c r="AN77" i="85" s="1"/>
  <c r="AI78" i="85"/>
  <c r="AM78" i="85" s="1"/>
  <c r="AN78" i="85" s="1"/>
  <c r="AI79" i="85"/>
  <c r="AM79" i="85" s="1"/>
  <c r="AN79" i="85" s="1"/>
  <c r="AI80" i="85"/>
  <c r="AM80" i="85" s="1"/>
  <c r="AN80" i="85" s="1"/>
  <c r="AI81" i="85"/>
  <c r="AM81" i="85" s="1"/>
  <c r="AN81" i="85" s="1"/>
  <c r="AI82" i="85"/>
  <c r="AM82" i="85" s="1"/>
  <c r="AN82" i="85" s="1"/>
  <c r="AI83" i="85"/>
  <c r="AM83" i="85" s="1"/>
  <c r="AN83" i="85" s="1"/>
  <c r="AI84" i="85"/>
  <c r="AM84" i="85" s="1"/>
  <c r="AN84" i="85" s="1"/>
  <c r="AI85" i="85"/>
  <c r="AM85" i="85" s="1"/>
  <c r="AN85" i="85" s="1"/>
  <c r="AI86" i="85"/>
  <c r="AM86" i="85" s="1"/>
  <c r="AN86" i="85" s="1"/>
  <c r="AI87" i="85"/>
  <c r="AM87" i="85" s="1"/>
  <c r="AN87" i="85" s="1"/>
  <c r="AI88" i="85"/>
  <c r="AM88" i="85" s="1"/>
  <c r="AN88" i="85" s="1"/>
  <c r="AI90" i="85"/>
  <c r="AM90" i="85" s="1"/>
  <c r="AN90" i="85" s="1"/>
  <c r="AI89" i="85"/>
  <c r="AM89" i="85" s="1"/>
  <c r="AN89" i="85" s="1"/>
  <c r="AI91" i="85"/>
  <c r="AM91" i="85" s="1"/>
  <c r="AN91" i="85" s="1"/>
  <c r="AI92" i="85"/>
  <c r="AM92" i="85" s="1"/>
  <c r="AN92" i="85" s="1"/>
  <c r="AI93" i="85"/>
  <c r="AM93" i="85" s="1"/>
  <c r="AN93" i="85" s="1"/>
  <c r="AI94" i="85"/>
  <c r="AM94" i="85" s="1"/>
  <c r="AN94" i="85" s="1"/>
  <c r="AI96" i="85"/>
  <c r="AM96" i="85" s="1"/>
  <c r="AN96" i="85" s="1"/>
  <c r="AI95" i="85"/>
  <c r="AM95" i="85" s="1"/>
  <c r="AN95" i="85" s="1"/>
  <c r="AI97" i="85"/>
  <c r="AM97" i="85" s="1"/>
  <c r="AN97" i="85" s="1"/>
  <c r="AI98" i="85"/>
  <c r="AM98" i="85" s="1"/>
  <c r="AN98" i="85" s="1"/>
  <c r="AI99" i="85"/>
  <c r="AM99" i="85" s="1"/>
  <c r="AN99" i="85" s="1"/>
  <c r="AI100" i="85"/>
  <c r="AM100" i="85" s="1"/>
  <c r="AN100" i="85" s="1"/>
  <c r="AI101" i="85"/>
  <c r="AM101" i="85" s="1"/>
  <c r="AN101" i="85" s="1"/>
  <c r="AI102" i="85"/>
  <c r="AM102" i="85" s="1"/>
  <c r="AN102" i="85" s="1"/>
  <c r="AI103" i="85"/>
  <c r="AM103" i="85" s="1"/>
  <c r="AN103" i="85" s="1"/>
  <c r="AI104" i="85"/>
  <c r="AM104" i="85" s="1"/>
  <c r="AN104" i="85" s="1"/>
  <c r="AI105" i="85"/>
  <c r="AM105" i="85" s="1"/>
  <c r="AN105" i="85" s="1"/>
  <c r="AI106" i="85"/>
  <c r="AM106" i="85" s="1"/>
  <c r="AN106" i="85" s="1"/>
  <c r="AI107" i="85"/>
  <c r="AM107" i="85" s="1"/>
  <c r="AN107" i="85" s="1"/>
  <c r="AI108" i="85"/>
  <c r="AM108" i="85" s="1"/>
  <c r="AN108" i="85" s="1"/>
  <c r="AI110" i="85"/>
  <c r="AM110" i="85" s="1"/>
  <c r="AN110" i="85" s="1"/>
  <c r="AI109" i="85"/>
  <c r="AM109" i="85" s="1"/>
  <c r="AN109" i="85" s="1"/>
  <c r="AI111" i="85"/>
  <c r="AM111" i="85" s="1"/>
  <c r="AN111" i="85" s="1"/>
  <c r="AI112" i="85"/>
  <c r="AM112" i="85" s="1"/>
  <c r="AN112" i="85" s="1"/>
  <c r="AL113" i="85"/>
  <c r="AJ113" i="85"/>
  <c r="AI113" i="85"/>
  <c r="AJ115" i="85"/>
  <c r="AJ22" i="85"/>
  <c r="AJ24" i="85"/>
  <c r="AJ25" i="85"/>
  <c r="AJ23" i="85"/>
  <c r="AJ26" i="85"/>
  <c r="AJ27" i="85"/>
  <c r="AJ28" i="85"/>
  <c r="AJ29" i="85"/>
  <c r="AJ30" i="85"/>
  <c r="AJ31" i="85"/>
  <c r="AJ32" i="85"/>
  <c r="AJ33" i="85"/>
  <c r="AJ34" i="85"/>
  <c r="AJ35" i="85"/>
  <c r="AJ37" i="85"/>
  <c r="AJ36" i="85"/>
  <c r="AJ39" i="85"/>
  <c r="AJ38" i="85"/>
  <c r="AJ40" i="85"/>
  <c r="AJ42" i="85"/>
  <c r="AJ41" i="85"/>
  <c r="AK115" i="85"/>
  <c r="AK24" i="85"/>
  <c r="AO24" i="85" s="1"/>
  <c r="AP24" i="85" s="1"/>
  <c r="AK22" i="85"/>
  <c r="AO22" i="85" s="1"/>
  <c r="AP22" i="85" s="1"/>
  <c r="AK23" i="85"/>
  <c r="AO23" i="85" s="1"/>
  <c r="AP23" i="85" s="1"/>
  <c r="AK25" i="85"/>
  <c r="AO25" i="85" s="1"/>
  <c r="AP25" i="85" s="1"/>
  <c r="AK27" i="85"/>
  <c r="AO27" i="85" s="1"/>
  <c r="AP27" i="85" s="1"/>
  <c r="AK26" i="85"/>
  <c r="AO26" i="85" s="1"/>
  <c r="AP26" i="85" s="1"/>
  <c r="AK29" i="85"/>
  <c r="AK28" i="85"/>
  <c r="AO28" i="85" s="1"/>
  <c r="AP28" i="85" s="1"/>
  <c r="AK30" i="85"/>
  <c r="AK33" i="85"/>
  <c r="AK31" i="85"/>
  <c r="AK32" i="85"/>
  <c r="AK34" i="85"/>
  <c r="AK35" i="85"/>
  <c r="AK37" i="85"/>
  <c r="AK36" i="85"/>
  <c r="AK38" i="85"/>
  <c r="AK40" i="85"/>
  <c r="AK39" i="85"/>
  <c r="AK41" i="85"/>
  <c r="AO41" i="85" s="1"/>
  <c r="AP41" i="85" s="1"/>
  <c r="AK42" i="85"/>
  <c r="AO42" i="85" s="1"/>
  <c r="AP42" i="85" s="1"/>
  <c r="AL115" i="85"/>
  <c r="AL29" i="85"/>
  <c r="AL31" i="85"/>
  <c r="AL30" i="85"/>
  <c r="AL32" i="85"/>
  <c r="AL34" i="85"/>
  <c r="AL33" i="85"/>
  <c r="AL35" i="85"/>
  <c r="AL37" i="85"/>
  <c r="AL38" i="85"/>
  <c r="AL36" i="85"/>
  <c r="AL39" i="85"/>
  <c r="AL40" i="85"/>
  <c r="AI115" i="85"/>
  <c r="AM115" i="85" s="1"/>
  <c r="AN115" i="85" s="1"/>
  <c r="AI23" i="85"/>
  <c r="AM23" i="85" s="1"/>
  <c r="AN23" i="85" s="1"/>
  <c r="AI22" i="85"/>
  <c r="AM22" i="85" s="1"/>
  <c r="AN22" i="85" s="1"/>
  <c r="AI24" i="85"/>
  <c r="AM24" i="85" s="1"/>
  <c r="AN24" i="85" s="1"/>
  <c r="AI25" i="85"/>
  <c r="AM25" i="85" s="1"/>
  <c r="AN25" i="85" s="1"/>
  <c r="AI26" i="85"/>
  <c r="AM26" i="85" s="1"/>
  <c r="AN26" i="85" s="1"/>
  <c r="AI27" i="85"/>
  <c r="AM27" i="85" s="1"/>
  <c r="AN27" i="85" s="1"/>
  <c r="AI28" i="85"/>
  <c r="AM28" i="85" s="1"/>
  <c r="AN28" i="85" s="1"/>
  <c r="AI30" i="85"/>
  <c r="AM30" i="85" s="1"/>
  <c r="AN30" i="85" s="1"/>
  <c r="AI31" i="85"/>
  <c r="AM31" i="85" s="1"/>
  <c r="AN31" i="85" s="1"/>
  <c r="AI29" i="85"/>
  <c r="AI32" i="85"/>
  <c r="AM32" i="85" s="1"/>
  <c r="AN32" i="85" s="1"/>
  <c r="AI33" i="85"/>
  <c r="AM33" i="85" s="1"/>
  <c r="AN33" i="85" s="1"/>
  <c r="AI35" i="85"/>
  <c r="AM35" i="85" s="1"/>
  <c r="AN35" i="85" s="1"/>
  <c r="AI34" i="85"/>
  <c r="AM34" i="85" s="1"/>
  <c r="AN34" i="85" s="1"/>
  <c r="AI36" i="85"/>
  <c r="AM36" i="85" s="1"/>
  <c r="AN36" i="85" s="1"/>
  <c r="AI37" i="85"/>
  <c r="AM37" i="85" s="1"/>
  <c r="AN37" i="85" s="1"/>
  <c r="AI38" i="85"/>
  <c r="AM38" i="85" s="1"/>
  <c r="AN38" i="85" s="1"/>
  <c r="AI39" i="85"/>
  <c r="AM39" i="85" s="1"/>
  <c r="AN39" i="85" s="1"/>
  <c r="AI41" i="85"/>
  <c r="AM41" i="85" s="1"/>
  <c r="AN41" i="85" s="1"/>
  <c r="AI40" i="85"/>
  <c r="AM40" i="85" s="1"/>
  <c r="AN40" i="85" s="1"/>
  <c r="U113" i="55"/>
  <c r="AF112" i="55"/>
  <c r="AE112" i="55"/>
  <c r="T112" i="55"/>
  <c r="AH112" i="55"/>
  <c r="AG112" i="55"/>
  <c r="AO32" i="85" l="1"/>
  <c r="AP32" i="85" s="1"/>
  <c r="AO39" i="85"/>
  <c r="AP39" i="85" s="1"/>
  <c r="U113" i="86"/>
  <c r="AF112" i="86"/>
  <c r="AE112" i="86"/>
  <c r="T112" i="86"/>
  <c r="AH112" i="86"/>
  <c r="AG112" i="86"/>
  <c r="AO37" i="85"/>
  <c r="AP37" i="85" s="1"/>
  <c r="AO31" i="85"/>
  <c r="AP31" i="85" s="1"/>
  <c r="AO110" i="85"/>
  <c r="AP110" i="85" s="1"/>
  <c r="AO107" i="85"/>
  <c r="AP107" i="85" s="1"/>
  <c r="AO104" i="85"/>
  <c r="AP104" i="85" s="1"/>
  <c r="AO99" i="85"/>
  <c r="AP99" i="85" s="1"/>
  <c r="AO95" i="85"/>
  <c r="AP95" i="85" s="1"/>
  <c r="AO91" i="85"/>
  <c r="AP91" i="85" s="1"/>
  <c r="AO86" i="85"/>
  <c r="AP86" i="85" s="1"/>
  <c r="AO82" i="85"/>
  <c r="AP82" i="85" s="1"/>
  <c r="AO78" i="85"/>
  <c r="AP78" i="85" s="1"/>
  <c r="AO74" i="85"/>
  <c r="AP74" i="85" s="1"/>
  <c r="AO70" i="85"/>
  <c r="AP70" i="85" s="1"/>
  <c r="AO68" i="85"/>
  <c r="AP68" i="85" s="1"/>
  <c r="AO61" i="85"/>
  <c r="AP61" i="85" s="1"/>
  <c r="AO58" i="85"/>
  <c r="AP58" i="85" s="1"/>
  <c r="AO54" i="85"/>
  <c r="AP54" i="85" s="1"/>
  <c r="AO50" i="85"/>
  <c r="AP50" i="85" s="1"/>
  <c r="AO45" i="85"/>
  <c r="AP45" i="85" s="1"/>
  <c r="AO40" i="85"/>
  <c r="AP40" i="85" s="1"/>
  <c r="AO35" i="85"/>
  <c r="AP35" i="85" s="1"/>
  <c r="AO33" i="85"/>
  <c r="AP33" i="85" s="1"/>
  <c r="AO109" i="85"/>
  <c r="AP109" i="85" s="1"/>
  <c r="AO105" i="85"/>
  <c r="AP105" i="85" s="1"/>
  <c r="AO101" i="85"/>
  <c r="AP101" i="85" s="1"/>
  <c r="AO97" i="85"/>
  <c r="AP97" i="85" s="1"/>
  <c r="AO93" i="85"/>
  <c r="AP93" i="85" s="1"/>
  <c r="AO89" i="85"/>
  <c r="AP89" i="85" s="1"/>
  <c r="AO85" i="85"/>
  <c r="AP85" i="85" s="1"/>
  <c r="AO81" i="85"/>
  <c r="AP81" i="85" s="1"/>
  <c r="AO77" i="85"/>
  <c r="AP77" i="85" s="1"/>
  <c r="AO73" i="85"/>
  <c r="AP73" i="85" s="1"/>
  <c r="AO69" i="85"/>
  <c r="AP69" i="85" s="1"/>
  <c r="AO65" i="85"/>
  <c r="AP65" i="85" s="1"/>
  <c r="AO62" i="85"/>
  <c r="AP62" i="85" s="1"/>
  <c r="AO56" i="85"/>
  <c r="AP56" i="85" s="1"/>
  <c r="AO53" i="85"/>
  <c r="AP53" i="85" s="1"/>
  <c r="AO49" i="85"/>
  <c r="AP49" i="85" s="1"/>
  <c r="AO44" i="85"/>
  <c r="AP44" i="85" s="1"/>
  <c r="AO38" i="85"/>
  <c r="AP38" i="85" s="1"/>
  <c r="AO34" i="85"/>
  <c r="AP34" i="85" s="1"/>
  <c r="AO30" i="85"/>
  <c r="AP30" i="85" s="1"/>
  <c r="AM113" i="85"/>
  <c r="AN113" i="85" s="1"/>
  <c r="AO113" i="85"/>
  <c r="AP113" i="85" s="1"/>
  <c r="AO108" i="85"/>
  <c r="AP108" i="85" s="1"/>
  <c r="AO103" i="85"/>
  <c r="AP103" i="85" s="1"/>
  <c r="AO100" i="85"/>
  <c r="AP100" i="85" s="1"/>
  <c r="AO96" i="85"/>
  <c r="AP96" i="85" s="1"/>
  <c r="AO92" i="85"/>
  <c r="AP92" i="85" s="1"/>
  <c r="AO88" i="85"/>
  <c r="AP88" i="85" s="1"/>
  <c r="AO84" i="85"/>
  <c r="AP84" i="85" s="1"/>
  <c r="AO80" i="85"/>
  <c r="AP80" i="85" s="1"/>
  <c r="AO75" i="85"/>
  <c r="AP75" i="85" s="1"/>
  <c r="AO72" i="85"/>
  <c r="AP72" i="85" s="1"/>
  <c r="AO67" i="85"/>
  <c r="AP67" i="85" s="1"/>
  <c r="AO64" i="85"/>
  <c r="AP64" i="85" s="1"/>
  <c r="AO60" i="85"/>
  <c r="AP60" i="85" s="1"/>
  <c r="AO57" i="85"/>
  <c r="AP57" i="85" s="1"/>
  <c r="AO52" i="85"/>
  <c r="AP52" i="85" s="1"/>
  <c r="AO48" i="85"/>
  <c r="AP48" i="85" s="1"/>
  <c r="AO43" i="85"/>
  <c r="AP43" i="85" s="1"/>
  <c r="AO36" i="85"/>
  <c r="AP36" i="85" s="1"/>
  <c r="AO115" i="85"/>
  <c r="AP115" i="85" s="1"/>
  <c r="AM42" i="85"/>
  <c r="AN42" i="85" s="1"/>
  <c r="AO106" i="85"/>
  <c r="AP106" i="85" s="1"/>
  <c r="AO102" i="85"/>
  <c r="AP102" i="85" s="1"/>
  <c r="AO98" i="85"/>
  <c r="AP98" i="85" s="1"/>
  <c r="AO94" i="85"/>
  <c r="AP94" i="85" s="1"/>
  <c r="AO90" i="85"/>
  <c r="AP90" i="85" s="1"/>
  <c r="AO87" i="85"/>
  <c r="AP87" i="85" s="1"/>
  <c r="AO83" i="85"/>
  <c r="AP83" i="85" s="1"/>
  <c r="AO79" i="85"/>
  <c r="AP79" i="85" s="1"/>
  <c r="AO76" i="85"/>
  <c r="AP76" i="85" s="1"/>
  <c r="AO71" i="85"/>
  <c r="AP71" i="85" s="1"/>
  <c r="AO66" i="85"/>
  <c r="AP66" i="85" s="1"/>
  <c r="AO63" i="85"/>
  <c r="AP63" i="85" s="1"/>
  <c r="AO59" i="85"/>
  <c r="AP59" i="85" s="1"/>
  <c r="AO55" i="85"/>
  <c r="AP55" i="85" s="1"/>
  <c r="AO51" i="85"/>
  <c r="AP51" i="85" s="1"/>
  <c r="AO47" i="85"/>
  <c r="AP47" i="85" s="1"/>
  <c r="AO46" i="85"/>
  <c r="AP46" i="85" s="1"/>
  <c r="F84" i="85"/>
  <c r="F83" i="85"/>
  <c r="F82" i="85"/>
  <c r="F81" i="85"/>
  <c r="AM29" i="85"/>
  <c r="AN29" i="85" s="1"/>
  <c r="I84" i="85"/>
  <c r="I83" i="85"/>
  <c r="I82" i="85"/>
  <c r="I81" i="85"/>
  <c r="H84" i="85"/>
  <c r="H83" i="85"/>
  <c r="H82" i="85"/>
  <c r="H81" i="85"/>
  <c r="AO29" i="85"/>
  <c r="AP29" i="85" s="1"/>
  <c r="G84" i="85"/>
  <c r="G83" i="85"/>
  <c r="G82" i="85"/>
  <c r="G81" i="85"/>
  <c r="U114" i="55"/>
  <c r="AF113" i="55"/>
  <c r="AE113" i="55"/>
  <c r="T113" i="55"/>
  <c r="AH113" i="55"/>
  <c r="AG113" i="55"/>
  <c r="U114" i="86" l="1"/>
  <c r="AF113" i="86"/>
  <c r="AE113" i="86"/>
  <c r="T113" i="86"/>
  <c r="AH113" i="86"/>
  <c r="AG113" i="86"/>
  <c r="AF114" i="55"/>
  <c r="AE114" i="55"/>
  <c r="T114" i="55"/>
  <c r="AH114" i="55"/>
  <c r="U115" i="55"/>
  <c r="AG114" i="55"/>
  <c r="AF114" i="86" l="1"/>
  <c r="AE114" i="86"/>
  <c r="T114" i="86"/>
  <c r="AH114" i="86"/>
  <c r="U115" i="86"/>
  <c r="AG114" i="86"/>
  <c r="U116" i="55"/>
  <c r="AE115" i="55"/>
  <c r="AI113" i="55" s="1"/>
  <c r="T115" i="55"/>
  <c r="AH115" i="55"/>
  <c r="AL113" i="55" s="1"/>
  <c r="AG115" i="55"/>
  <c r="AF115" i="55"/>
  <c r="AJ114" i="55" s="1"/>
  <c r="U116" i="86" l="1"/>
  <c r="AE115" i="86"/>
  <c r="AI114" i="86" s="1"/>
  <c r="T115" i="86"/>
  <c r="AH115" i="86"/>
  <c r="AL114" i="86" s="1"/>
  <c r="AG115" i="86"/>
  <c r="AK113" i="86" s="1"/>
  <c r="AF115" i="86"/>
  <c r="AJ111" i="55"/>
  <c r="AK115" i="55"/>
  <c r="AK22" i="55"/>
  <c r="AO22" i="55" s="1"/>
  <c r="AP22" i="55" s="1"/>
  <c r="AK23" i="55"/>
  <c r="AO23" i="55" s="1"/>
  <c r="AP23" i="55" s="1"/>
  <c r="AK24" i="55"/>
  <c r="AO24" i="55" s="1"/>
  <c r="AP24" i="55" s="1"/>
  <c r="AK25" i="55"/>
  <c r="AO25" i="55" s="1"/>
  <c r="AP25" i="55" s="1"/>
  <c r="AK27" i="55"/>
  <c r="AO27" i="55" s="1"/>
  <c r="AP27" i="55" s="1"/>
  <c r="AK26" i="55"/>
  <c r="AO26" i="55" s="1"/>
  <c r="AP26" i="55" s="1"/>
  <c r="AK30" i="55"/>
  <c r="AK28" i="55"/>
  <c r="AO28" i="55" s="1"/>
  <c r="AP28" i="55" s="1"/>
  <c r="AK29" i="55"/>
  <c r="AK32" i="55"/>
  <c r="AK33" i="55"/>
  <c r="AK34" i="55"/>
  <c r="AK31" i="55"/>
  <c r="AK37" i="55"/>
  <c r="AK35" i="55"/>
  <c r="AK36" i="55"/>
  <c r="AK38" i="55"/>
  <c r="AK39" i="55"/>
  <c r="AK40" i="55"/>
  <c r="AK42" i="55"/>
  <c r="AK41" i="55"/>
  <c r="AK44" i="55"/>
  <c r="AK43" i="55"/>
  <c r="AK46" i="55"/>
  <c r="AK45" i="55"/>
  <c r="AK47" i="55"/>
  <c r="AK49" i="55"/>
  <c r="AK48" i="55"/>
  <c r="AK52" i="55"/>
  <c r="AK50" i="55"/>
  <c r="AK51" i="55"/>
  <c r="AK53" i="55"/>
  <c r="AK54" i="55"/>
  <c r="AK55" i="55"/>
  <c r="AK56" i="55"/>
  <c r="AK57" i="55"/>
  <c r="AK58" i="55"/>
  <c r="AK59" i="55"/>
  <c r="AK60" i="55"/>
  <c r="AK61" i="55"/>
  <c r="AK62" i="55"/>
  <c r="AK63" i="55"/>
  <c r="AK64" i="55"/>
  <c r="AK65" i="55"/>
  <c r="AK67" i="55"/>
  <c r="AK66" i="55"/>
  <c r="AK69" i="55"/>
  <c r="AK68" i="55"/>
  <c r="AK70" i="55"/>
  <c r="AK71" i="55"/>
  <c r="AK72" i="55"/>
  <c r="AK73" i="55"/>
  <c r="AK76" i="55"/>
  <c r="AK74" i="55"/>
  <c r="AK75" i="55"/>
  <c r="AK78" i="55"/>
  <c r="AK77" i="55"/>
  <c r="AK79" i="55"/>
  <c r="AK80" i="55"/>
  <c r="AK83" i="55"/>
  <c r="AK81" i="55"/>
  <c r="AK82" i="55"/>
  <c r="AK86" i="55"/>
  <c r="AK85" i="55"/>
  <c r="AK84" i="55"/>
  <c r="AK89" i="55"/>
  <c r="AK87" i="55"/>
  <c r="AK90" i="55"/>
  <c r="AK88" i="55"/>
  <c r="AK92" i="55"/>
  <c r="AK93" i="55"/>
  <c r="AK91" i="55"/>
  <c r="AK94" i="55"/>
  <c r="AK95" i="55"/>
  <c r="AK96" i="55"/>
  <c r="AK98" i="55"/>
  <c r="AK97" i="55"/>
  <c r="AK99" i="55"/>
  <c r="AK102" i="55"/>
  <c r="AK101" i="55"/>
  <c r="AK100" i="55"/>
  <c r="AK104" i="55"/>
  <c r="AK103" i="55"/>
  <c r="AK105" i="55"/>
  <c r="AK106" i="55"/>
  <c r="AK108" i="55"/>
  <c r="AK107" i="55"/>
  <c r="AK110" i="55"/>
  <c r="AK109" i="55"/>
  <c r="AL115" i="55"/>
  <c r="AL29" i="55"/>
  <c r="AL30" i="55"/>
  <c r="AL31" i="55"/>
  <c r="AL32" i="55"/>
  <c r="AL33" i="55"/>
  <c r="AL34" i="55"/>
  <c r="AL35" i="55"/>
  <c r="AL36" i="55"/>
  <c r="AL38" i="55"/>
  <c r="AL40" i="55"/>
  <c r="AL37" i="55"/>
  <c r="AL39" i="55"/>
  <c r="AL41" i="55"/>
  <c r="AL42" i="55"/>
  <c r="AL44" i="55"/>
  <c r="AL43" i="55"/>
  <c r="AL46" i="55"/>
  <c r="AL45" i="55"/>
  <c r="AL47" i="55"/>
  <c r="AL48" i="55"/>
  <c r="AL49" i="55"/>
  <c r="AL50" i="55"/>
  <c r="AL51" i="55"/>
  <c r="AL52" i="55"/>
  <c r="AL54" i="55"/>
  <c r="AL53" i="55"/>
  <c r="AL55" i="55"/>
  <c r="AL57" i="55"/>
  <c r="AL56" i="55"/>
  <c r="AL58" i="55"/>
  <c r="AL59" i="55"/>
  <c r="AL62" i="55"/>
  <c r="AL61" i="55"/>
  <c r="AL60" i="55"/>
  <c r="AL63" i="55"/>
  <c r="AL65" i="55"/>
  <c r="AL66" i="55"/>
  <c r="AL64" i="55"/>
  <c r="AL67" i="55"/>
  <c r="AL68" i="55"/>
  <c r="AL70" i="55"/>
  <c r="AL69" i="55"/>
  <c r="AL72" i="55"/>
  <c r="AL71" i="55"/>
  <c r="AL74" i="55"/>
  <c r="AL73" i="55"/>
  <c r="AL75" i="55"/>
  <c r="AL76" i="55"/>
  <c r="AL77" i="55"/>
  <c r="AL79" i="55"/>
  <c r="AL78" i="55"/>
  <c r="AL81" i="55"/>
  <c r="AL80" i="55"/>
  <c r="AL82" i="55"/>
  <c r="AL83" i="55"/>
  <c r="AL84" i="55"/>
  <c r="AL85" i="55"/>
  <c r="AL86" i="55"/>
  <c r="AL88" i="55"/>
  <c r="AL87" i="55"/>
  <c r="AL89" i="55"/>
  <c r="AL90" i="55"/>
  <c r="AL92" i="55"/>
  <c r="AL91" i="55"/>
  <c r="AL95" i="55"/>
  <c r="AL93" i="55"/>
  <c r="AL94" i="55"/>
  <c r="AL97" i="55"/>
  <c r="AL96" i="55"/>
  <c r="AL99" i="55"/>
  <c r="AL98" i="55"/>
  <c r="AL102" i="55"/>
  <c r="AL100" i="55"/>
  <c r="AL101" i="55"/>
  <c r="AL104" i="55"/>
  <c r="AL103" i="55"/>
  <c r="AL106" i="55"/>
  <c r="AL105" i="55"/>
  <c r="AL109" i="55"/>
  <c r="AL107" i="55"/>
  <c r="AL110" i="55"/>
  <c r="AK111" i="55"/>
  <c r="AL108" i="55"/>
  <c r="AI114" i="55"/>
  <c r="AM114" i="55" s="1"/>
  <c r="AN114" i="55" s="1"/>
  <c r="AJ115" i="55"/>
  <c r="AJ23" i="55"/>
  <c r="AJ22" i="55"/>
  <c r="AJ24" i="55"/>
  <c r="AJ25" i="55"/>
  <c r="AJ27" i="55"/>
  <c r="AJ26" i="55"/>
  <c r="AJ29" i="55"/>
  <c r="AJ28" i="55"/>
  <c r="AJ31" i="55"/>
  <c r="AJ30" i="55"/>
  <c r="AJ32" i="55"/>
  <c r="AJ33" i="55"/>
  <c r="AJ34" i="55"/>
  <c r="AJ35" i="55"/>
  <c r="AJ36" i="55"/>
  <c r="AJ37" i="55"/>
  <c r="AJ38" i="55"/>
  <c r="AJ39" i="55"/>
  <c r="AJ40" i="55"/>
  <c r="AJ42" i="55"/>
  <c r="AJ41" i="55"/>
  <c r="AJ43" i="55"/>
  <c r="AJ45" i="55"/>
  <c r="AJ44" i="55"/>
  <c r="AJ49" i="55"/>
  <c r="AJ47" i="55"/>
  <c r="AJ46" i="55"/>
  <c r="AJ48" i="55"/>
  <c r="AJ50" i="55"/>
  <c r="AJ51" i="55"/>
  <c r="AJ53" i="55"/>
  <c r="AJ52" i="55"/>
  <c r="AJ54" i="55"/>
  <c r="AJ56" i="55"/>
  <c r="AJ55" i="55"/>
  <c r="AJ60" i="55"/>
  <c r="AJ58" i="55"/>
  <c r="AJ57" i="55"/>
  <c r="AJ59" i="55"/>
  <c r="AJ62" i="55"/>
  <c r="AJ61" i="55"/>
  <c r="AJ64" i="55"/>
  <c r="AJ63" i="55"/>
  <c r="AJ67" i="55"/>
  <c r="AJ66" i="55"/>
  <c r="AJ65" i="55"/>
  <c r="AJ68" i="55"/>
  <c r="AJ69" i="55"/>
  <c r="AJ70" i="55"/>
  <c r="AJ71" i="55"/>
  <c r="AJ72" i="55"/>
  <c r="AJ73" i="55"/>
  <c r="AJ75" i="55"/>
  <c r="AJ76" i="55"/>
  <c r="AJ74" i="55"/>
  <c r="AJ78" i="55"/>
  <c r="AJ80" i="55"/>
  <c r="AJ79" i="55"/>
  <c r="AJ77" i="55"/>
  <c r="AJ83" i="55"/>
  <c r="AJ82" i="55"/>
  <c r="AJ81" i="55"/>
  <c r="AJ85" i="55"/>
  <c r="AJ84" i="55"/>
  <c r="AJ86" i="55"/>
  <c r="AJ88" i="55"/>
  <c r="AJ87" i="55"/>
  <c r="AJ89" i="55"/>
  <c r="AJ90" i="55"/>
  <c r="AJ91" i="55"/>
  <c r="AJ92" i="55"/>
  <c r="AJ93" i="55"/>
  <c r="AJ94" i="55"/>
  <c r="AJ95" i="55"/>
  <c r="AJ96" i="55"/>
  <c r="AJ97" i="55"/>
  <c r="AJ98" i="55"/>
  <c r="AJ101" i="55"/>
  <c r="AJ99" i="55"/>
  <c r="AJ100" i="55"/>
  <c r="AJ102" i="55"/>
  <c r="AJ103" i="55"/>
  <c r="AJ104" i="55"/>
  <c r="AJ105" i="55"/>
  <c r="AJ106" i="55"/>
  <c r="AJ107" i="55"/>
  <c r="AJ108" i="55"/>
  <c r="AJ109" i="55"/>
  <c r="AJ110" i="55"/>
  <c r="AL112" i="55"/>
  <c r="AK113" i="55"/>
  <c r="AO113" i="55" s="1"/>
  <c r="AP113" i="55" s="1"/>
  <c r="AI112" i="55"/>
  <c r="AK114" i="55"/>
  <c r="AL114" i="55"/>
  <c r="AJ112" i="55"/>
  <c r="AI115" i="55"/>
  <c r="AM115" i="55" s="1"/>
  <c r="AN115" i="55" s="1"/>
  <c r="AI22" i="55"/>
  <c r="AM22" i="55" s="1"/>
  <c r="AN22" i="55" s="1"/>
  <c r="AI23" i="55"/>
  <c r="AM23" i="55" s="1"/>
  <c r="AN23" i="55" s="1"/>
  <c r="AI24" i="55"/>
  <c r="AM24" i="55" s="1"/>
  <c r="AN24" i="55" s="1"/>
  <c r="AI25" i="55"/>
  <c r="AM25" i="55" s="1"/>
  <c r="AN25" i="55" s="1"/>
  <c r="AI26" i="55"/>
  <c r="AM26" i="55" s="1"/>
  <c r="AN26" i="55" s="1"/>
  <c r="AI27" i="55"/>
  <c r="AM27" i="55" s="1"/>
  <c r="AN27" i="55" s="1"/>
  <c r="AI29" i="55"/>
  <c r="AM29" i="55" s="1"/>
  <c r="AN29" i="55" s="1"/>
  <c r="AI28" i="55"/>
  <c r="AM28" i="55" s="1"/>
  <c r="AN28" i="55" s="1"/>
  <c r="AI32" i="55"/>
  <c r="AI31" i="55"/>
  <c r="AM31" i="55" s="1"/>
  <c r="AN31" i="55" s="1"/>
  <c r="AI30" i="55"/>
  <c r="AM30" i="55" s="1"/>
  <c r="AN30" i="55" s="1"/>
  <c r="AI33" i="55"/>
  <c r="AM33" i="55" s="1"/>
  <c r="AN33" i="55" s="1"/>
  <c r="AI35" i="55"/>
  <c r="AM35" i="55" s="1"/>
  <c r="AN35" i="55" s="1"/>
  <c r="AI36" i="55"/>
  <c r="AI34" i="55"/>
  <c r="AM34" i="55" s="1"/>
  <c r="AN34" i="55" s="1"/>
  <c r="AI37" i="55"/>
  <c r="AM37" i="55" s="1"/>
  <c r="AN37" i="55" s="1"/>
  <c r="AI39" i="55"/>
  <c r="AM39" i="55" s="1"/>
  <c r="AN39" i="55" s="1"/>
  <c r="AI38" i="55"/>
  <c r="AM38" i="55" s="1"/>
  <c r="AN38" i="55" s="1"/>
  <c r="AI41" i="55"/>
  <c r="AM41" i="55" s="1"/>
  <c r="AN41" i="55" s="1"/>
  <c r="AI40" i="55"/>
  <c r="AI42" i="55"/>
  <c r="AM42" i="55" s="1"/>
  <c r="AN42" i="55" s="1"/>
  <c r="AI43" i="55"/>
  <c r="AM43" i="55" s="1"/>
  <c r="AN43" i="55" s="1"/>
  <c r="AI44" i="55"/>
  <c r="AM44" i="55" s="1"/>
  <c r="AN44" i="55" s="1"/>
  <c r="AI45" i="55"/>
  <c r="AI46" i="55"/>
  <c r="AI48" i="55"/>
  <c r="AM48" i="55" s="1"/>
  <c r="AN48" i="55" s="1"/>
  <c r="AI47" i="55"/>
  <c r="AM47" i="55" s="1"/>
  <c r="AN47" i="55" s="1"/>
  <c r="AI49" i="55"/>
  <c r="AM49" i="55" s="1"/>
  <c r="AN49" i="55" s="1"/>
  <c r="AI51" i="55"/>
  <c r="AM51" i="55" s="1"/>
  <c r="AN51" i="55" s="1"/>
  <c r="AI50" i="55"/>
  <c r="AM50" i="55" s="1"/>
  <c r="AN50" i="55" s="1"/>
  <c r="AI52" i="55"/>
  <c r="AM52" i="55" s="1"/>
  <c r="AN52" i="55" s="1"/>
  <c r="AI54" i="55"/>
  <c r="AM54" i="55" s="1"/>
  <c r="AN54" i="55" s="1"/>
  <c r="AI55" i="55"/>
  <c r="AI53" i="55"/>
  <c r="AI56" i="55"/>
  <c r="AM56" i="55" s="1"/>
  <c r="AN56" i="55" s="1"/>
  <c r="AI58" i="55"/>
  <c r="AM58" i="55" s="1"/>
  <c r="AN58" i="55" s="1"/>
  <c r="AI57" i="55"/>
  <c r="AM57" i="55" s="1"/>
  <c r="AN57" i="55" s="1"/>
  <c r="AI59" i="55"/>
  <c r="AI60" i="55"/>
  <c r="AM60" i="55" s="1"/>
  <c r="AN60" i="55" s="1"/>
  <c r="AI61" i="55"/>
  <c r="AM61" i="55" s="1"/>
  <c r="AN61" i="55" s="1"/>
  <c r="AI65" i="55"/>
  <c r="AM65" i="55" s="1"/>
  <c r="AN65" i="55" s="1"/>
  <c r="AI62" i="55"/>
  <c r="AM62" i="55" s="1"/>
  <c r="AN62" i="55" s="1"/>
  <c r="AI63" i="55"/>
  <c r="AM63" i="55" s="1"/>
  <c r="AN63" i="55" s="1"/>
  <c r="AI64" i="55"/>
  <c r="AM64" i="55" s="1"/>
  <c r="AN64" i="55" s="1"/>
  <c r="AI68" i="55"/>
  <c r="AI66" i="55"/>
  <c r="AM66" i="55" s="1"/>
  <c r="AN66" i="55" s="1"/>
  <c r="AI67" i="55"/>
  <c r="AM67" i="55" s="1"/>
  <c r="AN67" i="55" s="1"/>
  <c r="AI69" i="55"/>
  <c r="AM69" i="55" s="1"/>
  <c r="AN69" i="55" s="1"/>
  <c r="AI70" i="55"/>
  <c r="AM70" i="55" s="1"/>
  <c r="AN70" i="55" s="1"/>
  <c r="AI72" i="55"/>
  <c r="AI71" i="55"/>
  <c r="AM71" i="55" s="1"/>
  <c r="AN71" i="55" s="1"/>
  <c r="AI73" i="55"/>
  <c r="AM73" i="55" s="1"/>
  <c r="AN73" i="55" s="1"/>
  <c r="AI75" i="55"/>
  <c r="AM75" i="55" s="1"/>
  <c r="AN75" i="55" s="1"/>
  <c r="AI74" i="55"/>
  <c r="AI76" i="55"/>
  <c r="AM76" i="55" s="1"/>
  <c r="AN76" i="55" s="1"/>
  <c r="AI77" i="55"/>
  <c r="AI79" i="55"/>
  <c r="AM79" i="55" s="1"/>
  <c r="AN79" i="55" s="1"/>
  <c r="AI78" i="55"/>
  <c r="AM78" i="55" s="1"/>
  <c r="AN78" i="55" s="1"/>
  <c r="AI81" i="55"/>
  <c r="AM81" i="55" s="1"/>
  <c r="AN81" i="55" s="1"/>
  <c r="AI80" i="55"/>
  <c r="AM80" i="55" s="1"/>
  <c r="AN80" i="55" s="1"/>
  <c r="AI82" i="55"/>
  <c r="AM82" i="55" s="1"/>
  <c r="AN82" i="55" s="1"/>
  <c r="AI83" i="55"/>
  <c r="AM83" i="55" s="1"/>
  <c r="AN83" i="55" s="1"/>
  <c r="AI84" i="55"/>
  <c r="AM84" i="55" s="1"/>
  <c r="AN84" i="55" s="1"/>
  <c r="AI85" i="55"/>
  <c r="AI86" i="55"/>
  <c r="AM86" i="55" s="1"/>
  <c r="AN86" i="55" s="1"/>
  <c r="AI87" i="55"/>
  <c r="AI88" i="55"/>
  <c r="AM88" i="55" s="1"/>
  <c r="AN88" i="55" s="1"/>
  <c r="AI89" i="55"/>
  <c r="AM89" i="55" s="1"/>
  <c r="AN89" i="55" s="1"/>
  <c r="AI90" i="55"/>
  <c r="AM90" i="55" s="1"/>
  <c r="AN90" i="55" s="1"/>
  <c r="AI91" i="55"/>
  <c r="AM91" i="55" s="1"/>
  <c r="AN91" i="55" s="1"/>
  <c r="AI92" i="55"/>
  <c r="AM92" i="55" s="1"/>
  <c r="AN92" i="55" s="1"/>
  <c r="AI93" i="55"/>
  <c r="AM93" i="55" s="1"/>
  <c r="AN93" i="55" s="1"/>
  <c r="AI94" i="55"/>
  <c r="AM94" i="55" s="1"/>
  <c r="AN94" i="55" s="1"/>
  <c r="AI95" i="55"/>
  <c r="AM95" i="55" s="1"/>
  <c r="AN95" i="55" s="1"/>
  <c r="AI96" i="55"/>
  <c r="AM96" i="55" s="1"/>
  <c r="AN96" i="55" s="1"/>
  <c r="AI98" i="55"/>
  <c r="AM98" i="55" s="1"/>
  <c r="AN98" i="55" s="1"/>
  <c r="AI97" i="55"/>
  <c r="AM97" i="55" s="1"/>
  <c r="AN97" i="55" s="1"/>
  <c r="AI101" i="55"/>
  <c r="AM101" i="55" s="1"/>
  <c r="AN101" i="55" s="1"/>
  <c r="AI99" i="55"/>
  <c r="AM99" i="55" s="1"/>
  <c r="AN99" i="55" s="1"/>
  <c r="AI100" i="55"/>
  <c r="AM100" i="55" s="1"/>
  <c r="AN100" i="55" s="1"/>
  <c r="AI102" i="55"/>
  <c r="AM102" i="55" s="1"/>
  <c r="AN102" i="55" s="1"/>
  <c r="AI103" i="55"/>
  <c r="AM103" i="55" s="1"/>
  <c r="AN103" i="55" s="1"/>
  <c r="AI104" i="55"/>
  <c r="AM104" i="55" s="1"/>
  <c r="AN104" i="55" s="1"/>
  <c r="AI106" i="55"/>
  <c r="AM106" i="55" s="1"/>
  <c r="AN106" i="55" s="1"/>
  <c r="AI107" i="55"/>
  <c r="AM107" i="55" s="1"/>
  <c r="AN107" i="55" s="1"/>
  <c r="AI105" i="55"/>
  <c r="AM105" i="55" s="1"/>
  <c r="AN105" i="55" s="1"/>
  <c r="AI108" i="55"/>
  <c r="AM108" i="55" s="1"/>
  <c r="AN108" i="55" s="1"/>
  <c r="AI110" i="55"/>
  <c r="AM110" i="55" s="1"/>
  <c r="AN110" i="55" s="1"/>
  <c r="AI111" i="55"/>
  <c r="AM111" i="55" s="1"/>
  <c r="AN111" i="55" s="1"/>
  <c r="AI109" i="55"/>
  <c r="AM109" i="55" s="1"/>
  <c r="AN109" i="55" s="1"/>
  <c r="AL111" i="55"/>
  <c r="AJ113" i="55"/>
  <c r="AM113" i="55" s="1"/>
  <c r="AN113" i="55" s="1"/>
  <c r="AK112" i="55"/>
  <c r="AO112" i="55" s="1"/>
  <c r="AP112" i="55" s="1"/>
  <c r="AJ95" i="86" l="1"/>
  <c r="AJ93" i="86"/>
  <c r="AJ92" i="86"/>
  <c r="AJ96" i="86"/>
  <c r="AJ94" i="86"/>
  <c r="AJ91" i="86"/>
  <c r="AJ97" i="86"/>
  <c r="AJ98" i="86"/>
  <c r="AJ99" i="86"/>
  <c r="AJ102" i="86"/>
  <c r="AJ100" i="86"/>
  <c r="AJ101" i="86"/>
  <c r="AJ103" i="86"/>
  <c r="AJ104" i="86"/>
  <c r="AJ105" i="86"/>
  <c r="AJ106" i="86"/>
  <c r="AJ107" i="86"/>
  <c r="AJ108" i="86"/>
  <c r="AJ110" i="86"/>
  <c r="AJ109" i="86"/>
  <c r="AL111" i="86"/>
  <c r="AJ111" i="86"/>
  <c r="AJ114" i="86"/>
  <c r="AM114" i="86" s="1"/>
  <c r="AN114" i="86" s="1"/>
  <c r="AI96" i="86"/>
  <c r="AM96" i="86" s="1"/>
  <c r="AN96" i="86" s="1"/>
  <c r="AI94" i="86"/>
  <c r="AM94" i="86" s="1"/>
  <c r="AN94" i="86" s="1"/>
  <c r="AI93" i="86"/>
  <c r="AM93" i="86" s="1"/>
  <c r="AN93" i="86" s="1"/>
  <c r="AI92" i="86"/>
  <c r="AM92" i="86" s="1"/>
  <c r="AN92" i="86" s="1"/>
  <c r="AI95" i="86"/>
  <c r="AM95" i="86" s="1"/>
  <c r="AN95" i="86" s="1"/>
  <c r="AI97" i="86"/>
  <c r="AM97" i="86" s="1"/>
  <c r="AN97" i="86" s="1"/>
  <c r="AI98" i="86"/>
  <c r="AI99" i="86"/>
  <c r="AM99" i="86" s="1"/>
  <c r="AN99" i="86" s="1"/>
  <c r="AI100" i="86"/>
  <c r="AM100" i="86" s="1"/>
  <c r="AN100" i="86" s="1"/>
  <c r="AI102" i="86"/>
  <c r="AM102" i="86" s="1"/>
  <c r="AN102" i="86" s="1"/>
  <c r="AI101" i="86"/>
  <c r="AI103" i="86"/>
  <c r="AM103" i="86" s="1"/>
  <c r="AN103" i="86" s="1"/>
  <c r="AI104" i="86"/>
  <c r="AM104" i="86" s="1"/>
  <c r="AN104" i="86" s="1"/>
  <c r="AI105" i="86"/>
  <c r="AM105" i="86" s="1"/>
  <c r="AN105" i="86" s="1"/>
  <c r="AI106" i="86"/>
  <c r="AI108" i="86"/>
  <c r="AM108" i="86" s="1"/>
  <c r="AN108" i="86" s="1"/>
  <c r="AI107" i="86"/>
  <c r="AM107" i="86" s="1"/>
  <c r="AN107" i="86" s="1"/>
  <c r="AI109" i="86"/>
  <c r="AM109" i="86" s="1"/>
  <c r="AN109" i="86" s="1"/>
  <c r="AL112" i="86"/>
  <c r="AI113" i="86"/>
  <c r="AJ113" i="86"/>
  <c r="AK94" i="86"/>
  <c r="AK96" i="86"/>
  <c r="AK93" i="86"/>
  <c r="AK89" i="86"/>
  <c r="AK92" i="86"/>
  <c r="AK95" i="86"/>
  <c r="AK97" i="86"/>
  <c r="AK99" i="86"/>
  <c r="AK98" i="86"/>
  <c r="AK101" i="86"/>
  <c r="AK100" i="86"/>
  <c r="AK103" i="86"/>
  <c r="AK102" i="86"/>
  <c r="AK105" i="86"/>
  <c r="AK104" i="86"/>
  <c r="AK107" i="86"/>
  <c r="AK106" i="86"/>
  <c r="AK109" i="86"/>
  <c r="AK108" i="86"/>
  <c r="AK110" i="86"/>
  <c r="AK114" i="86"/>
  <c r="AO114" i="86" s="1"/>
  <c r="AP114" i="86" s="1"/>
  <c r="AJ112" i="86"/>
  <c r="AK111" i="86"/>
  <c r="AO111" i="86" s="1"/>
  <c r="AP111" i="86" s="1"/>
  <c r="AL92" i="86"/>
  <c r="AL94" i="86"/>
  <c r="AL93" i="86"/>
  <c r="AL95" i="86"/>
  <c r="AL96" i="86"/>
  <c r="AL97" i="86"/>
  <c r="AL99" i="86"/>
  <c r="AL98" i="86"/>
  <c r="AL100" i="86"/>
  <c r="AL101" i="86"/>
  <c r="AL102" i="86"/>
  <c r="AL104" i="86"/>
  <c r="AL103" i="86"/>
  <c r="AL105" i="86"/>
  <c r="AL106" i="86"/>
  <c r="AL107" i="86"/>
  <c r="AL108" i="86"/>
  <c r="AL109" i="86"/>
  <c r="AL110" i="86"/>
  <c r="AI110" i="86"/>
  <c r="AM110" i="86" s="1"/>
  <c r="AN110" i="86" s="1"/>
  <c r="AI111" i="86"/>
  <c r="AM111" i="86" s="1"/>
  <c r="AN111" i="86" s="1"/>
  <c r="AI112" i="86"/>
  <c r="AM112" i="86" s="1"/>
  <c r="AN112" i="86" s="1"/>
  <c r="AK112" i="86"/>
  <c r="AO112" i="86" s="1"/>
  <c r="AP112" i="86" s="1"/>
  <c r="AL113" i="86"/>
  <c r="AO113" i="86" s="1"/>
  <c r="AP113" i="86" s="1"/>
  <c r="AJ115" i="86"/>
  <c r="AJ23" i="86"/>
  <c r="AJ22" i="86"/>
  <c r="AJ24" i="86"/>
  <c r="AJ26" i="86"/>
  <c r="AJ25" i="86"/>
  <c r="AJ27" i="86"/>
  <c r="AJ28" i="86"/>
  <c r="AJ29" i="86"/>
  <c r="AJ30" i="86"/>
  <c r="AJ31" i="86"/>
  <c r="AJ33" i="86"/>
  <c r="AJ32" i="86"/>
  <c r="AJ34" i="86"/>
  <c r="AJ36" i="86"/>
  <c r="AJ35" i="86"/>
  <c r="AJ38" i="86"/>
  <c r="AJ37" i="86"/>
  <c r="AJ41" i="86"/>
  <c r="AJ39" i="86"/>
  <c r="AJ40" i="86"/>
  <c r="AJ42" i="86"/>
  <c r="AJ44" i="86"/>
  <c r="AJ45" i="86"/>
  <c r="AJ43" i="86"/>
  <c r="AJ46" i="86"/>
  <c r="AJ47" i="86"/>
  <c r="AJ48" i="86"/>
  <c r="AJ49" i="86"/>
  <c r="AJ50" i="86"/>
  <c r="AJ51" i="86"/>
  <c r="AJ53" i="86"/>
  <c r="AJ52" i="86"/>
  <c r="AJ55" i="86"/>
  <c r="AJ54" i="86"/>
  <c r="AJ57" i="86"/>
  <c r="AJ56" i="86"/>
  <c r="AJ58" i="86"/>
  <c r="AJ59" i="86"/>
  <c r="AJ60" i="86"/>
  <c r="AJ61" i="86"/>
  <c r="AJ62" i="86"/>
  <c r="AJ64" i="86"/>
  <c r="AJ63" i="86"/>
  <c r="AJ65" i="86"/>
  <c r="AJ67" i="86"/>
  <c r="AJ66" i="86"/>
  <c r="AJ68" i="86"/>
  <c r="AJ69" i="86"/>
  <c r="AJ71" i="86"/>
  <c r="AJ72" i="86"/>
  <c r="AJ70" i="86"/>
  <c r="AJ74" i="86"/>
  <c r="AJ73" i="86"/>
  <c r="AJ75" i="86"/>
  <c r="AJ76" i="86"/>
  <c r="AJ79" i="86"/>
  <c r="AJ77" i="86"/>
  <c r="AJ78" i="86"/>
  <c r="AJ80" i="86"/>
  <c r="AJ81" i="86"/>
  <c r="AJ83" i="86"/>
  <c r="AJ82" i="86"/>
  <c r="AJ84" i="86"/>
  <c r="AJ86" i="86"/>
  <c r="AJ85" i="86"/>
  <c r="AJ88" i="86"/>
  <c r="AJ87" i="86"/>
  <c r="AJ90" i="86"/>
  <c r="AJ89" i="86"/>
  <c r="AK115" i="86"/>
  <c r="AK22" i="86"/>
  <c r="AO22" i="86" s="1"/>
  <c r="AP22" i="86" s="1"/>
  <c r="AK24" i="86"/>
  <c r="AO24" i="86" s="1"/>
  <c r="AP24" i="86" s="1"/>
  <c r="AK23" i="86"/>
  <c r="AO23" i="86" s="1"/>
  <c r="AP23" i="86" s="1"/>
  <c r="AK26" i="86"/>
  <c r="AO26" i="86" s="1"/>
  <c r="AP26" i="86" s="1"/>
  <c r="AK25" i="86"/>
  <c r="AO25" i="86" s="1"/>
  <c r="AP25" i="86" s="1"/>
  <c r="AK27" i="86"/>
  <c r="AO27" i="86" s="1"/>
  <c r="AP27" i="86" s="1"/>
  <c r="AK28" i="86"/>
  <c r="AO28" i="86" s="1"/>
  <c r="AP28" i="86" s="1"/>
  <c r="AK29" i="86"/>
  <c r="AK30" i="86"/>
  <c r="AK31" i="86"/>
  <c r="AK32" i="86"/>
  <c r="AK33" i="86"/>
  <c r="AK34" i="86"/>
  <c r="AK36" i="86"/>
  <c r="AK35" i="86"/>
  <c r="AK37" i="86"/>
  <c r="AK39" i="86"/>
  <c r="AK38" i="86"/>
  <c r="AK40" i="86"/>
  <c r="AK42" i="86"/>
  <c r="AK41" i="86"/>
  <c r="AK43" i="86"/>
  <c r="AK44" i="86"/>
  <c r="AK45" i="86"/>
  <c r="AK46" i="86"/>
  <c r="AK47" i="86"/>
  <c r="AK48" i="86"/>
  <c r="AK49" i="86"/>
  <c r="AK51" i="86"/>
  <c r="AK50" i="86"/>
  <c r="AK53" i="86"/>
  <c r="AK52" i="86"/>
  <c r="AK57" i="86"/>
  <c r="AK54" i="86"/>
  <c r="AK56" i="86"/>
  <c r="AK55" i="86"/>
  <c r="AK58" i="86"/>
  <c r="AK60" i="86"/>
  <c r="AK59" i="86"/>
  <c r="AK61" i="86"/>
  <c r="AK63" i="86"/>
  <c r="AK62" i="86"/>
  <c r="AK64" i="86"/>
  <c r="AK65" i="86"/>
  <c r="AK66" i="86"/>
  <c r="AK68" i="86"/>
  <c r="AK67" i="86"/>
  <c r="AK69" i="86"/>
  <c r="AK71" i="86"/>
  <c r="AK72" i="86"/>
  <c r="AK70" i="86"/>
  <c r="AK74" i="86"/>
  <c r="AK76" i="86"/>
  <c r="AK73" i="86"/>
  <c r="AK77" i="86"/>
  <c r="AK78" i="86"/>
  <c r="AK75" i="86"/>
  <c r="AK80" i="86"/>
  <c r="AK81" i="86"/>
  <c r="AK82" i="86"/>
  <c r="AK83" i="86"/>
  <c r="AK79" i="86"/>
  <c r="AK86" i="86"/>
  <c r="AK84" i="86"/>
  <c r="AK85" i="86"/>
  <c r="AK88" i="86"/>
  <c r="AK87" i="86"/>
  <c r="AK91" i="86"/>
  <c r="AK90" i="86"/>
  <c r="AL115" i="86"/>
  <c r="AL29" i="86"/>
  <c r="AL30" i="86"/>
  <c r="AL31" i="86"/>
  <c r="AL32" i="86"/>
  <c r="AL34" i="86"/>
  <c r="AL35" i="86"/>
  <c r="AL33" i="86"/>
  <c r="AL38" i="86"/>
  <c r="AL37" i="86"/>
  <c r="AL36" i="86"/>
  <c r="AL39" i="86"/>
  <c r="AL42" i="86"/>
  <c r="AL40" i="86"/>
  <c r="AL41" i="86"/>
  <c r="AL43" i="86"/>
  <c r="AL44" i="86"/>
  <c r="AL45" i="86"/>
  <c r="AL47" i="86"/>
  <c r="AL46" i="86"/>
  <c r="AL49" i="86"/>
  <c r="AL48" i="86"/>
  <c r="AL50" i="86"/>
  <c r="AL51" i="86"/>
  <c r="AL53" i="86"/>
  <c r="AL52" i="86"/>
  <c r="AL54" i="86"/>
  <c r="AL55" i="86"/>
  <c r="AL56" i="86"/>
  <c r="AL57" i="86"/>
  <c r="AL58" i="86"/>
  <c r="AL59" i="86"/>
  <c r="AL60" i="86"/>
  <c r="AL61" i="86"/>
  <c r="AL63" i="86"/>
  <c r="AL62" i="86"/>
  <c r="AL64" i="86"/>
  <c r="AL66" i="86"/>
  <c r="AL67" i="86"/>
  <c r="AL65" i="86"/>
  <c r="AL68" i="86"/>
  <c r="AL69" i="86"/>
  <c r="AL70" i="86"/>
  <c r="AL72" i="86"/>
  <c r="AL71" i="86"/>
  <c r="AL73" i="86"/>
  <c r="AL74" i="86"/>
  <c r="AL76" i="86"/>
  <c r="AL77" i="86"/>
  <c r="AL75" i="86"/>
  <c r="AL78" i="86"/>
  <c r="AL79" i="86"/>
  <c r="AL80" i="86"/>
  <c r="AL81" i="86"/>
  <c r="AL82" i="86"/>
  <c r="AL84" i="86"/>
  <c r="AL83" i="86"/>
  <c r="AL85" i="86"/>
  <c r="AL86" i="86"/>
  <c r="AL87" i="86"/>
  <c r="AL88" i="86"/>
  <c r="AL90" i="86"/>
  <c r="AL89" i="86"/>
  <c r="AL91" i="86"/>
  <c r="AI115" i="86"/>
  <c r="AM115" i="86" s="1"/>
  <c r="AN115" i="86" s="1"/>
  <c r="AI22" i="86"/>
  <c r="AM22" i="86" s="1"/>
  <c r="AN22" i="86" s="1"/>
  <c r="AI23" i="86"/>
  <c r="AM23" i="86" s="1"/>
  <c r="AN23" i="86" s="1"/>
  <c r="AI24" i="86"/>
  <c r="AM24" i="86" s="1"/>
  <c r="AN24" i="86" s="1"/>
  <c r="AI25" i="86"/>
  <c r="AM25" i="86" s="1"/>
  <c r="AN25" i="86" s="1"/>
  <c r="AI26" i="86"/>
  <c r="AM26" i="86" s="1"/>
  <c r="AN26" i="86" s="1"/>
  <c r="AI27" i="86"/>
  <c r="AM27" i="86" s="1"/>
  <c r="AN27" i="86" s="1"/>
  <c r="AI28" i="86"/>
  <c r="AM28" i="86" s="1"/>
  <c r="AN28" i="86" s="1"/>
  <c r="AI29" i="86"/>
  <c r="AI30" i="86"/>
  <c r="AM30" i="86" s="1"/>
  <c r="AN30" i="86" s="1"/>
  <c r="AI31" i="86"/>
  <c r="AM31" i="86" s="1"/>
  <c r="AN31" i="86" s="1"/>
  <c r="AI32" i="86"/>
  <c r="AM32" i="86" s="1"/>
  <c r="AN32" i="86" s="1"/>
  <c r="AI34" i="86"/>
  <c r="AM34" i="86" s="1"/>
  <c r="AN34" i="86" s="1"/>
  <c r="AI33" i="86"/>
  <c r="AM33" i="86" s="1"/>
  <c r="AN33" i="86" s="1"/>
  <c r="AI35" i="86"/>
  <c r="AM35" i="86" s="1"/>
  <c r="AN35" i="86" s="1"/>
  <c r="AI36" i="86"/>
  <c r="AM36" i="86" s="1"/>
  <c r="AN36" i="86" s="1"/>
  <c r="AI37" i="86"/>
  <c r="AM37" i="86" s="1"/>
  <c r="AN37" i="86" s="1"/>
  <c r="AI38" i="86"/>
  <c r="AM38" i="86" s="1"/>
  <c r="AN38" i="86" s="1"/>
  <c r="AI41" i="86"/>
  <c r="AM41" i="86" s="1"/>
  <c r="AN41" i="86" s="1"/>
  <c r="AI39" i="86"/>
  <c r="AM39" i="86" s="1"/>
  <c r="AN39" i="86" s="1"/>
  <c r="AI42" i="86"/>
  <c r="AM42" i="86" s="1"/>
  <c r="AN42" i="86" s="1"/>
  <c r="AI40" i="86"/>
  <c r="AM40" i="86" s="1"/>
  <c r="AN40" i="86" s="1"/>
  <c r="AI43" i="86"/>
  <c r="AM43" i="86" s="1"/>
  <c r="AN43" i="86" s="1"/>
  <c r="AI44" i="86"/>
  <c r="AM44" i="86" s="1"/>
  <c r="AN44" i="86" s="1"/>
  <c r="AI45" i="86"/>
  <c r="AM45" i="86" s="1"/>
  <c r="AN45" i="86" s="1"/>
  <c r="AI46" i="86"/>
  <c r="AM46" i="86" s="1"/>
  <c r="AN46" i="86" s="1"/>
  <c r="AI47" i="86"/>
  <c r="AM47" i="86" s="1"/>
  <c r="AN47" i="86" s="1"/>
  <c r="AI48" i="86"/>
  <c r="AM48" i="86" s="1"/>
  <c r="AN48" i="86" s="1"/>
  <c r="AI49" i="86"/>
  <c r="AM49" i="86" s="1"/>
  <c r="AN49" i="86" s="1"/>
  <c r="AI50" i="86"/>
  <c r="AM50" i="86" s="1"/>
  <c r="AN50" i="86" s="1"/>
  <c r="AI52" i="86"/>
  <c r="AM52" i="86" s="1"/>
  <c r="AN52" i="86" s="1"/>
  <c r="AI51" i="86"/>
  <c r="AM51" i="86" s="1"/>
  <c r="AN51" i="86" s="1"/>
  <c r="AI53" i="86"/>
  <c r="AM53" i="86" s="1"/>
  <c r="AN53" i="86" s="1"/>
  <c r="AI55" i="86"/>
  <c r="AM55" i="86" s="1"/>
  <c r="AN55" i="86" s="1"/>
  <c r="AI54" i="86"/>
  <c r="AM54" i="86" s="1"/>
  <c r="AN54" i="86" s="1"/>
  <c r="AI56" i="86"/>
  <c r="AM56" i="86" s="1"/>
  <c r="AN56" i="86" s="1"/>
  <c r="AI57" i="86"/>
  <c r="AM57" i="86" s="1"/>
  <c r="AN57" i="86" s="1"/>
  <c r="AI59" i="86"/>
  <c r="AM59" i="86" s="1"/>
  <c r="AN59" i="86" s="1"/>
  <c r="AI58" i="86"/>
  <c r="AM58" i="86" s="1"/>
  <c r="AN58" i="86" s="1"/>
  <c r="AI60" i="86"/>
  <c r="AM60" i="86" s="1"/>
  <c r="AN60" i="86" s="1"/>
  <c r="AI62" i="86"/>
  <c r="AM62" i="86" s="1"/>
  <c r="AN62" i="86" s="1"/>
  <c r="AI61" i="86"/>
  <c r="AM61" i="86" s="1"/>
  <c r="AN61" i="86" s="1"/>
  <c r="AI63" i="86"/>
  <c r="AM63" i="86" s="1"/>
  <c r="AN63" i="86" s="1"/>
  <c r="AI64" i="86"/>
  <c r="AM64" i="86" s="1"/>
  <c r="AN64" i="86" s="1"/>
  <c r="AI65" i="86"/>
  <c r="AM65" i="86" s="1"/>
  <c r="AN65" i="86" s="1"/>
  <c r="AI66" i="86"/>
  <c r="AM66" i="86" s="1"/>
  <c r="AN66" i="86" s="1"/>
  <c r="AI67" i="86"/>
  <c r="AM67" i="86" s="1"/>
  <c r="AN67" i="86" s="1"/>
  <c r="AI70" i="86"/>
  <c r="AM70" i="86" s="1"/>
  <c r="AN70" i="86" s="1"/>
  <c r="AI69" i="86"/>
  <c r="AM69" i="86" s="1"/>
  <c r="AN69" i="86" s="1"/>
  <c r="AI68" i="86"/>
  <c r="AM68" i="86" s="1"/>
  <c r="AN68" i="86" s="1"/>
  <c r="AI71" i="86"/>
  <c r="AM71" i="86" s="1"/>
  <c r="AN71" i="86" s="1"/>
  <c r="AI72" i="86"/>
  <c r="AM72" i="86" s="1"/>
  <c r="AN72" i="86" s="1"/>
  <c r="AI74" i="86"/>
  <c r="AM74" i="86" s="1"/>
  <c r="AN74" i="86" s="1"/>
  <c r="AI73" i="86"/>
  <c r="AM73" i="86" s="1"/>
  <c r="AN73" i="86" s="1"/>
  <c r="AI75" i="86"/>
  <c r="AM75" i="86" s="1"/>
  <c r="AN75" i="86" s="1"/>
  <c r="AI76" i="86"/>
  <c r="AM76" i="86" s="1"/>
  <c r="AN76" i="86" s="1"/>
  <c r="AI79" i="86"/>
  <c r="AM79" i="86" s="1"/>
  <c r="AN79" i="86" s="1"/>
  <c r="AI77" i="86"/>
  <c r="AM77" i="86" s="1"/>
  <c r="AN77" i="86" s="1"/>
  <c r="AI78" i="86"/>
  <c r="AM78" i="86" s="1"/>
  <c r="AN78" i="86" s="1"/>
  <c r="AI80" i="86"/>
  <c r="AM80" i="86" s="1"/>
  <c r="AN80" i="86" s="1"/>
  <c r="AI82" i="86"/>
  <c r="AM82" i="86" s="1"/>
  <c r="AN82" i="86" s="1"/>
  <c r="AI81" i="86"/>
  <c r="AM81" i="86" s="1"/>
  <c r="AN81" i="86" s="1"/>
  <c r="AI84" i="86"/>
  <c r="AM84" i="86" s="1"/>
  <c r="AN84" i="86" s="1"/>
  <c r="AI83" i="86"/>
  <c r="AM83" i="86" s="1"/>
  <c r="AN83" i="86" s="1"/>
  <c r="AI85" i="86"/>
  <c r="AM85" i="86" s="1"/>
  <c r="AN85" i="86" s="1"/>
  <c r="AI86" i="86"/>
  <c r="AM86" i="86" s="1"/>
  <c r="AN86" i="86" s="1"/>
  <c r="AI87" i="86"/>
  <c r="AM87" i="86" s="1"/>
  <c r="AN87" i="86" s="1"/>
  <c r="AI88" i="86"/>
  <c r="AM88" i="86" s="1"/>
  <c r="AN88" i="86" s="1"/>
  <c r="AI89" i="86"/>
  <c r="AM89" i="86" s="1"/>
  <c r="AN89" i="86" s="1"/>
  <c r="AI90" i="86"/>
  <c r="AM90" i="86" s="1"/>
  <c r="AN90" i="86" s="1"/>
  <c r="AI91" i="86"/>
  <c r="AM91" i="86" s="1"/>
  <c r="AN91" i="86" s="1"/>
  <c r="AM87" i="55"/>
  <c r="AN87" i="55" s="1"/>
  <c r="AM74" i="55"/>
  <c r="AN74" i="55" s="1"/>
  <c r="AM72" i="55"/>
  <c r="AN72" i="55" s="1"/>
  <c r="AM59" i="55"/>
  <c r="AN59" i="55" s="1"/>
  <c r="AM53" i="55"/>
  <c r="AN53" i="55" s="1"/>
  <c r="AM36" i="55"/>
  <c r="AN36" i="55" s="1"/>
  <c r="AM68" i="55"/>
  <c r="AN68" i="55" s="1"/>
  <c r="AM55" i="55"/>
  <c r="AN55" i="55" s="1"/>
  <c r="AM46" i="55"/>
  <c r="AN46" i="55" s="1"/>
  <c r="AM32" i="55"/>
  <c r="AN32" i="55" s="1"/>
  <c r="AM85" i="55"/>
  <c r="AN85" i="55" s="1"/>
  <c r="AM77" i="55"/>
  <c r="AN77" i="55" s="1"/>
  <c r="AM45" i="55"/>
  <c r="AN45" i="55" s="1"/>
  <c r="AM40" i="55"/>
  <c r="AN40" i="55" s="1"/>
  <c r="AO108" i="55"/>
  <c r="AP108" i="55" s="1"/>
  <c r="AO104" i="55"/>
  <c r="AP104" i="55" s="1"/>
  <c r="AO99" i="55"/>
  <c r="AP99" i="55" s="1"/>
  <c r="AO95" i="55"/>
  <c r="AP95" i="55" s="1"/>
  <c r="AO92" i="55"/>
  <c r="AP92" i="55" s="1"/>
  <c r="AO89" i="55"/>
  <c r="AP89" i="55" s="1"/>
  <c r="AO82" i="55"/>
  <c r="AP82" i="55" s="1"/>
  <c r="AO79" i="55"/>
  <c r="AP79" i="55" s="1"/>
  <c r="AO74" i="55"/>
  <c r="AP74" i="55" s="1"/>
  <c r="AO71" i="55"/>
  <c r="AP71" i="55" s="1"/>
  <c r="AO66" i="55"/>
  <c r="AP66" i="55" s="1"/>
  <c r="AO63" i="55"/>
  <c r="AP63" i="55" s="1"/>
  <c r="AO59" i="55"/>
  <c r="AP59" i="55" s="1"/>
  <c r="AO55" i="55"/>
  <c r="AP55" i="55" s="1"/>
  <c r="AO50" i="55"/>
  <c r="AP50" i="55" s="1"/>
  <c r="AO47" i="55"/>
  <c r="AP47" i="55" s="1"/>
  <c r="AO44" i="55"/>
  <c r="AP44" i="55" s="1"/>
  <c r="AO39" i="55"/>
  <c r="AP39" i="55" s="1"/>
  <c r="AO37" i="55"/>
  <c r="AP37" i="55" s="1"/>
  <c r="AO32" i="55"/>
  <c r="AP32" i="55" s="1"/>
  <c r="AO109" i="55"/>
  <c r="AP109" i="55" s="1"/>
  <c r="AO106" i="55"/>
  <c r="AP106" i="55" s="1"/>
  <c r="AO100" i="55"/>
  <c r="AP100" i="55" s="1"/>
  <c r="AO97" i="55"/>
  <c r="AP97" i="55" s="1"/>
  <c r="AO94" i="55"/>
  <c r="AP94" i="55" s="1"/>
  <c r="AO88" i="55"/>
  <c r="AP88" i="55" s="1"/>
  <c r="AO84" i="55"/>
  <c r="AP84" i="55" s="1"/>
  <c r="AO81" i="55"/>
  <c r="AP81" i="55" s="1"/>
  <c r="AO77" i="55"/>
  <c r="AP77" i="55" s="1"/>
  <c r="AO76" i="55"/>
  <c r="AP76" i="55" s="1"/>
  <c r="AO70" i="55"/>
  <c r="AP70" i="55" s="1"/>
  <c r="AO67" i="55"/>
  <c r="AP67" i="55" s="1"/>
  <c r="AO62" i="55"/>
  <c r="AP62" i="55" s="1"/>
  <c r="AO58" i="55"/>
  <c r="AP58" i="55" s="1"/>
  <c r="AO54" i="55"/>
  <c r="AP54" i="55" s="1"/>
  <c r="AO52" i="55"/>
  <c r="AP52" i="55" s="1"/>
  <c r="AO45" i="55"/>
  <c r="AP45" i="55" s="1"/>
  <c r="AO41" i="55"/>
  <c r="AP41" i="55" s="1"/>
  <c r="AO38" i="55"/>
  <c r="AP38" i="55" s="1"/>
  <c r="AO31" i="55"/>
  <c r="AP31" i="55" s="1"/>
  <c r="AO29" i="55"/>
  <c r="AP29" i="55" s="1"/>
  <c r="AO114" i="55"/>
  <c r="AP114" i="55" s="1"/>
  <c r="AO111" i="55"/>
  <c r="AP111" i="55" s="1"/>
  <c r="AO110" i="55"/>
  <c r="AP110" i="55" s="1"/>
  <c r="AO105" i="55"/>
  <c r="AP105" i="55" s="1"/>
  <c r="AO101" i="55"/>
  <c r="AP101" i="55" s="1"/>
  <c r="AO98" i="55"/>
  <c r="AP98" i="55" s="1"/>
  <c r="AO91" i="55"/>
  <c r="AP91" i="55" s="1"/>
  <c r="AO90" i="55"/>
  <c r="AP90" i="55" s="1"/>
  <c r="AO85" i="55"/>
  <c r="AP85" i="55" s="1"/>
  <c r="AO83" i="55"/>
  <c r="AP83" i="55" s="1"/>
  <c r="AO78" i="55"/>
  <c r="AP78" i="55" s="1"/>
  <c r="AO73" i="55"/>
  <c r="AP73" i="55" s="1"/>
  <c r="AO68" i="55"/>
  <c r="AP68" i="55" s="1"/>
  <c r="AO65" i="55"/>
  <c r="AP65" i="55" s="1"/>
  <c r="AO61" i="55"/>
  <c r="AP61" i="55" s="1"/>
  <c r="AO57" i="55"/>
  <c r="AP57" i="55" s="1"/>
  <c r="AO53" i="55"/>
  <c r="AP53" i="55" s="1"/>
  <c r="AO48" i="55"/>
  <c r="AP48" i="55" s="1"/>
  <c r="AO46" i="55"/>
  <c r="AP46" i="55" s="1"/>
  <c r="AO42" i="55"/>
  <c r="AP42" i="55" s="1"/>
  <c r="AO36" i="55"/>
  <c r="AP36" i="55" s="1"/>
  <c r="AO34" i="55"/>
  <c r="AP34" i="55" s="1"/>
  <c r="AO115" i="55"/>
  <c r="AP115" i="55" s="1"/>
  <c r="AM112" i="55"/>
  <c r="AN112" i="55" s="1"/>
  <c r="AO107" i="55"/>
  <c r="AP107" i="55" s="1"/>
  <c r="AO103" i="55"/>
  <c r="AP103" i="55" s="1"/>
  <c r="AO102" i="55"/>
  <c r="AP102" i="55" s="1"/>
  <c r="AO96" i="55"/>
  <c r="AP96" i="55" s="1"/>
  <c r="AO93" i="55"/>
  <c r="AP93" i="55" s="1"/>
  <c r="AO87" i="55"/>
  <c r="AP87" i="55" s="1"/>
  <c r="AO86" i="55"/>
  <c r="AP86" i="55" s="1"/>
  <c r="AO80" i="55"/>
  <c r="AP80" i="55" s="1"/>
  <c r="AO75" i="55"/>
  <c r="AP75" i="55" s="1"/>
  <c r="AO72" i="55"/>
  <c r="AP72" i="55" s="1"/>
  <c r="AO69" i="55"/>
  <c r="AP69" i="55" s="1"/>
  <c r="AO64" i="55"/>
  <c r="AP64" i="55" s="1"/>
  <c r="AO60" i="55"/>
  <c r="AP60" i="55" s="1"/>
  <c r="AO56" i="55"/>
  <c r="AP56" i="55" s="1"/>
  <c r="AO51" i="55"/>
  <c r="AP51" i="55" s="1"/>
  <c r="AO49" i="55"/>
  <c r="AP49" i="55" s="1"/>
  <c r="AO43" i="55"/>
  <c r="AP43" i="55" s="1"/>
  <c r="AO40" i="55"/>
  <c r="AP40" i="55" s="1"/>
  <c r="AO35" i="55"/>
  <c r="AP35" i="55" s="1"/>
  <c r="AO33" i="55"/>
  <c r="AP33" i="55" s="1"/>
  <c r="AO30" i="55"/>
  <c r="AP30" i="55" s="1"/>
  <c r="K114" i="84"/>
  <c r="K113" i="84"/>
  <c r="K112" i="84"/>
  <c r="K111" i="84"/>
  <c r="K110" i="84"/>
  <c r="K109" i="84"/>
  <c r="K108" i="84"/>
  <c r="K107" i="84"/>
  <c r="K106" i="84"/>
  <c r="BR105" i="84"/>
  <c r="BQ105" i="84"/>
  <c r="BP105" i="84"/>
  <c r="BO105" i="84"/>
  <c r="BN105" i="84"/>
  <c r="BM105" i="84"/>
  <c r="BL105" i="84"/>
  <c r="BK105" i="84"/>
  <c r="BJ105" i="84"/>
  <c r="BI105" i="84"/>
  <c r="BH105" i="84"/>
  <c r="BG105" i="84"/>
  <c r="BF105" i="84"/>
  <c r="BE105" i="84"/>
  <c r="BD105" i="84"/>
  <c r="BC105" i="84"/>
  <c r="BB105" i="84"/>
  <c r="BA105" i="84"/>
  <c r="AZ105" i="84"/>
  <c r="AY105" i="84"/>
  <c r="AX105" i="84"/>
  <c r="AW105" i="84"/>
  <c r="AV105" i="84"/>
  <c r="AU105" i="84"/>
  <c r="AT105" i="84"/>
  <c r="AS105" i="84"/>
  <c r="AR105" i="84"/>
  <c r="AQ105" i="84"/>
  <c r="AP105" i="84"/>
  <c r="AO105" i="84"/>
  <c r="AN105" i="84"/>
  <c r="AM105" i="84"/>
  <c r="AL105" i="84"/>
  <c r="AK105" i="84"/>
  <c r="AJ105" i="84"/>
  <c r="AI105" i="84"/>
  <c r="AH105" i="84"/>
  <c r="AG105" i="84"/>
  <c r="AF105" i="84"/>
  <c r="AE105" i="84"/>
  <c r="AD105" i="84"/>
  <c r="AC105" i="84"/>
  <c r="AB105" i="84"/>
  <c r="AA105" i="84"/>
  <c r="Z105" i="84"/>
  <c r="Y105" i="84"/>
  <c r="X105" i="84"/>
  <c r="W105" i="84"/>
  <c r="V105" i="84"/>
  <c r="U105" i="84"/>
  <c r="T105" i="84"/>
  <c r="S105" i="84"/>
  <c r="R105" i="84"/>
  <c r="Q105" i="84"/>
  <c r="P105" i="84"/>
  <c r="O105" i="84"/>
  <c r="N105" i="84"/>
  <c r="M105" i="84"/>
  <c r="L105" i="84"/>
  <c r="K74" i="84"/>
  <c r="K73" i="84"/>
  <c r="K72" i="84"/>
  <c r="K71" i="84"/>
  <c r="K70" i="84"/>
  <c r="K69" i="84"/>
  <c r="K68" i="84"/>
  <c r="K67" i="84"/>
  <c r="K79" i="84" s="1"/>
  <c r="K66" i="84"/>
  <c r="BR65" i="84"/>
  <c r="BQ65" i="84"/>
  <c r="BP65" i="84"/>
  <c r="BO65" i="84"/>
  <c r="BN65" i="84"/>
  <c r="BM65" i="84"/>
  <c r="BL65" i="84"/>
  <c r="BK65" i="84"/>
  <c r="BJ65" i="84"/>
  <c r="BI65" i="84"/>
  <c r="BH65" i="84"/>
  <c r="BG65" i="84"/>
  <c r="BF65" i="84"/>
  <c r="BE65" i="84"/>
  <c r="BD65" i="84"/>
  <c r="BC65" i="84"/>
  <c r="BB65" i="84"/>
  <c r="BA65" i="84"/>
  <c r="AZ65" i="84"/>
  <c r="AY65" i="84"/>
  <c r="AX65" i="84"/>
  <c r="AW65" i="84"/>
  <c r="AV65" i="84"/>
  <c r="AU65" i="84"/>
  <c r="AT65" i="84"/>
  <c r="AS65" i="84"/>
  <c r="AR65" i="84"/>
  <c r="AQ65" i="84"/>
  <c r="AP65" i="84"/>
  <c r="AO65" i="84"/>
  <c r="AN65" i="84"/>
  <c r="AM65" i="84"/>
  <c r="AL65" i="84"/>
  <c r="AK65" i="84"/>
  <c r="AJ65" i="84"/>
  <c r="AI65" i="84"/>
  <c r="AH65" i="84"/>
  <c r="AG65" i="84"/>
  <c r="AF65" i="84"/>
  <c r="AE65" i="84"/>
  <c r="AD65" i="84"/>
  <c r="AC65" i="84"/>
  <c r="AB65" i="84"/>
  <c r="AA65" i="84"/>
  <c r="Z65" i="84"/>
  <c r="Y65" i="84"/>
  <c r="X65" i="84"/>
  <c r="W65" i="84"/>
  <c r="V65" i="84"/>
  <c r="U65" i="84"/>
  <c r="T65" i="84"/>
  <c r="S65" i="84"/>
  <c r="R65" i="84"/>
  <c r="Q65" i="84"/>
  <c r="P65" i="84"/>
  <c r="O65" i="84"/>
  <c r="N65" i="84"/>
  <c r="M65" i="84"/>
  <c r="L65" i="84"/>
  <c r="BR24" i="84"/>
  <c r="BQ24" i="84"/>
  <c r="BP24" i="84"/>
  <c r="BO24" i="84"/>
  <c r="BN24" i="84"/>
  <c r="BM24" i="84"/>
  <c r="BL24" i="84"/>
  <c r="BK24" i="84"/>
  <c r="BJ24" i="84"/>
  <c r="BI24" i="84"/>
  <c r="BH24" i="84"/>
  <c r="BG24" i="84"/>
  <c r="BF24" i="84"/>
  <c r="BE24" i="84"/>
  <c r="BD24" i="84"/>
  <c r="BC24" i="84"/>
  <c r="BB24" i="84"/>
  <c r="BA24" i="84"/>
  <c r="AZ24" i="84"/>
  <c r="AY24" i="84"/>
  <c r="AX24" i="84"/>
  <c r="AW24" i="84"/>
  <c r="AV24" i="84"/>
  <c r="AU24" i="84"/>
  <c r="AT24" i="84"/>
  <c r="AS24" i="84"/>
  <c r="AR24" i="84"/>
  <c r="AQ24" i="84"/>
  <c r="AP24" i="84"/>
  <c r="AO24" i="84"/>
  <c r="AN24" i="84"/>
  <c r="AM24" i="84"/>
  <c r="AL24" i="84"/>
  <c r="AK24" i="84"/>
  <c r="AJ24" i="84"/>
  <c r="AI24" i="84"/>
  <c r="AH24" i="84"/>
  <c r="AG24" i="84"/>
  <c r="AF24" i="84"/>
  <c r="AE24" i="84"/>
  <c r="AD24" i="84"/>
  <c r="AC24" i="84"/>
  <c r="AB24" i="84"/>
  <c r="AA24" i="84"/>
  <c r="Z24" i="84"/>
  <c r="Y24" i="84"/>
  <c r="X24" i="84"/>
  <c r="W24" i="84"/>
  <c r="V24" i="84"/>
  <c r="U24" i="84"/>
  <c r="T24" i="84"/>
  <c r="S24" i="84"/>
  <c r="R24" i="84"/>
  <c r="Q24" i="84"/>
  <c r="P24" i="84"/>
  <c r="O24" i="84"/>
  <c r="N24" i="84"/>
  <c r="M24" i="84"/>
  <c r="J24" i="84"/>
  <c r="J35" i="84" s="1"/>
  <c r="J47" i="84" s="1"/>
  <c r="BR23" i="84"/>
  <c r="BQ23" i="84"/>
  <c r="BP23" i="84"/>
  <c r="BO23" i="84"/>
  <c r="BN23" i="84"/>
  <c r="BM23" i="84"/>
  <c r="BL23" i="84"/>
  <c r="BK23" i="84"/>
  <c r="BJ23" i="84"/>
  <c r="BI23" i="84"/>
  <c r="BH23" i="84"/>
  <c r="BG23" i="84"/>
  <c r="BF23" i="84"/>
  <c r="BE23" i="84"/>
  <c r="BD23" i="84"/>
  <c r="BC23" i="84"/>
  <c r="BB23" i="84"/>
  <c r="BA23" i="84"/>
  <c r="AZ23" i="84"/>
  <c r="AY23" i="84"/>
  <c r="AX23" i="84"/>
  <c r="AW23" i="84"/>
  <c r="AV23" i="84"/>
  <c r="AU23" i="84"/>
  <c r="AT23" i="84"/>
  <c r="AS23" i="84"/>
  <c r="AR23" i="84"/>
  <c r="AQ23" i="84"/>
  <c r="AP23" i="84"/>
  <c r="AO23" i="84"/>
  <c r="AN23" i="84"/>
  <c r="AM23" i="84"/>
  <c r="AL23" i="84"/>
  <c r="AK23" i="84"/>
  <c r="AJ23" i="84"/>
  <c r="AI23" i="84"/>
  <c r="AH23" i="84"/>
  <c r="AG23" i="84"/>
  <c r="AF23" i="84"/>
  <c r="AE23" i="84"/>
  <c r="AD23" i="84"/>
  <c r="AC23" i="84"/>
  <c r="AB23" i="84"/>
  <c r="AA23" i="84"/>
  <c r="Z23" i="84"/>
  <c r="Y23" i="84"/>
  <c r="X23" i="84"/>
  <c r="W23" i="84"/>
  <c r="V23" i="84"/>
  <c r="U23" i="84"/>
  <c r="T23" i="84"/>
  <c r="S23" i="84"/>
  <c r="R23" i="84"/>
  <c r="Q23" i="84"/>
  <c r="P23" i="84"/>
  <c r="O23" i="84"/>
  <c r="N23" i="84"/>
  <c r="M23" i="84"/>
  <c r="J23" i="84"/>
  <c r="J34" i="84" s="1"/>
  <c r="J46" i="84" s="1"/>
  <c r="BR22" i="84"/>
  <c r="BQ22" i="84"/>
  <c r="BP22" i="84"/>
  <c r="BO22" i="84"/>
  <c r="BN22" i="84"/>
  <c r="BM22" i="84"/>
  <c r="BL22" i="84"/>
  <c r="BK22" i="84"/>
  <c r="BJ22" i="84"/>
  <c r="BI22" i="84"/>
  <c r="BH22" i="84"/>
  <c r="BG22" i="84"/>
  <c r="BF22" i="84"/>
  <c r="BE22" i="84"/>
  <c r="BD22" i="84"/>
  <c r="BC22" i="84"/>
  <c r="BB22" i="84"/>
  <c r="BA22" i="84"/>
  <c r="AZ22" i="84"/>
  <c r="AY22" i="84"/>
  <c r="AX22" i="84"/>
  <c r="AW22" i="84"/>
  <c r="AV22" i="84"/>
  <c r="AU22" i="84"/>
  <c r="AT22" i="84"/>
  <c r="AS22" i="84"/>
  <c r="AR22" i="84"/>
  <c r="AQ22" i="84"/>
  <c r="AP22" i="84"/>
  <c r="AO22" i="84"/>
  <c r="AN22" i="84"/>
  <c r="AM22" i="84"/>
  <c r="AL22" i="84"/>
  <c r="AK22" i="84"/>
  <c r="AJ22" i="84"/>
  <c r="AI22" i="84"/>
  <c r="AH22" i="84"/>
  <c r="AG22" i="84"/>
  <c r="AF22" i="84"/>
  <c r="AE22" i="84"/>
  <c r="AD22" i="84"/>
  <c r="AC22" i="84"/>
  <c r="AB22" i="84"/>
  <c r="AA22" i="84"/>
  <c r="Z22" i="84"/>
  <c r="Y22" i="84"/>
  <c r="X22" i="84"/>
  <c r="W22" i="84"/>
  <c r="V22" i="84"/>
  <c r="U22" i="84"/>
  <c r="T22" i="84"/>
  <c r="S22" i="84"/>
  <c r="R22" i="84"/>
  <c r="Q22" i="84"/>
  <c r="P22" i="84"/>
  <c r="O22" i="84"/>
  <c r="N22" i="84"/>
  <c r="M22" i="84"/>
  <c r="J22" i="84"/>
  <c r="J33" i="84" s="1"/>
  <c r="J45" i="84" s="1"/>
  <c r="BR21" i="84"/>
  <c r="BQ21" i="84"/>
  <c r="BP21" i="84"/>
  <c r="BO21" i="84"/>
  <c r="BN21" i="84"/>
  <c r="BM21" i="84"/>
  <c r="BL21" i="84"/>
  <c r="BK21" i="84"/>
  <c r="BJ21" i="84"/>
  <c r="BI21" i="84"/>
  <c r="BH21" i="84"/>
  <c r="BG21" i="84"/>
  <c r="BF21" i="84"/>
  <c r="BE21" i="84"/>
  <c r="BD21" i="84"/>
  <c r="BC21" i="84"/>
  <c r="BB21" i="84"/>
  <c r="BA21" i="84"/>
  <c r="AZ21" i="84"/>
  <c r="AY21" i="84"/>
  <c r="AX21" i="84"/>
  <c r="AW21" i="84"/>
  <c r="AV21" i="84"/>
  <c r="AU21" i="84"/>
  <c r="AT21" i="84"/>
  <c r="AS21" i="84"/>
  <c r="AR21" i="84"/>
  <c r="AQ21" i="84"/>
  <c r="AP21" i="84"/>
  <c r="AO21" i="84"/>
  <c r="AN21" i="84"/>
  <c r="AM21" i="84"/>
  <c r="AL21" i="84"/>
  <c r="AK21" i="84"/>
  <c r="AJ21" i="84"/>
  <c r="AI21" i="84"/>
  <c r="AH21" i="84"/>
  <c r="AG21" i="84"/>
  <c r="AF21" i="84"/>
  <c r="AE21" i="84"/>
  <c r="AD21" i="84"/>
  <c r="AC21" i="84"/>
  <c r="AB21" i="84"/>
  <c r="AA21" i="84"/>
  <c r="Z21" i="84"/>
  <c r="Y21" i="84"/>
  <c r="X21" i="84"/>
  <c r="W21" i="84"/>
  <c r="V21" i="84"/>
  <c r="U21" i="84"/>
  <c r="T21" i="84"/>
  <c r="S21" i="84"/>
  <c r="R21" i="84"/>
  <c r="Q21" i="84"/>
  <c r="P21" i="84"/>
  <c r="O21" i="84"/>
  <c r="N21" i="84"/>
  <c r="M21" i="84"/>
  <c r="J21" i="84"/>
  <c r="J32" i="84" s="1"/>
  <c r="J44" i="84" s="1"/>
  <c r="BR20" i="84"/>
  <c r="BQ20" i="84"/>
  <c r="BP20" i="84"/>
  <c r="BO20" i="84"/>
  <c r="BN20" i="84"/>
  <c r="BM20" i="84"/>
  <c r="BL20" i="84"/>
  <c r="BK20" i="84"/>
  <c r="BJ20" i="84"/>
  <c r="BI20" i="84"/>
  <c r="BH20" i="84"/>
  <c r="BG20" i="84"/>
  <c r="BF20" i="84"/>
  <c r="BE20" i="84"/>
  <c r="BD20" i="84"/>
  <c r="BC20" i="84"/>
  <c r="BB20" i="84"/>
  <c r="BA20" i="84"/>
  <c r="AZ20" i="84"/>
  <c r="AY20" i="84"/>
  <c r="AX20" i="84"/>
  <c r="AW20" i="84"/>
  <c r="AV20" i="84"/>
  <c r="AU20" i="84"/>
  <c r="AT20" i="84"/>
  <c r="AS20" i="84"/>
  <c r="AR20" i="84"/>
  <c r="AQ20" i="84"/>
  <c r="AP20" i="84"/>
  <c r="AO20" i="84"/>
  <c r="AN20" i="84"/>
  <c r="AM20" i="84"/>
  <c r="AL20" i="84"/>
  <c r="AK20" i="84"/>
  <c r="AJ20" i="84"/>
  <c r="AI20" i="84"/>
  <c r="AH20" i="84"/>
  <c r="AG20" i="84"/>
  <c r="AF20" i="84"/>
  <c r="AE20" i="84"/>
  <c r="AD20" i="84"/>
  <c r="AC20" i="84"/>
  <c r="AB20" i="84"/>
  <c r="AA20" i="84"/>
  <c r="Z20" i="84"/>
  <c r="Y20" i="84"/>
  <c r="X20" i="84"/>
  <c r="W20" i="84"/>
  <c r="V20" i="84"/>
  <c r="U20" i="84"/>
  <c r="T20" i="84"/>
  <c r="S20" i="84"/>
  <c r="R20" i="84"/>
  <c r="Q20" i="84"/>
  <c r="P20" i="84"/>
  <c r="O20" i="84"/>
  <c r="N20" i="84"/>
  <c r="M20" i="84"/>
  <c r="J20" i="84"/>
  <c r="J31" i="84" s="1"/>
  <c r="J43" i="84" s="1"/>
  <c r="BR19" i="84"/>
  <c r="BQ19" i="84"/>
  <c r="BP19" i="84"/>
  <c r="BO19" i="84"/>
  <c r="BN19" i="84"/>
  <c r="BM19" i="84"/>
  <c r="BL19" i="84"/>
  <c r="BK19" i="84"/>
  <c r="BJ19" i="84"/>
  <c r="BI19" i="84"/>
  <c r="BH19" i="84"/>
  <c r="BG19" i="84"/>
  <c r="BF19" i="84"/>
  <c r="BE19" i="84"/>
  <c r="BD19" i="84"/>
  <c r="BC19" i="84"/>
  <c r="BB19" i="84"/>
  <c r="BA19" i="84"/>
  <c r="AZ19" i="84"/>
  <c r="AY19" i="84"/>
  <c r="AX19" i="84"/>
  <c r="AW19" i="84"/>
  <c r="AV19" i="84"/>
  <c r="AU19" i="84"/>
  <c r="AT19" i="84"/>
  <c r="AS19" i="84"/>
  <c r="AR19" i="84"/>
  <c r="AQ19" i="84"/>
  <c r="AP19" i="84"/>
  <c r="AO19" i="84"/>
  <c r="AN19" i="84"/>
  <c r="AM19" i="84"/>
  <c r="AL19" i="84"/>
  <c r="AK19" i="84"/>
  <c r="AJ19" i="84"/>
  <c r="AI19" i="84"/>
  <c r="AH19" i="84"/>
  <c r="AG19" i="84"/>
  <c r="AF19" i="84"/>
  <c r="AE19" i="84"/>
  <c r="AD19" i="84"/>
  <c r="AC19" i="84"/>
  <c r="AB19" i="84"/>
  <c r="AA19" i="84"/>
  <c r="Z19" i="84"/>
  <c r="Y19" i="84"/>
  <c r="X19" i="84"/>
  <c r="W19" i="84"/>
  <c r="V19" i="84"/>
  <c r="U19" i="84"/>
  <c r="T19" i="84"/>
  <c r="S19" i="84"/>
  <c r="R19" i="84"/>
  <c r="Q19" i="84"/>
  <c r="P19" i="84"/>
  <c r="O19" i="84"/>
  <c r="N19" i="84"/>
  <c r="M19" i="84"/>
  <c r="J19" i="84"/>
  <c r="J30" i="84" s="1"/>
  <c r="J42" i="84" s="1"/>
  <c r="BR18" i="84"/>
  <c r="BQ18" i="84"/>
  <c r="BP18" i="84"/>
  <c r="BO18" i="84"/>
  <c r="BN18" i="84"/>
  <c r="BM18" i="84"/>
  <c r="BL18" i="84"/>
  <c r="BK18" i="84"/>
  <c r="BJ18" i="84"/>
  <c r="BI18" i="84"/>
  <c r="BH18" i="84"/>
  <c r="BG18" i="84"/>
  <c r="BF18" i="84"/>
  <c r="BE18" i="84"/>
  <c r="BD18" i="84"/>
  <c r="BC18" i="84"/>
  <c r="BB18" i="84"/>
  <c r="BA18" i="84"/>
  <c r="AZ18" i="84"/>
  <c r="AY18" i="84"/>
  <c r="AX18" i="84"/>
  <c r="AW18" i="84"/>
  <c r="AV18" i="84"/>
  <c r="AU18" i="84"/>
  <c r="AT18" i="84"/>
  <c r="AS18" i="84"/>
  <c r="AR18" i="84"/>
  <c r="AQ18" i="84"/>
  <c r="AP18" i="84"/>
  <c r="AO18" i="84"/>
  <c r="AN18" i="84"/>
  <c r="AM18" i="84"/>
  <c r="AL18" i="84"/>
  <c r="AK18" i="84"/>
  <c r="AJ18" i="84"/>
  <c r="AI18" i="84"/>
  <c r="AH18" i="84"/>
  <c r="AG18" i="84"/>
  <c r="AF18" i="84"/>
  <c r="AE18" i="84"/>
  <c r="AD18" i="84"/>
  <c r="AC18" i="84"/>
  <c r="AB18" i="84"/>
  <c r="AA18" i="84"/>
  <c r="Z18" i="84"/>
  <c r="Y18" i="84"/>
  <c r="X18" i="84"/>
  <c r="W18" i="84"/>
  <c r="V18" i="84"/>
  <c r="U18" i="84"/>
  <c r="T18" i="84"/>
  <c r="S18" i="84"/>
  <c r="R18" i="84"/>
  <c r="Q18" i="84"/>
  <c r="P18" i="84"/>
  <c r="O18" i="84"/>
  <c r="N18" i="84"/>
  <c r="M18" i="84"/>
  <c r="J18" i="84"/>
  <c r="J29" i="84" s="1"/>
  <c r="J41" i="84" s="1"/>
  <c r="BR17" i="84"/>
  <c r="BQ17" i="84"/>
  <c r="BP17" i="84"/>
  <c r="BO17" i="84"/>
  <c r="BN17" i="84"/>
  <c r="BM17" i="84"/>
  <c r="BL17" i="84"/>
  <c r="BK17" i="84"/>
  <c r="BJ17" i="84"/>
  <c r="BI17" i="84"/>
  <c r="BH17" i="84"/>
  <c r="BG17" i="84"/>
  <c r="BF17" i="84"/>
  <c r="BE17" i="84"/>
  <c r="BD17" i="84"/>
  <c r="BC17" i="84"/>
  <c r="BB17" i="84"/>
  <c r="BA17" i="84"/>
  <c r="AZ17" i="84"/>
  <c r="AY17" i="84"/>
  <c r="AX17" i="84"/>
  <c r="AW17" i="84"/>
  <c r="AV17" i="84"/>
  <c r="AU17" i="84"/>
  <c r="AT17" i="84"/>
  <c r="AS17" i="84"/>
  <c r="AR17" i="84"/>
  <c r="AQ17" i="84"/>
  <c r="AP17" i="84"/>
  <c r="AO17" i="84"/>
  <c r="AN17" i="84"/>
  <c r="AM17" i="84"/>
  <c r="AL17" i="84"/>
  <c r="AK17" i="84"/>
  <c r="AJ17" i="84"/>
  <c r="AI17" i="84"/>
  <c r="AH17" i="84"/>
  <c r="AG17" i="84"/>
  <c r="AF17" i="84"/>
  <c r="AE17" i="84"/>
  <c r="AD17" i="84"/>
  <c r="AC17" i="84"/>
  <c r="AB17" i="84"/>
  <c r="AA17" i="84"/>
  <c r="Z17" i="84"/>
  <c r="Y17" i="84"/>
  <c r="X17" i="84"/>
  <c r="W17" i="84"/>
  <c r="V17" i="84"/>
  <c r="U17" i="84"/>
  <c r="T17" i="84"/>
  <c r="S17" i="84"/>
  <c r="R17" i="84"/>
  <c r="Q17" i="84"/>
  <c r="P17" i="84"/>
  <c r="O17" i="84"/>
  <c r="N17" i="84"/>
  <c r="M17" i="84"/>
  <c r="J17" i="84"/>
  <c r="J28" i="84" s="1"/>
  <c r="J40" i="84" s="1"/>
  <c r="BR16" i="84"/>
  <c r="BQ16" i="84"/>
  <c r="BP16" i="84"/>
  <c r="BO16" i="84"/>
  <c r="BN16" i="84"/>
  <c r="BM16" i="84"/>
  <c r="BL16" i="84"/>
  <c r="BK16" i="84"/>
  <c r="BJ16" i="84"/>
  <c r="BI16" i="84"/>
  <c r="BH16" i="84"/>
  <c r="BG16" i="84"/>
  <c r="BF16" i="84"/>
  <c r="BE16" i="84"/>
  <c r="BD16" i="84"/>
  <c r="BC16" i="84"/>
  <c r="BB16" i="84"/>
  <c r="BA16" i="84"/>
  <c r="AZ16" i="84"/>
  <c r="AY16" i="84"/>
  <c r="AX16" i="84"/>
  <c r="AW16" i="84"/>
  <c r="AV16" i="84"/>
  <c r="AU16" i="84"/>
  <c r="AT16" i="84"/>
  <c r="AS16" i="84"/>
  <c r="AR16" i="84"/>
  <c r="AQ16" i="84"/>
  <c r="AP16" i="84"/>
  <c r="AO16" i="84"/>
  <c r="AN16" i="84"/>
  <c r="AM16" i="84"/>
  <c r="AL16" i="84"/>
  <c r="AK16" i="84"/>
  <c r="AJ16" i="84"/>
  <c r="AI16" i="84"/>
  <c r="AH16" i="84"/>
  <c r="AG16" i="84"/>
  <c r="AF16" i="84"/>
  <c r="AE16" i="84"/>
  <c r="AD16" i="84"/>
  <c r="AC16" i="84"/>
  <c r="AB16" i="84"/>
  <c r="AA16" i="84"/>
  <c r="Z16" i="84"/>
  <c r="Y16" i="84"/>
  <c r="X16" i="84"/>
  <c r="W16" i="84"/>
  <c r="V16" i="84"/>
  <c r="U16" i="84"/>
  <c r="T16" i="84"/>
  <c r="S16" i="84"/>
  <c r="R16" i="84"/>
  <c r="Q16" i="84"/>
  <c r="P16" i="84"/>
  <c r="O16" i="84"/>
  <c r="N16" i="84"/>
  <c r="M16" i="84"/>
  <c r="J16" i="84"/>
  <c r="J27" i="84" s="1"/>
  <c r="J39" i="84" s="1"/>
  <c r="CB105" i="62"/>
  <c r="CB104" i="62"/>
  <c r="CB103" i="62"/>
  <c r="CB102" i="62"/>
  <c r="CB101" i="62"/>
  <c r="CB100" i="62"/>
  <c r="CB99" i="62"/>
  <c r="CB98" i="62"/>
  <c r="CB97" i="62"/>
  <c r="CB96" i="62"/>
  <c r="CB95" i="62"/>
  <c r="CB94" i="62"/>
  <c r="CB93" i="62"/>
  <c r="CB92" i="62"/>
  <c r="CB91" i="62"/>
  <c r="CB90" i="62"/>
  <c r="CB89" i="62"/>
  <c r="CB88" i="62"/>
  <c r="CB87" i="62"/>
  <c r="CB86" i="62"/>
  <c r="CB82" i="62"/>
  <c r="CB81" i="62"/>
  <c r="CB80" i="62"/>
  <c r="CB79" i="62"/>
  <c r="CB78" i="62"/>
  <c r="CB77" i="62"/>
  <c r="CB76" i="62"/>
  <c r="CB75" i="62"/>
  <c r="CB74" i="62"/>
  <c r="CB73" i="62"/>
  <c r="CB72" i="62"/>
  <c r="CB71" i="62"/>
  <c r="CB70" i="62"/>
  <c r="CB69" i="62"/>
  <c r="CB68" i="62"/>
  <c r="CB67" i="62"/>
  <c r="CB66" i="62"/>
  <c r="CB65" i="62"/>
  <c r="CB64" i="62"/>
  <c r="CB63" i="62"/>
  <c r="CB62" i="62"/>
  <c r="CB61" i="62"/>
  <c r="CB60" i="62"/>
  <c r="CB59" i="62"/>
  <c r="CB58" i="62"/>
  <c r="K114" i="62"/>
  <c r="K113" i="62"/>
  <c r="K112" i="62"/>
  <c r="K111" i="62"/>
  <c r="K110" i="62"/>
  <c r="K109" i="62"/>
  <c r="K108" i="62"/>
  <c r="K107" i="62"/>
  <c r="K106" i="62"/>
  <c r="BR105" i="62"/>
  <c r="BQ105" i="62"/>
  <c r="BP105" i="62"/>
  <c r="BO105" i="62"/>
  <c r="BN105" i="62"/>
  <c r="BM105" i="62"/>
  <c r="BL105" i="62"/>
  <c r="BK105" i="62"/>
  <c r="BJ105" i="62"/>
  <c r="BI105" i="62"/>
  <c r="BH105" i="62"/>
  <c r="BG105" i="62"/>
  <c r="BF105" i="62"/>
  <c r="BE105" i="62"/>
  <c r="BD105" i="62"/>
  <c r="BC105" i="62"/>
  <c r="BB105" i="62"/>
  <c r="BA105" i="62"/>
  <c r="AZ105" i="62"/>
  <c r="AY105" i="62"/>
  <c r="AX105" i="62"/>
  <c r="AW105" i="62"/>
  <c r="AV105" i="62"/>
  <c r="AU105" i="62"/>
  <c r="AT105" i="62"/>
  <c r="AS105" i="62"/>
  <c r="AR105" i="62"/>
  <c r="AQ105" i="62"/>
  <c r="AP105" i="62"/>
  <c r="AO105" i="62"/>
  <c r="AN105" i="62"/>
  <c r="AM105" i="62"/>
  <c r="AL105" i="62"/>
  <c r="AK105" i="62"/>
  <c r="AJ105" i="62"/>
  <c r="AI105" i="62"/>
  <c r="AH105" i="62"/>
  <c r="AG105" i="62"/>
  <c r="AF105" i="62"/>
  <c r="AE105" i="62"/>
  <c r="AD105" i="62"/>
  <c r="AC105" i="62"/>
  <c r="AB105" i="62"/>
  <c r="AA105" i="62"/>
  <c r="Z105" i="62"/>
  <c r="Y105" i="62"/>
  <c r="X105" i="62"/>
  <c r="W105" i="62"/>
  <c r="V105" i="62"/>
  <c r="U105" i="62"/>
  <c r="T105" i="62"/>
  <c r="S105" i="62"/>
  <c r="R105" i="62"/>
  <c r="Q105" i="62"/>
  <c r="P105" i="62"/>
  <c r="O105" i="62"/>
  <c r="N105" i="62"/>
  <c r="M105" i="62"/>
  <c r="L105" i="62"/>
  <c r="K74" i="62"/>
  <c r="K73" i="62"/>
  <c r="K72" i="62"/>
  <c r="K71" i="62"/>
  <c r="K70" i="62"/>
  <c r="K69" i="62"/>
  <c r="K68" i="62"/>
  <c r="K67" i="62"/>
  <c r="K66" i="62"/>
  <c r="BR65" i="62"/>
  <c r="BQ65" i="62"/>
  <c r="BP65" i="62"/>
  <c r="BO65" i="62"/>
  <c r="BN65" i="62"/>
  <c r="BM65" i="62"/>
  <c r="BL65" i="62"/>
  <c r="BK65" i="62"/>
  <c r="BJ65" i="62"/>
  <c r="BI65" i="62"/>
  <c r="BH65" i="62"/>
  <c r="BG65" i="62"/>
  <c r="BF65" i="62"/>
  <c r="BE65" i="62"/>
  <c r="BD65" i="62"/>
  <c r="BC65" i="62"/>
  <c r="BB65" i="62"/>
  <c r="BA65" i="62"/>
  <c r="AZ65" i="62"/>
  <c r="AY65" i="62"/>
  <c r="AX65" i="62"/>
  <c r="AW65" i="62"/>
  <c r="AV65" i="62"/>
  <c r="AU65" i="62"/>
  <c r="AT65" i="62"/>
  <c r="AS65" i="62"/>
  <c r="AR65" i="62"/>
  <c r="AQ65" i="62"/>
  <c r="AP65" i="62"/>
  <c r="AO65" i="62"/>
  <c r="AN65" i="62"/>
  <c r="AM65" i="62"/>
  <c r="AL65" i="62"/>
  <c r="AK65" i="62"/>
  <c r="AJ65" i="62"/>
  <c r="AI65" i="62"/>
  <c r="AH65" i="62"/>
  <c r="AG65" i="62"/>
  <c r="AF65" i="62"/>
  <c r="AE65" i="62"/>
  <c r="AD65" i="62"/>
  <c r="AC65" i="62"/>
  <c r="AB65" i="62"/>
  <c r="AA65" i="62"/>
  <c r="Z65" i="62"/>
  <c r="Y65" i="62"/>
  <c r="X65" i="62"/>
  <c r="W65" i="62"/>
  <c r="V65" i="62"/>
  <c r="U65" i="62"/>
  <c r="T65" i="62"/>
  <c r="S65" i="62"/>
  <c r="R65" i="62"/>
  <c r="Q65" i="62"/>
  <c r="P65" i="62"/>
  <c r="O65" i="62"/>
  <c r="N65" i="62"/>
  <c r="M65" i="62"/>
  <c r="L65" i="62"/>
  <c r="J35" i="62"/>
  <c r="J47" i="62" s="1"/>
  <c r="J34" i="62"/>
  <c r="J46" i="62" s="1"/>
  <c r="J33" i="62"/>
  <c r="J45" i="62" s="1"/>
  <c r="J32" i="62"/>
  <c r="J44" i="62" s="1"/>
  <c r="J31" i="62"/>
  <c r="J43" i="62" s="1"/>
  <c r="J30" i="62"/>
  <c r="J42" i="62" s="1"/>
  <c r="J29" i="62"/>
  <c r="J41" i="62" s="1"/>
  <c r="J28" i="62"/>
  <c r="J40" i="62" s="1"/>
  <c r="J27" i="62"/>
  <c r="J39" i="62" s="1"/>
  <c r="AO110" i="86" l="1"/>
  <c r="AP110" i="86" s="1"/>
  <c r="AO99" i="86"/>
  <c r="AP99" i="86" s="1"/>
  <c r="AO91" i="86"/>
  <c r="AP91" i="86" s="1"/>
  <c r="AO84" i="86"/>
  <c r="AP84" i="86" s="1"/>
  <c r="AO82" i="86"/>
  <c r="AP82" i="86" s="1"/>
  <c r="AO78" i="86"/>
  <c r="AP78" i="86" s="1"/>
  <c r="AO74" i="86"/>
  <c r="AP74" i="86" s="1"/>
  <c r="AO69" i="86"/>
  <c r="AP69" i="86" s="1"/>
  <c r="AO65" i="86"/>
  <c r="AP65" i="86" s="1"/>
  <c r="AO61" i="86"/>
  <c r="AP61" i="86" s="1"/>
  <c r="AO55" i="86"/>
  <c r="AP55" i="86" s="1"/>
  <c r="AO52" i="86"/>
  <c r="AP52" i="86" s="1"/>
  <c r="AO49" i="86"/>
  <c r="AP49" i="86" s="1"/>
  <c r="AO45" i="86"/>
  <c r="AP45" i="86" s="1"/>
  <c r="AO42" i="86"/>
  <c r="AP42" i="86" s="1"/>
  <c r="AO37" i="86"/>
  <c r="AP37" i="86" s="1"/>
  <c r="AO33" i="86"/>
  <c r="AP33" i="86" s="1"/>
  <c r="AO115" i="86"/>
  <c r="AP115" i="86" s="1"/>
  <c r="AO109" i="86"/>
  <c r="AP109" i="86" s="1"/>
  <c r="AO105" i="86"/>
  <c r="AP105" i="86" s="1"/>
  <c r="AO101" i="86"/>
  <c r="AP101" i="86" s="1"/>
  <c r="AO95" i="86"/>
  <c r="AP95" i="86" s="1"/>
  <c r="AO96" i="86"/>
  <c r="AP96" i="86" s="1"/>
  <c r="AM106" i="86"/>
  <c r="AN106" i="86" s="1"/>
  <c r="AM101" i="86"/>
  <c r="AN101" i="86" s="1"/>
  <c r="AM98" i="86"/>
  <c r="AN98" i="86" s="1"/>
  <c r="AO87" i="86"/>
  <c r="AP87" i="86" s="1"/>
  <c r="AO86" i="86"/>
  <c r="AP86" i="86" s="1"/>
  <c r="AO81" i="86"/>
  <c r="AP81" i="86" s="1"/>
  <c r="AO77" i="86"/>
  <c r="AP77" i="86" s="1"/>
  <c r="AO70" i="86"/>
  <c r="AP70" i="86" s="1"/>
  <c r="AO67" i="86"/>
  <c r="AP67" i="86" s="1"/>
  <c r="AO64" i="86"/>
  <c r="AP64" i="86" s="1"/>
  <c r="AO59" i="86"/>
  <c r="AP59" i="86" s="1"/>
  <c r="AO56" i="86"/>
  <c r="AP56" i="86" s="1"/>
  <c r="AO53" i="86"/>
  <c r="AP53" i="86" s="1"/>
  <c r="AO48" i="86"/>
  <c r="AP48" i="86" s="1"/>
  <c r="AO44" i="86"/>
  <c r="AP44" i="86" s="1"/>
  <c r="AO40" i="86"/>
  <c r="AP40" i="86" s="1"/>
  <c r="AO35" i="86"/>
  <c r="AP35" i="86" s="1"/>
  <c r="AO32" i="86"/>
  <c r="AP32" i="86" s="1"/>
  <c r="AO106" i="86"/>
  <c r="AP106" i="86" s="1"/>
  <c r="AO102" i="86"/>
  <c r="AP102" i="86" s="1"/>
  <c r="AO98" i="86"/>
  <c r="AP98" i="86" s="1"/>
  <c r="AO92" i="86"/>
  <c r="AP92" i="86" s="1"/>
  <c r="AO94" i="86"/>
  <c r="AP94" i="86" s="1"/>
  <c r="AO88" i="86"/>
  <c r="AP88" i="86" s="1"/>
  <c r="AO79" i="86"/>
  <c r="AP79" i="86" s="1"/>
  <c r="AO80" i="86"/>
  <c r="AP80" i="86" s="1"/>
  <c r="AO73" i="86"/>
  <c r="AP73" i="86" s="1"/>
  <c r="AO72" i="86"/>
  <c r="AP72" i="86" s="1"/>
  <c r="AO68" i="86"/>
  <c r="AP68" i="86" s="1"/>
  <c r="AO62" i="86"/>
  <c r="AP62" i="86" s="1"/>
  <c r="AO60" i="86"/>
  <c r="AP60" i="86" s="1"/>
  <c r="AO54" i="86"/>
  <c r="AP54" i="86" s="1"/>
  <c r="AO50" i="86"/>
  <c r="AP50" i="86" s="1"/>
  <c r="AO47" i="86"/>
  <c r="AP47" i="86" s="1"/>
  <c r="AO43" i="86"/>
  <c r="AP43" i="86" s="1"/>
  <c r="AO38" i="86"/>
  <c r="AP38" i="86" s="1"/>
  <c r="AO36" i="86"/>
  <c r="AP36" i="86" s="1"/>
  <c r="AO31" i="86"/>
  <c r="AP31" i="86" s="1"/>
  <c r="AO107" i="86"/>
  <c r="AP107" i="86" s="1"/>
  <c r="AO103" i="86"/>
  <c r="AP103" i="86" s="1"/>
  <c r="AO89" i="86"/>
  <c r="AP89" i="86" s="1"/>
  <c r="AO90" i="86"/>
  <c r="AP90" i="86" s="1"/>
  <c r="AO85" i="86"/>
  <c r="AP85" i="86" s="1"/>
  <c r="AO83" i="86"/>
  <c r="AP83" i="86" s="1"/>
  <c r="AO75" i="86"/>
  <c r="AP75" i="86" s="1"/>
  <c r="AO76" i="86"/>
  <c r="AP76" i="86" s="1"/>
  <c r="AO71" i="86"/>
  <c r="AP71" i="86" s="1"/>
  <c r="AO66" i="86"/>
  <c r="AP66" i="86" s="1"/>
  <c r="AO63" i="86"/>
  <c r="AP63" i="86" s="1"/>
  <c r="AO58" i="86"/>
  <c r="AP58" i="86" s="1"/>
  <c r="AO57" i="86"/>
  <c r="AP57" i="86" s="1"/>
  <c r="AO51" i="86"/>
  <c r="AP51" i="86" s="1"/>
  <c r="AO46" i="86"/>
  <c r="AP46" i="86" s="1"/>
  <c r="AO41" i="86"/>
  <c r="AP41" i="86" s="1"/>
  <c r="AO39" i="86"/>
  <c r="AP39" i="86" s="1"/>
  <c r="AO34" i="86"/>
  <c r="AP34" i="86" s="1"/>
  <c r="AO30" i="86"/>
  <c r="AP30" i="86" s="1"/>
  <c r="AO108" i="86"/>
  <c r="AP108" i="86" s="1"/>
  <c r="AO104" i="86"/>
  <c r="AP104" i="86" s="1"/>
  <c r="AO100" i="86"/>
  <c r="AP100" i="86" s="1"/>
  <c r="AO97" i="86"/>
  <c r="AP97" i="86" s="1"/>
  <c r="AO93" i="86"/>
  <c r="AP93" i="86" s="1"/>
  <c r="AM113" i="86"/>
  <c r="AN113" i="86" s="1"/>
  <c r="B8" i="86"/>
  <c r="B7" i="86"/>
  <c r="B6" i="86"/>
  <c r="B5" i="86"/>
  <c r="AM29" i="86"/>
  <c r="AN29" i="86" s="1"/>
  <c r="E8" i="86"/>
  <c r="E6" i="86"/>
  <c r="E7" i="86"/>
  <c r="E5" i="86"/>
  <c r="D8" i="86"/>
  <c r="D7" i="86"/>
  <c r="D6" i="86"/>
  <c r="D5" i="86"/>
  <c r="AO29" i="86"/>
  <c r="AP29" i="86" s="1"/>
  <c r="C7" i="86"/>
  <c r="C5" i="86"/>
  <c r="C8" i="86"/>
  <c r="C6" i="86"/>
  <c r="AF31" i="62"/>
  <c r="AS31" i="62"/>
  <c r="AO35" i="62"/>
  <c r="X29" i="62"/>
  <c r="AR29" i="62"/>
  <c r="N31" i="62"/>
  <c r="R31" i="62"/>
  <c r="V31" i="62"/>
  <c r="Z31" i="62"/>
  <c r="AD31" i="62"/>
  <c r="AH31" i="62"/>
  <c r="AL31" i="62"/>
  <c r="AP31" i="62"/>
  <c r="AT31" i="62"/>
  <c r="AX31" i="62"/>
  <c r="BB31" i="62"/>
  <c r="BF31" i="62"/>
  <c r="BJ31" i="62"/>
  <c r="BN31" i="62"/>
  <c r="BR31" i="62"/>
  <c r="Y29" i="62"/>
  <c r="BE29" i="62"/>
  <c r="O31" i="62"/>
  <c r="S31" i="62"/>
  <c r="W31" i="62"/>
  <c r="AA31" i="62"/>
  <c r="AE31" i="62"/>
  <c r="AI31" i="62"/>
  <c r="AI43" i="62" s="1"/>
  <c r="AM31" i="62"/>
  <c r="AQ31" i="62"/>
  <c r="AU31" i="62"/>
  <c r="AY31" i="62"/>
  <c r="BC31" i="62"/>
  <c r="BG31" i="62"/>
  <c r="BK31" i="62"/>
  <c r="BO31" i="62"/>
  <c r="AE35" i="62"/>
  <c r="AC35" i="62"/>
  <c r="AI35" i="62"/>
  <c r="AQ35" i="62"/>
  <c r="BO35" i="62"/>
  <c r="P35" i="62"/>
  <c r="AB35" i="62"/>
  <c r="AF35" i="62"/>
  <c r="AR35" i="62"/>
  <c r="AV35" i="62"/>
  <c r="BH35" i="62"/>
  <c r="BL35" i="62"/>
  <c r="BT22" i="84"/>
  <c r="BU18" i="84"/>
  <c r="BT17" i="84"/>
  <c r="BU21" i="84"/>
  <c r="BT23" i="84"/>
  <c r="BU17" i="84"/>
  <c r="BV17" i="84"/>
  <c r="AX28" i="84" s="1"/>
  <c r="BU16" i="84"/>
  <c r="BT19" i="84"/>
  <c r="BU20" i="84"/>
  <c r="BU22" i="84"/>
  <c r="BV22" i="84" s="1"/>
  <c r="BI33" i="84" s="1"/>
  <c r="BT24" i="84"/>
  <c r="BT18" i="84"/>
  <c r="BU19" i="84"/>
  <c r="BT21" i="84"/>
  <c r="BU24" i="84"/>
  <c r="BU23" i="84"/>
  <c r="BV23" i="84" s="1"/>
  <c r="BT16" i="84"/>
  <c r="BT20" i="84"/>
  <c r="BV20" i="84" s="1"/>
  <c r="U31" i="84" s="1"/>
  <c r="K80" i="84"/>
  <c r="K85" i="84"/>
  <c r="K81" i="84"/>
  <c r="K84" i="84"/>
  <c r="K86" i="84"/>
  <c r="K78" i="84"/>
  <c r="K82" i="84"/>
  <c r="K83" i="84"/>
  <c r="K124" i="84"/>
  <c r="K125" i="84"/>
  <c r="K120" i="84"/>
  <c r="K126" i="84"/>
  <c r="K118" i="84"/>
  <c r="K119" i="84"/>
  <c r="K123" i="84"/>
  <c r="K122" i="84"/>
  <c r="K121" i="84"/>
  <c r="K120" i="62"/>
  <c r="K125" i="62"/>
  <c r="K124" i="62"/>
  <c r="K119" i="62"/>
  <c r="K123" i="62"/>
  <c r="K118" i="62"/>
  <c r="K122" i="62"/>
  <c r="K126" i="62"/>
  <c r="K121" i="62"/>
  <c r="K83" i="62"/>
  <c r="K78" i="62"/>
  <c r="K82" i="62"/>
  <c r="K86" i="62"/>
  <c r="K81" i="62"/>
  <c r="K84" i="62"/>
  <c r="K80" i="62"/>
  <c r="K85" i="62"/>
  <c r="K79" i="62"/>
  <c r="AT43" i="62"/>
  <c r="S43" i="62"/>
  <c r="AC47" i="62" l="1"/>
  <c r="BB29" i="62"/>
  <c r="AU29" i="62"/>
  <c r="AH29" i="62"/>
  <c r="BC29" i="62"/>
  <c r="R29" i="62"/>
  <c r="BJ29" i="62"/>
  <c r="AE29" i="62"/>
  <c r="AF29" i="62"/>
  <c r="AV29" i="62"/>
  <c r="BL29" i="62"/>
  <c r="BL41" i="62" s="1"/>
  <c r="AC29" i="62"/>
  <c r="AS29" i="62"/>
  <c r="AS41" i="62" s="1"/>
  <c r="BI29" i="62"/>
  <c r="N29" i="62"/>
  <c r="BN29" i="62"/>
  <c r="S29" i="62"/>
  <c r="BG29" i="62"/>
  <c r="AT29" i="62"/>
  <c r="AT41" i="62" s="1"/>
  <c r="W29" i="62"/>
  <c r="X41" i="62" s="1"/>
  <c r="BK29" i="62"/>
  <c r="AD29" i="62"/>
  <c r="AD41" i="62" s="1"/>
  <c r="AB29" i="62"/>
  <c r="P29" i="62"/>
  <c r="AJ29" i="62"/>
  <c r="AZ29" i="62"/>
  <c r="BP29" i="62"/>
  <c r="BP41" i="62" s="1"/>
  <c r="Q29" i="62"/>
  <c r="AG29" i="62"/>
  <c r="AW29" i="62"/>
  <c r="BM29" i="62"/>
  <c r="Z29" i="62"/>
  <c r="Z41" i="62" s="1"/>
  <c r="AA29" i="62"/>
  <c r="BO29" i="62"/>
  <c r="BF29" i="62"/>
  <c r="BF41" i="62" s="1"/>
  <c r="AI29" i="62"/>
  <c r="AP29" i="62"/>
  <c r="T29" i="62"/>
  <c r="AN29" i="62"/>
  <c r="AN41" i="62" s="1"/>
  <c r="BD29" i="62"/>
  <c r="BD41" i="62" s="1"/>
  <c r="M29" i="62"/>
  <c r="M41" i="62" s="1"/>
  <c r="U29" i="62"/>
  <c r="AK29" i="62"/>
  <c r="BA29" i="62"/>
  <c r="BQ29" i="62"/>
  <c r="AQ29" i="62"/>
  <c r="AR41" i="62" s="1"/>
  <c r="AR68" i="62" s="1"/>
  <c r="AR80" i="62" s="1"/>
  <c r="AL29" i="62"/>
  <c r="AL41" i="62" s="1"/>
  <c r="AM29" i="62"/>
  <c r="V29" i="62"/>
  <c r="BR29" i="62"/>
  <c r="BR41" i="62" s="1"/>
  <c r="AY29" i="62"/>
  <c r="AX29" i="62"/>
  <c r="O29" i="62"/>
  <c r="AO29" i="62"/>
  <c r="BH29" i="62"/>
  <c r="BN35" i="62"/>
  <c r="AX35" i="62"/>
  <c r="AH35" i="62"/>
  <c r="R35" i="62"/>
  <c r="BQ35" i="62"/>
  <c r="U35" i="62"/>
  <c r="BH31" i="62"/>
  <c r="BM31" i="62"/>
  <c r="Q31" i="62"/>
  <c r="AJ31" i="62"/>
  <c r="U31" i="62"/>
  <c r="BL31" i="62"/>
  <c r="P31" i="62"/>
  <c r="AU35" i="62"/>
  <c r="BC35" i="62"/>
  <c r="W35" i="62"/>
  <c r="O35" i="62"/>
  <c r="O47" i="62" s="1"/>
  <c r="AK35" i="62"/>
  <c r="BJ35" i="62"/>
  <c r="BJ47" i="62" s="1"/>
  <c r="AT35" i="62"/>
  <c r="AT47" i="62" s="1"/>
  <c r="AT114" i="62" s="1"/>
  <c r="AT126" i="62" s="1"/>
  <c r="AD35" i="62"/>
  <c r="AD47" i="62" s="1"/>
  <c r="N35" i="62"/>
  <c r="BE35" i="62"/>
  <c r="AK31" i="62"/>
  <c r="M31" i="62"/>
  <c r="M43" i="62" s="1"/>
  <c r="AV31" i="62"/>
  <c r="BA31" i="62"/>
  <c r="X31" i="62"/>
  <c r="BI31" i="62"/>
  <c r="BD31" i="62"/>
  <c r="BD35" i="62"/>
  <c r="AN35" i="62"/>
  <c r="AO47" i="62" s="1"/>
  <c r="AO114" i="62" s="1"/>
  <c r="AO126" i="62" s="1"/>
  <c r="X35" i="62"/>
  <c r="BG35" i="62"/>
  <c r="AA35" i="62"/>
  <c r="AA47" i="62" s="1"/>
  <c r="AA114" i="62" s="1"/>
  <c r="BK35" i="62"/>
  <c r="BI35" i="62"/>
  <c r="BI47" i="62" s="1"/>
  <c r="Y35" i="62"/>
  <c r="BF35" i="62"/>
  <c r="BF47" i="62" s="1"/>
  <c r="BF114" i="62" s="1"/>
  <c r="BF126" i="62" s="1"/>
  <c r="AP35" i="62"/>
  <c r="Z35" i="62"/>
  <c r="AS35" i="62"/>
  <c r="AS47" i="62" s="1"/>
  <c r="BM35" i="62"/>
  <c r="BM47" i="62" s="1"/>
  <c r="BM74" i="62" s="1"/>
  <c r="BM86" i="62" s="1"/>
  <c r="M35" i="62"/>
  <c r="M47" i="62" s="1"/>
  <c r="BQ31" i="62"/>
  <c r="Y31" i="62"/>
  <c r="AN31" i="62"/>
  <c r="AO31" i="62"/>
  <c r="BP31" i="62"/>
  <c r="AW31" i="62"/>
  <c r="AR31" i="62"/>
  <c r="AS43" i="62" s="1"/>
  <c r="AS70" i="62" s="1"/>
  <c r="AS82" i="62" s="1"/>
  <c r="BP35" i="62"/>
  <c r="AZ35" i="62"/>
  <c r="AJ35" i="62"/>
  <c r="T35" i="62"/>
  <c r="AY35" i="62"/>
  <c r="S35" i="62"/>
  <c r="AM35" i="62"/>
  <c r="BA35" i="62"/>
  <c r="BA47" i="62" s="1"/>
  <c r="Q35" i="62"/>
  <c r="Q47" i="62" s="1"/>
  <c r="BR35" i="62"/>
  <c r="BR47" i="62" s="1"/>
  <c r="BB35" i="62"/>
  <c r="AL35" i="62"/>
  <c r="AL47" i="62" s="1"/>
  <c r="AL114" i="62" s="1"/>
  <c r="AL126" i="62" s="1"/>
  <c r="V35" i="62"/>
  <c r="AG35" i="62"/>
  <c r="AG47" i="62" s="1"/>
  <c r="AW35" i="62"/>
  <c r="AW47" i="62" s="1"/>
  <c r="BE31" i="62"/>
  <c r="BE43" i="62" s="1"/>
  <c r="T31" i="62"/>
  <c r="AC31" i="62"/>
  <c r="AZ31" i="62"/>
  <c r="AG31" i="62"/>
  <c r="AB31" i="62"/>
  <c r="AZ34" i="84"/>
  <c r="AJ34" i="84"/>
  <c r="BD33" i="84"/>
  <c r="BO33" i="84"/>
  <c r="AV28" i="84"/>
  <c r="P28" i="84"/>
  <c r="BA28" i="84"/>
  <c r="W31" i="84"/>
  <c r="BR31" i="84"/>
  <c r="BL28" i="84"/>
  <c r="BV16" i="84"/>
  <c r="AP27" i="84" s="1"/>
  <c r="M33" i="84"/>
  <c r="M45" i="84" s="1"/>
  <c r="BV18" i="84"/>
  <c r="AN33" i="84"/>
  <c r="AJ31" i="84"/>
  <c r="AT33" i="84"/>
  <c r="AG28" i="84"/>
  <c r="Q33" i="84"/>
  <c r="AL31" i="84"/>
  <c r="BG28" i="84"/>
  <c r="BV24" i="84"/>
  <c r="T31" i="84"/>
  <c r="BM31" i="84"/>
  <c r="BC31" i="84"/>
  <c r="AM28" i="84"/>
  <c r="U43" i="84"/>
  <c r="AZ31" i="84"/>
  <c r="AF28" i="84"/>
  <c r="BV21" i="84"/>
  <c r="BP31" i="84"/>
  <c r="BV19" i="84"/>
  <c r="AV30" i="84" s="1"/>
  <c r="AM31" i="84"/>
  <c r="AK33" i="84"/>
  <c r="U110" i="84"/>
  <c r="U122" i="84" s="1"/>
  <c r="U70" i="84"/>
  <c r="U82" i="84" s="1"/>
  <c r="AT34" i="84"/>
  <c r="AD34" i="84"/>
  <c r="N34" i="84"/>
  <c r="BB34" i="84"/>
  <c r="AL34" i="84"/>
  <c r="V34" i="84"/>
  <c r="Y34" i="84"/>
  <c r="AO34" i="84"/>
  <c r="BE34" i="84"/>
  <c r="BF34" i="84"/>
  <c r="AP34" i="84"/>
  <c r="AP46" i="84" s="1"/>
  <c r="W34" i="84"/>
  <c r="AM34" i="84"/>
  <c r="AM46" i="84" s="1"/>
  <c r="BC34" i="84"/>
  <c r="BN34" i="84"/>
  <c r="AB34" i="84"/>
  <c r="AR34" i="84"/>
  <c r="BH34" i="84"/>
  <c r="M34" i="84"/>
  <c r="M46" i="84" s="1"/>
  <c r="AC34" i="84"/>
  <c r="AC46" i="84" s="1"/>
  <c r="AS34" i="84"/>
  <c r="AS46" i="84" s="1"/>
  <c r="BI34" i="84"/>
  <c r="BI46" i="84" s="1"/>
  <c r="R34" i="84"/>
  <c r="AX34" i="84"/>
  <c r="AA34" i="84"/>
  <c r="AQ34" i="84"/>
  <c r="BG34" i="84"/>
  <c r="BR34" i="84"/>
  <c r="O34" i="84"/>
  <c r="P34" i="84"/>
  <c r="AF34" i="84"/>
  <c r="AV34" i="84"/>
  <c r="BL34" i="84"/>
  <c r="U34" i="84"/>
  <c r="AK34" i="84"/>
  <c r="AK46" i="84" s="1"/>
  <c r="BA34" i="84"/>
  <c r="BA46" i="84" s="1"/>
  <c r="BQ34" i="84"/>
  <c r="AH34" i="84"/>
  <c r="S34" i="84"/>
  <c r="S46" i="84" s="1"/>
  <c r="AI34" i="84"/>
  <c r="AY34" i="84"/>
  <c r="BO34" i="84"/>
  <c r="BJ34" i="84"/>
  <c r="X34" i="84"/>
  <c r="X46" i="84" s="1"/>
  <c r="AN34" i="84"/>
  <c r="AN46" i="84" s="1"/>
  <c r="BD34" i="84"/>
  <c r="BD46" i="84" s="1"/>
  <c r="BM34" i="84"/>
  <c r="AJ46" i="84"/>
  <c r="M112" i="84"/>
  <c r="M124" i="84" s="1"/>
  <c r="M72" i="84"/>
  <c r="M84" i="84" s="1"/>
  <c r="BN29" i="84"/>
  <c r="AX29" i="84"/>
  <c r="AH29" i="84"/>
  <c r="R29" i="84"/>
  <c r="O29" i="84"/>
  <c r="AO29" i="84"/>
  <c r="AK29" i="84"/>
  <c r="BM29" i="84"/>
  <c r="Z29" i="84"/>
  <c r="AT29" i="84"/>
  <c r="BR29" i="84"/>
  <c r="AM29" i="84"/>
  <c r="BG29" i="84"/>
  <c r="AB29" i="84"/>
  <c r="AR29" i="84"/>
  <c r="BH29" i="84"/>
  <c r="W29" i="84"/>
  <c r="AW29" i="84"/>
  <c r="U29" i="84"/>
  <c r="AS29" i="84"/>
  <c r="AD29" i="84"/>
  <c r="BB29" i="84"/>
  <c r="S29" i="84"/>
  <c r="AU29" i="84"/>
  <c r="BK29" i="84"/>
  <c r="M29" i="84"/>
  <c r="M41" i="84" s="1"/>
  <c r="P29" i="84"/>
  <c r="AF29" i="84"/>
  <c r="AV29" i="84"/>
  <c r="BL29" i="84"/>
  <c r="AE29" i="84"/>
  <c r="AQ29" i="84"/>
  <c r="AC29" i="84"/>
  <c r="BQ29" i="84"/>
  <c r="AG29" i="84"/>
  <c r="BE29" i="84"/>
  <c r="V29" i="84"/>
  <c r="V41" i="84" s="1"/>
  <c r="AP29" i="84"/>
  <c r="AP41" i="84" s="1"/>
  <c r="BJ29" i="84"/>
  <c r="AI29" i="84"/>
  <c r="AI41" i="84" s="1"/>
  <c r="BC29" i="84"/>
  <c r="X29" i="84"/>
  <c r="AN29" i="84"/>
  <c r="BD29" i="84"/>
  <c r="BO29" i="84"/>
  <c r="BO41" i="84" s="1"/>
  <c r="BK34" i="84"/>
  <c r="BK46" i="84" s="1"/>
  <c r="BF29" i="84"/>
  <c r="Z34" i="84"/>
  <c r="Z46" i="84" s="1"/>
  <c r="AW34" i="84"/>
  <c r="AW46" i="84" s="1"/>
  <c r="T34" i="84"/>
  <c r="T46" i="84" s="1"/>
  <c r="BP29" i="84"/>
  <c r="BO35" i="84"/>
  <c r="BG35" i="84"/>
  <c r="AY35" i="84"/>
  <c r="AQ35" i="84"/>
  <c r="AI35" i="84"/>
  <c r="AA35" i="84"/>
  <c r="S35" i="84"/>
  <c r="BK35" i="84"/>
  <c r="BC35" i="84"/>
  <c r="AU35" i="84"/>
  <c r="AM35" i="84"/>
  <c r="AM47" i="84" s="1"/>
  <c r="AE35" i="84"/>
  <c r="W35" i="84"/>
  <c r="O35" i="84"/>
  <c r="Q35" i="84"/>
  <c r="Q47" i="84" s="1"/>
  <c r="BI35" i="84"/>
  <c r="U35" i="84"/>
  <c r="AW35" i="84"/>
  <c r="BQ35" i="84"/>
  <c r="AB35" i="84"/>
  <c r="AR35" i="84"/>
  <c r="BH35" i="84"/>
  <c r="BH47" i="84" s="1"/>
  <c r="Z35" i="84"/>
  <c r="Z47" i="84" s="1"/>
  <c r="AP35" i="84"/>
  <c r="BF35" i="84"/>
  <c r="Y35" i="84"/>
  <c r="AG35" i="84"/>
  <c r="AG47" i="84" s="1"/>
  <c r="BA35" i="84"/>
  <c r="P35" i="84"/>
  <c r="AF35" i="84"/>
  <c r="AV35" i="84"/>
  <c r="AV47" i="84" s="1"/>
  <c r="BL35" i="84"/>
  <c r="BL47" i="84" s="1"/>
  <c r="N35" i="84"/>
  <c r="AD35" i="84"/>
  <c r="AT35" i="84"/>
  <c r="BJ35" i="84"/>
  <c r="BJ47" i="84" s="1"/>
  <c r="AK35" i="84"/>
  <c r="M35" i="84"/>
  <c r="M47" i="84" s="1"/>
  <c r="AS35" i="84"/>
  <c r="AS47" i="84" s="1"/>
  <c r="BM35" i="84"/>
  <c r="BM47" i="84" s="1"/>
  <c r="X35" i="84"/>
  <c r="X47" i="84" s="1"/>
  <c r="AN35" i="84"/>
  <c r="BD35" i="84"/>
  <c r="BD47" i="84" s="1"/>
  <c r="V35" i="84"/>
  <c r="V47" i="84" s="1"/>
  <c r="AL35" i="84"/>
  <c r="AL47" i="84" s="1"/>
  <c r="BB35" i="84"/>
  <c r="BR35" i="84"/>
  <c r="BR47" i="84" s="1"/>
  <c r="X33" i="84"/>
  <c r="AU33" i="84"/>
  <c r="AU45" i="84" s="1"/>
  <c r="AY29" i="84"/>
  <c r="AY41" i="84" s="1"/>
  <c r="AU34" i="84"/>
  <c r="AU46" i="84" s="1"/>
  <c r="N33" i="84"/>
  <c r="N45" i="84" s="1"/>
  <c r="AL29" i="84"/>
  <c r="AL41" i="84" s="1"/>
  <c r="BO28" i="84"/>
  <c r="BE28" i="84"/>
  <c r="BE40" i="84" s="1"/>
  <c r="AY28" i="84"/>
  <c r="AY40" i="84" s="1"/>
  <c r="AO28" i="84"/>
  <c r="AI28" i="84"/>
  <c r="Y28" i="84"/>
  <c r="S28" i="84"/>
  <c r="V28" i="84"/>
  <c r="AT28" i="84"/>
  <c r="AA28" i="84"/>
  <c r="AA40" i="84" s="1"/>
  <c r="AU28" i="84"/>
  <c r="U28" i="84"/>
  <c r="AS28" i="84"/>
  <c r="BM28" i="84"/>
  <c r="BM40" i="84" s="1"/>
  <c r="AD28" i="84"/>
  <c r="BR28" i="84"/>
  <c r="N28" i="84"/>
  <c r="X28" i="84"/>
  <c r="X40" i="84" s="1"/>
  <c r="AN28" i="84"/>
  <c r="AN40" i="84" s="1"/>
  <c r="BD28" i="84"/>
  <c r="Z28" i="84"/>
  <c r="BB28" i="84"/>
  <c r="BB40" i="84" s="1"/>
  <c r="AE28" i="84"/>
  <c r="AE40" i="84" s="1"/>
  <c r="BC28" i="84"/>
  <c r="AC28" i="84"/>
  <c r="AW28" i="84"/>
  <c r="AW40" i="84" s="1"/>
  <c r="BQ28" i="84"/>
  <c r="AL28" i="84"/>
  <c r="AB28" i="84"/>
  <c r="AR28" i="84"/>
  <c r="AR40" i="84" s="1"/>
  <c r="BH28" i="84"/>
  <c r="BH40" i="84" s="1"/>
  <c r="AH28" i="84"/>
  <c r="AH40" i="84" s="1"/>
  <c r="BJ28" i="84"/>
  <c r="AP28" i="84"/>
  <c r="AP40" i="84" s="1"/>
  <c r="BN28" i="84"/>
  <c r="W28" i="84"/>
  <c r="W40" i="84" s="1"/>
  <c r="AQ28" i="84"/>
  <c r="BK28" i="84"/>
  <c r="BK40" i="84" s="1"/>
  <c r="Q28" i="84"/>
  <c r="Q40" i="84" s="1"/>
  <c r="AK28" i="84"/>
  <c r="BI28" i="84"/>
  <c r="R28" i="84"/>
  <c r="BF28" i="84"/>
  <c r="M28" i="84"/>
  <c r="M40" i="84" s="1"/>
  <c r="T28" i="84"/>
  <c r="AJ28" i="84"/>
  <c r="AJ40" i="84" s="1"/>
  <c r="AZ28" i="84"/>
  <c r="AZ40" i="84" s="1"/>
  <c r="BP28" i="84"/>
  <c r="BI29" i="84"/>
  <c r="BI41" i="84" s="1"/>
  <c r="AG34" i="84"/>
  <c r="AG46" i="84" s="1"/>
  <c r="O28" i="84"/>
  <c r="O40" i="84" s="1"/>
  <c r="AC35" i="84"/>
  <c r="AC47" i="84" s="1"/>
  <c r="AF40" i="84"/>
  <c r="BP34" i="84"/>
  <c r="AZ29" i="84"/>
  <c r="BF33" i="84"/>
  <c r="AP33" i="84"/>
  <c r="AP45" i="84" s="1"/>
  <c r="Z33" i="84"/>
  <c r="Z45" i="84" s="1"/>
  <c r="BN33" i="84"/>
  <c r="BO45" i="84" s="1"/>
  <c r="AX33" i="84"/>
  <c r="AH33" i="84"/>
  <c r="R33" i="84"/>
  <c r="R45" i="84" s="1"/>
  <c r="AE33" i="84"/>
  <c r="AC33" i="84"/>
  <c r="AW33" i="84"/>
  <c r="BQ33" i="84"/>
  <c r="AD33" i="84"/>
  <c r="AD45" i="84" s="1"/>
  <c r="BJ33" i="84"/>
  <c r="BJ45" i="84" s="1"/>
  <c r="AA33" i="84"/>
  <c r="BG33" i="84"/>
  <c r="BG45" i="84" s="1"/>
  <c r="P33" i="84"/>
  <c r="P45" i="84" s="1"/>
  <c r="AF33" i="84"/>
  <c r="AV33" i="84"/>
  <c r="BL33" i="84"/>
  <c r="AI33" i="84"/>
  <c r="Y33" i="84"/>
  <c r="AG33" i="84"/>
  <c r="AG45" i="84" s="1"/>
  <c r="BA33" i="84"/>
  <c r="BA45" i="84" s="1"/>
  <c r="AL33" i="84"/>
  <c r="AL45" i="84" s="1"/>
  <c r="BR33" i="84"/>
  <c r="AM33" i="84"/>
  <c r="BK33" i="84"/>
  <c r="BK45" i="84" s="1"/>
  <c r="T33" i="84"/>
  <c r="AJ33" i="84"/>
  <c r="AZ33" i="84"/>
  <c r="BP33" i="84"/>
  <c r="BP45" i="84" s="1"/>
  <c r="S33" i="84"/>
  <c r="W33" i="84"/>
  <c r="AY33" i="84"/>
  <c r="AY45" i="84" s="1"/>
  <c r="BE33" i="84"/>
  <c r="BE45" i="84" s="1"/>
  <c r="U33" i="84"/>
  <c r="U45" i="84" s="1"/>
  <c r="AS33" i="84"/>
  <c r="AT45" i="84" s="1"/>
  <c r="BM33" i="84"/>
  <c r="V33" i="84"/>
  <c r="V45" i="84" s="1"/>
  <c r="BB33" i="84"/>
  <c r="O33" i="84"/>
  <c r="BC33" i="84"/>
  <c r="AB33" i="84"/>
  <c r="AB45" i="84" s="1"/>
  <c r="AR33" i="84"/>
  <c r="BH33" i="84"/>
  <c r="AA29" i="84"/>
  <c r="AA41" i="84" s="1"/>
  <c r="AE34" i="84"/>
  <c r="N29" i="84"/>
  <c r="N41" i="84" s="1"/>
  <c r="AO33" i="84"/>
  <c r="AO45" i="84" s="1"/>
  <c r="BA29" i="84"/>
  <c r="Q29" i="84"/>
  <c r="Q41" i="84" s="1"/>
  <c r="Q34" i="84"/>
  <c r="AQ33" i="84"/>
  <c r="BL32" i="84"/>
  <c r="AV32" i="84"/>
  <c r="AF32" i="84"/>
  <c r="P32" i="84"/>
  <c r="AZ30" i="84"/>
  <c r="BD31" i="84"/>
  <c r="BD43" i="84" s="1"/>
  <c r="AN31" i="84"/>
  <c r="AN43" i="84" s="1"/>
  <c r="X31" i="84"/>
  <c r="X43" i="84" s="1"/>
  <c r="AN27" i="84"/>
  <c r="V32" i="84"/>
  <c r="Q31" i="84"/>
  <c r="AO27" i="84"/>
  <c r="BI32" i="84"/>
  <c r="AS32" i="84"/>
  <c r="AC32" i="84"/>
  <c r="T27" i="84"/>
  <c r="BG31" i="84"/>
  <c r="AQ31" i="84"/>
  <c r="AA31" i="84"/>
  <c r="BN30" i="84"/>
  <c r="AU27" i="84"/>
  <c r="O31" i="84"/>
  <c r="BK32" i="84"/>
  <c r="AU32" i="84"/>
  <c r="AE32" i="84"/>
  <c r="O32" i="84"/>
  <c r="AT31" i="84"/>
  <c r="N31" i="84"/>
  <c r="AL27" i="84"/>
  <c r="BB32" i="84"/>
  <c r="R32" i="84"/>
  <c r="BA31" i="84"/>
  <c r="AG31" i="84"/>
  <c r="AP32" i="84"/>
  <c r="BQ31" i="84"/>
  <c r="BQ43" i="84" s="1"/>
  <c r="AW31" i="84"/>
  <c r="Y31" i="84"/>
  <c r="BD32" i="84"/>
  <c r="AN32" i="84"/>
  <c r="X32" i="84"/>
  <c r="AF30" i="84"/>
  <c r="BL31" i="84"/>
  <c r="AV31" i="84"/>
  <c r="AF31" i="84"/>
  <c r="P31" i="84"/>
  <c r="AX32" i="84"/>
  <c r="AO31" i="84"/>
  <c r="AO43" i="84" s="1"/>
  <c r="AG27" i="84"/>
  <c r="BQ32" i="84"/>
  <c r="BA32" i="84"/>
  <c r="AK32" i="84"/>
  <c r="U32" i="84"/>
  <c r="O30" i="84"/>
  <c r="BO31" i="84"/>
  <c r="AY31" i="84"/>
  <c r="AI31" i="84"/>
  <c r="S31" i="84"/>
  <c r="N30" i="84"/>
  <c r="AD30" i="84"/>
  <c r="BC32" i="84"/>
  <c r="AM32" i="84"/>
  <c r="W32" i="84"/>
  <c r="BJ31" i="84"/>
  <c r="AD31" i="84"/>
  <c r="AO30" i="84"/>
  <c r="N27" i="84"/>
  <c r="BR32" i="84"/>
  <c r="BI31" i="84"/>
  <c r="AS31" i="84"/>
  <c r="BN31" i="84"/>
  <c r="BN43" i="84" s="1"/>
  <c r="AX31" i="84"/>
  <c r="AH31" i="84"/>
  <c r="R31" i="84"/>
  <c r="BF31" i="84"/>
  <c r="AP31" i="84"/>
  <c r="AP43" i="84" s="1"/>
  <c r="Z31" i="84"/>
  <c r="BJ32" i="84"/>
  <c r="AT32" i="84"/>
  <c r="AD32" i="84"/>
  <c r="N32" i="84"/>
  <c r="M32" i="84"/>
  <c r="M44" i="84" s="1"/>
  <c r="BH31" i="84"/>
  <c r="AR31" i="84"/>
  <c r="AB31" i="84"/>
  <c r="AQ30" i="84"/>
  <c r="AL32" i="84"/>
  <c r="AC31" i="84"/>
  <c r="BM32" i="84"/>
  <c r="AW32" i="84"/>
  <c r="AG32" i="84"/>
  <c r="Q32" i="84"/>
  <c r="BK31" i="84"/>
  <c r="AU31" i="84"/>
  <c r="AE31" i="84"/>
  <c r="AE43" i="84" s="1"/>
  <c r="BR30" i="84"/>
  <c r="AY27" i="84"/>
  <c r="BO32" i="84"/>
  <c r="AY32" i="84"/>
  <c r="AI32" i="84"/>
  <c r="S32" i="84"/>
  <c r="BB31" i="84"/>
  <c r="BB43" i="84" s="1"/>
  <c r="V31" i="84"/>
  <c r="V43" i="84" s="1"/>
  <c r="M30" i="84"/>
  <c r="M42" i="84" s="1"/>
  <c r="BF32" i="84"/>
  <c r="Z32" i="84"/>
  <c r="BE31" i="84"/>
  <c r="AK31" i="84"/>
  <c r="M31" i="84"/>
  <c r="M43" i="84" s="1"/>
  <c r="BM114" i="62"/>
  <c r="BM126" i="62" s="1"/>
  <c r="BR74" i="62"/>
  <c r="BR86" i="62" s="1"/>
  <c r="BR114" i="62"/>
  <c r="BR126" i="62" s="1"/>
  <c r="Y41" i="62"/>
  <c r="S47" i="62"/>
  <c r="BG43" i="62"/>
  <c r="BG110" i="62" s="1"/>
  <c r="BG122" i="62" s="1"/>
  <c r="AA43" i="62"/>
  <c r="AA70" i="62" s="1"/>
  <c r="AA82" i="62" s="1"/>
  <c r="AQ43" i="62"/>
  <c r="AJ41" i="62"/>
  <c r="AJ108" i="62" s="1"/>
  <c r="AJ120" i="62" s="1"/>
  <c r="T41" i="62"/>
  <c r="AO41" i="62"/>
  <c r="BO43" i="62"/>
  <c r="AY43" i="62"/>
  <c r="W47" i="62"/>
  <c r="W74" i="62" s="1"/>
  <c r="W86" i="62" s="1"/>
  <c r="BE41" i="62"/>
  <c r="AT74" i="62"/>
  <c r="AT86" i="62" s="1"/>
  <c r="BK47" i="62"/>
  <c r="O114" i="62"/>
  <c r="O126" i="62" s="1"/>
  <c r="O74" i="62"/>
  <c r="O86" i="62" s="1"/>
  <c r="BC43" i="62"/>
  <c r="AM43" i="62"/>
  <c r="W43" i="62"/>
  <c r="AS110" i="62"/>
  <c r="AS122" i="62" s="1"/>
  <c r="AI110" i="62"/>
  <c r="AI122" i="62" s="1"/>
  <c r="AI70" i="62"/>
  <c r="AI82" i="62" s="1"/>
  <c r="S110" i="62"/>
  <c r="S122" i="62" s="1"/>
  <c r="S70" i="62"/>
  <c r="S82" i="62" s="1"/>
  <c r="AS108" i="62"/>
  <c r="AS120" i="62" s="1"/>
  <c r="AS68" i="62"/>
  <c r="AS80" i="62" s="1"/>
  <c r="BL108" i="62"/>
  <c r="BL120" i="62" s="1"/>
  <c r="BL68" i="62"/>
  <c r="BL80" i="62" s="1"/>
  <c r="AV41" i="62"/>
  <c r="AW41" i="62"/>
  <c r="AF41" i="62"/>
  <c r="AG41" i="62"/>
  <c r="P41" i="62"/>
  <c r="Q41" i="62"/>
  <c r="AL68" i="62"/>
  <c r="AL80" i="62" s="1"/>
  <c r="AL108" i="62"/>
  <c r="AL120" i="62" s="1"/>
  <c r="M108" i="62"/>
  <c r="M120" i="62" s="1"/>
  <c r="M68" i="62"/>
  <c r="M80" i="62" s="1"/>
  <c r="BM41" i="62"/>
  <c r="AO68" i="62"/>
  <c r="AO80" i="62" s="1"/>
  <c r="AR108" i="62"/>
  <c r="AR120" i="62" s="1"/>
  <c r="AB41" i="62"/>
  <c r="AC41" i="62"/>
  <c r="W114" i="62"/>
  <c r="W126" i="62" s="1"/>
  <c r="S114" i="62"/>
  <c r="S126" i="62" s="1"/>
  <c r="S74" i="62"/>
  <c r="S86" i="62" s="1"/>
  <c r="AQ110" i="62"/>
  <c r="AQ70" i="62"/>
  <c r="BJ114" i="62"/>
  <c r="BJ126" i="62" s="1"/>
  <c r="BJ74" i="62"/>
  <c r="BJ86" i="62" s="1"/>
  <c r="AD114" i="62"/>
  <c r="AD126" i="62" s="1"/>
  <c r="AD74" i="62"/>
  <c r="AD86" i="62" s="1"/>
  <c r="BA74" i="62"/>
  <c r="BA86" i="62" s="1"/>
  <c r="BA114" i="62"/>
  <c r="BA126" i="62" s="1"/>
  <c r="BK43" i="62"/>
  <c r="BE110" i="62"/>
  <c r="BE122" i="62" s="1"/>
  <c r="BE70" i="62"/>
  <c r="BE82" i="62" s="1"/>
  <c r="M110" i="62"/>
  <c r="M122" i="62" s="1"/>
  <c r="M70" i="62"/>
  <c r="M82" i="62" s="1"/>
  <c r="BF108" i="62"/>
  <c r="BF120" i="62" s="1"/>
  <c r="BF68" i="62"/>
  <c r="BF80" i="62" s="1"/>
  <c r="Z108" i="62"/>
  <c r="Z68" i="62"/>
  <c r="T68" i="62"/>
  <c r="T80" i="62" s="1"/>
  <c r="AO74" i="62"/>
  <c r="AO86" i="62" s="1"/>
  <c r="AW74" i="62"/>
  <c r="AW86" i="62" s="1"/>
  <c r="AW114" i="62"/>
  <c r="AW126" i="62" s="1"/>
  <c r="AG74" i="62"/>
  <c r="AG86" i="62" s="1"/>
  <c r="AG114" i="62"/>
  <c r="AG126" i="62" s="1"/>
  <c r="Q74" i="62"/>
  <c r="Q86" i="62" s="1"/>
  <c r="Q114" i="62"/>
  <c r="Q126" i="62" s="1"/>
  <c r="AT108" i="62"/>
  <c r="AT120" i="62" s="1"/>
  <c r="AT68" i="62"/>
  <c r="AT80" i="62" s="1"/>
  <c r="AD108" i="62"/>
  <c r="AD120" i="62" s="1"/>
  <c r="AD68" i="62"/>
  <c r="AD80" i="62" s="1"/>
  <c r="N41" i="62"/>
  <c r="BE108" i="62"/>
  <c r="BE120" i="62" s="1"/>
  <c r="BE68" i="62"/>
  <c r="BE80" i="62" s="1"/>
  <c r="AT110" i="62"/>
  <c r="AT122" i="62" s="1"/>
  <c r="AT70" i="62"/>
  <c r="AT82" i="62" s="1"/>
  <c r="BD108" i="62"/>
  <c r="BD120" i="62" s="1"/>
  <c r="BD68" i="62"/>
  <c r="BD80" i="62" s="1"/>
  <c r="AN108" i="62"/>
  <c r="AN68" i="62"/>
  <c r="X108" i="62"/>
  <c r="X120" i="62" s="1"/>
  <c r="X68" i="62"/>
  <c r="X80" i="62" s="1"/>
  <c r="BI74" i="62"/>
  <c r="BI114" i="62"/>
  <c r="AS74" i="62"/>
  <c r="AS86" i="62" s="1"/>
  <c r="AS114" i="62"/>
  <c r="AC74" i="62"/>
  <c r="AC86" i="62" s="1"/>
  <c r="AC114" i="62"/>
  <c r="AC126" i="62" s="1"/>
  <c r="AU43" i="62"/>
  <c r="AE43" i="62"/>
  <c r="O43" i="62"/>
  <c r="BQ43" i="62"/>
  <c r="U41" i="62"/>
  <c r="BQ41" i="62"/>
  <c r="BA41" i="62"/>
  <c r="AK41" i="62"/>
  <c r="BR43" i="62"/>
  <c r="BP47" i="62"/>
  <c r="AZ47" i="62"/>
  <c r="AJ47" i="62"/>
  <c r="T47" i="62"/>
  <c r="BP43" i="62"/>
  <c r="AZ43" i="62"/>
  <c r="AJ43" i="62"/>
  <c r="T43" i="62"/>
  <c r="AI41" i="62"/>
  <c r="W41" i="62"/>
  <c r="BG41" i="62"/>
  <c r="BL47" i="62"/>
  <c r="AV47" i="62"/>
  <c r="AF47" i="62"/>
  <c r="P47" i="62"/>
  <c r="BL43" i="62"/>
  <c r="AV43" i="62"/>
  <c r="AF43" i="62"/>
  <c r="P43" i="62"/>
  <c r="AA41" i="62"/>
  <c r="BC41" i="62"/>
  <c r="BH47" i="62"/>
  <c r="AR47" i="62"/>
  <c r="AB47" i="62"/>
  <c r="BH43" i="62"/>
  <c r="AR43" i="62"/>
  <c r="AB43" i="62"/>
  <c r="S41" i="62"/>
  <c r="AQ41" i="62"/>
  <c r="BO41" i="62"/>
  <c r="AY41" i="62"/>
  <c r="BD47" i="62"/>
  <c r="AN47" i="62"/>
  <c r="X47" i="62"/>
  <c r="BD43" i="62"/>
  <c r="AN43" i="62"/>
  <c r="X43" i="62"/>
  <c r="AM41" i="62"/>
  <c r="O41" i="62"/>
  <c r="AE41" i="62"/>
  <c r="N43" i="62"/>
  <c r="BK41" i="62"/>
  <c r="AU41" i="62"/>
  <c r="BJ41" i="62" l="1"/>
  <c r="AZ41" i="62"/>
  <c r="BH41" i="62"/>
  <c r="BH68" i="62" s="1"/>
  <c r="BH80" i="62" s="1"/>
  <c r="BI41" i="62"/>
  <c r="R41" i="62"/>
  <c r="BB41" i="62"/>
  <c r="AA110" i="62"/>
  <c r="AA122" i="62" s="1"/>
  <c r="AM47" i="62"/>
  <c r="AM74" i="62" s="1"/>
  <c r="AM86" i="62" s="1"/>
  <c r="Y47" i="62"/>
  <c r="Z120" i="62"/>
  <c r="CB41" i="62"/>
  <c r="AM114" i="62"/>
  <c r="AM126" i="62" s="1"/>
  <c r="AA126" i="62"/>
  <c r="CB49" i="62"/>
  <c r="AS126" i="62"/>
  <c r="CB31" i="62"/>
  <c r="AN120" i="62"/>
  <c r="CB32" i="62"/>
  <c r="AQ122" i="62"/>
  <c r="CB53" i="62"/>
  <c r="BI126" i="62"/>
  <c r="CB52" i="62"/>
  <c r="AH43" i="62"/>
  <c r="AG43" i="62"/>
  <c r="M74" i="62"/>
  <c r="M86" i="62" s="1"/>
  <c r="M114" i="62"/>
  <c r="M126" i="62" s="1"/>
  <c r="AQ47" i="62"/>
  <c r="AP47" i="62"/>
  <c r="AK43" i="62"/>
  <c r="AL43" i="62"/>
  <c r="Q43" i="62"/>
  <c r="R43" i="62"/>
  <c r="BH33" i="62"/>
  <c r="AR33" i="62"/>
  <c r="BB33" i="62"/>
  <c r="AI33" i="62"/>
  <c r="AL33" i="62"/>
  <c r="W33" i="62"/>
  <c r="W45" i="62" s="1"/>
  <c r="AF33" i="62"/>
  <c r="AZ33" i="62"/>
  <c r="AZ45" i="62" s="1"/>
  <c r="AY33" i="62"/>
  <c r="Q33" i="62"/>
  <c r="AG33" i="62"/>
  <c r="AG45" i="62" s="1"/>
  <c r="AW33" i="62"/>
  <c r="BM33" i="62"/>
  <c r="BR33" i="62"/>
  <c r="BR45" i="62" s="1"/>
  <c r="V33" i="62"/>
  <c r="BJ33" i="62"/>
  <c r="O33" i="62"/>
  <c r="AM33" i="62"/>
  <c r="AM45" i="62" s="1"/>
  <c r="AX33" i="62"/>
  <c r="R33" i="62"/>
  <c r="AU33" i="62"/>
  <c r="P33" i="62"/>
  <c r="P45" i="62" s="1"/>
  <c r="AJ33" i="62"/>
  <c r="BD33" i="62"/>
  <c r="BG33" i="62"/>
  <c r="U33" i="62"/>
  <c r="U45" i="62" s="1"/>
  <c r="AK33" i="62"/>
  <c r="AK45" i="62" s="1"/>
  <c r="BA33" i="62"/>
  <c r="BA45" i="62" s="1"/>
  <c r="BQ33" i="62"/>
  <c r="AH33" i="62"/>
  <c r="AH45" i="62" s="1"/>
  <c r="S33" i="62"/>
  <c r="AQ33" i="62"/>
  <c r="AQ45" i="62" s="1"/>
  <c r="N33" i="62"/>
  <c r="BF33" i="62"/>
  <c r="AD33" i="62"/>
  <c r="AA33" i="62"/>
  <c r="AB33" i="62"/>
  <c r="BC33" i="62"/>
  <c r="BC45" i="62" s="1"/>
  <c r="BC72" i="62" s="1"/>
  <c r="BC84" i="62" s="1"/>
  <c r="T33" i="62"/>
  <c r="T45" i="62" s="1"/>
  <c r="AN33" i="62"/>
  <c r="BL33" i="62"/>
  <c r="BK33" i="62"/>
  <c r="BK45" i="62" s="1"/>
  <c r="M33" i="62"/>
  <c r="M45" i="62" s="1"/>
  <c r="Y33" i="62"/>
  <c r="AO33" i="62"/>
  <c r="BE33" i="62"/>
  <c r="BE45" i="62" s="1"/>
  <c r="AP33" i="62"/>
  <c r="AE33" i="62"/>
  <c r="AE45" i="62" s="1"/>
  <c r="Z33" i="62"/>
  <c r="AT33" i="62"/>
  <c r="AT45" i="62" s="1"/>
  <c r="BO33" i="62"/>
  <c r="X33" i="62"/>
  <c r="X45" i="62" s="1"/>
  <c r="AV33" i="62"/>
  <c r="AV45" i="62" s="1"/>
  <c r="BP33" i="62"/>
  <c r="BP45" i="62" s="1"/>
  <c r="AC33" i="62"/>
  <c r="AS33" i="62"/>
  <c r="AS45" i="62" s="1"/>
  <c r="BN33" i="62"/>
  <c r="BN45" i="62" s="1"/>
  <c r="BI33" i="62"/>
  <c r="BI45" i="62" s="1"/>
  <c r="AH47" i="62"/>
  <c r="AI47" i="62"/>
  <c r="BB47" i="62"/>
  <c r="AW43" i="62"/>
  <c r="AX43" i="62"/>
  <c r="AL32" i="62"/>
  <c r="Q32" i="62"/>
  <c r="BQ32" i="62"/>
  <c r="Z32" i="62"/>
  <c r="BR32" i="62"/>
  <c r="AW32" i="62"/>
  <c r="R32" i="62"/>
  <c r="R44" i="62" s="1"/>
  <c r="U32" i="62"/>
  <c r="BM32" i="62"/>
  <c r="AP32" i="62"/>
  <c r="AY32" i="62"/>
  <c r="AY44" i="62" s="1"/>
  <c r="BO32" i="62"/>
  <c r="S32" i="62"/>
  <c r="AI32" i="62"/>
  <c r="P32" i="62"/>
  <c r="AF32" i="62"/>
  <c r="AV32" i="62"/>
  <c r="AV44" i="62" s="1"/>
  <c r="BL32" i="62"/>
  <c r="AC32" i="62"/>
  <c r="AX32" i="62"/>
  <c r="BI32" i="62"/>
  <c r="AH32" i="62"/>
  <c r="AG32" i="62"/>
  <c r="AG44" i="62" s="1"/>
  <c r="BF32" i="62"/>
  <c r="BC32" i="62"/>
  <c r="BC44" i="62" s="1"/>
  <c r="BC71" i="62" s="1"/>
  <c r="BC83" i="62" s="1"/>
  <c r="W32" i="62"/>
  <c r="AM32" i="62"/>
  <c r="AM44" i="62" s="1"/>
  <c r="T32" i="62"/>
  <c r="AJ32" i="62"/>
  <c r="AJ44" i="62" s="1"/>
  <c r="AZ32" i="62"/>
  <c r="BP32" i="62"/>
  <c r="BP44" i="62" s="1"/>
  <c r="AO32" i="62"/>
  <c r="BJ32" i="62"/>
  <c r="BJ44" i="62" s="1"/>
  <c r="Y32" i="62"/>
  <c r="AT32" i="62"/>
  <c r="AT44" i="62" s="1"/>
  <c r="AS32" i="62"/>
  <c r="V32" i="62"/>
  <c r="V44" i="62" s="1"/>
  <c r="AQ32" i="62"/>
  <c r="AQ44" i="62" s="1"/>
  <c r="BG32" i="62"/>
  <c r="BG44" i="62" s="1"/>
  <c r="AA32" i="62"/>
  <c r="AA44" i="62" s="1"/>
  <c r="X32" i="62"/>
  <c r="X44" i="62" s="1"/>
  <c r="X111" i="62" s="1"/>
  <c r="X123" i="62" s="1"/>
  <c r="AN32" i="62"/>
  <c r="BD32" i="62"/>
  <c r="BD44" i="62" s="1"/>
  <c r="BA32" i="62"/>
  <c r="N32" i="62"/>
  <c r="BN32" i="62"/>
  <c r="AK32" i="62"/>
  <c r="AK44" i="62" s="1"/>
  <c r="BB32" i="62"/>
  <c r="BB44" i="62" s="1"/>
  <c r="M32" i="62"/>
  <c r="M44" i="62" s="1"/>
  <c r="BE32" i="62"/>
  <c r="AD32" i="62"/>
  <c r="AD44" i="62" s="1"/>
  <c r="AU32" i="62"/>
  <c r="BK32" i="62"/>
  <c r="BK44" i="62" s="1"/>
  <c r="AE32" i="62"/>
  <c r="AB32" i="62"/>
  <c r="AB44" i="62" s="1"/>
  <c r="AR32" i="62"/>
  <c r="O32" i="62"/>
  <c r="O44" i="62" s="1"/>
  <c r="BH32" i="62"/>
  <c r="BB43" i="62"/>
  <c r="BA43" i="62"/>
  <c r="BE47" i="62"/>
  <c r="BM43" i="62"/>
  <c r="BN43" i="62"/>
  <c r="U47" i="62"/>
  <c r="AX47" i="62"/>
  <c r="AL74" i="62"/>
  <c r="AL86" i="62" s="1"/>
  <c r="BF74" i="62"/>
  <c r="BF86" i="62" s="1"/>
  <c r="AE47" i="62"/>
  <c r="AA74" i="62"/>
  <c r="BM28" i="62"/>
  <c r="BJ28" i="62"/>
  <c r="AG28" i="62"/>
  <c r="V28" i="62"/>
  <c r="V40" i="62" s="1"/>
  <c r="BR28" i="62"/>
  <c r="AC28" i="62"/>
  <c r="AP28" i="62"/>
  <c r="AA28" i="62"/>
  <c r="BG28" i="62"/>
  <c r="AM28" i="62"/>
  <c r="BO28" i="62"/>
  <c r="P28" i="62"/>
  <c r="AF28" i="62"/>
  <c r="AV28" i="62"/>
  <c r="AV40" i="62" s="1"/>
  <c r="BL28" i="62"/>
  <c r="AK28" i="62"/>
  <c r="AK40" i="62" s="1"/>
  <c r="R28" i="62"/>
  <c r="AS28" i="62"/>
  <c r="AH28" i="62"/>
  <c r="AH40" i="62" s="1"/>
  <c r="AO28" i="62"/>
  <c r="N28" i="62"/>
  <c r="BB28" i="62"/>
  <c r="BB40" i="62" s="1"/>
  <c r="AI28" i="62"/>
  <c r="AI40" i="62" s="1"/>
  <c r="O28" i="62"/>
  <c r="O40" i="62" s="1"/>
  <c r="AU28" i="62"/>
  <c r="T28" i="62"/>
  <c r="AJ28" i="62"/>
  <c r="AJ40" i="62" s="1"/>
  <c r="AZ28" i="62"/>
  <c r="AZ40" i="62" s="1"/>
  <c r="BP28" i="62"/>
  <c r="BQ28" i="62"/>
  <c r="BQ40" i="62" s="1"/>
  <c r="Y28" i="62"/>
  <c r="AD28" i="62"/>
  <c r="AD40" i="62" s="1"/>
  <c r="BE28" i="62"/>
  <c r="AX28" i="62"/>
  <c r="AX40" i="62" s="1"/>
  <c r="AW28" i="62"/>
  <c r="Z28" i="62"/>
  <c r="Z40" i="62" s="1"/>
  <c r="BN28" i="62"/>
  <c r="BN40" i="62" s="1"/>
  <c r="AQ28" i="62"/>
  <c r="AQ40" i="62" s="1"/>
  <c r="AQ67" i="62" s="1"/>
  <c r="AQ79" i="62" s="1"/>
  <c r="W28" i="62"/>
  <c r="BC28" i="62"/>
  <c r="BC40" i="62" s="1"/>
  <c r="X28" i="62"/>
  <c r="AN28" i="62"/>
  <c r="AN40" i="62" s="1"/>
  <c r="BD28" i="62"/>
  <c r="M28" i="62"/>
  <c r="M40" i="62" s="1"/>
  <c r="BA28" i="62"/>
  <c r="AT28" i="62"/>
  <c r="AT40" i="62" s="1"/>
  <c r="U28" i="62"/>
  <c r="BF28" i="62"/>
  <c r="BF40" i="62" s="1"/>
  <c r="Q28" i="62"/>
  <c r="BI28" i="62"/>
  <c r="BI40" i="62" s="1"/>
  <c r="AL28" i="62"/>
  <c r="S28" i="62"/>
  <c r="S40" i="62" s="1"/>
  <c r="AY28" i="62"/>
  <c r="AE28" i="62"/>
  <c r="BH28" i="62"/>
  <c r="BH40" i="62" s="1"/>
  <c r="AR28" i="62"/>
  <c r="AR40" i="62" s="1"/>
  <c r="BK28" i="62"/>
  <c r="AB28" i="62"/>
  <c r="AD43" i="62"/>
  <c r="AC43" i="62"/>
  <c r="Y43" i="62"/>
  <c r="BG47" i="62"/>
  <c r="AH34" i="62"/>
  <c r="AH46" i="62" s="1"/>
  <c r="R34" i="62"/>
  <c r="AX34" i="62"/>
  <c r="X34" i="62"/>
  <c r="AV34" i="62"/>
  <c r="Q34" i="62"/>
  <c r="AG34" i="62"/>
  <c r="AW34" i="62"/>
  <c r="AW46" i="62" s="1"/>
  <c r="BM34" i="62"/>
  <c r="AB34" i="62"/>
  <c r="Z34" i="62"/>
  <c r="AD34" i="62"/>
  <c r="BF34" i="62"/>
  <c r="AA34" i="62"/>
  <c r="AA46" i="62" s="1"/>
  <c r="AQ34" i="62"/>
  <c r="BG34" i="62"/>
  <c r="BG46" i="62" s="1"/>
  <c r="AJ34" i="62"/>
  <c r="BD34" i="62"/>
  <c r="M34" i="62"/>
  <c r="M46" i="62" s="1"/>
  <c r="U34" i="62"/>
  <c r="U46" i="62" s="1"/>
  <c r="AK34" i="62"/>
  <c r="AK46" i="62" s="1"/>
  <c r="BA34" i="62"/>
  <c r="BQ34" i="62"/>
  <c r="AN34" i="62"/>
  <c r="AP34" i="62"/>
  <c r="AL34" i="62"/>
  <c r="AL46" i="62" s="1"/>
  <c r="BJ34" i="62"/>
  <c r="O34" i="62"/>
  <c r="O46" i="62" s="1"/>
  <c r="AE34" i="62"/>
  <c r="AU34" i="62"/>
  <c r="BK34" i="62"/>
  <c r="BK46" i="62" s="1"/>
  <c r="AR34" i="62"/>
  <c r="AR46" i="62" s="1"/>
  <c r="T34" i="62"/>
  <c r="BP34" i="62"/>
  <c r="BP46" i="62" s="1"/>
  <c r="Y34" i="62"/>
  <c r="AO34" i="62"/>
  <c r="AO46" i="62" s="1"/>
  <c r="BE34" i="62"/>
  <c r="AZ34" i="62"/>
  <c r="N34" i="62"/>
  <c r="N46" i="62" s="1"/>
  <c r="AT34" i="62"/>
  <c r="AT46" i="62" s="1"/>
  <c r="BN34" i="62"/>
  <c r="BN46" i="62" s="1"/>
  <c r="S34" i="62"/>
  <c r="S46" i="62" s="1"/>
  <c r="AI34" i="62"/>
  <c r="AY34" i="62"/>
  <c r="AY46" i="62" s="1"/>
  <c r="BO34" i="62"/>
  <c r="BO46" i="62" s="1"/>
  <c r="BH34" i="62"/>
  <c r="BH46" i="62" s="1"/>
  <c r="AF34" i="62"/>
  <c r="AC34" i="62"/>
  <c r="AS34" i="62"/>
  <c r="BI34" i="62"/>
  <c r="BI46" i="62" s="1"/>
  <c r="BI73" i="62" s="1"/>
  <c r="BL34" i="62"/>
  <c r="BL46" i="62" s="1"/>
  <c r="BR34" i="62"/>
  <c r="BR46" i="62" s="1"/>
  <c r="W34" i="62"/>
  <c r="P34" i="62"/>
  <c r="P46" i="62" s="1"/>
  <c r="BB34" i="62"/>
  <c r="BC34" i="62"/>
  <c r="BC46" i="62" s="1"/>
  <c r="V34" i="62"/>
  <c r="AM34" i="62"/>
  <c r="AM46" i="62" s="1"/>
  <c r="AM73" i="62" s="1"/>
  <c r="AM85" i="62" s="1"/>
  <c r="U43" i="62"/>
  <c r="V43" i="62"/>
  <c r="BQ47" i="62"/>
  <c r="BN47" i="62"/>
  <c r="BO47" i="62"/>
  <c r="V41" i="62"/>
  <c r="AP41" i="62"/>
  <c r="BF43" i="62"/>
  <c r="BH27" i="62"/>
  <c r="AY27" i="62"/>
  <c r="AY39" i="62" s="1"/>
  <c r="AI27" i="62"/>
  <c r="S27" i="62"/>
  <c r="O27" i="62"/>
  <c r="BO27" i="62"/>
  <c r="BO39" i="62" s="1"/>
  <c r="AE27" i="62"/>
  <c r="AU27" i="62"/>
  <c r="AU39" i="62" s="1"/>
  <c r="BD27" i="62"/>
  <c r="BM27" i="62"/>
  <c r="BM39" i="62" s="1"/>
  <c r="AJ27" i="62"/>
  <c r="AJ39" i="62" s="1"/>
  <c r="AC27" i="62"/>
  <c r="AF27" i="62"/>
  <c r="U27" i="62"/>
  <c r="BI27" i="62"/>
  <c r="W27" i="62"/>
  <c r="W39" i="62" s="1"/>
  <c r="BC27" i="62"/>
  <c r="N27" i="62"/>
  <c r="N39" i="62" s="1"/>
  <c r="AX27" i="62"/>
  <c r="AH27" i="62"/>
  <c r="AH39" i="62" s="1"/>
  <c r="BN27" i="62"/>
  <c r="T27" i="62"/>
  <c r="BP27" i="62"/>
  <c r="Y27" i="62"/>
  <c r="Y39" i="62" s="1"/>
  <c r="AV27" i="62"/>
  <c r="AO27" i="62"/>
  <c r="BJ27" i="62"/>
  <c r="BJ39" i="62" s="1"/>
  <c r="AN27" i="62"/>
  <c r="AN39" i="62" s="1"/>
  <c r="AG27" i="62"/>
  <c r="AG39" i="62" s="1"/>
  <c r="AA27" i="62"/>
  <c r="V27" i="62"/>
  <c r="BF27" i="62"/>
  <c r="AP27" i="62"/>
  <c r="AB27" i="62"/>
  <c r="AB39" i="62" s="1"/>
  <c r="M27" i="62"/>
  <c r="M39" i="62" s="1"/>
  <c r="AK27" i="62"/>
  <c r="AK39" i="62" s="1"/>
  <c r="BL27" i="62"/>
  <c r="BE27" i="62"/>
  <c r="BE39" i="62" s="1"/>
  <c r="AZ27" i="62"/>
  <c r="AS27" i="62"/>
  <c r="AS39" i="62" s="1"/>
  <c r="AM27" i="62"/>
  <c r="AD27" i="62"/>
  <c r="BR27" i="62"/>
  <c r="R27" i="62"/>
  <c r="AT27" i="62"/>
  <c r="BG27" i="62"/>
  <c r="AR27" i="62"/>
  <c r="AW27" i="62"/>
  <c r="AW39" i="62" s="1"/>
  <c r="X27" i="62"/>
  <c r="Q27" i="62"/>
  <c r="BQ27" i="62"/>
  <c r="BQ39" i="62" s="1"/>
  <c r="P27" i="62"/>
  <c r="P39" i="62" s="1"/>
  <c r="BA27" i="62"/>
  <c r="AQ27" i="62"/>
  <c r="AQ39" i="62" s="1"/>
  <c r="AL27" i="62"/>
  <c r="BB27" i="62"/>
  <c r="BB39" i="62" s="1"/>
  <c r="BK27" i="62"/>
  <c r="Z27" i="62"/>
  <c r="BI86" i="62"/>
  <c r="CB19" i="62"/>
  <c r="AN80" i="62"/>
  <c r="CB5" i="62"/>
  <c r="Z80" i="62"/>
  <c r="CB8" i="62"/>
  <c r="AQ82" i="62"/>
  <c r="CB18" i="62"/>
  <c r="AU47" i="62"/>
  <c r="BC47" i="62"/>
  <c r="BC74" i="62" s="1"/>
  <c r="BC86" i="62" s="1"/>
  <c r="V47" i="62"/>
  <c r="AY47" i="62"/>
  <c r="AO43" i="62"/>
  <c r="AP43" i="62"/>
  <c r="Z47" i="62"/>
  <c r="BJ43" i="62"/>
  <c r="BI43" i="62"/>
  <c r="N47" i="62"/>
  <c r="AK47" i="62"/>
  <c r="BE30" i="62"/>
  <c r="Y30" i="62"/>
  <c r="AW30" i="62"/>
  <c r="Q30" i="62"/>
  <c r="AU30" i="62"/>
  <c r="AJ30" i="62"/>
  <c r="AJ42" i="62" s="1"/>
  <c r="W30" i="62"/>
  <c r="AR30" i="62"/>
  <c r="AQ30" i="62"/>
  <c r="AZ30" i="62"/>
  <c r="AG30" i="62"/>
  <c r="M30" i="62"/>
  <c r="M42" i="62" s="1"/>
  <c r="AS30" i="62"/>
  <c r="AS42" i="62" s="1"/>
  <c r="R30" i="62"/>
  <c r="R42" i="62" s="1"/>
  <c r="AH30" i="62"/>
  <c r="AH42" i="62" s="1"/>
  <c r="AX30" i="62"/>
  <c r="BN30" i="62"/>
  <c r="BN42" i="62" s="1"/>
  <c r="BC30" i="62"/>
  <c r="AV30" i="62"/>
  <c r="AV42" i="62" s="1"/>
  <c r="AV69" i="62" s="1"/>
  <c r="AV81" i="62" s="1"/>
  <c r="AI30" i="62"/>
  <c r="BD30" i="62"/>
  <c r="BD42" i="62" s="1"/>
  <c r="O30" i="62"/>
  <c r="AY30" i="62"/>
  <c r="AY42" i="62" s="1"/>
  <c r="P30" i="62"/>
  <c r="BH30" i="62"/>
  <c r="BH42" i="62" s="1"/>
  <c r="AO30" i="62"/>
  <c r="AO42" i="62" s="1"/>
  <c r="U30" i="62"/>
  <c r="U42" i="62" s="1"/>
  <c r="BA30" i="62"/>
  <c r="V30" i="62"/>
  <c r="AL30" i="62"/>
  <c r="BB30" i="62"/>
  <c r="BB42" i="62" s="1"/>
  <c r="BR30" i="62"/>
  <c r="S30" i="62"/>
  <c r="S42" i="62" s="1"/>
  <c r="BK30" i="62"/>
  <c r="BK42" i="62" s="1"/>
  <c r="BP30" i="62"/>
  <c r="T30" i="62"/>
  <c r="BL30" i="62"/>
  <c r="BL42" i="62" s="1"/>
  <c r="BM30" i="62"/>
  <c r="AA30" i="62"/>
  <c r="AA42" i="62" s="1"/>
  <c r="AA109" i="62" s="1"/>
  <c r="AA121" i="62" s="1"/>
  <c r="BG30" i="62"/>
  <c r="AB30" i="62"/>
  <c r="AC30" i="62"/>
  <c r="BI30" i="62"/>
  <c r="BI42" i="62" s="1"/>
  <c r="Z30" i="62"/>
  <c r="AP30" i="62"/>
  <c r="AP42" i="62" s="1"/>
  <c r="BF30" i="62"/>
  <c r="AE30" i="62"/>
  <c r="X30" i="62"/>
  <c r="AF30" i="62"/>
  <c r="AM30" i="62"/>
  <c r="AM42" i="62" s="1"/>
  <c r="BO30" i="62"/>
  <c r="BO42" i="62" s="1"/>
  <c r="BO69" i="62" s="1"/>
  <c r="BO81" i="62" s="1"/>
  <c r="AN30" i="62"/>
  <c r="AT30" i="62"/>
  <c r="AT42" i="62" s="1"/>
  <c r="BQ30" i="62"/>
  <c r="AD30" i="62"/>
  <c r="AD42" i="62" s="1"/>
  <c r="BJ30" i="62"/>
  <c r="AK30" i="62"/>
  <c r="AK42" i="62" s="1"/>
  <c r="N30" i="62"/>
  <c r="N42" i="62" s="1"/>
  <c r="R47" i="62"/>
  <c r="AX41" i="62"/>
  <c r="BN41" i="62"/>
  <c r="AH41" i="62"/>
  <c r="Z43" i="62"/>
  <c r="X45" i="84"/>
  <c r="BP41" i="84"/>
  <c r="AY46" i="84"/>
  <c r="BL46" i="84"/>
  <c r="BL113" i="84" s="1"/>
  <c r="O46" i="84"/>
  <c r="AL46" i="84"/>
  <c r="AM43" i="84"/>
  <c r="AP39" i="84"/>
  <c r="AP106" i="84" s="1"/>
  <c r="AP118" i="84" s="1"/>
  <c r="AW44" i="84"/>
  <c r="AM44" i="84"/>
  <c r="BC45" i="84"/>
  <c r="AM45" i="84"/>
  <c r="AM72" i="84" s="1"/>
  <c r="AM84" i="84" s="1"/>
  <c r="Y46" i="84"/>
  <c r="S44" i="84"/>
  <c r="AB43" i="84"/>
  <c r="BC44" i="84"/>
  <c r="BC111" i="84" s="1"/>
  <c r="BC123" i="84" s="1"/>
  <c r="AO39" i="84"/>
  <c r="AQ45" i="84"/>
  <c r="N47" i="84"/>
  <c r="P47" i="84"/>
  <c r="P114" i="84" s="1"/>
  <c r="P126" i="84" s="1"/>
  <c r="AF41" i="84"/>
  <c r="AS41" i="84"/>
  <c r="BC46" i="84"/>
  <c r="BO27" i="84"/>
  <c r="AE30" i="84"/>
  <c r="AE42" i="84" s="1"/>
  <c r="AD27" i="84"/>
  <c r="AZ43" i="84"/>
  <c r="AZ110" i="84" s="1"/>
  <c r="AZ122" i="84" s="1"/>
  <c r="AI30" i="84"/>
  <c r="AW27" i="84"/>
  <c r="AF27" i="84"/>
  <c r="AF39" i="84" s="1"/>
  <c r="BL30" i="84"/>
  <c r="BA43" i="84"/>
  <c r="BJ27" i="84"/>
  <c r="BK27" i="84"/>
  <c r="BK39" i="84" s="1"/>
  <c r="W30" i="84"/>
  <c r="BE27" i="84"/>
  <c r="BD27" i="84"/>
  <c r="P30" i="84"/>
  <c r="P42" i="84" s="1"/>
  <c r="P109" i="84" s="1"/>
  <c r="P121" i="84" s="1"/>
  <c r="AE46" i="84"/>
  <c r="BP46" i="84"/>
  <c r="S47" i="84"/>
  <c r="S74" i="84" s="1"/>
  <c r="S86" i="84" s="1"/>
  <c r="BD41" i="84"/>
  <c r="BH41" i="84"/>
  <c r="BH108" i="84" s="1"/>
  <c r="BH120" i="84" s="1"/>
  <c r="AA46" i="84"/>
  <c r="AR46" i="84"/>
  <c r="AR113" i="84" s="1"/>
  <c r="AR125" i="84" s="1"/>
  <c r="BE46" i="84"/>
  <c r="AK43" i="84"/>
  <c r="AK30" i="84"/>
  <c r="AL42" i="84" s="1"/>
  <c r="AW30" i="84"/>
  <c r="AL30" i="84"/>
  <c r="BE43" i="84"/>
  <c r="AT27" i="84"/>
  <c r="AT39" i="84" s="1"/>
  <c r="AT66" i="84" s="1"/>
  <c r="AT78" i="84" s="1"/>
  <c r="BE30" i="84"/>
  <c r="V30" i="84"/>
  <c r="AH30" i="84"/>
  <c r="AU43" i="84"/>
  <c r="AY30" i="84"/>
  <c r="BM44" i="84"/>
  <c r="AL44" i="84"/>
  <c r="AA30" i="84"/>
  <c r="BG30" i="84"/>
  <c r="AD44" i="84"/>
  <c r="Z43" i="84"/>
  <c r="AH43" i="84"/>
  <c r="AH70" i="84" s="1"/>
  <c r="AH82" i="84" s="1"/>
  <c r="BI43" i="84"/>
  <c r="AX27" i="84"/>
  <c r="AD43" i="84"/>
  <c r="AM27" i="84"/>
  <c r="BF30" i="84"/>
  <c r="BO43" i="84"/>
  <c r="BC30" i="84"/>
  <c r="BQ44" i="84"/>
  <c r="BM27" i="84"/>
  <c r="AV27" i="84"/>
  <c r="AV39" i="84" s="1"/>
  <c r="AV43" i="84"/>
  <c r="AJ30" i="84"/>
  <c r="R44" i="84"/>
  <c r="AC30" i="84"/>
  <c r="O44" i="84"/>
  <c r="O43" i="84"/>
  <c r="O70" i="84" s="1"/>
  <c r="O82" i="84" s="1"/>
  <c r="Z30" i="84"/>
  <c r="AQ43" i="84"/>
  <c r="AU30" i="84"/>
  <c r="BI44" i="84"/>
  <c r="BI111" i="84" s="1"/>
  <c r="BI123" i="84" s="1"/>
  <c r="Q43" i="84"/>
  <c r="AF44" i="84"/>
  <c r="BA41" i="84"/>
  <c r="BP40" i="84"/>
  <c r="BP107" i="84" s="1"/>
  <c r="BP119" i="84" s="1"/>
  <c r="U40" i="84"/>
  <c r="BB47" i="84"/>
  <c r="AF47" i="84"/>
  <c r="BF41" i="84"/>
  <c r="BF108" i="84" s="1"/>
  <c r="BF120" i="84" s="1"/>
  <c r="AE41" i="84"/>
  <c r="P41" i="84"/>
  <c r="AI46" i="84"/>
  <c r="AH32" i="84"/>
  <c r="AI44" i="84" s="1"/>
  <c r="AA32" i="84"/>
  <c r="AO32" i="84"/>
  <c r="AP44" i="84" s="1"/>
  <c r="T32" i="84"/>
  <c r="AZ32" i="84"/>
  <c r="BA44" i="84" s="1"/>
  <c r="BA71" i="84" s="1"/>
  <c r="BA83" i="84" s="1"/>
  <c r="Y32" i="84"/>
  <c r="AQ32" i="84"/>
  <c r="BE32" i="84"/>
  <c r="BE44" i="84" s="1"/>
  <c r="AB32" i="84"/>
  <c r="AB44" i="84" s="1"/>
  <c r="BH32" i="84"/>
  <c r="AR32" i="84"/>
  <c r="AR44" i="84" s="1"/>
  <c r="BG32" i="84"/>
  <c r="BN32" i="84"/>
  <c r="BO44" i="84" s="1"/>
  <c r="BO111" i="84" s="1"/>
  <c r="BO123" i="84" s="1"/>
  <c r="AJ32" i="84"/>
  <c r="AK44" i="84" s="1"/>
  <c r="BP32" i="84"/>
  <c r="AO35" i="84"/>
  <c r="BP35" i="84"/>
  <c r="BP47" i="84" s="1"/>
  <c r="BP114" i="84" s="1"/>
  <c r="BP126" i="84" s="1"/>
  <c r="R35" i="84"/>
  <c r="R47" i="84" s="1"/>
  <c r="BE35" i="84"/>
  <c r="BE47" i="84" s="1"/>
  <c r="T35" i="84"/>
  <c r="AH35" i="84"/>
  <c r="AI47" i="84" s="1"/>
  <c r="AZ35" i="84"/>
  <c r="BA47" i="84" s="1"/>
  <c r="AJ35" i="84"/>
  <c r="AX35" i="84"/>
  <c r="BN35" i="84"/>
  <c r="AG40" i="84"/>
  <c r="Y29" i="84"/>
  <c r="Z41" i="84" s="1"/>
  <c r="AJ29" i="84"/>
  <c r="AK41" i="84" s="1"/>
  <c r="T29" i="84"/>
  <c r="T41" i="84" s="1"/>
  <c r="T68" i="84" s="1"/>
  <c r="T80" i="84" s="1"/>
  <c r="U30" i="84"/>
  <c r="AS30" i="84"/>
  <c r="R30" i="84"/>
  <c r="S30" i="84"/>
  <c r="AN30" i="84"/>
  <c r="AR30" i="84"/>
  <c r="AR42" i="84" s="1"/>
  <c r="AB30" i="84"/>
  <c r="BQ30" i="84"/>
  <c r="AT30" i="84"/>
  <c r="AM30" i="84"/>
  <c r="BD30" i="84"/>
  <c r="BH30" i="84"/>
  <c r="BJ30" i="84"/>
  <c r="BK30" i="84"/>
  <c r="BK42" i="84" s="1"/>
  <c r="BP30" i="84"/>
  <c r="Y30" i="84"/>
  <c r="AP30" i="84"/>
  <c r="AQ42" i="84" s="1"/>
  <c r="X30" i="84"/>
  <c r="X42" i="84" s="1"/>
  <c r="V27" i="84"/>
  <c r="BB27" i="84"/>
  <c r="X27" i="84"/>
  <c r="M27" i="84"/>
  <c r="AS27" i="84"/>
  <c r="AZ27" i="84"/>
  <c r="AZ39" i="84" s="1"/>
  <c r="W27" i="84"/>
  <c r="U27" i="84"/>
  <c r="U39" i="84" s="1"/>
  <c r="BA27" i="84"/>
  <c r="BH27" i="84"/>
  <c r="R27" i="84"/>
  <c r="AQ27" i="84"/>
  <c r="AQ39" i="84" s="1"/>
  <c r="AC27" i="84"/>
  <c r="BI27" i="84"/>
  <c r="BI39" i="84" s="1"/>
  <c r="BI106" i="84" s="1"/>
  <c r="BI118" i="84" s="1"/>
  <c r="AJ27" i="84"/>
  <c r="BP27" i="84"/>
  <c r="AH27" i="84"/>
  <c r="AH39" i="84" s="1"/>
  <c r="BG27" i="84"/>
  <c r="P27" i="84"/>
  <c r="AK27" i="84"/>
  <c r="BQ27" i="84"/>
  <c r="AR27" i="84"/>
  <c r="Z27" i="84"/>
  <c r="S27" i="84"/>
  <c r="S39" i="84" s="1"/>
  <c r="Q30" i="84"/>
  <c r="BI30" i="84"/>
  <c r="BI42" i="84" s="1"/>
  <c r="BI69" i="84" s="1"/>
  <c r="BI81" i="84" s="1"/>
  <c r="O27" i="84"/>
  <c r="O39" i="84" s="1"/>
  <c r="Z44" i="84"/>
  <c r="BN27" i="84"/>
  <c r="AY44" i="84"/>
  <c r="AY111" i="84" s="1"/>
  <c r="AY123" i="84" s="1"/>
  <c r="AI27" i="84"/>
  <c r="BB30" i="84"/>
  <c r="Q44" i="84"/>
  <c r="AG30" i="84"/>
  <c r="AG42" i="84" s="1"/>
  <c r="AG109" i="84" s="1"/>
  <c r="AG121" i="84" s="1"/>
  <c r="BM30" i="84"/>
  <c r="AT44" i="84"/>
  <c r="AX43" i="84"/>
  <c r="BR27" i="84"/>
  <c r="AE27" i="84"/>
  <c r="BC27" i="84"/>
  <c r="S43" i="84"/>
  <c r="AB27" i="84"/>
  <c r="AC39" i="84" s="1"/>
  <c r="Q27" i="84"/>
  <c r="BL27" i="84"/>
  <c r="BL43" i="84"/>
  <c r="X44" i="84"/>
  <c r="X111" i="84" s="1"/>
  <c r="X123" i="84" s="1"/>
  <c r="BF27" i="84"/>
  <c r="BB44" i="84"/>
  <c r="BA30" i="84"/>
  <c r="BA42" i="84" s="1"/>
  <c r="AE44" i="84"/>
  <c r="AA27" i="84"/>
  <c r="AX30" i="84"/>
  <c r="BG43" i="84"/>
  <c r="BO30" i="84"/>
  <c r="BO42" i="84" s="1"/>
  <c r="Y27" i="84"/>
  <c r="T30" i="84"/>
  <c r="AV44" i="84"/>
  <c r="Q46" i="84"/>
  <c r="BF40" i="84"/>
  <c r="BN40" i="84"/>
  <c r="BQ40" i="84"/>
  <c r="AD40" i="84"/>
  <c r="AD107" i="84" s="1"/>
  <c r="AD119" i="84" s="1"/>
  <c r="AU40" i="84"/>
  <c r="S40" i="84"/>
  <c r="AK47" i="84"/>
  <c r="BF47" i="84"/>
  <c r="BF114" i="84" s="1"/>
  <c r="BF126" i="84" s="1"/>
  <c r="AR47" i="84"/>
  <c r="BC47" i="84"/>
  <c r="BO47" i="84"/>
  <c r="BO74" i="84" s="1"/>
  <c r="BO86" i="84" s="1"/>
  <c r="X41" i="84"/>
  <c r="BL41" i="84"/>
  <c r="AW41" i="84"/>
  <c r="AT41" i="84"/>
  <c r="AT108" i="84" s="1"/>
  <c r="AT120" i="84" s="1"/>
  <c r="AO41" i="84"/>
  <c r="BM46" i="84"/>
  <c r="BJ46" i="84"/>
  <c r="BG46" i="84"/>
  <c r="BG113" i="84" s="1"/>
  <c r="BG125" i="84" s="1"/>
  <c r="AZ70" i="84"/>
  <c r="AZ82" i="84" s="1"/>
  <c r="AT112" i="84"/>
  <c r="AT124" i="84" s="1"/>
  <c r="AT72" i="84"/>
  <c r="AT84" i="84" s="1"/>
  <c r="BO112" i="84"/>
  <c r="BO124" i="84" s="1"/>
  <c r="BO72" i="84"/>
  <c r="BO84" i="84" s="1"/>
  <c r="BL114" i="84"/>
  <c r="BL126" i="84" s="1"/>
  <c r="BL74" i="84"/>
  <c r="BL86" i="84" s="1"/>
  <c r="AB47" i="84"/>
  <c r="BI47" i="84"/>
  <c r="AE47" i="84"/>
  <c r="BK47" i="84"/>
  <c r="AQ47" i="84"/>
  <c r="AV40" i="84"/>
  <c r="Y44" i="84"/>
  <c r="AN41" i="84"/>
  <c r="BJ41" i="84"/>
  <c r="AG41" i="84"/>
  <c r="AE108" i="84"/>
  <c r="AE120" i="84" s="1"/>
  <c r="AE68" i="84"/>
  <c r="AE80" i="84" s="1"/>
  <c r="S41" i="84"/>
  <c r="AR41" i="84"/>
  <c r="BR41" i="84"/>
  <c r="AH41" i="84"/>
  <c r="AJ47" i="84"/>
  <c r="BG44" i="84"/>
  <c r="Q45" i="84"/>
  <c r="BD113" i="84"/>
  <c r="BD125" i="84" s="1"/>
  <c r="BD73" i="84"/>
  <c r="BD85" i="84" s="1"/>
  <c r="BO46" i="84"/>
  <c r="AH46" i="84"/>
  <c r="U46" i="84"/>
  <c r="P46" i="84"/>
  <c r="AQ46" i="84"/>
  <c r="BI113" i="84"/>
  <c r="BI73" i="84"/>
  <c r="BH46" i="84"/>
  <c r="BC113" i="84"/>
  <c r="BC125" i="84" s="1"/>
  <c r="BC73" i="84"/>
  <c r="BC85" i="84" s="1"/>
  <c r="BF46" i="84"/>
  <c r="V46" i="84"/>
  <c r="AD46" i="84"/>
  <c r="BD45" i="84"/>
  <c r="P40" i="84"/>
  <c r="BG112" i="84"/>
  <c r="BG124" i="84" s="1"/>
  <c r="BG72" i="84"/>
  <c r="BG84" i="84" s="1"/>
  <c r="Z112" i="84"/>
  <c r="Z124" i="84" s="1"/>
  <c r="Z72" i="84"/>
  <c r="Z84" i="84" s="1"/>
  <c r="AF107" i="84"/>
  <c r="AF119" i="84" s="1"/>
  <c r="AF67" i="84"/>
  <c r="AF79" i="84" s="1"/>
  <c r="BF107" i="84"/>
  <c r="BF119" i="84" s="1"/>
  <c r="BF67" i="84"/>
  <c r="BF79" i="84" s="1"/>
  <c r="BH107" i="84"/>
  <c r="BH119" i="84" s="1"/>
  <c r="BH67" i="84"/>
  <c r="BH79" i="84" s="1"/>
  <c r="AN107" i="84"/>
  <c r="AN119" i="84" s="1"/>
  <c r="AN67" i="84"/>
  <c r="AN79" i="84" s="1"/>
  <c r="S107" i="84"/>
  <c r="S119" i="84" s="1"/>
  <c r="S67" i="84"/>
  <c r="S79" i="84" s="1"/>
  <c r="X112" i="84"/>
  <c r="X124" i="84" s="1"/>
  <c r="X72" i="84"/>
  <c r="X84" i="84" s="1"/>
  <c r="V114" i="84"/>
  <c r="V126" i="84" s="1"/>
  <c r="V74" i="84"/>
  <c r="V86" i="84" s="1"/>
  <c r="BE110" i="84"/>
  <c r="BE122" i="84" s="1"/>
  <c r="BE70" i="84"/>
  <c r="BE82" i="84" s="1"/>
  <c r="AT106" i="84"/>
  <c r="AT118" i="84" s="1"/>
  <c r="BM111" i="84"/>
  <c r="BM123" i="84" s="1"/>
  <c r="BM71" i="84"/>
  <c r="BM83" i="84" s="1"/>
  <c r="AC43" i="84"/>
  <c r="AW42" i="84"/>
  <c r="AR43" i="84"/>
  <c r="BD42" i="84"/>
  <c r="BJ44" i="84"/>
  <c r="AJ44" i="84"/>
  <c r="AP110" i="84"/>
  <c r="AP122" i="84" s="1"/>
  <c r="AP70" i="84"/>
  <c r="AP82" i="84" s="1"/>
  <c r="AX110" i="84"/>
  <c r="AX122" i="84" s="1"/>
  <c r="AX70" i="84"/>
  <c r="AX82" i="84" s="1"/>
  <c r="BR44" i="84"/>
  <c r="BJ43" i="84"/>
  <c r="S110" i="84"/>
  <c r="S122" i="84" s="1"/>
  <c r="S70" i="84"/>
  <c r="S82" i="84" s="1"/>
  <c r="AO110" i="84"/>
  <c r="AO122" i="84" s="1"/>
  <c r="AO70" i="84"/>
  <c r="AO82" i="84" s="1"/>
  <c r="BL110" i="84"/>
  <c r="BL122" i="84" s="1"/>
  <c r="BL70" i="84"/>
  <c r="BL82" i="84" s="1"/>
  <c r="AP71" i="84"/>
  <c r="AP83" i="84" s="1"/>
  <c r="BB111" i="84"/>
  <c r="BB123" i="84" s="1"/>
  <c r="BB71" i="84"/>
  <c r="BB83" i="84" s="1"/>
  <c r="BA109" i="84"/>
  <c r="BA121" i="84" s="1"/>
  <c r="BA69" i="84"/>
  <c r="BA81" i="84" s="1"/>
  <c r="AE71" i="84"/>
  <c r="AE83" i="84" s="1"/>
  <c r="AA39" i="84"/>
  <c r="AX42" i="84"/>
  <c r="BG110" i="84"/>
  <c r="BG122" i="84" s="1"/>
  <c r="BG70" i="84"/>
  <c r="BG82" i="84" s="1"/>
  <c r="V44" i="84"/>
  <c r="AN110" i="84"/>
  <c r="AN122" i="84" s="1"/>
  <c r="AN70" i="84"/>
  <c r="AN82" i="84" s="1"/>
  <c r="AV111" i="84"/>
  <c r="AV123" i="84" s="1"/>
  <c r="AV71" i="84"/>
  <c r="AV83" i="84" s="1"/>
  <c r="BR43" i="84"/>
  <c r="BA108" i="84"/>
  <c r="BA120" i="84" s="1"/>
  <c r="BA68" i="84"/>
  <c r="BA80" i="84" s="1"/>
  <c r="T43" i="84"/>
  <c r="BC112" i="84"/>
  <c r="BC124" i="84" s="1"/>
  <c r="BC72" i="84"/>
  <c r="BC84" i="84" s="1"/>
  <c r="BM45" i="84"/>
  <c r="AY112" i="84"/>
  <c r="AY124" i="84" s="1"/>
  <c r="AY72" i="84"/>
  <c r="AY84" i="84" s="1"/>
  <c r="AZ45" i="84"/>
  <c r="AM112" i="84"/>
  <c r="AM124" i="84" s="1"/>
  <c r="AG112" i="84"/>
  <c r="AG72" i="84"/>
  <c r="AV45" i="84"/>
  <c r="AA45" i="84"/>
  <c r="AW45" i="84"/>
  <c r="AH45" i="84"/>
  <c r="AP112" i="84"/>
  <c r="AP124" i="84" s="1"/>
  <c r="AP72" i="84"/>
  <c r="AP84" i="84" s="1"/>
  <c r="R114" i="84"/>
  <c r="R126" i="84" s="1"/>
  <c r="R74" i="84"/>
  <c r="R86" i="84" s="1"/>
  <c r="AA44" i="84"/>
  <c r="R42" i="84"/>
  <c r="AJ107" i="84"/>
  <c r="AJ119" i="84" s="1"/>
  <c r="AJ67" i="84"/>
  <c r="AJ79" i="84" s="1"/>
  <c r="R40" i="84"/>
  <c r="BK107" i="84"/>
  <c r="BK119" i="84" s="1"/>
  <c r="BK67" i="84"/>
  <c r="BK79" i="84" s="1"/>
  <c r="AP107" i="84"/>
  <c r="AP119" i="84" s="1"/>
  <c r="AP67" i="84"/>
  <c r="AP79" i="84" s="1"/>
  <c r="AR107" i="84"/>
  <c r="AR119" i="84" s="1"/>
  <c r="AR67" i="84"/>
  <c r="AR79" i="84" s="1"/>
  <c r="AW107" i="84"/>
  <c r="AW119" i="84" s="1"/>
  <c r="AW67" i="84"/>
  <c r="AW79" i="84" s="1"/>
  <c r="BB107" i="84"/>
  <c r="BB119" i="84" s="1"/>
  <c r="BB67" i="84"/>
  <c r="BB79" i="84" s="1"/>
  <c r="X107" i="84"/>
  <c r="X119" i="84" s="1"/>
  <c r="X67" i="84"/>
  <c r="X79" i="84" s="1"/>
  <c r="BM107" i="84"/>
  <c r="BM119" i="84" s="1"/>
  <c r="BM67" i="84"/>
  <c r="BM79" i="84" s="1"/>
  <c r="AA107" i="84"/>
  <c r="AA119" i="84" s="1"/>
  <c r="AA67" i="84"/>
  <c r="AA79" i="84" s="1"/>
  <c r="Y40" i="84"/>
  <c r="BE107" i="84"/>
  <c r="BE119" i="84" s="1"/>
  <c r="BE67" i="84"/>
  <c r="BE79" i="84" s="1"/>
  <c r="N112" i="84"/>
  <c r="N124" i="84" s="1"/>
  <c r="N72" i="84"/>
  <c r="N84" i="84" s="1"/>
  <c r="AJ39" i="84"/>
  <c r="BR114" i="84"/>
  <c r="BR126" i="84" s="1"/>
  <c r="BR74" i="84"/>
  <c r="BR86" i="84" s="1"/>
  <c r="BD114" i="84"/>
  <c r="BD126" i="84" s="1"/>
  <c r="BD74" i="84"/>
  <c r="BD86" i="84" s="1"/>
  <c r="AS114" i="84"/>
  <c r="AS74" i="84"/>
  <c r="AT47" i="84"/>
  <c r="AV114" i="84"/>
  <c r="AV126" i="84" s="1"/>
  <c r="AV74" i="84"/>
  <c r="AV86" i="84" s="1"/>
  <c r="AG114" i="84"/>
  <c r="AG126" i="84" s="1"/>
  <c r="AG74" i="84"/>
  <c r="AG86" i="84" s="1"/>
  <c r="Z114" i="84"/>
  <c r="Z126" i="84" s="1"/>
  <c r="Z74" i="84"/>
  <c r="Z86" i="84" s="1"/>
  <c r="Q114" i="84"/>
  <c r="Q126" i="84" s="1"/>
  <c r="Q74" i="84"/>
  <c r="Q86" i="84" s="1"/>
  <c r="AM114" i="84"/>
  <c r="AM126" i="84" s="1"/>
  <c r="AM74" i="84"/>
  <c r="AM86" i="84" s="1"/>
  <c r="S114" i="84"/>
  <c r="S126" i="84" s="1"/>
  <c r="BP108" i="84"/>
  <c r="BP120" i="84" s="1"/>
  <c r="BP68" i="84"/>
  <c r="BP80" i="84" s="1"/>
  <c r="AH47" i="84"/>
  <c r="AQ44" i="84"/>
  <c r="BC43" i="84"/>
  <c r="X108" i="84"/>
  <c r="X120" i="84" s="1"/>
  <c r="X68" i="84"/>
  <c r="X80" i="84" s="1"/>
  <c r="AP108" i="84"/>
  <c r="AP120" i="84" s="1"/>
  <c r="AP68" i="84"/>
  <c r="AP80" i="84" s="1"/>
  <c r="BQ41" i="84"/>
  <c r="BL108" i="84"/>
  <c r="BL120" i="84" s="1"/>
  <c r="BL68" i="84"/>
  <c r="BL80" i="84" s="1"/>
  <c r="M108" i="84"/>
  <c r="M120" i="84" s="1"/>
  <c r="M68" i="84"/>
  <c r="M80" i="84" s="1"/>
  <c r="BB41" i="84"/>
  <c r="AW108" i="84"/>
  <c r="AW120" i="84" s="1"/>
  <c r="AB41" i="84"/>
  <c r="AT68" i="84"/>
  <c r="AT80" i="84" s="1"/>
  <c r="AO108" i="84"/>
  <c r="AO120" i="84" s="1"/>
  <c r="AO68" i="84"/>
  <c r="AO80" i="84" s="1"/>
  <c r="AX41" i="84"/>
  <c r="T108" i="84"/>
  <c r="T120" i="84" s="1"/>
  <c r="BM113" i="84"/>
  <c r="BM125" i="84" s="1"/>
  <c r="BM73" i="84"/>
  <c r="BM85" i="84" s="1"/>
  <c r="P39" i="84"/>
  <c r="AN113" i="84"/>
  <c r="AN125" i="84" s="1"/>
  <c r="AN73" i="84"/>
  <c r="AN85" i="84" s="1"/>
  <c r="AY113" i="84"/>
  <c r="AY125" i="84" s="1"/>
  <c r="AY73" i="84"/>
  <c r="AY85" i="84" s="1"/>
  <c r="BQ46" i="84"/>
  <c r="O113" i="84"/>
  <c r="O125" i="84" s="1"/>
  <c r="O73" i="84"/>
  <c r="O85" i="84" s="1"/>
  <c r="AA113" i="84"/>
  <c r="AA125" i="84" s="1"/>
  <c r="AA73" i="84"/>
  <c r="AA85" i="84" s="1"/>
  <c r="AS113" i="84"/>
  <c r="AS125" i="84" s="1"/>
  <c r="AS73" i="84"/>
  <c r="AS85" i="84" s="1"/>
  <c r="AM113" i="84"/>
  <c r="AM125" i="84" s="1"/>
  <c r="AM73" i="84"/>
  <c r="AM85" i="84" s="1"/>
  <c r="BE113" i="84"/>
  <c r="BE125" i="84" s="1"/>
  <c r="BE73" i="84"/>
  <c r="BE85" i="84" s="1"/>
  <c r="AL113" i="84"/>
  <c r="AL125" i="84" s="1"/>
  <c r="AL73" i="84"/>
  <c r="AL85" i="84" s="1"/>
  <c r="AT46" i="84"/>
  <c r="AZ47" i="84"/>
  <c r="BN47" i="84"/>
  <c r="AK110" i="84"/>
  <c r="AK122" i="84" s="1"/>
  <c r="AK70" i="84"/>
  <c r="AK82" i="84" s="1"/>
  <c r="AE110" i="84"/>
  <c r="AE122" i="84" s="1"/>
  <c r="AE70" i="84"/>
  <c r="AE82" i="84" s="1"/>
  <c r="AE109" i="84"/>
  <c r="AE121" i="84" s="1"/>
  <c r="AE69" i="84"/>
  <c r="AE81" i="84" s="1"/>
  <c r="AW111" i="84"/>
  <c r="AW123" i="84" s="1"/>
  <c r="AW71" i="84"/>
  <c r="AW83" i="84" s="1"/>
  <c r="BI66" i="84"/>
  <c r="AB110" i="84"/>
  <c r="AB122" i="84" s="1"/>
  <c r="AB70" i="84"/>
  <c r="AB82" i="84" s="1"/>
  <c r="Z110" i="84"/>
  <c r="Z122" i="84" s="1"/>
  <c r="Z70" i="84"/>
  <c r="Z82" i="84" s="1"/>
  <c r="BI110" i="84"/>
  <c r="BI70" i="84"/>
  <c r="AD110" i="84"/>
  <c r="AD122" i="84" s="1"/>
  <c r="AD70" i="84"/>
  <c r="AD82" i="84" s="1"/>
  <c r="BO110" i="84"/>
  <c r="BO122" i="84" s="1"/>
  <c r="BO70" i="84"/>
  <c r="BO82" i="84" s="1"/>
  <c r="BQ71" i="84"/>
  <c r="BQ83" i="84" s="1"/>
  <c r="AV106" i="84"/>
  <c r="AV118" i="84" s="1"/>
  <c r="AV66" i="84"/>
  <c r="AV78" i="84" s="1"/>
  <c r="BQ110" i="84"/>
  <c r="BQ122" i="84" s="1"/>
  <c r="BQ70" i="84"/>
  <c r="BQ82" i="84" s="1"/>
  <c r="Q110" i="84"/>
  <c r="Q122" i="84" s="1"/>
  <c r="Q70" i="84"/>
  <c r="Q82" i="84" s="1"/>
  <c r="AV42" i="84"/>
  <c r="U106" i="84"/>
  <c r="U118" i="84" s="1"/>
  <c r="AB112" i="84"/>
  <c r="AB124" i="84" s="1"/>
  <c r="AB72" i="84"/>
  <c r="AB84" i="84" s="1"/>
  <c r="BP112" i="84"/>
  <c r="BP124" i="84" s="1"/>
  <c r="BP72" i="84"/>
  <c r="BP84" i="84" s="1"/>
  <c r="BA112" i="84"/>
  <c r="BA124" i="84" s="1"/>
  <c r="BA72" i="84"/>
  <c r="BA84" i="84" s="1"/>
  <c r="AZ107" i="84"/>
  <c r="AZ119" i="84" s="1"/>
  <c r="AZ67" i="84"/>
  <c r="AZ79" i="84" s="1"/>
  <c r="BN107" i="84"/>
  <c r="BN119" i="84" s="1"/>
  <c r="BN67" i="84"/>
  <c r="BN79" i="84" s="1"/>
  <c r="AE107" i="84"/>
  <c r="AE119" i="84" s="1"/>
  <c r="AE67" i="84"/>
  <c r="AE79" i="84" s="1"/>
  <c r="AU107" i="84"/>
  <c r="AU119" i="84" s="1"/>
  <c r="AU67" i="84"/>
  <c r="AU79" i="84" s="1"/>
  <c r="AU112" i="84"/>
  <c r="AU124" i="84" s="1"/>
  <c r="AU72" i="84"/>
  <c r="AU84" i="84" s="1"/>
  <c r="BM114" i="84"/>
  <c r="BM126" i="84" s="1"/>
  <c r="BM74" i="84"/>
  <c r="BM86" i="84" s="1"/>
  <c r="Z111" i="84"/>
  <c r="Z123" i="84" s="1"/>
  <c r="BN39" i="84"/>
  <c r="V110" i="84"/>
  <c r="V122" i="84" s="1"/>
  <c r="V70" i="84"/>
  <c r="V82" i="84" s="1"/>
  <c r="BK43" i="84"/>
  <c r="Q111" i="84"/>
  <c r="Q123" i="84" s="1"/>
  <c r="Q71" i="84"/>
  <c r="Q83" i="84" s="1"/>
  <c r="AL111" i="84"/>
  <c r="AL123" i="84" s="1"/>
  <c r="AL71" i="84"/>
  <c r="AL83" i="84" s="1"/>
  <c r="BG42" i="84"/>
  <c r="BH43" i="84"/>
  <c r="N44" i="84"/>
  <c r="BF43" i="84"/>
  <c r="BN110" i="84"/>
  <c r="BN122" i="84" s="1"/>
  <c r="BN70" i="84"/>
  <c r="BN82" i="84" s="1"/>
  <c r="W44" i="84"/>
  <c r="AD42" i="84"/>
  <c r="N42" i="84"/>
  <c r="AI43" i="84"/>
  <c r="O42" i="84"/>
  <c r="AG39" i="84"/>
  <c r="AX44" i="84"/>
  <c r="P43" i="84"/>
  <c r="AF42" i="84"/>
  <c r="AN44" i="84"/>
  <c r="Y43" i="84"/>
  <c r="AG43" i="84"/>
  <c r="N43" i="84"/>
  <c r="AU44" i="84"/>
  <c r="BN42" i="84"/>
  <c r="T39" i="84"/>
  <c r="AO106" i="84"/>
  <c r="AO118" i="84" s="1"/>
  <c r="AO66" i="84"/>
  <c r="AO78" i="84" s="1"/>
  <c r="BD110" i="84"/>
  <c r="BD122" i="84" s="1"/>
  <c r="BD70" i="84"/>
  <c r="BD82" i="84" s="1"/>
  <c r="AZ42" i="84"/>
  <c r="BL44" i="84"/>
  <c r="Q113" i="84"/>
  <c r="Q125" i="84" s="1"/>
  <c r="W43" i="84"/>
  <c r="AA108" i="84"/>
  <c r="AA120" i="84" s="1"/>
  <c r="AA68" i="84"/>
  <c r="AA80" i="84" s="1"/>
  <c r="BH45" i="84"/>
  <c r="O45" i="84"/>
  <c r="AS45" i="84"/>
  <c r="W45" i="84"/>
  <c r="AJ45" i="84"/>
  <c r="BR45" i="84"/>
  <c r="Y45" i="84"/>
  <c r="AF45" i="84"/>
  <c r="BJ112" i="84"/>
  <c r="BJ124" i="84" s="1"/>
  <c r="BJ72" i="84"/>
  <c r="BJ84" i="84" s="1"/>
  <c r="AC45" i="84"/>
  <c r="AX45" i="84"/>
  <c r="BF45" i="84"/>
  <c r="AZ41" i="84"/>
  <c r="AC114" i="84"/>
  <c r="AC126" i="84" s="1"/>
  <c r="AC74" i="84"/>
  <c r="AC86" i="84" s="1"/>
  <c r="AG113" i="84"/>
  <c r="AG73" i="84"/>
  <c r="AM110" i="84"/>
  <c r="AM122" i="84" s="1"/>
  <c r="AM70" i="84"/>
  <c r="AM82" i="84" s="1"/>
  <c r="T40" i="84"/>
  <c r="BI40" i="84"/>
  <c r="AQ40" i="84"/>
  <c r="BJ40" i="84"/>
  <c r="AB40" i="84"/>
  <c r="AC40" i="84"/>
  <c r="Z40" i="84"/>
  <c r="N40" i="84"/>
  <c r="AS40" i="84"/>
  <c r="AT40" i="84"/>
  <c r="AI40" i="84"/>
  <c r="BO40" i="84"/>
  <c r="AU113" i="84"/>
  <c r="AU125" i="84" s="1"/>
  <c r="AU73" i="84"/>
  <c r="AU85" i="84" s="1"/>
  <c r="BB114" i="84"/>
  <c r="BB126" i="84" s="1"/>
  <c r="BB74" i="84"/>
  <c r="BB86" i="84" s="1"/>
  <c r="AN47" i="84"/>
  <c r="M114" i="84"/>
  <c r="M126" i="84" s="1"/>
  <c r="M74" i="84"/>
  <c r="M86" i="84" s="1"/>
  <c r="AD47" i="84"/>
  <c r="AF114" i="84"/>
  <c r="AF126" i="84" s="1"/>
  <c r="Y47" i="84"/>
  <c r="BH114" i="84"/>
  <c r="BH126" i="84" s="1"/>
  <c r="BH74" i="84"/>
  <c r="BH86" i="84" s="1"/>
  <c r="AW47" i="84"/>
  <c r="O47" i="84"/>
  <c r="AU47" i="84"/>
  <c r="AA47" i="84"/>
  <c r="BG47" i="84"/>
  <c r="AR111" i="84"/>
  <c r="AR123" i="84" s="1"/>
  <c r="AR71" i="84"/>
  <c r="AR83" i="84" s="1"/>
  <c r="AW113" i="84"/>
  <c r="AW125" i="84" s="1"/>
  <c r="AW73" i="84"/>
  <c r="AW85" i="84" s="1"/>
  <c r="Z113" i="84"/>
  <c r="Z125" i="84" s="1"/>
  <c r="Z73" i="84"/>
  <c r="Z85" i="84" s="1"/>
  <c r="BK113" i="84"/>
  <c r="BK125" i="84" s="1"/>
  <c r="BK73" i="84"/>
  <c r="BK85" i="84" s="1"/>
  <c r="AN45" i="84"/>
  <c r="BC41" i="84"/>
  <c r="V108" i="84"/>
  <c r="V120" i="84" s="1"/>
  <c r="V68" i="84"/>
  <c r="V80" i="84" s="1"/>
  <c r="AC41" i="84"/>
  <c r="AV41" i="84"/>
  <c r="BK41" i="84"/>
  <c r="AD41" i="84"/>
  <c r="W41" i="84"/>
  <c r="BG41" i="84"/>
  <c r="O41" i="84"/>
  <c r="BN41" i="84"/>
  <c r="AJ113" i="84"/>
  <c r="AJ125" i="84" s="1"/>
  <c r="AJ73" i="84"/>
  <c r="AJ85" i="84" s="1"/>
  <c r="BG40" i="84"/>
  <c r="AK45" i="84"/>
  <c r="BA40" i="84"/>
  <c r="X113" i="84"/>
  <c r="X125" i="84" s="1"/>
  <c r="X73" i="84"/>
  <c r="X85" i="84" s="1"/>
  <c r="AI113" i="84"/>
  <c r="AI125" i="84" s="1"/>
  <c r="AI73" i="84"/>
  <c r="AI85" i="84" s="1"/>
  <c r="BA113" i="84"/>
  <c r="BA125" i="84" s="1"/>
  <c r="BA73" i="84"/>
  <c r="BA85" i="84" s="1"/>
  <c r="AV46" i="84"/>
  <c r="BR46" i="84"/>
  <c r="AX46" i="84"/>
  <c r="AC113" i="84"/>
  <c r="AC125" i="84" s="1"/>
  <c r="AC73" i="84"/>
  <c r="AC85" i="84" s="1"/>
  <c r="AB46" i="84"/>
  <c r="W46" i="84"/>
  <c r="AO46" i="84"/>
  <c r="BB46" i="84"/>
  <c r="AX40" i="84"/>
  <c r="U42" i="84"/>
  <c r="AJ41" i="84"/>
  <c r="BI45" i="84"/>
  <c r="S111" i="84"/>
  <c r="S123" i="84" s="1"/>
  <c r="S71" i="84"/>
  <c r="S83" i="84" s="1"/>
  <c r="AV110" i="84"/>
  <c r="AV122" i="84" s="1"/>
  <c r="AV70" i="84"/>
  <c r="AV82" i="84" s="1"/>
  <c r="R111" i="84"/>
  <c r="R123" i="84" s="1"/>
  <c r="R71" i="84"/>
  <c r="R83" i="84" s="1"/>
  <c r="O111" i="84"/>
  <c r="O123" i="84" s="1"/>
  <c r="O71" i="84"/>
  <c r="O83" i="84" s="1"/>
  <c r="AQ110" i="84"/>
  <c r="AQ70" i="84"/>
  <c r="BI71" i="84"/>
  <c r="BI83" i="84" s="1"/>
  <c r="X110" i="84"/>
  <c r="X122" i="84" s="1"/>
  <c r="X70" i="84"/>
  <c r="X82" i="84" s="1"/>
  <c r="AF111" i="84"/>
  <c r="AF123" i="84" s="1"/>
  <c r="AF71" i="84"/>
  <c r="AF83" i="84" s="1"/>
  <c r="N108" i="84"/>
  <c r="N120" i="84" s="1"/>
  <c r="N68" i="84"/>
  <c r="N80" i="84" s="1"/>
  <c r="BE114" i="84"/>
  <c r="BE126" i="84" s="1"/>
  <c r="BE74" i="84"/>
  <c r="BE86" i="84" s="1"/>
  <c r="V112" i="84"/>
  <c r="V124" i="84" s="1"/>
  <c r="V72" i="84"/>
  <c r="V84" i="84" s="1"/>
  <c r="BE112" i="84"/>
  <c r="BE124" i="84" s="1"/>
  <c r="BE72" i="84"/>
  <c r="BE84" i="84" s="1"/>
  <c r="BK112" i="84"/>
  <c r="BK124" i="84" s="1"/>
  <c r="BK72" i="84"/>
  <c r="BK84" i="84" s="1"/>
  <c r="BL45" i="84"/>
  <c r="BQ45" i="84"/>
  <c r="R112" i="84"/>
  <c r="R124" i="84" s="1"/>
  <c r="R72" i="84"/>
  <c r="R84" i="84" s="1"/>
  <c r="BP74" i="84"/>
  <c r="BP86" i="84" s="1"/>
  <c r="Q107" i="84"/>
  <c r="Q119" i="84" s="1"/>
  <c r="Q67" i="84"/>
  <c r="Q79" i="84" s="1"/>
  <c r="BQ107" i="84"/>
  <c r="BQ119" i="84" s="1"/>
  <c r="BQ67" i="84"/>
  <c r="BQ79" i="84" s="1"/>
  <c r="AY107" i="84"/>
  <c r="AY119" i="84" s="1"/>
  <c r="AY67" i="84"/>
  <c r="AY79" i="84" s="1"/>
  <c r="BJ114" i="84"/>
  <c r="BJ126" i="84" s="1"/>
  <c r="BJ74" i="84"/>
  <c r="BJ86" i="84" s="1"/>
  <c r="M110" i="84"/>
  <c r="M122" i="84" s="1"/>
  <c r="M70" i="84"/>
  <c r="M82" i="84" s="1"/>
  <c r="M109" i="84"/>
  <c r="M121" i="84" s="1"/>
  <c r="M69" i="84"/>
  <c r="M81" i="84" s="1"/>
  <c r="BB110" i="84"/>
  <c r="BB122" i="84" s="1"/>
  <c r="BB70" i="84"/>
  <c r="BB82" i="84" s="1"/>
  <c r="AY39" i="84"/>
  <c r="AG44" i="84"/>
  <c r="AG69" i="84"/>
  <c r="AG81" i="84" s="1"/>
  <c r="M111" i="84"/>
  <c r="M123" i="84" s="1"/>
  <c r="M71" i="84"/>
  <c r="M83" i="84" s="1"/>
  <c r="AD111" i="84"/>
  <c r="AD123" i="84" s="1"/>
  <c r="AD71" i="84"/>
  <c r="AD83" i="84" s="1"/>
  <c r="BP44" i="84"/>
  <c r="R43" i="84"/>
  <c r="AS43" i="84"/>
  <c r="BI109" i="84"/>
  <c r="BI121" i="84" s="1"/>
  <c r="AM111" i="84"/>
  <c r="AM123" i="84" s="1"/>
  <c r="AM71" i="84"/>
  <c r="AM83" i="84" s="1"/>
  <c r="O106" i="84"/>
  <c r="O118" i="84" s="1"/>
  <c r="O66" i="84"/>
  <c r="O78" i="84" s="1"/>
  <c r="AY43" i="84"/>
  <c r="BA111" i="84"/>
  <c r="BA123" i="84" s="1"/>
  <c r="AW39" i="84"/>
  <c r="AF43" i="84"/>
  <c r="BD44" i="84"/>
  <c r="AW43" i="84"/>
  <c r="BA110" i="84"/>
  <c r="BA122" i="84" s="1"/>
  <c r="BA70" i="84"/>
  <c r="BA82" i="84" s="1"/>
  <c r="AT43" i="84"/>
  <c r="BK44" i="84"/>
  <c r="AA43" i="84"/>
  <c r="W42" i="84"/>
  <c r="BD39" i="84"/>
  <c r="P44" i="84"/>
  <c r="AQ112" i="84"/>
  <c r="AQ124" i="84" s="1"/>
  <c r="AQ72" i="84"/>
  <c r="AQ84" i="84" s="1"/>
  <c r="Q108" i="84"/>
  <c r="Q120" i="84" s="1"/>
  <c r="Q68" i="84"/>
  <c r="Q80" i="84" s="1"/>
  <c r="AO112" i="84"/>
  <c r="AO124" i="84" s="1"/>
  <c r="AO72" i="84"/>
  <c r="AO84" i="84" s="1"/>
  <c r="AE113" i="84"/>
  <c r="AE125" i="84" s="1"/>
  <c r="AE73" i="84"/>
  <c r="AE85" i="84" s="1"/>
  <c r="BN44" i="84"/>
  <c r="AR45" i="84"/>
  <c r="BB45" i="84"/>
  <c r="U112" i="84"/>
  <c r="U124" i="84" s="1"/>
  <c r="U72" i="84"/>
  <c r="U84" i="84" s="1"/>
  <c r="S45" i="84"/>
  <c r="T45" i="84"/>
  <c r="AL112" i="84"/>
  <c r="AL124" i="84" s="1"/>
  <c r="AL72" i="84"/>
  <c r="AL84" i="84" s="1"/>
  <c r="AI45" i="84"/>
  <c r="P112" i="84"/>
  <c r="P124" i="84" s="1"/>
  <c r="P72" i="84"/>
  <c r="P84" i="84" s="1"/>
  <c r="AD112" i="84"/>
  <c r="AD124" i="84" s="1"/>
  <c r="AD72" i="84"/>
  <c r="AD84" i="84" s="1"/>
  <c r="AE45" i="84"/>
  <c r="BN45" i="84"/>
  <c r="AH44" i="84"/>
  <c r="BP113" i="84"/>
  <c r="BP125" i="84" s="1"/>
  <c r="BP73" i="84"/>
  <c r="BP85" i="84" s="1"/>
  <c r="O107" i="84"/>
  <c r="O119" i="84" s="1"/>
  <c r="O67" i="84"/>
  <c r="O79" i="84" s="1"/>
  <c r="BI108" i="84"/>
  <c r="BI68" i="84"/>
  <c r="BP67" i="84"/>
  <c r="BP79" i="84" s="1"/>
  <c r="M107" i="84"/>
  <c r="M119" i="84" s="1"/>
  <c r="M67" i="84"/>
  <c r="M79" i="84" s="1"/>
  <c r="AK40" i="84"/>
  <c r="W107" i="84"/>
  <c r="W119" i="84" s="1"/>
  <c r="W67" i="84"/>
  <c r="W79" i="84" s="1"/>
  <c r="AH107" i="84"/>
  <c r="AH119" i="84" s="1"/>
  <c r="AH67" i="84"/>
  <c r="AH79" i="84" s="1"/>
  <c r="AL40" i="84"/>
  <c r="BC40" i="84"/>
  <c r="BD40" i="84"/>
  <c r="BR40" i="84"/>
  <c r="U107" i="84"/>
  <c r="U119" i="84" s="1"/>
  <c r="U67" i="84"/>
  <c r="U79" i="84" s="1"/>
  <c r="V40" i="84"/>
  <c r="AO40" i="84"/>
  <c r="AL108" i="84"/>
  <c r="AL120" i="84" s="1"/>
  <c r="AL68" i="84"/>
  <c r="AL80" i="84" s="1"/>
  <c r="AY108" i="84"/>
  <c r="AY120" i="84" s="1"/>
  <c r="AY68" i="84"/>
  <c r="AY80" i="84" s="1"/>
  <c r="AJ43" i="84"/>
  <c r="AL114" i="84"/>
  <c r="AL126" i="84" s="1"/>
  <c r="AL74" i="84"/>
  <c r="AL86" i="84" s="1"/>
  <c r="X114" i="84"/>
  <c r="X126" i="84" s="1"/>
  <c r="X74" i="84"/>
  <c r="X86" i="84" s="1"/>
  <c r="AK114" i="84"/>
  <c r="AK126" i="84" s="1"/>
  <c r="AK74" i="84"/>
  <c r="AK86" i="84" s="1"/>
  <c r="N114" i="84"/>
  <c r="N126" i="84" s="1"/>
  <c r="N74" i="84"/>
  <c r="N86" i="84" s="1"/>
  <c r="BF74" i="84"/>
  <c r="BF86" i="84" s="1"/>
  <c r="AR114" i="84"/>
  <c r="AR126" i="84" s="1"/>
  <c r="AR74" i="84"/>
  <c r="AR86" i="84" s="1"/>
  <c r="W47" i="84"/>
  <c r="BC114" i="84"/>
  <c r="BC74" i="84"/>
  <c r="BO114" i="84"/>
  <c r="BO126" i="84" s="1"/>
  <c r="T113" i="84"/>
  <c r="T125" i="84" s="1"/>
  <c r="T73" i="84"/>
  <c r="T85" i="84" s="1"/>
  <c r="AM40" i="84"/>
  <c r="AP42" i="84"/>
  <c r="BO108" i="84"/>
  <c r="BO120" i="84" s="1"/>
  <c r="BO68" i="84"/>
  <c r="BO80" i="84" s="1"/>
  <c r="BD108" i="84"/>
  <c r="BD120" i="84" s="1"/>
  <c r="BD68" i="84"/>
  <c r="BD80" i="84" s="1"/>
  <c r="AI108" i="84"/>
  <c r="AI120" i="84" s="1"/>
  <c r="AI68" i="84"/>
  <c r="AI80" i="84" s="1"/>
  <c r="BE41" i="84"/>
  <c r="AQ41" i="84"/>
  <c r="AF108" i="84"/>
  <c r="AF68" i="84"/>
  <c r="AU41" i="84"/>
  <c r="AS108" i="84"/>
  <c r="AS120" i="84" s="1"/>
  <c r="AS68" i="84"/>
  <c r="AS80" i="84" s="1"/>
  <c r="BH68" i="84"/>
  <c r="BH80" i="84" s="1"/>
  <c r="AM41" i="84"/>
  <c r="BM41" i="84"/>
  <c r="R41" i="84"/>
  <c r="BL40" i="84"/>
  <c r="AL43" i="84"/>
  <c r="BJ42" i="84"/>
  <c r="AO44" i="84"/>
  <c r="BJ113" i="84"/>
  <c r="BJ125" i="84" s="1"/>
  <c r="BJ73" i="84"/>
  <c r="BJ85" i="84" s="1"/>
  <c r="S113" i="84"/>
  <c r="S125" i="84" s="1"/>
  <c r="S73" i="84"/>
  <c r="S85" i="84" s="1"/>
  <c r="AK113" i="84"/>
  <c r="AK125" i="84" s="1"/>
  <c r="AK73" i="84"/>
  <c r="AK85" i="84" s="1"/>
  <c r="AF46" i="84"/>
  <c r="R46" i="84"/>
  <c r="M113" i="84"/>
  <c r="M125" i="84" s="1"/>
  <c r="M73" i="84"/>
  <c r="M85" i="84" s="1"/>
  <c r="BN46" i="84"/>
  <c r="AP113" i="84"/>
  <c r="AP125" i="84" s="1"/>
  <c r="AP73" i="84"/>
  <c r="AP85" i="84" s="1"/>
  <c r="Y113" i="84"/>
  <c r="Y125" i="84" s="1"/>
  <c r="Y73" i="84"/>
  <c r="Y85" i="84" s="1"/>
  <c r="N46" i="84"/>
  <c r="BM43" i="84"/>
  <c r="BP43" i="84"/>
  <c r="AZ46" i="84"/>
  <c r="Y41" i="84"/>
  <c r="BO70" i="62"/>
  <c r="BO82" i="62" s="1"/>
  <c r="BO110" i="62"/>
  <c r="BO122" i="62" s="1"/>
  <c r="BP71" i="62"/>
  <c r="BP83" i="62" s="1"/>
  <c r="BP111" i="62"/>
  <c r="BP123" i="62" s="1"/>
  <c r="BO73" i="62"/>
  <c r="BO113" i="62"/>
  <c r="AO108" i="62"/>
  <c r="AO120" i="62" s="1"/>
  <c r="AM113" i="62"/>
  <c r="AM125" i="62" s="1"/>
  <c r="Y68" i="62"/>
  <c r="Y80" i="62" s="1"/>
  <c r="BI113" i="62"/>
  <c r="BR68" i="62"/>
  <c r="BR80" i="62" s="1"/>
  <c r="BR108" i="62"/>
  <c r="BR120" i="62" s="1"/>
  <c r="BP72" i="62"/>
  <c r="BP112" i="62"/>
  <c r="BP124" i="62" s="1"/>
  <c r="BP70" i="62"/>
  <c r="BP110" i="62"/>
  <c r="BP122" i="62" s="1"/>
  <c r="BP74" i="62"/>
  <c r="BP114" i="62"/>
  <c r="BP126" i="62" s="1"/>
  <c r="BR70" i="62"/>
  <c r="BR110" i="62"/>
  <c r="AJ68" i="62"/>
  <c r="AJ80" i="62" s="1"/>
  <c r="X71" i="62"/>
  <c r="X83" i="62" s="1"/>
  <c r="Y108" i="62"/>
  <c r="Y120" i="62" s="1"/>
  <c r="BP68" i="62"/>
  <c r="BP80" i="62" s="1"/>
  <c r="BP108" i="62"/>
  <c r="BM68" i="62"/>
  <c r="BM108" i="62"/>
  <c r="BQ66" i="62"/>
  <c r="BQ78" i="62" s="1"/>
  <c r="BQ106" i="62"/>
  <c r="BR112" i="62"/>
  <c r="BQ70" i="62"/>
  <c r="BQ110" i="62"/>
  <c r="BO68" i="62"/>
  <c r="BO80" i="62" s="1"/>
  <c r="BO108" i="62"/>
  <c r="BR73" i="62"/>
  <c r="BR85" i="62" s="1"/>
  <c r="BR113" i="62"/>
  <c r="BR125" i="62" s="1"/>
  <c r="BQ68" i="62"/>
  <c r="BQ108" i="62"/>
  <c r="BQ120" i="62" s="1"/>
  <c r="BQ67" i="62"/>
  <c r="BQ79" i="62" s="1"/>
  <c r="BQ107" i="62"/>
  <c r="BI39" i="62"/>
  <c r="BI106" i="62" s="1"/>
  <c r="T108" i="62"/>
  <c r="T120" i="62" s="1"/>
  <c r="AY70" i="62"/>
  <c r="AY82" i="62" s="1"/>
  <c r="BC112" i="62"/>
  <c r="BC124" i="62" s="1"/>
  <c r="AY110" i="62"/>
  <c r="AY122" i="62" s="1"/>
  <c r="BL73" i="62"/>
  <c r="BK109" i="62"/>
  <c r="BK121" i="62" s="1"/>
  <c r="BR72" i="62"/>
  <c r="BR84" i="62" s="1"/>
  <c r="BL113" i="62"/>
  <c r="BL125" i="62" s="1"/>
  <c r="BK69" i="62"/>
  <c r="BK81" i="62" s="1"/>
  <c r="AQ107" i="62"/>
  <c r="AQ119" i="62" s="1"/>
  <c r="BG70" i="62"/>
  <c r="BG82" i="62" s="1"/>
  <c r="BC114" i="62"/>
  <c r="BP120" i="62"/>
  <c r="AA69" i="62"/>
  <c r="AA81" i="62" s="1"/>
  <c r="BC111" i="62"/>
  <c r="BC123" i="62" s="1"/>
  <c r="AM112" i="62"/>
  <c r="AM124" i="62" s="1"/>
  <c r="AU66" i="62"/>
  <c r="AU78" i="62" s="1"/>
  <c r="BH108" i="62"/>
  <c r="BH120" i="62" s="1"/>
  <c r="AM72" i="62"/>
  <c r="AM84" i="62" s="1"/>
  <c r="AU106" i="62"/>
  <c r="AU118" i="62" s="1"/>
  <c r="BE66" i="62"/>
  <c r="BE78" i="62" s="1"/>
  <c r="BE106" i="62"/>
  <c r="BE118" i="62" s="1"/>
  <c r="BC68" i="62"/>
  <c r="BC80" i="62" s="1"/>
  <c r="BC108" i="62"/>
  <c r="BC120" i="62" s="1"/>
  <c r="AF114" i="62"/>
  <c r="AF126" i="62" s="1"/>
  <c r="AF74" i="62"/>
  <c r="AF86" i="62" s="1"/>
  <c r="AE72" i="62"/>
  <c r="AE84" i="62" s="1"/>
  <c r="AE112" i="62"/>
  <c r="AE124" i="62" s="1"/>
  <c r="AY71" i="62"/>
  <c r="AY83" i="62" s="1"/>
  <c r="AY111" i="62"/>
  <c r="AY123" i="62" s="1"/>
  <c r="BP84" i="62"/>
  <c r="BQ118" i="62"/>
  <c r="AR110" i="62"/>
  <c r="AR122" i="62" s="1"/>
  <c r="AR70" i="62"/>
  <c r="AR82" i="62" s="1"/>
  <c r="BH114" i="62"/>
  <c r="BH126" i="62" s="1"/>
  <c r="BH74" i="62"/>
  <c r="BH86" i="62" s="1"/>
  <c r="AN66" i="62"/>
  <c r="AN78" i="62" s="1"/>
  <c r="AN106" i="62"/>
  <c r="AN118" i="62" s="1"/>
  <c r="AV70" i="62"/>
  <c r="AV82" i="62" s="1"/>
  <c r="AV110" i="62"/>
  <c r="AV122" i="62" s="1"/>
  <c r="BL114" i="62"/>
  <c r="BL126" i="62" s="1"/>
  <c r="BL74" i="62"/>
  <c r="BL86" i="62" s="1"/>
  <c r="W68" i="62"/>
  <c r="W80" i="62" s="1"/>
  <c r="W108" i="62"/>
  <c r="W120" i="62" s="1"/>
  <c r="BP82" i="62"/>
  <c r="BP86" i="62"/>
  <c r="S113" i="62"/>
  <c r="S125" i="62" s="1"/>
  <c r="S73" i="62"/>
  <c r="S85" i="62" s="1"/>
  <c r="AU108" i="62"/>
  <c r="AU120" i="62" s="1"/>
  <c r="AU68" i="62"/>
  <c r="AU80" i="62" s="1"/>
  <c r="O108" i="62"/>
  <c r="O120" i="62" s="1"/>
  <c r="O68" i="62"/>
  <c r="O80" i="62" s="1"/>
  <c r="X114" i="62"/>
  <c r="X126" i="62" s="1"/>
  <c r="X74" i="62"/>
  <c r="X86" i="62" s="1"/>
  <c r="BO120" i="62"/>
  <c r="AQ68" i="62"/>
  <c r="AQ80" i="62" s="1"/>
  <c r="AQ108" i="62"/>
  <c r="AQ120" i="62" s="1"/>
  <c r="BH110" i="62"/>
  <c r="BH122" i="62" s="1"/>
  <c r="BH70" i="62"/>
  <c r="BH82" i="62" s="1"/>
  <c r="Y66" i="62"/>
  <c r="Y78" i="62" s="1"/>
  <c r="Y106" i="62"/>
  <c r="Y118" i="62" s="1"/>
  <c r="BL70" i="62"/>
  <c r="BL82" i="62" s="1"/>
  <c r="BL110" i="62"/>
  <c r="BL122" i="62" s="1"/>
  <c r="P114" i="62"/>
  <c r="P126" i="62" s="1"/>
  <c r="P74" i="62"/>
  <c r="P86" i="62" s="1"/>
  <c r="BG68" i="62"/>
  <c r="BG80" i="62" s="1"/>
  <c r="BG108" i="62"/>
  <c r="BG120" i="62" s="1"/>
  <c r="BI66" i="62"/>
  <c r="BI78" i="62" s="1"/>
  <c r="T110" i="62"/>
  <c r="T122" i="62" s="1"/>
  <c r="T70" i="62"/>
  <c r="T82" i="62" s="1"/>
  <c r="T114" i="62"/>
  <c r="T126" i="62" s="1"/>
  <c r="T74" i="62"/>
  <c r="T86" i="62" s="1"/>
  <c r="BK113" i="62"/>
  <c r="BK125" i="62" s="1"/>
  <c r="BK73" i="62"/>
  <c r="BK85" i="62" s="1"/>
  <c r="AY113" i="62"/>
  <c r="AY125" i="62" s="1"/>
  <c r="AY73" i="62"/>
  <c r="AY85" i="62" s="1"/>
  <c r="BG113" i="62"/>
  <c r="BG125" i="62" s="1"/>
  <c r="BG73" i="62"/>
  <c r="BG85" i="62" s="1"/>
  <c r="AV107" i="62"/>
  <c r="AV119" i="62" s="1"/>
  <c r="AV67" i="62"/>
  <c r="AV79" i="62" s="1"/>
  <c r="BQ80" i="62"/>
  <c r="AA113" i="62"/>
  <c r="AA125" i="62" s="1"/>
  <c r="AA73" i="62"/>
  <c r="AA85" i="62" s="1"/>
  <c r="W106" i="62"/>
  <c r="W118" i="62" s="1"/>
  <c r="W66" i="62"/>
  <c r="W78" i="62" s="1"/>
  <c r="AU110" i="62"/>
  <c r="AU122" i="62" s="1"/>
  <c r="AU70" i="62"/>
  <c r="AU82" i="62" s="1"/>
  <c r="AR107" i="62"/>
  <c r="AR119" i="62" s="1"/>
  <c r="AR67" i="62"/>
  <c r="AR79" i="62" s="1"/>
  <c r="AN107" i="62"/>
  <c r="AN119" i="62" s="1"/>
  <c r="AN67" i="62"/>
  <c r="AN79" i="62" s="1"/>
  <c r="AK107" i="62"/>
  <c r="AK119" i="62" s="1"/>
  <c r="AK67" i="62"/>
  <c r="AK79" i="62" s="1"/>
  <c r="BQ119" i="62"/>
  <c r="O71" i="62"/>
  <c r="O83" i="62" s="1"/>
  <c r="O111" i="62"/>
  <c r="O123" i="62" s="1"/>
  <c r="AG108" i="62"/>
  <c r="AG120" i="62" s="1"/>
  <c r="AG68" i="62"/>
  <c r="AG80" i="62" s="1"/>
  <c r="AI67" i="62"/>
  <c r="AI79" i="62" s="1"/>
  <c r="AI107" i="62"/>
  <c r="AI119" i="62" s="1"/>
  <c r="AB106" i="62"/>
  <c r="AB118" i="62" s="1"/>
  <c r="AB66" i="62"/>
  <c r="AB78" i="62" s="1"/>
  <c r="BC110" i="62"/>
  <c r="BC122" i="62" s="1"/>
  <c r="BC70" i="62"/>
  <c r="BC82" i="62" s="1"/>
  <c r="X110" i="62"/>
  <c r="X122" i="62" s="1"/>
  <c r="X70" i="62"/>
  <c r="X82" i="62" s="1"/>
  <c r="AK66" i="62"/>
  <c r="AK78" i="62" s="1"/>
  <c r="AK106" i="62"/>
  <c r="AK118" i="62" s="1"/>
  <c r="AJ110" i="62"/>
  <c r="AJ122" i="62" s="1"/>
  <c r="AJ70" i="62"/>
  <c r="AJ82" i="62" s="1"/>
  <c r="BH107" i="62"/>
  <c r="BH119" i="62" s="1"/>
  <c r="BH67" i="62"/>
  <c r="BH79" i="62" s="1"/>
  <c r="BK110" i="62"/>
  <c r="BK122" i="62" s="1"/>
  <c r="BK70" i="62"/>
  <c r="BK82" i="62" s="1"/>
  <c r="AJ107" i="62"/>
  <c r="AJ119" i="62" s="1"/>
  <c r="AJ67" i="62"/>
  <c r="AJ79" i="62" s="1"/>
  <c r="AC108" i="62"/>
  <c r="AC120" i="62" s="1"/>
  <c r="AC68" i="62"/>
  <c r="AC80" i="62" s="1"/>
  <c r="AF108" i="62"/>
  <c r="AF68" i="62"/>
  <c r="AH67" i="62"/>
  <c r="AH79" i="62" s="1"/>
  <c r="AH107" i="62"/>
  <c r="AH119" i="62" s="1"/>
  <c r="AE114" i="62"/>
  <c r="AE126" i="62" s="1"/>
  <c r="AE74" i="62"/>
  <c r="AE86" i="62" s="1"/>
  <c r="AM68" i="62"/>
  <c r="AM80" i="62" s="1"/>
  <c r="AM108" i="62"/>
  <c r="AM120" i="62" s="1"/>
  <c r="AK112" i="62"/>
  <c r="AK72" i="62"/>
  <c r="AK84" i="62" s="1"/>
  <c r="AB114" i="62"/>
  <c r="AB126" i="62" s="1"/>
  <c r="AB74" i="62"/>
  <c r="AB86" i="62" s="1"/>
  <c r="AJ114" i="62"/>
  <c r="AJ74" i="62"/>
  <c r="AJ86" i="62" s="1"/>
  <c r="AM109" i="62"/>
  <c r="AM121" i="62" s="1"/>
  <c r="AM69" i="62"/>
  <c r="AM81" i="62" s="1"/>
  <c r="N110" i="62"/>
  <c r="N122" i="62" s="1"/>
  <c r="N70" i="62"/>
  <c r="N82" i="62" s="1"/>
  <c r="AE108" i="62"/>
  <c r="AE120" i="62" s="1"/>
  <c r="AE68" i="62"/>
  <c r="AE80" i="62" s="1"/>
  <c r="AN110" i="62"/>
  <c r="AN122" i="62" s="1"/>
  <c r="AN70" i="62"/>
  <c r="AN82" i="62" s="1"/>
  <c r="AZ112" i="62"/>
  <c r="AZ124" i="62" s="1"/>
  <c r="AZ72" i="62"/>
  <c r="AZ84" i="62" s="1"/>
  <c r="BD114" i="62"/>
  <c r="BD126" i="62" s="1"/>
  <c r="BD74" i="62"/>
  <c r="BD86" i="62" s="1"/>
  <c r="S68" i="62"/>
  <c r="S80" i="62" s="1"/>
  <c r="S108" i="62"/>
  <c r="S120" i="62" s="1"/>
  <c r="AB110" i="62"/>
  <c r="AB122" i="62" s="1"/>
  <c r="AB70" i="62"/>
  <c r="AB82" i="62" s="1"/>
  <c r="AR114" i="62"/>
  <c r="AR126" i="62" s="1"/>
  <c r="AR74" i="62"/>
  <c r="AR86" i="62" s="1"/>
  <c r="N106" i="62"/>
  <c r="N118" i="62" s="1"/>
  <c r="N66" i="62"/>
  <c r="N78" i="62" s="1"/>
  <c r="AA68" i="62"/>
  <c r="AA80" i="62" s="1"/>
  <c r="AA108" i="62"/>
  <c r="AA120" i="62" s="1"/>
  <c r="AF70" i="62"/>
  <c r="AF82" i="62" s="1"/>
  <c r="AF110" i="62"/>
  <c r="AF122" i="62" s="1"/>
  <c r="AV114" i="62"/>
  <c r="AV126" i="62" s="1"/>
  <c r="AV74" i="62"/>
  <c r="AV86" i="62" s="1"/>
  <c r="AS66" i="62"/>
  <c r="AS78" i="62" s="1"/>
  <c r="AS106" i="62"/>
  <c r="AS118" i="62" s="1"/>
  <c r="AZ110" i="62"/>
  <c r="AZ122" i="62" s="1"/>
  <c r="AZ70" i="62"/>
  <c r="AZ82" i="62" s="1"/>
  <c r="AV112" i="62"/>
  <c r="AV124" i="62" s="1"/>
  <c r="AV72" i="62"/>
  <c r="AV84" i="62" s="1"/>
  <c r="AZ114" i="62"/>
  <c r="AZ126" i="62" s="1"/>
  <c r="AZ74" i="62"/>
  <c r="AZ86" i="62" s="1"/>
  <c r="P106" i="62"/>
  <c r="P118" i="62" s="1"/>
  <c r="P66" i="62"/>
  <c r="P78" i="62" s="1"/>
  <c r="BO125" i="62"/>
  <c r="BO85" i="62"/>
  <c r="O113" i="62"/>
  <c r="O125" i="62" s="1"/>
  <c r="O73" i="62"/>
  <c r="O85" i="62" s="1"/>
  <c r="AK108" i="62"/>
  <c r="AK120" i="62" s="1"/>
  <c r="AK68" i="62"/>
  <c r="AK80" i="62" s="1"/>
  <c r="BK72" i="62"/>
  <c r="BK84" i="62" s="1"/>
  <c r="BK112" i="62"/>
  <c r="BK124" i="62" s="1"/>
  <c r="AO109" i="62"/>
  <c r="AO121" i="62" s="1"/>
  <c r="AO69" i="62"/>
  <c r="AO81" i="62" s="1"/>
  <c r="O110" i="62"/>
  <c r="O122" i="62" s="1"/>
  <c r="O70" i="62"/>
  <c r="O82" i="62" s="1"/>
  <c r="N108" i="62"/>
  <c r="N120" i="62" s="1"/>
  <c r="N68" i="62"/>
  <c r="N80" i="62" s="1"/>
  <c r="AB68" i="62"/>
  <c r="AB80" i="62" s="1"/>
  <c r="AB108" i="62"/>
  <c r="AB120" i="62" s="1"/>
  <c r="Q108" i="62"/>
  <c r="Q120" i="62" s="1"/>
  <c r="Q68" i="62"/>
  <c r="Q80" i="62" s="1"/>
  <c r="AW108" i="62"/>
  <c r="AW120" i="62" s="1"/>
  <c r="AW68" i="62"/>
  <c r="AW80" i="62" s="1"/>
  <c r="W110" i="62"/>
  <c r="W122" i="62" s="1"/>
  <c r="W70" i="62"/>
  <c r="W82" i="62" s="1"/>
  <c r="AU114" i="62"/>
  <c r="AU126" i="62" s="1"/>
  <c r="AU74" i="62"/>
  <c r="AU86" i="62" s="1"/>
  <c r="BK108" i="62"/>
  <c r="BK120" i="62" s="1"/>
  <c r="BK68" i="62"/>
  <c r="BK80" i="62" s="1"/>
  <c r="AN114" i="62"/>
  <c r="AN126" i="62" s="1"/>
  <c r="AN74" i="62"/>
  <c r="AN86" i="62" s="1"/>
  <c r="W72" i="62"/>
  <c r="W84" i="62" s="1"/>
  <c r="W112" i="62"/>
  <c r="W124" i="62" s="1"/>
  <c r="P70" i="62"/>
  <c r="P82" i="62" s="1"/>
  <c r="P110" i="62"/>
  <c r="P122" i="62" s="1"/>
  <c r="AI108" i="62"/>
  <c r="AI120" i="62" s="1"/>
  <c r="AI68" i="62"/>
  <c r="AI80" i="62" s="1"/>
  <c r="BQ82" i="62"/>
  <c r="BQ122" i="62"/>
  <c r="BD110" i="62"/>
  <c r="BD122" i="62" s="1"/>
  <c r="BD70" i="62"/>
  <c r="BD82" i="62" s="1"/>
  <c r="AY108" i="62"/>
  <c r="AY120" i="62" s="1"/>
  <c r="AY68" i="62"/>
  <c r="AY80" i="62" s="1"/>
  <c r="AJ106" i="62"/>
  <c r="AJ118" i="62" s="1"/>
  <c r="AJ66" i="62"/>
  <c r="BC113" i="62"/>
  <c r="BC125" i="62" s="1"/>
  <c r="BC73" i="62"/>
  <c r="BC85" i="62" s="1"/>
  <c r="BR82" i="62"/>
  <c r="BR122" i="62"/>
  <c r="BA108" i="62"/>
  <c r="BA120" i="62" s="1"/>
  <c r="BA68" i="62"/>
  <c r="BA80" i="62" s="1"/>
  <c r="U108" i="62"/>
  <c r="U120" i="62" s="1"/>
  <c r="U68" i="62"/>
  <c r="U80" i="62" s="1"/>
  <c r="AJ111" i="62"/>
  <c r="AJ123" i="62" s="1"/>
  <c r="AJ71" i="62"/>
  <c r="AJ83" i="62" s="1"/>
  <c r="AE110" i="62"/>
  <c r="AE122" i="62" s="1"/>
  <c r="AE70" i="62"/>
  <c r="AE82" i="62" s="1"/>
  <c r="AB111" i="62"/>
  <c r="AB123" i="62" s="1"/>
  <c r="AB71" i="62"/>
  <c r="AB83" i="62" s="1"/>
  <c r="AY109" i="62"/>
  <c r="AY121" i="62" s="1"/>
  <c r="AY69" i="62"/>
  <c r="AY81" i="62" s="1"/>
  <c r="BG111" i="62"/>
  <c r="BG123" i="62" s="1"/>
  <c r="BG71" i="62"/>
  <c r="BG83" i="62" s="1"/>
  <c r="AG112" i="62"/>
  <c r="AG72" i="62"/>
  <c r="AG84" i="62" s="1"/>
  <c r="BM120" i="62"/>
  <c r="BM80" i="62"/>
  <c r="P108" i="62"/>
  <c r="P120" i="62" s="1"/>
  <c r="P68" i="62"/>
  <c r="P80" i="62" s="1"/>
  <c r="AV108" i="62"/>
  <c r="AV120" i="62" s="1"/>
  <c r="AV68" i="62"/>
  <c r="AV80" i="62" s="1"/>
  <c r="AX67" i="62"/>
  <c r="AX79" i="62" s="1"/>
  <c r="AX107" i="62"/>
  <c r="AX119" i="62" s="1"/>
  <c r="AM110" i="62"/>
  <c r="AM122" i="62" s="1"/>
  <c r="AM70" i="62"/>
  <c r="AM82" i="62" s="1"/>
  <c r="BK114" i="62"/>
  <c r="BK126" i="62" s="1"/>
  <c r="BK74" i="62"/>
  <c r="BK86" i="62" s="1"/>
  <c r="BF42" i="62" l="1"/>
  <c r="Y42" i="62"/>
  <c r="AZ39" i="62"/>
  <c r="V46" i="62"/>
  <c r="AS46" i="62"/>
  <c r="AE46" i="62"/>
  <c r="AJ46" i="62"/>
  <c r="BM46" i="62"/>
  <c r="U40" i="62"/>
  <c r="AW40" i="62"/>
  <c r="Y40" i="62"/>
  <c r="BL40" i="62"/>
  <c r="BO40" i="62"/>
  <c r="AG40" i="62"/>
  <c r="BN44" i="62"/>
  <c r="AP44" i="62"/>
  <c r="AW44" i="62"/>
  <c r="Z45" i="62"/>
  <c r="AO45" i="62"/>
  <c r="AB45" i="62"/>
  <c r="N45" i="62"/>
  <c r="AY45" i="62"/>
  <c r="AL45" i="62"/>
  <c r="BI108" i="62"/>
  <c r="BI68" i="62"/>
  <c r="AV109" i="62"/>
  <c r="AV121" i="62" s="1"/>
  <c r="BB108" i="62"/>
  <c r="BB120" i="62" s="1"/>
  <c r="BB68" i="62"/>
  <c r="BB80" i="62" s="1"/>
  <c r="AZ108" i="62"/>
  <c r="AZ120" i="62" s="1"/>
  <c r="AZ68" i="62"/>
  <c r="AZ80" i="62" s="1"/>
  <c r="AG42" i="62"/>
  <c r="W42" i="62"/>
  <c r="R39" i="62"/>
  <c r="BF39" i="62"/>
  <c r="AC39" i="62"/>
  <c r="AZ46" i="62"/>
  <c r="AU46" i="62"/>
  <c r="BD46" i="62"/>
  <c r="AO40" i="62"/>
  <c r="P44" i="62"/>
  <c r="AR45" i="62"/>
  <c r="Y74" i="62"/>
  <c r="Y86" i="62" s="1"/>
  <c r="Y114" i="62"/>
  <c r="Y126" i="62" s="1"/>
  <c r="R108" i="62"/>
  <c r="R120" i="62" s="1"/>
  <c r="R68" i="62"/>
  <c r="R80" i="62" s="1"/>
  <c r="BJ108" i="62"/>
  <c r="BJ120" i="62" s="1"/>
  <c r="BJ68" i="62"/>
  <c r="BJ80" i="62" s="1"/>
  <c r="AJ78" i="62"/>
  <c r="CB7" i="62"/>
  <c r="AF80" i="62"/>
  <c r="CB12" i="62"/>
  <c r="Z110" i="62"/>
  <c r="Z122" i="62" s="1"/>
  <c r="Z70" i="62"/>
  <c r="Z82" i="62" s="1"/>
  <c r="R114" i="62"/>
  <c r="R126" i="62" s="1"/>
  <c r="R74" i="62"/>
  <c r="R86" i="62" s="1"/>
  <c r="AD109" i="62"/>
  <c r="AD121" i="62" s="1"/>
  <c r="AD69" i="62"/>
  <c r="AD81" i="62" s="1"/>
  <c r="AE42" i="62"/>
  <c r="BI69" i="62"/>
  <c r="BI81" i="62" s="1"/>
  <c r="BI109" i="62"/>
  <c r="BI121" i="62" s="1"/>
  <c r="BP42" i="62"/>
  <c r="BB109" i="62"/>
  <c r="BB121" i="62" s="1"/>
  <c r="BB69" i="62"/>
  <c r="BB81" i="62" s="1"/>
  <c r="U69" i="62"/>
  <c r="U81" i="62" s="1"/>
  <c r="U109" i="62"/>
  <c r="U121" i="62" s="1"/>
  <c r="AH109" i="62"/>
  <c r="AH121" i="62" s="1"/>
  <c r="AH69" i="62"/>
  <c r="AH81" i="62" s="1"/>
  <c r="AG69" i="62"/>
  <c r="AG81" i="62" s="1"/>
  <c r="AG109" i="62"/>
  <c r="AG121" i="62" s="1"/>
  <c r="AW42" i="62"/>
  <c r="N74" i="62"/>
  <c r="N86" i="62" s="1"/>
  <c r="N114" i="62"/>
  <c r="N126" i="62" s="1"/>
  <c r="AP110" i="62"/>
  <c r="AP122" i="62" s="1"/>
  <c r="AP70" i="62"/>
  <c r="AP82" i="62" s="1"/>
  <c r="BB106" i="62"/>
  <c r="BB118" i="62" s="1"/>
  <c r="BB66" i="62"/>
  <c r="BB78" i="62" s="1"/>
  <c r="AW66" i="62"/>
  <c r="AW78" i="62" s="1"/>
  <c r="AW106" i="62"/>
  <c r="AW118" i="62" s="1"/>
  <c r="R66" i="62"/>
  <c r="R78" i="62" s="1"/>
  <c r="R106" i="62"/>
  <c r="R118" i="62" s="1"/>
  <c r="BF106" i="62"/>
  <c r="BF118" i="62" s="1"/>
  <c r="BF66" i="62"/>
  <c r="BF78" i="62" s="1"/>
  <c r="AH106" i="62"/>
  <c r="AH66" i="62"/>
  <c r="AH78" i="62" s="1"/>
  <c r="S39" i="62"/>
  <c r="BF70" i="62"/>
  <c r="BF82" i="62" s="1"/>
  <c r="BF110" i="62"/>
  <c r="BF122" i="62" s="1"/>
  <c r="BN74" i="62"/>
  <c r="BN86" i="62" s="1"/>
  <c r="BN114" i="62"/>
  <c r="BN126" i="62" s="1"/>
  <c r="P113" i="62"/>
  <c r="P125" i="62" s="1"/>
  <c r="P73" i="62"/>
  <c r="P85" i="62" s="1"/>
  <c r="BI85" i="62"/>
  <c r="CB13" i="62"/>
  <c r="BH73" i="62"/>
  <c r="BH85" i="62" s="1"/>
  <c r="BH113" i="62"/>
  <c r="BH125" i="62" s="1"/>
  <c r="AZ73" i="62"/>
  <c r="AZ85" i="62" s="1"/>
  <c r="AZ113" i="62"/>
  <c r="AZ125" i="62" s="1"/>
  <c r="BP113" i="62"/>
  <c r="CB28" i="62" s="1"/>
  <c r="BP73" i="62"/>
  <c r="AL113" i="62"/>
  <c r="AL125" i="62" s="1"/>
  <c r="AL73" i="62"/>
  <c r="AL85" i="62" s="1"/>
  <c r="BA46" i="62"/>
  <c r="BD113" i="62"/>
  <c r="BD125" i="62" s="1"/>
  <c r="BD73" i="62"/>
  <c r="BD85" i="62" s="1"/>
  <c r="AB46" i="62"/>
  <c r="Q46" i="62"/>
  <c r="R46" i="62"/>
  <c r="AC70" i="62"/>
  <c r="AC82" i="62" s="1"/>
  <c r="AC110" i="62"/>
  <c r="AC122" i="62" s="1"/>
  <c r="S67" i="62"/>
  <c r="S79" i="62" s="1"/>
  <c r="S107" i="62"/>
  <c r="S119" i="62" s="1"/>
  <c r="BF107" i="62"/>
  <c r="BF119" i="62" s="1"/>
  <c r="BF67" i="62"/>
  <c r="BF79" i="62" s="1"/>
  <c r="M67" i="62"/>
  <c r="M79" i="62" s="1"/>
  <c r="M107" i="62"/>
  <c r="M119" i="62" s="1"/>
  <c r="BC67" i="62"/>
  <c r="BC79" i="62" s="1"/>
  <c r="BC107" i="62"/>
  <c r="BC119" i="62" s="1"/>
  <c r="Z107" i="62"/>
  <c r="Z119" i="62" s="1"/>
  <c r="Z67" i="62"/>
  <c r="Z79" i="62" s="1"/>
  <c r="AD107" i="62"/>
  <c r="AD119" i="62" s="1"/>
  <c r="AD67" i="62"/>
  <c r="AD79" i="62" s="1"/>
  <c r="AZ67" i="62"/>
  <c r="AZ79" i="62" s="1"/>
  <c r="AZ107" i="62"/>
  <c r="AZ119" i="62" s="1"/>
  <c r="O107" i="62"/>
  <c r="O119" i="62" s="1"/>
  <c r="O67" i="62"/>
  <c r="O79" i="62" s="1"/>
  <c r="P40" i="62"/>
  <c r="AA40" i="62"/>
  <c r="V67" i="62"/>
  <c r="V79" i="62" s="1"/>
  <c r="V107" i="62"/>
  <c r="V119" i="62" s="1"/>
  <c r="AA86" i="62"/>
  <c r="CB15" i="62"/>
  <c r="BN70" i="62"/>
  <c r="BN82" i="62" s="1"/>
  <c r="BN110" i="62"/>
  <c r="BN122" i="62" s="1"/>
  <c r="BB110" i="62"/>
  <c r="BB122" i="62" s="1"/>
  <c r="BB70" i="62"/>
  <c r="BB82" i="62" s="1"/>
  <c r="AD71" i="62"/>
  <c r="AD83" i="62" s="1"/>
  <c r="AD111" i="62"/>
  <c r="AD123" i="62" s="1"/>
  <c r="AK71" i="62"/>
  <c r="AK83" i="62" s="1"/>
  <c r="AK111" i="62"/>
  <c r="AK123" i="62" s="1"/>
  <c r="BD111" i="62"/>
  <c r="BD123" i="62" s="1"/>
  <c r="BD71" i="62"/>
  <c r="BD83" i="62" s="1"/>
  <c r="AT71" i="62"/>
  <c r="AT83" i="62" s="1"/>
  <c r="AT111" i="62"/>
  <c r="AT123" i="62" s="1"/>
  <c r="AM71" i="62"/>
  <c r="AM83" i="62" s="1"/>
  <c r="AM111" i="62"/>
  <c r="AM123" i="62" s="1"/>
  <c r="AG71" i="62"/>
  <c r="AG83" i="62" s="1"/>
  <c r="AG111" i="62"/>
  <c r="AG123" i="62" s="1"/>
  <c r="AC44" i="62"/>
  <c r="P71" i="62"/>
  <c r="P83" i="62" s="1"/>
  <c r="P111" i="62"/>
  <c r="P123" i="62" s="1"/>
  <c r="R111" i="62"/>
  <c r="R123" i="62" s="1"/>
  <c r="R71" i="62"/>
  <c r="R83" i="62" s="1"/>
  <c r="BQ44" i="62"/>
  <c r="AW110" i="62"/>
  <c r="AW122" i="62" s="1"/>
  <c r="AW70" i="62"/>
  <c r="AW82" i="62" s="1"/>
  <c r="BI72" i="62"/>
  <c r="BI84" i="62" s="1"/>
  <c r="BI112" i="62"/>
  <c r="AT112" i="62"/>
  <c r="AT124" i="62" s="1"/>
  <c r="AT72" i="62"/>
  <c r="AT84" i="62" s="1"/>
  <c r="BE112" i="62"/>
  <c r="BE124" i="62" s="1"/>
  <c r="BE72" i="62"/>
  <c r="BE84" i="62" s="1"/>
  <c r="BF45" i="62"/>
  <c r="AH112" i="62"/>
  <c r="AH124" i="62" s="1"/>
  <c r="AH72" i="62"/>
  <c r="AH84" i="62" s="1"/>
  <c r="U112" i="62"/>
  <c r="U124" i="62" s="1"/>
  <c r="U72" i="62"/>
  <c r="U84" i="62" s="1"/>
  <c r="P72" i="62"/>
  <c r="P84" i="62" s="1"/>
  <c r="P112" i="62"/>
  <c r="P124" i="62" s="1"/>
  <c r="Q45" i="62"/>
  <c r="AL70" i="62"/>
  <c r="AL82" i="62" s="1"/>
  <c r="AL110" i="62"/>
  <c r="AL122" i="62" s="1"/>
  <c r="AJ126" i="62"/>
  <c r="CB39" i="62"/>
  <c r="AF120" i="62"/>
  <c r="CB48" i="62"/>
  <c r="AH108" i="62"/>
  <c r="AH120" i="62" s="1"/>
  <c r="AH68" i="62"/>
  <c r="AH80" i="62" s="1"/>
  <c r="N109" i="62"/>
  <c r="N121" i="62" s="1"/>
  <c r="N69" i="62"/>
  <c r="N81" i="62" s="1"/>
  <c r="BQ42" i="62"/>
  <c r="BF109" i="62"/>
  <c r="BF121" i="62" s="1"/>
  <c r="BF69" i="62"/>
  <c r="BF81" i="62" s="1"/>
  <c r="AC42" i="62"/>
  <c r="BM42" i="62"/>
  <c r="AL42" i="62"/>
  <c r="O42" i="62"/>
  <c r="BC42" i="62"/>
  <c r="R109" i="62"/>
  <c r="R121" i="62" s="1"/>
  <c r="R69" i="62"/>
  <c r="R81" i="62" s="1"/>
  <c r="AZ42" i="62"/>
  <c r="AJ109" i="62"/>
  <c r="AJ121" i="62" s="1"/>
  <c r="AJ69" i="62"/>
  <c r="AJ81" i="62" s="1"/>
  <c r="BI110" i="62"/>
  <c r="BI70" i="62"/>
  <c r="AO70" i="62"/>
  <c r="AO82" i="62" s="1"/>
  <c r="AO110" i="62"/>
  <c r="AO122" i="62" s="1"/>
  <c r="AL39" i="62"/>
  <c r="AR39" i="62"/>
  <c r="BR39" i="62"/>
  <c r="M66" i="62"/>
  <c r="M78" i="62" s="1"/>
  <c r="M106" i="62"/>
  <c r="M118" i="62" s="1"/>
  <c r="V39" i="62"/>
  <c r="BJ106" i="62"/>
  <c r="BJ118" i="62" s="1"/>
  <c r="BJ66" i="62"/>
  <c r="BJ78" i="62" s="1"/>
  <c r="BP39" i="62"/>
  <c r="AX39" i="62"/>
  <c r="AE39" i="62"/>
  <c r="AI39" i="62"/>
  <c r="AP108" i="62"/>
  <c r="AP120" i="62" s="1"/>
  <c r="AP68" i="62"/>
  <c r="AP80" i="62" s="1"/>
  <c r="BQ74" i="62"/>
  <c r="BQ86" i="62" s="1"/>
  <c r="BQ114" i="62"/>
  <c r="BQ126" i="62" s="1"/>
  <c r="V113" i="62"/>
  <c r="V125" i="62" s="1"/>
  <c r="V73" i="62"/>
  <c r="V85" i="62" s="1"/>
  <c r="W46" i="62"/>
  <c r="AS113" i="62"/>
  <c r="AS125" i="62" s="1"/>
  <c r="AS73" i="62"/>
  <c r="AS85" i="62" s="1"/>
  <c r="BN73" i="62"/>
  <c r="BN85" i="62" s="1"/>
  <c r="BN113" i="62"/>
  <c r="BN125" i="62" s="1"/>
  <c r="BE46" i="62"/>
  <c r="T46" i="62"/>
  <c r="AP46" i="62"/>
  <c r="AK73" i="62"/>
  <c r="AK85" i="62" s="1"/>
  <c r="AK113" i="62"/>
  <c r="AK125" i="62" s="1"/>
  <c r="BF46" i="62"/>
  <c r="BM113" i="62"/>
  <c r="BM125" i="62" s="1"/>
  <c r="BM73" i="62"/>
  <c r="BM85" i="62" s="1"/>
  <c r="AV46" i="62"/>
  <c r="AH113" i="62"/>
  <c r="AH125" i="62" s="1"/>
  <c r="AH73" i="62"/>
  <c r="AH85" i="62" s="1"/>
  <c r="AD70" i="62"/>
  <c r="AD82" i="62" s="1"/>
  <c r="AD110" i="62"/>
  <c r="AD122" i="62" s="1"/>
  <c r="AL40" i="62"/>
  <c r="BD40" i="62"/>
  <c r="W40" i="62"/>
  <c r="AW67" i="62"/>
  <c r="AW79" i="62" s="1"/>
  <c r="AW107" i="62"/>
  <c r="AW119" i="62" s="1"/>
  <c r="BO67" i="62"/>
  <c r="BO79" i="62" s="1"/>
  <c r="BO107" i="62"/>
  <c r="BO119" i="62" s="1"/>
  <c r="AP40" i="62"/>
  <c r="AG107" i="62"/>
  <c r="AG67" i="62"/>
  <c r="AG79" i="62" s="1"/>
  <c r="BM70" i="62"/>
  <c r="BM82" i="62" s="1"/>
  <c r="BM110" i="62"/>
  <c r="BM122" i="62" s="1"/>
  <c r="BH44" i="62"/>
  <c r="AE44" i="62"/>
  <c r="BE44" i="62"/>
  <c r="BN71" i="62"/>
  <c r="BN83" i="62" s="1"/>
  <c r="BN111" i="62"/>
  <c r="BN123" i="62" s="1"/>
  <c r="AN44" i="62"/>
  <c r="AQ71" i="62"/>
  <c r="AQ83" i="62" s="1"/>
  <c r="AQ111" i="62"/>
  <c r="AQ123" i="62" s="1"/>
  <c r="Y44" i="62"/>
  <c r="AZ44" i="62"/>
  <c r="W44" i="62"/>
  <c r="AH44" i="62"/>
  <c r="BL44" i="62"/>
  <c r="AI44" i="62"/>
  <c r="AP71" i="62"/>
  <c r="AP83" i="62" s="1"/>
  <c r="AP111" i="62"/>
  <c r="AP123" i="62" s="1"/>
  <c r="AW111" i="62"/>
  <c r="AW123" i="62" s="1"/>
  <c r="AW71" i="62"/>
  <c r="AW83" i="62" s="1"/>
  <c r="Q44" i="62"/>
  <c r="BB114" i="62"/>
  <c r="BB126" i="62" s="1"/>
  <c r="BB74" i="62"/>
  <c r="BB86" i="62" s="1"/>
  <c r="BN72" i="62"/>
  <c r="BN84" i="62" s="1"/>
  <c r="BN112" i="62"/>
  <c r="BN124" i="62" s="1"/>
  <c r="Z112" i="62"/>
  <c r="Z124" i="62" s="1"/>
  <c r="Z72" i="62"/>
  <c r="Z84" i="62" s="1"/>
  <c r="AO72" i="62"/>
  <c r="AO84" i="62" s="1"/>
  <c r="AO112" i="62"/>
  <c r="AO124" i="62" s="1"/>
  <c r="BL45" i="62"/>
  <c r="AB112" i="62"/>
  <c r="AB124" i="62" s="1"/>
  <c r="AB72" i="62"/>
  <c r="AB84" i="62" s="1"/>
  <c r="N112" i="62"/>
  <c r="N124" i="62" s="1"/>
  <c r="N72" i="62"/>
  <c r="N84" i="62" s="1"/>
  <c r="BQ45" i="62"/>
  <c r="BG45" i="62"/>
  <c r="AU45" i="62"/>
  <c r="O45" i="62"/>
  <c r="BM45" i="62"/>
  <c r="AL112" i="62"/>
  <c r="AL124" i="62" s="1"/>
  <c r="AL72" i="62"/>
  <c r="AL84" i="62" s="1"/>
  <c r="BH45" i="62"/>
  <c r="AK110" i="62"/>
  <c r="AK122" i="62" s="1"/>
  <c r="AK70" i="62"/>
  <c r="AK82" i="62" s="1"/>
  <c r="AG124" i="62"/>
  <c r="CB50" i="62"/>
  <c r="BO109" i="62"/>
  <c r="BO121" i="62" s="1"/>
  <c r="BI125" i="62"/>
  <c r="CB44" i="62"/>
  <c r="BN68" i="62"/>
  <c r="BN80" i="62" s="1"/>
  <c r="BN108" i="62"/>
  <c r="BN120" i="62" s="1"/>
  <c r="AK109" i="62"/>
  <c r="AK121" i="62" s="1"/>
  <c r="AK69" i="62"/>
  <c r="AK81" i="62" s="1"/>
  <c r="AT109" i="62"/>
  <c r="AT121" i="62" s="1"/>
  <c r="AT69" i="62"/>
  <c r="AT81" i="62" s="1"/>
  <c r="AF42" i="62"/>
  <c r="AP109" i="62"/>
  <c r="AP121" i="62" s="1"/>
  <c r="AP69" i="62"/>
  <c r="AP81" i="62" s="1"/>
  <c r="AB42" i="62"/>
  <c r="BL69" i="62"/>
  <c r="BL81" i="62" s="1"/>
  <c r="BL109" i="62"/>
  <c r="BL121" i="62" s="1"/>
  <c r="S109" i="62"/>
  <c r="S121" i="62" s="1"/>
  <c r="S69" i="62"/>
  <c r="S81" i="62" s="1"/>
  <c r="V42" i="62"/>
  <c r="BH69" i="62"/>
  <c r="BH81" i="62" s="1"/>
  <c r="BH109" i="62"/>
  <c r="BH121" i="62" s="1"/>
  <c r="BD109" i="62"/>
  <c r="BD121" i="62" s="1"/>
  <c r="BD69" i="62"/>
  <c r="BD81" i="62" s="1"/>
  <c r="BN69" i="62"/>
  <c r="BN81" i="62" s="1"/>
  <c r="BN109" i="62"/>
  <c r="BN121" i="62" s="1"/>
  <c r="AS109" i="62"/>
  <c r="AS121" i="62" s="1"/>
  <c r="AS69" i="62"/>
  <c r="AS81" i="62" s="1"/>
  <c r="AQ42" i="62"/>
  <c r="AU42" i="62"/>
  <c r="BE42" i="62"/>
  <c r="BJ70" i="62"/>
  <c r="BJ82" i="62" s="1"/>
  <c r="BJ110" i="62"/>
  <c r="BJ122" i="62" s="1"/>
  <c r="AY114" i="62"/>
  <c r="AY126" i="62" s="1"/>
  <c r="AY74" i="62"/>
  <c r="AY86" i="62" s="1"/>
  <c r="Z39" i="62"/>
  <c r="AQ66" i="62"/>
  <c r="AQ78" i="62" s="1"/>
  <c r="AQ106" i="62"/>
  <c r="AQ118" i="62" s="1"/>
  <c r="Q39" i="62"/>
  <c r="BG39" i="62"/>
  <c r="AD39" i="62"/>
  <c r="AA39" i="62"/>
  <c r="AO39" i="62"/>
  <c r="T39" i="62"/>
  <c r="U39" i="62"/>
  <c r="BM66" i="62"/>
  <c r="BM78" i="62" s="1"/>
  <c r="BM106" i="62"/>
  <c r="BM118" i="62" s="1"/>
  <c r="BO66" i="62"/>
  <c r="BO78" i="62" s="1"/>
  <c r="BO106" i="62"/>
  <c r="BO118" i="62" s="1"/>
  <c r="AY106" i="62"/>
  <c r="AY118" i="62" s="1"/>
  <c r="AY66" i="62"/>
  <c r="AY78" i="62" s="1"/>
  <c r="V68" i="62"/>
  <c r="V80" i="62" s="1"/>
  <c r="V108" i="62"/>
  <c r="V120" i="62" s="1"/>
  <c r="V70" i="62"/>
  <c r="V82" i="62" s="1"/>
  <c r="V110" i="62"/>
  <c r="V122" i="62" s="1"/>
  <c r="AC46" i="62"/>
  <c r="AT113" i="62"/>
  <c r="AT125" i="62" s="1"/>
  <c r="AT73" i="62"/>
  <c r="AT85" i="62" s="1"/>
  <c r="AO113" i="62"/>
  <c r="AO125" i="62" s="1"/>
  <c r="AO73" i="62"/>
  <c r="AO85" i="62" s="1"/>
  <c r="AR73" i="62"/>
  <c r="AR85" i="62" s="1"/>
  <c r="AR113" i="62"/>
  <c r="AR125" i="62" s="1"/>
  <c r="AN46" i="62"/>
  <c r="U113" i="62"/>
  <c r="U125" i="62" s="1"/>
  <c r="U73" i="62"/>
  <c r="U85" i="62" s="1"/>
  <c r="AD46" i="62"/>
  <c r="AW113" i="62"/>
  <c r="AW125" i="62" s="1"/>
  <c r="AW73" i="62"/>
  <c r="AW85" i="62" s="1"/>
  <c r="X46" i="62"/>
  <c r="BG114" i="62"/>
  <c r="BG126" i="62" s="1"/>
  <c r="BG74" i="62"/>
  <c r="BG86" i="62" s="1"/>
  <c r="AB40" i="62"/>
  <c r="AE40" i="62"/>
  <c r="BI67" i="62"/>
  <c r="BI79" i="62" s="1"/>
  <c r="BI107" i="62"/>
  <c r="AT67" i="62"/>
  <c r="AT79" i="62" s="1"/>
  <c r="AT107" i="62"/>
  <c r="AT119" i="62" s="1"/>
  <c r="T40" i="62"/>
  <c r="BB107" i="62"/>
  <c r="BB67" i="62"/>
  <c r="BB79" i="62" s="1"/>
  <c r="AS40" i="62"/>
  <c r="AM40" i="62"/>
  <c r="AC40" i="62"/>
  <c r="BJ40" i="62"/>
  <c r="AX74" i="62"/>
  <c r="AX86" i="62" s="1"/>
  <c r="AX114" i="62"/>
  <c r="AX126" i="62" s="1"/>
  <c r="BE74" i="62"/>
  <c r="BE86" i="62" s="1"/>
  <c r="BE114" i="62"/>
  <c r="BE126" i="62" s="1"/>
  <c r="BK111" i="62"/>
  <c r="BK123" i="62" s="1"/>
  <c r="BK71" i="62"/>
  <c r="BK83" i="62" s="1"/>
  <c r="M111" i="62"/>
  <c r="M123" i="62" s="1"/>
  <c r="M71" i="62"/>
  <c r="M83" i="62" s="1"/>
  <c r="N44" i="62"/>
  <c r="V111" i="62"/>
  <c r="V123" i="62" s="1"/>
  <c r="V71" i="62"/>
  <c r="V83" i="62" s="1"/>
  <c r="BJ71" i="62"/>
  <c r="BJ83" i="62" s="1"/>
  <c r="BJ111" i="62"/>
  <c r="BJ123" i="62" s="1"/>
  <c r="BI44" i="62"/>
  <c r="AV71" i="62"/>
  <c r="AV83" i="62" s="1"/>
  <c r="AV111" i="62"/>
  <c r="AV123" i="62" s="1"/>
  <c r="S44" i="62"/>
  <c r="BM44" i="62"/>
  <c r="BR44" i="62"/>
  <c r="AL44" i="62"/>
  <c r="AI114" i="62"/>
  <c r="AI126" i="62" s="1"/>
  <c r="AI74" i="62"/>
  <c r="AI86" i="62" s="1"/>
  <c r="AS112" i="62"/>
  <c r="AS124" i="62" s="1"/>
  <c r="AS72" i="62"/>
  <c r="AS84" i="62" s="1"/>
  <c r="X72" i="62"/>
  <c r="X84" i="62" s="1"/>
  <c r="X112" i="62"/>
  <c r="X124" i="62" s="1"/>
  <c r="Y45" i="62"/>
  <c r="AN45" i="62"/>
  <c r="AA45" i="62"/>
  <c r="AQ72" i="62"/>
  <c r="AQ84" i="62" s="1"/>
  <c r="AQ112" i="62"/>
  <c r="AQ124" i="62" s="1"/>
  <c r="BA72" i="62"/>
  <c r="BA84" i="62" s="1"/>
  <c r="BA112" i="62"/>
  <c r="BA124" i="62" s="1"/>
  <c r="BD45" i="62"/>
  <c r="R45" i="62"/>
  <c r="BJ45" i="62"/>
  <c r="AW45" i="62"/>
  <c r="AI45" i="62"/>
  <c r="R110" i="62"/>
  <c r="R122" i="62" s="1"/>
  <c r="R70" i="62"/>
  <c r="R82" i="62" s="1"/>
  <c r="AP114" i="62"/>
  <c r="AP126" i="62" s="1"/>
  <c r="AP74" i="62"/>
  <c r="AP86" i="62" s="1"/>
  <c r="AG110" i="62"/>
  <c r="AG122" i="62" s="1"/>
  <c r="AG70" i="62"/>
  <c r="AG82" i="62" s="1"/>
  <c r="AK124" i="62"/>
  <c r="CB33" i="62"/>
  <c r="BC126" i="62"/>
  <c r="CB36" i="62"/>
  <c r="BL85" i="62"/>
  <c r="CB6" i="62"/>
  <c r="BI118" i="62"/>
  <c r="CB34" i="62"/>
  <c r="AX68" i="62"/>
  <c r="AX80" i="62" s="1"/>
  <c r="AX108" i="62"/>
  <c r="AX120" i="62" s="1"/>
  <c r="BJ42" i="62"/>
  <c r="AN42" i="62"/>
  <c r="X42" i="62"/>
  <c r="Z42" i="62"/>
  <c r="BG42" i="62"/>
  <c r="T42" i="62"/>
  <c r="BR42" i="62"/>
  <c r="BA42" i="62"/>
  <c r="P42" i="62"/>
  <c r="AI42" i="62"/>
  <c r="AX42" i="62"/>
  <c r="M109" i="62"/>
  <c r="M121" i="62" s="1"/>
  <c r="M69" i="62"/>
  <c r="M81" i="62" s="1"/>
  <c r="AR42" i="62"/>
  <c r="Q42" i="62"/>
  <c r="AK74" i="62"/>
  <c r="AK86" i="62" s="1"/>
  <c r="AK114" i="62"/>
  <c r="AK126" i="62" s="1"/>
  <c r="Z114" i="62"/>
  <c r="Z126" i="62" s="1"/>
  <c r="Z74" i="62"/>
  <c r="Z86" i="62" s="1"/>
  <c r="V114" i="62"/>
  <c r="V126" i="62" s="1"/>
  <c r="V74" i="62"/>
  <c r="V86" i="62" s="1"/>
  <c r="BK39" i="62"/>
  <c r="BA39" i="62"/>
  <c r="X39" i="62"/>
  <c r="AT39" i="62"/>
  <c r="AM39" i="62"/>
  <c r="BL39" i="62"/>
  <c r="AP39" i="62"/>
  <c r="AG106" i="62"/>
  <c r="AG118" i="62" s="1"/>
  <c r="AG66" i="62"/>
  <c r="AG78" i="62" s="1"/>
  <c r="AV39" i="62"/>
  <c r="BN39" i="62"/>
  <c r="BC39" i="62"/>
  <c r="AF39" i="62"/>
  <c r="BD39" i="62"/>
  <c r="O39" i="62"/>
  <c r="BH39" i="62"/>
  <c r="BO74" i="62"/>
  <c r="BO86" i="62" s="1"/>
  <c r="BO114" i="62"/>
  <c r="BO126" i="62" s="1"/>
  <c r="U70" i="62"/>
  <c r="U82" i="62" s="1"/>
  <c r="U110" i="62"/>
  <c r="U122" i="62" s="1"/>
  <c r="BB46" i="62"/>
  <c r="AF46" i="62"/>
  <c r="AI46" i="62"/>
  <c r="N73" i="62"/>
  <c r="N85" i="62" s="1"/>
  <c r="N113" i="62"/>
  <c r="N125" i="62" s="1"/>
  <c r="Y46" i="62"/>
  <c r="BJ46" i="62"/>
  <c r="BQ46" i="62"/>
  <c r="M113" i="62"/>
  <c r="M125" i="62" s="1"/>
  <c r="M73" i="62"/>
  <c r="M85" i="62" s="1"/>
  <c r="AQ46" i="62"/>
  <c r="Z46" i="62"/>
  <c r="AG46" i="62"/>
  <c r="AX46" i="62"/>
  <c r="Y110" i="62"/>
  <c r="Y122" i="62" s="1"/>
  <c r="Y70" i="62"/>
  <c r="Y82" i="62" s="1"/>
  <c r="BK40" i="62"/>
  <c r="AY40" i="62"/>
  <c r="Q40" i="62"/>
  <c r="BA40" i="62"/>
  <c r="X40" i="62"/>
  <c r="BN67" i="62"/>
  <c r="BN79" i="62" s="1"/>
  <c r="BN107" i="62"/>
  <c r="BN119" i="62" s="1"/>
  <c r="BE40" i="62"/>
  <c r="BP40" i="62"/>
  <c r="AU40" i="62"/>
  <c r="N40" i="62"/>
  <c r="R40" i="62"/>
  <c r="AF40" i="62"/>
  <c r="BG40" i="62"/>
  <c r="BR40" i="62"/>
  <c r="BM40" i="62"/>
  <c r="U74" i="62"/>
  <c r="U86" i="62" s="1"/>
  <c r="U114" i="62"/>
  <c r="U126" i="62" s="1"/>
  <c r="BA70" i="62"/>
  <c r="BA82" i="62" s="1"/>
  <c r="BA110" i="62"/>
  <c r="BA122" i="62" s="1"/>
  <c r="AR44" i="62"/>
  <c r="AU44" i="62"/>
  <c r="BB71" i="62"/>
  <c r="BB83" i="62" s="1"/>
  <c r="BB111" i="62"/>
  <c r="BB123" i="62" s="1"/>
  <c r="BA44" i="62"/>
  <c r="AA71" i="62"/>
  <c r="AA83" i="62" s="1"/>
  <c r="AA111" i="62"/>
  <c r="AA123" i="62" s="1"/>
  <c r="AS44" i="62"/>
  <c r="AO44" i="62"/>
  <c r="T44" i="62"/>
  <c r="BF44" i="62"/>
  <c r="AX44" i="62"/>
  <c r="AF44" i="62"/>
  <c r="BO44" i="62"/>
  <c r="U44" i="62"/>
  <c r="Z44" i="62"/>
  <c r="AX110" i="62"/>
  <c r="AX122" i="62" s="1"/>
  <c r="AX70" i="62"/>
  <c r="AX82" i="62" s="1"/>
  <c r="AH114" i="62"/>
  <c r="AH126" i="62" s="1"/>
  <c r="AH74" i="62"/>
  <c r="AH86" i="62" s="1"/>
  <c r="AC45" i="62"/>
  <c r="BO45" i="62"/>
  <c r="AP45" i="62"/>
  <c r="M72" i="62"/>
  <c r="M84" i="62" s="1"/>
  <c r="M112" i="62"/>
  <c r="M124" i="62" s="1"/>
  <c r="T112" i="62"/>
  <c r="T124" i="62" s="1"/>
  <c r="T72" i="62"/>
  <c r="T84" i="62" s="1"/>
  <c r="AD45" i="62"/>
  <c r="S45" i="62"/>
  <c r="AJ45" i="62"/>
  <c r="AX45" i="62"/>
  <c r="V45" i="62"/>
  <c r="AF45" i="62"/>
  <c r="BB45" i="62"/>
  <c r="Q70" i="62"/>
  <c r="Q82" i="62" s="1"/>
  <c r="Q110" i="62"/>
  <c r="Q122" i="62" s="1"/>
  <c r="AQ114" i="62"/>
  <c r="AQ126" i="62" s="1"/>
  <c r="AQ74" i="62"/>
  <c r="AQ86" i="62" s="1"/>
  <c r="AH70" i="62"/>
  <c r="AH82" i="62" s="1"/>
  <c r="AH110" i="62"/>
  <c r="AH122" i="62" s="1"/>
  <c r="AI114" i="84"/>
  <c r="AI126" i="84" s="1"/>
  <c r="AI74" i="84"/>
  <c r="AI86" i="84" s="1"/>
  <c r="BF68" i="84"/>
  <c r="BF80" i="84" s="1"/>
  <c r="AZ44" i="84"/>
  <c r="AZ71" i="84" s="1"/>
  <c r="AZ83" i="84" s="1"/>
  <c r="AY71" i="84"/>
  <c r="AY83" i="84" s="1"/>
  <c r="AR73" i="84"/>
  <c r="AR85" i="84" s="1"/>
  <c r="BL73" i="84"/>
  <c r="Q42" i="84"/>
  <c r="BA39" i="84"/>
  <c r="AS39" i="84"/>
  <c r="AH42" i="84"/>
  <c r="BQ47" i="84"/>
  <c r="BQ114" i="84" s="1"/>
  <c r="BQ126" i="84" s="1"/>
  <c r="BJ39" i="84"/>
  <c r="AC44" i="84"/>
  <c r="BG73" i="84"/>
  <c r="BG85" i="84" s="1"/>
  <c r="P74" i="84"/>
  <c r="P86" i="84" s="1"/>
  <c r="P69" i="84"/>
  <c r="P81" i="84" s="1"/>
  <c r="BO71" i="84"/>
  <c r="BO83" i="84" s="1"/>
  <c r="AD67" i="84"/>
  <c r="AD79" i="84" s="1"/>
  <c r="AP66" i="84"/>
  <c r="AP78" i="84" s="1"/>
  <c r="BC71" i="84"/>
  <c r="BC83" i="84" s="1"/>
  <c r="X71" i="84"/>
  <c r="X83" i="84" s="1"/>
  <c r="T42" i="84"/>
  <c r="BC39" i="84"/>
  <c r="BC66" i="84" s="1"/>
  <c r="BC78" i="84" s="1"/>
  <c r="BB42" i="84"/>
  <c r="AX39" i="84"/>
  <c r="AI42" i="84"/>
  <c r="BO39" i="84"/>
  <c r="BO66" i="84" s="1"/>
  <c r="BO78" i="84" s="1"/>
  <c r="BP42" i="84"/>
  <c r="AU39" i="84"/>
  <c r="AE39" i="84"/>
  <c r="AI39" i="84"/>
  <c r="Z39" i="84"/>
  <c r="W39" i="84"/>
  <c r="Z42" i="84"/>
  <c r="BE42" i="84"/>
  <c r="BE109" i="84" s="1"/>
  <c r="BE121" i="84" s="1"/>
  <c r="Q39" i="84"/>
  <c r="R39" i="84"/>
  <c r="AQ109" i="84"/>
  <c r="AQ121" i="84" s="1"/>
  <c r="AQ69" i="84"/>
  <c r="AQ81" i="84" s="1"/>
  <c r="P108" i="84"/>
  <c r="P120" i="84" s="1"/>
  <c r="Q73" i="84"/>
  <c r="Q85" i="84" s="1"/>
  <c r="BO109" i="84"/>
  <c r="BO121" i="84" s="1"/>
  <c r="BO69" i="84"/>
  <c r="BO81" i="84" s="1"/>
  <c r="AE111" i="84"/>
  <c r="AE123" i="84" s="1"/>
  <c r="AZ106" i="84"/>
  <c r="AZ118" i="84" s="1"/>
  <c r="AZ66" i="84"/>
  <c r="AZ78" i="84" s="1"/>
  <c r="AI111" i="84"/>
  <c r="AI123" i="84" s="1"/>
  <c r="AI71" i="84"/>
  <c r="AI83" i="84" s="1"/>
  <c r="BL42" i="84"/>
  <c r="BF44" i="84"/>
  <c r="BF39" i="84"/>
  <c r="BG39" i="84"/>
  <c r="BG66" i="84" s="1"/>
  <c r="BG78" i="84" s="1"/>
  <c r="AK111" i="84"/>
  <c r="AK123" i="84" s="1"/>
  <c r="AK71" i="84"/>
  <c r="AK83" i="84" s="1"/>
  <c r="BA114" i="84"/>
  <c r="BA126" i="84" s="1"/>
  <c r="BA74" i="84"/>
  <c r="BA86" i="84" s="1"/>
  <c r="BO106" i="84"/>
  <c r="BO118" i="84" s="1"/>
  <c r="P68" i="84"/>
  <c r="P80" i="84" s="1"/>
  <c r="AW68" i="84"/>
  <c r="AW80" i="84" s="1"/>
  <c r="AK108" i="84"/>
  <c r="AK120" i="84" s="1"/>
  <c r="AK68" i="84"/>
  <c r="AK80" i="84" s="1"/>
  <c r="AX47" i="84"/>
  <c r="AY47" i="84"/>
  <c r="U47" i="84"/>
  <c r="T47" i="84"/>
  <c r="AP47" i="84"/>
  <c r="AO47" i="84"/>
  <c r="BE111" i="84"/>
  <c r="BE123" i="84" s="1"/>
  <c r="BE71" i="84"/>
  <c r="BE83" i="84" s="1"/>
  <c r="T44" i="84"/>
  <c r="U44" i="84"/>
  <c r="O110" i="84"/>
  <c r="O122" i="84" s="1"/>
  <c r="AJ42" i="84"/>
  <c r="BQ111" i="84"/>
  <c r="BQ123" i="84" s="1"/>
  <c r="AM39" i="84"/>
  <c r="AN39" i="84"/>
  <c r="AN66" i="84" s="1"/>
  <c r="AN78" i="84" s="1"/>
  <c r="AH110" i="84"/>
  <c r="AH122" i="84" s="1"/>
  <c r="AA42" i="84"/>
  <c r="AB42" i="84"/>
  <c r="AU110" i="84"/>
  <c r="AU122" i="84" s="1"/>
  <c r="AU70" i="84"/>
  <c r="AU82" i="84" s="1"/>
  <c r="AH106" i="84"/>
  <c r="AH118" i="84" s="1"/>
  <c r="AH66" i="84"/>
  <c r="BC106" i="84"/>
  <c r="BC118" i="84" s="1"/>
  <c r="AT111" i="84"/>
  <c r="AT123" i="84" s="1"/>
  <c r="AT71" i="84"/>
  <c r="AT83" i="84" s="1"/>
  <c r="Z71" i="84"/>
  <c r="Z83" i="84" s="1"/>
  <c r="S106" i="84"/>
  <c r="S118" i="84" s="1"/>
  <c r="S66" i="84"/>
  <c r="S78" i="84" s="1"/>
  <c r="AK39" i="84"/>
  <c r="AL39" i="84"/>
  <c r="BP39" i="84"/>
  <c r="BP66" i="84" s="1"/>
  <c r="BP78" i="84" s="1"/>
  <c r="U66" i="84"/>
  <c r="U78" i="84" s="1"/>
  <c r="M39" i="84"/>
  <c r="N39" i="84"/>
  <c r="X109" i="84"/>
  <c r="X121" i="84" s="1"/>
  <c r="X69" i="84"/>
  <c r="X81" i="84" s="1"/>
  <c r="BK109" i="84"/>
  <c r="BK121" i="84" s="1"/>
  <c r="BK69" i="84"/>
  <c r="BK81" i="84" s="1"/>
  <c r="AS42" i="84"/>
  <c r="Z108" i="84"/>
  <c r="Z120" i="84" s="1"/>
  <c r="Z68" i="84"/>
  <c r="AP111" i="84"/>
  <c r="AP123" i="84" s="1"/>
  <c r="AF74" i="84"/>
  <c r="AF86" i="84" s="1"/>
  <c r="BM42" i="84"/>
  <c r="X39" i="84"/>
  <c r="AT42" i="84"/>
  <c r="AN42" i="84"/>
  <c r="AU42" i="84"/>
  <c r="BC42" i="84"/>
  <c r="AK42" i="84"/>
  <c r="BE39" i="84"/>
  <c r="AB39" i="84"/>
  <c r="BR39" i="84"/>
  <c r="AR39" i="84"/>
  <c r="BH39" i="84"/>
  <c r="BB39" i="84"/>
  <c r="Y42" i="84"/>
  <c r="BH42" i="84"/>
  <c r="BQ42" i="84"/>
  <c r="S42" i="84"/>
  <c r="AG67" i="84"/>
  <c r="AG107" i="84"/>
  <c r="BH44" i="84"/>
  <c r="AC42" i="84"/>
  <c r="V42" i="84"/>
  <c r="AS44" i="84"/>
  <c r="AD39" i="84"/>
  <c r="AO42" i="84"/>
  <c r="Y39" i="84"/>
  <c r="BL39" i="84"/>
  <c r="BQ39" i="84"/>
  <c r="V39" i="84"/>
  <c r="AB71" i="84"/>
  <c r="AB83" i="84" s="1"/>
  <c r="AB111" i="84"/>
  <c r="AB123" i="84" s="1"/>
  <c r="U41" i="84"/>
  <c r="BM39" i="84"/>
  <c r="BF42" i="84"/>
  <c r="AY42" i="84"/>
  <c r="AM42" i="84"/>
  <c r="BR42" i="84"/>
  <c r="AZ113" i="84"/>
  <c r="AZ125" i="84" s="1"/>
  <c r="AZ73" i="84"/>
  <c r="AZ85" i="84" s="1"/>
  <c r="CB19" i="84"/>
  <c r="BC86" i="84"/>
  <c r="BD111" i="84"/>
  <c r="BD123" i="84" s="1"/>
  <c r="BD71" i="84"/>
  <c r="BD83" i="84" s="1"/>
  <c r="AG111" i="84"/>
  <c r="AG123" i="84" s="1"/>
  <c r="AG71" i="84"/>
  <c r="AG83" i="84" s="1"/>
  <c r="BL112" i="84"/>
  <c r="BL124" i="84" s="1"/>
  <c r="BL72" i="84"/>
  <c r="BL84" i="84" s="1"/>
  <c r="Y108" i="84"/>
  <c r="Y120" i="84" s="1"/>
  <c r="Y68" i="84"/>
  <c r="Y80" i="84" s="1"/>
  <c r="BP110" i="84"/>
  <c r="BP122" i="84" s="1"/>
  <c r="BP70" i="84"/>
  <c r="BP82" i="84" s="1"/>
  <c r="R113" i="84"/>
  <c r="R125" i="84" s="1"/>
  <c r="R73" i="84"/>
  <c r="R85" i="84" s="1"/>
  <c r="AL110" i="84"/>
  <c r="AL122" i="84" s="1"/>
  <c r="AL70" i="84"/>
  <c r="AL82" i="84" s="1"/>
  <c r="BM108" i="84"/>
  <c r="BM120" i="84" s="1"/>
  <c r="BM68" i="84"/>
  <c r="BM80" i="84" s="1"/>
  <c r="BE108" i="84"/>
  <c r="BE120" i="84" s="1"/>
  <c r="BE68" i="84"/>
  <c r="BE80" i="84" s="1"/>
  <c r="AJ110" i="84"/>
  <c r="AJ122" i="84" s="1"/>
  <c r="AJ70" i="84"/>
  <c r="AJ82" i="84" s="1"/>
  <c r="BD107" i="84"/>
  <c r="BD119" i="84" s="1"/>
  <c r="BD67" i="84"/>
  <c r="BD79" i="84" s="1"/>
  <c r="AH111" i="84"/>
  <c r="AH71" i="84"/>
  <c r="T112" i="84"/>
  <c r="T124" i="84" s="1"/>
  <c r="T72" i="84"/>
  <c r="T84" i="84" s="1"/>
  <c r="BN111" i="84"/>
  <c r="BN123" i="84" s="1"/>
  <c r="BN71" i="84"/>
  <c r="BN83" i="84" s="1"/>
  <c r="AA110" i="84"/>
  <c r="AA122" i="84" s="1"/>
  <c r="AA70" i="84"/>
  <c r="AA82" i="84" s="1"/>
  <c r="AW110" i="84"/>
  <c r="AW122" i="84" s="1"/>
  <c r="AW70" i="84"/>
  <c r="AW82" i="84" s="1"/>
  <c r="AW106" i="84"/>
  <c r="AW118" i="84" s="1"/>
  <c r="AW66" i="84"/>
  <c r="AW78" i="84" s="1"/>
  <c r="AS110" i="84"/>
  <c r="AS122" i="84" s="1"/>
  <c r="AS70" i="84"/>
  <c r="AS82" i="84" s="1"/>
  <c r="BQ112" i="84"/>
  <c r="BQ124" i="84" s="1"/>
  <c r="BQ72" i="84"/>
  <c r="BQ84" i="84" s="1"/>
  <c r="AQ82" i="84"/>
  <c r="CB28" i="84"/>
  <c r="BB113" i="84"/>
  <c r="BB125" i="84" s="1"/>
  <c r="BB73" i="84"/>
  <c r="BB85" i="84" s="1"/>
  <c r="AX113" i="84"/>
  <c r="AX125" i="84" s="1"/>
  <c r="AX73" i="84"/>
  <c r="AX85" i="84" s="1"/>
  <c r="AK112" i="84"/>
  <c r="AK124" i="84" s="1"/>
  <c r="AK72" i="84"/>
  <c r="AK84" i="84" s="1"/>
  <c r="BG108" i="84"/>
  <c r="BG120" i="84" s="1"/>
  <c r="BG68" i="84"/>
  <c r="BG80" i="84" s="1"/>
  <c r="AV108" i="84"/>
  <c r="AV120" i="84" s="1"/>
  <c r="AV68" i="84"/>
  <c r="AV80" i="84" s="1"/>
  <c r="AA114" i="84"/>
  <c r="AA74" i="84"/>
  <c r="Y114" i="84"/>
  <c r="Y126" i="84" s="1"/>
  <c r="Y74" i="84"/>
  <c r="Y86" i="84" s="1"/>
  <c r="BO107" i="84"/>
  <c r="BO119" i="84" s="1"/>
  <c r="BO67" i="84"/>
  <c r="BO79" i="84" s="1"/>
  <c r="N107" i="84"/>
  <c r="N119" i="84" s="1"/>
  <c r="N67" i="84"/>
  <c r="N79" i="84" s="1"/>
  <c r="BJ107" i="84"/>
  <c r="BJ119" i="84" s="1"/>
  <c r="BJ67" i="84"/>
  <c r="BJ79" i="84" s="1"/>
  <c r="AZ108" i="84"/>
  <c r="AZ120" i="84" s="1"/>
  <c r="AZ68" i="84"/>
  <c r="AZ80" i="84" s="1"/>
  <c r="AF112" i="84"/>
  <c r="AF124" i="84" s="1"/>
  <c r="AF72" i="84"/>
  <c r="AF84" i="84" s="1"/>
  <c r="W112" i="84"/>
  <c r="W124" i="84" s="1"/>
  <c r="W72" i="84"/>
  <c r="W84" i="84" s="1"/>
  <c r="W110" i="84"/>
  <c r="W122" i="84" s="1"/>
  <c r="W70" i="84"/>
  <c r="W82" i="84" s="1"/>
  <c r="T106" i="84"/>
  <c r="T118" i="84" s="1"/>
  <c r="T66" i="84"/>
  <c r="T78" i="84" s="1"/>
  <c r="N110" i="84"/>
  <c r="N122" i="84" s="1"/>
  <c r="N70" i="84"/>
  <c r="N82" i="84" s="1"/>
  <c r="AF109" i="84"/>
  <c r="AF121" i="84" s="1"/>
  <c r="AF69" i="84"/>
  <c r="AF81" i="84" s="1"/>
  <c r="O109" i="84"/>
  <c r="O121" i="84" s="1"/>
  <c r="O69" i="84"/>
  <c r="O81" i="84" s="1"/>
  <c r="W111" i="84"/>
  <c r="W123" i="84" s="1"/>
  <c r="W71" i="84"/>
  <c r="W83" i="84" s="1"/>
  <c r="N111" i="84"/>
  <c r="N123" i="84" s="1"/>
  <c r="N71" i="84"/>
  <c r="N83" i="84" s="1"/>
  <c r="AC106" i="84"/>
  <c r="AC118" i="84" s="1"/>
  <c r="AC66" i="84"/>
  <c r="AC78" i="84" s="1"/>
  <c r="BB109" i="84"/>
  <c r="BB121" i="84" s="1"/>
  <c r="BB69" i="84"/>
  <c r="BB81" i="84" s="1"/>
  <c r="P106" i="84"/>
  <c r="P118" i="84" s="1"/>
  <c r="P66" i="84"/>
  <c r="P78" i="84" s="1"/>
  <c r="BQ108" i="84"/>
  <c r="BQ120" i="84" s="1"/>
  <c r="BQ68" i="84"/>
  <c r="BQ80" i="84" s="1"/>
  <c r="AQ111" i="84"/>
  <c r="AQ123" i="84" s="1"/>
  <c r="AQ71" i="84"/>
  <c r="AQ83" i="84" s="1"/>
  <c r="Y107" i="84"/>
  <c r="Y119" i="84" s="1"/>
  <c r="Y67" i="84"/>
  <c r="Y79" i="84" s="1"/>
  <c r="AR109" i="84"/>
  <c r="AR121" i="84" s="1"/>
  <c r="AR69" i="84"/>
  <c r="AR81" i="84" s="1"/>
  <c r="AV112" i="84"/>
  <c r="AV124" i="84" s="1"/>
  <c r="AV72" i="84"/>
  <c r="AV84" i="84" s="1"/>
  <c r="CB43" i="84"/>
  <c r="AG124" i="84"/>
  <c r="BR110" i="84"/>
  <c r="BR122" i="84" s="1"/>
  <c r="BR70" i="84"/>
  <c r="BR82" i="84" s="1"/>
  <c r="BJ110" i="84"/>
  <c r="BJ122" i="84" s="1"/>
  <c r="BJ70" i="84"/>
  <c r="BJ82" i="84" s="1"/>
  <c r="BD109" i="84"/>
  <c r="BD121" i="84" s="1"/>
  <c r="BD69" i="84"/>
  <c r="BD81" i="84" s="1"/>
  <c r="BF113" i="84"/>
  <c r="BF125" i="84" s="1"/>
  <c r="BF73" i="84"/>
  <c r="BF85" i="84" s="1"/>
  <c r="CB13" i="84"/>
  <c r="BI85" i="84"/>
  <c r="U113" i="84"/>
  <c r="U125" i="84" s="1"/>
  <c r="U73" i="84"/>
  <c r="U85" i="84" s="1"/>
  <c r="BG111" i="84"/>
  <c r="BG123" i="84" s="1"/>
  <c r="BG71" i="84"/>
  <c r="BG83" i="84" s="1"/>
  <c r="AR108" i="84"/>
  <c r="AR120" i="84" s="1"/>
  <c r="AR68" i="84"/>
  <c r="AR80" i="84" s="1"/>
  <c r="AN108" i="84"/>
  <c r="AN68" i="84"/>
  <c r="BG106" i="84"/>
  <c r="BG118" i="84" s="1"/>
  <c r="BK114" i="84"/>
  <c r="BK74" i="84"/>
  <c r="CB17" i="84"/>
  <c r="BI82" i="84"/>
  <c r="CB4" i="84"/>
  <c r="BI78" i="84"/>
  <c r="AZ114" i="84"/>
  <c r="AZ126" i="84" s="1"/>
  <c r="AZ74" i="84"/>
  <c r="AZ86" i="84" s="1"/>
  <c r="CB10" i="84"/>
  <c r="BL85" i="84"/>
  <c r="AX108" i="84"/>
  <c r="AX120" i="84" s="1"/>
  <c r="AX68" i="84"/>
  <c r="AX80" i="84" s="1"/>
  <c r="AH114" i="84"/>
  <c r="AH126" i="84" s="1"/>
  <c r="AH74" i="84"/>
  <c r="AH86" i="84" s="1"/>
  <c r="CB18" i="84"/>
  <c r="AS86" i="84"/>
  <c r="R107" i="84"/>
  <c r="R119" i="84" s="1"/>
  <c r="R67" i="84"/>
  <c r="R79" i="84" s="1"/>
  <c r="AH112" i="84"/>
  <c r="AH124" i="84" s="1"/>
  <c r="AH72" i="84"/>
  <c r="AH84" i="84" s="1"/>
  <c r="AZ112" i="84"/>
  <c r="AZ124" i="84" s="1"/>
  <c r="AZ72" i="84"/>
  <c r="AZ84" i="84" s="1"/>
  <c r="V111" i="84"/>
  <c r="V123" i="84" s="1"/>
  <c r="V71" i="84"/>
  <c r="V83" i="84" s="1"/>
  <c r="BR111" i="84"/>
  <c r="BR123" i="84" s="1"/>
  <c r="BR71" i="84"/>
  <c r="BR83" i="84" s="1"/>
  <c r="AR110" i="84"/>
  <c r="AR122" i="84" s="1"/>
  <c r="AR70" i="84"/>
  <c r="AR82" i="84" s="1"/>
  <c r="BD112" i="84"/>
  <c r="BD124" i="84" s="1"/>
  <c r="BD72" i="84"/>
  <c r="BD84" i="84" s="1"/>
  <c r="BH113" i="84"/>
  <c r="BH125" i="84" s="1"/>
  <c r="BH73" i="84"/>
  <c r="BH85" i="84" s="1"/>
  <c r="CB38" i="84"/>
  <c r="BI125" i="84"/>
  <c r="AH113" i="84"/>
  <c r="AH125" i="84" s="1"/>
  <c r="AH73" i="84"/>
  <c r="AH85" i="84" s="1"/>
  <c r="AJ114" i="84"/>
  <c r="AJ74" i="84"/>
  <c r="S108" i="84"/>
  <c r="S120" i="84" s="1"/>
  <c r="S68" i="84"/>
  <c r="S80" i="84" s="1"/>
  <c r="Y111" i="84"/>
  <c r="Y123" i="84" s="1"/>
  <c r="Y71" i="84"/>
  <c r="Y83" i="84" s="1"/>
  <c r="AV107" i="84"/>
  <c r="AV119" i="84" s="1"/>
  <c r="AV67" i="84"/>
  <c r="AV79" i="84" s="1"/>
  <c r="AE114" i="84"/>
  <c r="AE126" i="84" s="1"/>
  <c r="AE74" i="84"/>
  <c r="AE86" i="84" s="1"/>
  <c r="BM110" i="84"/>
  <c r="BM70" i="84"/>
  <c r="AF113" i="84"/>
  <c r="AF125" i="84" s="1"/>
  <c r="AF73" i="84"/>
  <c r="AF85" i="84" s="1"/>
  <c r="AM108" i="84"/>
  <c r="AM120" i="84" s="1"/>
  <c r="AM68" i="84"/>
  <c r="AM80" i="84" s="1"/>
  <c r="CB14" i="84"/>
  <c r="AF80" i="84"/>
  <c r="AO107" i="84"/>
  <c r="AO119" i="84" s="1"/>
  <c r="AO67" i="84"/>
  <c r="AO79" i="84" s="1"/>
  <c r="BC107" i="84"/>
  <c r="BC119" i="84" s="1"/>
  <c r="BC67" i="84"/>
  <c r="BC79" i="84" s="1"/>
  <c r="P111" i="84"/>
  <c r="P123" i="84" s="1"/>
  <c r="P71" i="84"/>
  <c r="P83" i="84" s="1"/>
  <c r="BK106" i="84"/>
  <c r="BK118" i="84" s="1"/>
  <c r="BK66" i="84"/>
  <c r="BK78" i="84" s="1"/>
  <c r="AI109" i="84"/>
  <c r="AI121" i="84" s="1"/>
  <c r="AI69" i="84"/>
  <c r="AI81" i="84" s="1"/>
  <c r="CB50" i="84"/>
  <c r="AQ122" i="84"/>
  <c r="AJ108" i="84"/>
  <c r="AJ120" i="84" s="1"/>
  <c r="AJ68" i="84"/>
  <c r="AJ80" i="84" s="1"/>
  <c r="AO113" i="84"/>
  <c r="AO125" i="84" s="1"/>
  <c r="AO73" i="84"/>
  <c r="AO85" i="84" s="1"/>
  <c r="BR113" i="84"/>
  <c r="BR125" i="84" s="1"/>
  <c r="BR73" i="84"/>
  <c r="BR85" i="84" s="1"/>
  <c r="W108" i="84"/>
  <c r="W120" i="84" s="1"/>
  <c r="W68" i="84"/>
  <c r="W80" i="84" s="1"/>
  <c r="AI107" i="84"/>
  <c r="AI119" i="84" s="1"/>
  <c r="AI67" i="84"/>
  <c r="AI79" i="84" s="1"/>
  <c r="BF112" i="84"/>
  <c r="BF124" i="84" s="1"/>
  <c r="BF72" i="84"/>
  <c r="BF84" i="84" s="1"/>
  <c r="Y112" i="84"/>
  <c r="Y124" i="84" s="1"/>
  <c r="Y72" i="84"/>
  <c r="Y84" i="84" s="1"/>
  <c r="AS112" i="84"/>
  <c r="AS124" i="84" s="1"/>
  <c r="AS72" i="84"/>
  <c r="AS84" i="84" s="1"/>
  <c r="BL111" i="84"/>
  <c r="BL123" i="84" s="1"/>
  <c r="BL71" i="84"/>
  <c r="BL83" i="84" s="1"/>
  <c r="AG110" i="84"/>
  <c r="AG122" i="84" s="1"/>
  <c r="AG70" i="84"/>
  <c r="AG82" i="84" s="1"/>
  <c r="P110" i="84"/>
  <c r="P122" i="84" s="1"/>
  <c r="P70" i="84"/>
  <c r="P82" i="84" s="1"/>
  <c r="AI110" i="84"/>
  <c r="AI122" i="84" s="1"/>
  <c r="AI70" i="84"/>
  <c r="AI82" i="84" s="1"/>
  <c r="BF110" i="84"/>
  <c r="BF122" i="84" s="1"/>
  <c r="BF70" i="84"/>
  <c r="BF82" i="84" s="1"/>
  <c r="BH110" i="84"/>
  <c r="BH122" i="84" s="1"/>
  <c r="BH70" i="84"/>
  <c r="BH82" i="84" s="1"/>
  <c r="N113" i="84"/>
  <c r="N125" i="84" s="1"/>
  <c r="N73" i="84"/>
  <c r="N85" i="84" s="1"/>
  <c r="AO111" i="84"/>
  <c r="AO123" i="84" s="1"/>
  <c r="AO71" i="84"/>
  <c r="AO83" i="84" s="1"/>
  <c r="BP109" i="84"/>
  <c r="BP121" i="84" s="1"/>
  <c r="BP69" i="84"/>
  <c r="BP81" i="84" s="1"/>
  <c r="AU108" i="84"/>
  <c r="AU120" i="84" s="1"/>
  <c r="AU68" i="84"/>
  <c r="AU80" i="84" s="1"/>
  <c r="CB44" i="84"/>
  <c r="AF120" i="84"/>
  <c r="AM107" i="84"/>
  <c r="AM119" i="84" s="1"/>
  <c r="AM67" i="84"/>
  <c r="AM79" i="84" s="1"/>
  <c r="CB32" i="84"/>
  <c r="BC126" i="84"/>
  <c r="V107" i="84"/>
  <c r="V119" i="84" s="1"/>
  <c r="V67" i="84"/>
  <c r="V79" i="84" s="1"/>
  <c r="AL107" i="84"/>
  <c r="AL119" i="84" s="1"/>
  <c r="AL67" i="84"/>
  <c r="AL79" i="84" s="1"/>
  <c r="CB23" i="84"/>
  <c r="BI80" i="84"/>
  <c r="AE112" i="84"/>
  <c r="AE124" i="84" s="1"/>
  <c r="AE72" i="84"/>
  <c r="AE84" i="84" s="1"/>
  <c r="BB112" i="84"/>
  <c r="BB124" i="84" s="1"/>
  <c r="BB72" i="84"/>
  <c r="BB84" i="84" s="1"/>
  <c r="BD106" i="84"/>
  <c r="BD118" i="84" s="1"/>
  <c r="BD66" i="84"/>
  <c r="BD78" i="84" s="1"/>
  <c r="BK111" i="84"/>
  <c r="BK123" i="84" s="1"/>
  <c r="BK71" i="84"/>
  <c r="BK83" i="84" s="1"/>
  <c r="AF110" i="84"/>
  <c r="AF122" i="84" s="1"/>
  <c r="AF70" i="84"/>
  <c r="AF82" i="84" s="1"/>
  <c r="AY110" i="84"/>
  <c r="AY122" i="84" s="1"/>
  <c r="AY70" i="84"/>
  <c r="AY82" i="84" s="1"/>
  <c r="BP111" i="84"/>
  <c r="BP123" i="84" s="1"/>
  <c r="BP71" i="84"/>
  <c r="BP83" i="84" s="1"/>
  <c r="AY106" i="84"/>
  <c r="AY118" i="84" s="1"/>
  <c r="AY66" i="84"/>
  <c r="AY78" i="84" s="1"/>
  <c r="BI112" i="84"/>
  <c r="BI124" i="84" s="1"/>
  <c r="BI72" i="84"/>
  <c r="BI84" i="84" s="1"/>
  <c r="U109" i="84"/>
  <c r="U121" i="84" s="1"/>
  <c r="U69" i="84"/>
  <c r="U81" i="84" s="1"/>
  <c r="W113" i="84"/>
  <c r="W125" i="84" s="1"/>
  <c r="W73" i="84"/>
  <c r="W85" i="84" s="1"/>
  <c r="AV113" i="84"/>
  <c r="AV125" i="84" s="1"/>
  <c r="AV73" i="84"/>
  <c r="AV85" i="84" s="1"/>
  <c r="BN108" i="84"/>
  <c r="BN120" i="84" s="1"/>
  <c r="BN68" i="84"/>
  <c r="BN80" i="84" s="1"/>
  <c r="CB11" i="84"/>
  <c r="Z80" i="84"/>
  <c r="AD108" i="84"/>
  <c r="AD120" i="84" s="1"/>
  <c r="AD68" i="84"/>
  <c r="AD80" i="84" s="1"/>
  <c r="BC108" i="84"/>
  <c r="BC120" i="84" s="1"/>
  <c r="BC68" i="84"/>
  <c r="BC80" i="84" s="1"/>
  <c r="R106" i="84"/>
  <c r="R118" i="84" s="1"/>
  <c r="R66" i="84"/>
  <c r="R78" i="84" s="1"/>
  <c r="O114" i="84"/>
  <c r="O126" i="84" s="1"/>
  <c r="O74" i="84"/>
  <c r="O86" i="84" s="1"/>
  <c r="AN114" i="84"/>
  <c r="AN126" i="84" s="1"/>
  <c r="AN74" i="84"/>
  <c r="AN86" i="84" s="1"/>
  <c r="AT107" i="84"/>
  <c r="AT119" i="84" s="1"/>
  <c r="AT67" i="84"/>
  <c r="AT79" i="84" s="1"/>
  <c r="AC107" i="84"/>
  <c r="AC119" i="84" s="1"/>
  <c r="AC67" i="84"/>
  <c r="AC79" i="84" s="1"/>
  <c r="BI107" i="84"/>
  <c r="BI119" i="84" s="1"/>
  <c r="BI67" i="84"/>
  <c r="BI79" i="84" s="1"/>
  <c r="CB16" i="84"/>
  <c r="AG85" i="84"/>
  <c r="AX112" i="84"/>
  <c r="AX124" i="84" s="1"/>
  <c r="AX72" i="84"/>
  <c r="AX84" i="84" s="1"/>
  <c r="BR112" i="84"/>
  <c r="BR124" i="84" s="1"/>
  <c r="BR72" i="84"/>
  <c r="BR84" i="84" s="1"/>
  <c r="O112" i="84"/>
  <c r="O124" i="84" s="1"/>
  <c r="O72" i="84"/>
  <c r="O84" i="84" s="1"/>
  <c r="AZ109" i="84"/>
  <c r="AZ121" i="84" s="1"/>
  <c r="AZ69" i="84"/>
  <c r="AZ81" i="84" s="1"/>
  <c r="AU106" i="84"/>
  <c r="AU118" i="84" s="1"/>
  <c r="AU66" i="84"/>
  <c r="AU78" i="84" s="1"/>
  <c r="Y110" i="84"/>
  <c r="Y122" i="84" s="1"/>
  <c r="Y70" i="84"/>
  <c r="Y82" i="84" s="1"/>
  <c r="AX111" i="84"/>
  <c r="AX123" i="84" s="1"/>
  <c r="AX71" i="84"/>
  <c r="AX83" i="84" s="1"/>
  <c r="N109" i="84"/>
  <c r="N121" i="84" s="1"/>
  <c r="N69" i="84"/>
  <c r="N81" i="84" s="1"/>
  <c r="BG109" i="84"/>
  <c r="BG121" i="84" s="1"/>
  <c r="BG69" i="84"/>
  <c r="BG81" i="84" s="1"/>
  <c r="AV109" i="84"/>
  <c r="AV121" i="84" s="1"/>
  <c r="AV69" i="84"/>
  <c r="AV81" i="84" s="1"/>
  <c r="CB35" i="84"/>
  <c r="BI122" i="84"/>
  <c r="BN114" i="84"/>
  <c r="BN126" i="84" s="1"/>
  <c r="BN74" i="84"/>
  <c r="BN86" i="84" s="1"/>
  <c r="AT113" i="84"/>
  <c r="AT125" i="84" s="1"/>
  <c r="AT73" i="84"/>
  <c r="AT85" i="84" s="1"/>
  <c r="CB37" i="84"/>
  <c r="BL125" i="84"/>
  <c r="AB108" i="84"/>
  <c r="AB120" i="84" s="1"/>
  <c r="AB68" i="84"/>
  <c r="AB80" i="84" s="1"/>
  <c r="AT114" i="84"/>
  <c r="AT126" i="84" s="1"/>
  <c r="AT74" i="84"/>
  <c r="AT86" i="84" s="1"/>
  <c r="CB42" i="84"/>
  <c r="AS126" i="84"/>
  <c r="R109" i="84"/>
  <c r="R121" i="84" s="1"/>
  <c r="R69" i="84"/>
  <c r="R81" i="84" s="1"/>
  <c r="AW112" i="84"/>
  <c r="AW124" i="84" s="1"/>
  <c r="AW72" i="84"/>
  <c r="AW84" i="84" s="1"/>
  <c r="BM112" i="84"/>
  <c r="BM124" i="84" s="1"/>
  <c r="BM72" i="84"/>
  <c r="BM84" i="84" s="1"/>
  <c r="AX109" i="84"/>
  <c r="AX121" i="84" s="1"/>
  <c r="AX69" i="84"/>
  <c r="AX81" i="84" s="1"/>
  <c r="AJ111" i="84"/>
  <c r="AJ123" i="84" s="1"/>
  <c r="AJ71" i="84"/>
  <c r="AJ83" i="84" s="1"/>
  <c r="AW109" i="84"/>
  <c r="AW121" i="84" s="1"/>
  <c r="AW69" i="84"/>
  <c r="AW81" i="84" s="1"/>
  <c r="P107" i="84"/>
  <c r="P119" i="84" s="1"/>
  <c r="P67" i="84"/>
  <c r="P79" i="84" s="1"/>
  <c r="AD113" i="84"/>
  <c r="AD125" i="84" s="1"/>
  <c r="AD73" i="84"/>
  <c r="AD85" i="84" s="1"/>
  <c r="AQ113" i="84"/>
  <c r="AQ125" i="84" s="1"/>
  <c r="AQ73" i="84"/>
  <c r="AQ85" i="84" s="1"/>
  <c r="BO113" i="84"/>
  <c r="BO125" i="84" s="1"/>
  <c r="BO73" i="84"/>
  <c r="BO85" i="84" s="1"/>
  <c r="AH108" i="84"/>
  <c r="AH120" i="84" s="1"/>
  <c r="AH68" i="84"/>
  <c r="AH80" i="84" s="1"/>
  <c r="AG108" i="84"/>
  <c r="AG120" i="84" s="1"/>
  <c r="AG68" i="84"/>
  <c r="AG80" i="84" s="1"/>
  <c r="T114" i="84"/>
  <c r="T126" i="84" s="1"/>
  <c r="T74" i="84"/>
  <c r="T86" i="84" s="1"/>
  <c r="BI114" i="84"/>
  <c r="BI74" i="84"/>
  <c r="CB12" i="84"/>
  <c r="AH78" i="84"/>
  <c r="BL107" i="84"/>
  <c r="BL119" i="84" s="1"/>
  <c r="BL67" i="84"/>
  <c r="BL79" i="84" s="1"/>
  <c r="AP109" i="84"/>
  <c r="AP121" i="84" s="1"/>
  <c r="AP69" i="84"/>
  <c r="AP81" i="84" s="1"/>
  <c r="BN112" i="84"/>
  <c r="BN124" i="84" s="1"/>
  <c r="BN72" i="84"/>
  <c r="BN84" i="84" s="1"/>
  <c r="S112" i="84"/>
  <c r="S124" i="84" s="1"/>
  <c r="S72" i="84"/>
  <c r="S84" i="84" s="1"/>
  <c r="R110" i="84"/>
  <c r="R122" i="84" s="1"/>
  <c r="R70" i="84"/>
  <c r="R82" i="84" s="1"/>
  <c r="BG107" i="84"/>
  <c r="BG119" i="84" s="1"/>
  <c r="BG67" i="84"/>
  <c r="BG79" i="84" s="1"/>
  <c r="AC108" i="84"/>
  <c r="AC120" i="84" s="1"/>
  <c r="AC68" i="84"/>
  <c r="AC80" i="84" s="1"/>
  <c r="AU114" i="84"/>
  <c r="AU126" i="84" s="1"/>
  <c r="AU74" i="84"/>
  <c r="AU86" i="84" s="1"/>
  <c r="AD114" i="84"/>
  <c r="AD126" i="84" s="1"/>
  <c r="AD74" i="84"/>
  <c r="AD86" i="84" s="1"/>
  <c r="Z107" i="84"/>
  <c r="Z119" i="84" s="1"/>
  <c r="Z67" i="84"/>
  <c r="Z79" i="84" s="1"/>
  <c r="AQ107" i="84"/>
  <c r="AQ119" i="84" s="1"/>
  <c r="AQ67" i="84"/>
  <c r="AQ79" i="84" s="1"/>
  <c r="BN109" i="84"/>
  <c r="BN121" i="84" s="1"/>
  <c r="BN69" i="84"/>
  <c r="BN81" i="84" s="1"/>
  <c r="BN106" i="84"/>
  <c r="BN118" i="84" s="1"/>
  <c r="BN66" i="84"/>
  <c r="BN78" i="84" s="1"/>
  <c r="BN113" i="84"/>
  <c r="BN125" i="84" s="1"/>
  <c r="BN73" i="84"/>
  <c r="BN85" i="84" s="1"/>
  <c r="BJ109" i="84"/>
  <c r="BJ121" i="84" s="1"/>
  <c r="BJ69" i="84"/>
  <c r="BJ81" i="84" s="1"/>
  <c r="R108" i="84"/>
  <c r="R120" i="84" s="1"/>
  <c r="R68" i="84"/>
  <c r="R80" i="84" s="1"/>
  <c r="AQ108" i="84"/>
  <c r="AQ120" i="84" s="1"/>
  <c r="AQ68" i="84"/>
  <c r="AQ80" i="84" s="1"/>
  <c r="W114" i="84"/>
  <c r="W126" i="84" s="1"/>
  <c r="W74" i="84"/>
  <c r="W86" i="84" s="1"/>
  <c r="BR107" i="84"/>
  <c r="BR119" i="84" s="1"/>
  <c r="BR67" i="84"/>
  <c r="BR79" i="84" s="1"/>
  <c r="AK107" i="84"/>
  <c r="AK119" i="84" s="1"/>
  <c r="AK67" i="84"/>
  <c r="AK79" i="84" s="1"/>
  <c r="CB40" i="84"/>
  <c r="BI120" i="84"/>
  <c r="AI112" i="84"/>
  <c r="AI72" i="84"/>
  <c r="AI84" i="84" s="1"/>
  <c r="AR112" i="84"/>
  <c r="AR124" i="84" s="1"/>
  <c r="AR72" i="84"/>
  <c r="AR84" i="84" s="1"/>
  <c r="W109" i="84"/>
  <c r="W121" i="84" s="1"/>
  <c r="W69" i="84"/>
  <c r="W81" i="84" s="1"/>
  <c r="AT110" i="84"/>
  <c r="AT122" i="84" s="1"/>
  <c r="AT70" i="84"/>
  <c r="AT82" i="84" s="1"/>
  <c r="AF106" i="84"/>
  <c r="AF118" i="84" s="1"/>
  <c r="AF66" i="84"/>
  <c r="AF78" i="84" s="1"/>
  <c r="AL109" i="84"/>
  <c r="AL121" i="84" s="1"/>
  <c r="AL69" i="84"/>
  <c r="AL81" i="84" s="1"/>
  <c r="AQ106" i="84"/>
  <c r="AQ118" i="84" s="1"/>
  <c r="AQ66" i="84"/>
  <c r="AQ78" i="84" s="1"/>
  <c r="AX107" i="84"/>
  <c r="AX119" i="84" s="1"/>
  <c r="AX67" i="84"/>
  <c r="AX79" i="84" s="1"/>
  <c r="AB113" i="84"/>
  <c r="AB125" i="84" s="1"/>
  <c r="AB73" i="84"/>
  <c r="AB85" i="84" s="1"/>
  <c r="BA107" i="84"/>
  <c r="BA119" i="84" s="1"/>
  <c r="BA67" i="84"/>
  <c r="BA79" i="84" s="1"/>
  <c r="O108" i="84"/>
  <c r="O120" i="84" s="1"/>
  <c r="O68" i="84"/>
  <c r="O80" i="84" s="1"/>
  <c r="BK108" i="84"/>
  <c r="BK120" i="84" s="1"/>
  <c r="BK68" i="84"/>
  <c r="BK80" i="84" s="1"/>
  <c r="AN112" i="84"/>
  <c r="AN124" i="84" s="1"/>
  <c r="AN72" i="84"/>
  <c r="AN84" i="84" s="1"/>
  <c r="BG114" i="84"/>
  <c r="BG126" i="84" s="1"/>
  <c r="BG74" i="84"/>
  <c r="BG86" i="84" s="1"/>
  <c r="AW114" i="84"/>
  <c r="AW126" i="84" s="1"/>
  <c r="AW74" i="84"/>
  <c r="AW86" i="84" s="1"/>
  <c r="BP106" i="84"/>
  <c r="BP118" i="84" s="1"/>
  <c r="AS107" i="84"/>
  <c r="AS119" i="84" s="1"/>
  <c r="AS67" i="84"/>
  <c r="AB107" i="84"/>
  <c r="AB119" i="84" s="1"/>
  <c r="AB67" i="84"/>
  <c r="AB79" i="84" s="1"/>
  <c r="T107" i="84"/>
  <c r="T119" i="84" s="1"/>
  <c r="T67" i="84"/>
  <c r="T79" i="84" s="1"/>
  <c r="CB39" i="84"/>
  <c r="AG125" i="84"/>
  <c r="AC112" i="84"/>
  <c r="AC124" i="84" s="1"/>
  <c r="AC72" i="84"/>
  <c r="AC84" i="84" s="1"/>
  <c r="AJ112" i="84"/>
  <c r="AJ124" i="84" s="1"/>
  <c r="AJ72" i="84"/>
  <c r="AJ84" i="84" s="1"/>
  <c r="BH112" i="84"/>
  <c r="BH124" i="84" s="1"/>
  <c r="BH72" i="84"/>
  <c r="BH84" i="84" s="1"/>
  <c r="AN106" i="84"/>
  <c r="AN118" i="84" s="1"/>
  <c r="AU111" i="84"/>
  <c r="AU123" i="84" s="1"/>
  <c r="AU71" i="84"/>
  <c r="AU83" i="84" s="1"/>
  <c r="AN111" i="84"/>
  <c r="AN123" i="84" s="1"/>
  <c r="AN71" i="84"/>
  <c r="AN83" i="84" s="1"/>
  <c r="AG106" i="84"/>
  <c r="AG118" i="84" s="1"/>
  <c r="AG66" i="84"/>
  <c r="AG78" i="84" s="1"/>
  <c r="AD109" i="84"/>
  <c r="AD121" i="84" s="1"/>
  <c r="AD69" i="84"/>
  <c r="AD81" i="84" s="1"/>
  <c r="AB109" i="84"/>
  <c r="AB121" i="84" s="1"/>
  <c r="AB69" i="84"/>
  <c r="AB81" i="84" s="1"/>
  <c r="AA109" i="84"/>
  <c r="AA121" i="84" s="1"/>
  <c r="AA69" i="84"/>
  <c r="AA81" i="84" s="1"/>
  <c r="BK110" i="84"/>
  <c r="BK122" i="84" s="1"/>
  <c r="BK70" i="84"/>
  <c r="BK82" i="84" s="1"/>
  <c r="T111" i="84"/>
  <c r="T123" i="84" s="1"/>
  <c r="T71" i="84"/>
  <c r="T83" i="84" s="1"/>
  <c r="BQ113" i="84"/>
  <c r="BQ125" i="84" s="1"/>
  <c r="BQ73" i="84"/>
  <c r="BQ85" i="84" s="1"/>
  <c r="BB108" i="84"/>
  <c r="BB120" i="84" s="1"/>
  <c r="BB68" i="84"/>
  <c r="BB80" i="84" s="1"/>
  <c r="BC110" i="84"/>
  <c r="BC122" i="84" s="1"/>
  <c r="BC70" i="84"/>
  <c r="BC82" i="84" s="1"/>
  <c r="AJ106" i="84"/>
  <c r="AJ118" i="84" s="1"/>
  <c r="AJ66" i="84"/>
  <c r="AJ78" i="84" s="1"/>
  <c r="AA111" i="84"/>
  <c r="AA123" i="84" s="1"/>
  <c r="AA71" i="84"/>
  <c r="AA83" i="84" s="1"/>
  <c r="AA112" i="84"/>
  <c r="AA124" i="84" s="1"/>
  <c r="AA72" i="84"/>
  <c r="AA84" i="84" s="1"/>
  <c r="CB5" i="84"/>
  <c r="AG84" i="84"/>
  <c r="T110" i="84"/>
  <c r="T122" i="84" s="1"/>
  <c r="T70" i="84"/>
  <c r="T82" i="84" s="1"/>
  <c r="AA106" i="84"/>
  <c r="AA118" i="84" s="1"/>
  <c r="AA66" i="84"/>
  <c r="AA78" i="84" s="1"/>
  <c r="BJ111" i="84"/>
  <c r="BJ123" i="84" s="1"/>
  <c r="BJ71" i="84"/>
  <c r="BJ83" i="84" s="1"/>
  <c r="AC110" i="84"/>
  <c r="AC122" i="84" s="1"/>
  <c r="AC70" i="84"/>
  <c r="AC82" i="84" s="1"/>
  <c r="V113" i="84"/>
  <c r="V125" i="84" s="1"/>
  <c r="V73" i="84"/>
  <c r="V85" i="84" s="1"/>
  <c r="P113" i="84"/>
  <c r="P125" i="84" s="1"/>
  <c r="P73" i="84"/>
  <c r="P85" i="84" s="1"/>
  <c r="Q112" i="84"/>
  <c r="Q124" i="84" s="1"/>
  <c r="Q72" i="84"/>
  <c r="BR108" i="84"/>
  <c r="BR120" i="84" s="1"/>
  <c r="BR68" i="84"/>
  <c r="BR80" i="84" s="1"/>
  <c r="BJ108" i="84"/>
  <c r="BJ120" i="84" s="1"/>
  <c r="BJ68" i="84"/>
  <c r="BJ80" i="84" s="1"/>
  <c r="AQ114" i="84"/>
  <c r="AQ126" i="84" s="1"/>
  <c r="AQ74" i="84"/>
  <c r="AQ86" i="84" s="1"/>
  <c r="AB114" i="84"/>
  <c r="AB126" i="84" s="1"/>
  <c r="AB74" i="84"/>
  <c r="AB86" i="84" s="1"/>
  <c r="BR124" i="62"/>
  <c r="BP125" i="62"/>
  <c r="BP85" i="62"/>
  <c r="W109" i="62" l="1"/>
  <c r="W121" i="62" s="1"/>
  <c r="W69" i="62"/>
  <c r="W81" i="62" s="1"/>
  <c r="CB43" i="62"/>
  <c r="BI120" i="62"/>
  <c r="BL67" i="62"/>
  <c r="BL79" i="62" s="1"/>
  <c r="BL107" i="62"/>
  <c r="BL119" i="62" s="1"/>
  <c r="AO107" i="62"/>
  <c r="AO119" i="62" s="1"/>
  <c r="AO67" i="62"/>
  <c r="AO79" i="62" s="1"/>
  <c r="AC106" i="62"/>
  <c r="AC118" i="62" s="1"/>
  <c r="AC66" i="62"/>
  <c r="AC78" i="62" s="1"/>
  <c r="Y67" i="62"/>
  <c r="Y79" i="62" s="1"/>
  <c r="Y107" i="62"/>
  <c r="Y119" i="62" s="1"/>
  <c r="AJ113" i="62"/>
  <c r="AJ125" i="62" s="1"/>
  <c r="AJ73" i="62"/>
  <c r="AJ85" i="62" s="1"/>
  <c r="AZ106" i="62"/>
  <c r="AZ118" i="62" s="1"/>
  <c r="AZ66" i="62"/>
  <c r="AZ78" i="62" s="1"/>
  <c r="AY72" i="62"/>
  <c r="AY84" i="62" s="1"/>
  <c r="AY112" i="62"/>
  <c r="AY124" i="62" s="1"/>
  <c r="AE113" i="62"/>
  <c r="AE125" i="62" s="1"/>
  <c r="AE73" i="62"/>
  <c r="AE85" i="62" s="1"/>
  <c r="Y109" i="62"/>
  <c r="Y121" i="62" s="1"/>
  <c r="Y69" i="62"/>
  <c r="Y81" i="62" s="1"/>
  <c r="AR112" i="62"/>
  <c r="AR72" i="62"/>
  <c r="AU113" i="62"/>
  <c r="AU125" i="62" s="1"/>
  <c r="AU73" i="62"/>
  <c r="AU85" i="62" s="1"/>
  <c r="CB11" i="62"/>
  <c r="BI80" i="62"/>
  <c r="U107" i="62"/>
  <c r="U119" i="62" s="1"/>
  <c r="U67" i="62"/>
  <c r="U79" i="62" s="1"/>
  <c r="BB112" i="62"/>
  <c r="BB124" i="62" s="1"/>
  <c r="BB72" i="62"/>
  <c r="BB84" i="62" s="1"/>
  <c r="AJ112" i="62"/>
  <c r="AJ124" i="62" s="1"/>
  <c r="AJ72" i="62"/>
  <c r="AJ84" i="62" s="1"/>
  <c r="BO72" i="62"/>
  <c r="BO84" i="62" s="1"/>
  <c r="BO112" i="62"/>
  <c r="BO71" i="62"/>
  <c r="BO83" i="62" s="1"/>
  <c r="BO111" i="62"/>
  <c r="BO123" i="62" s="1"/>
  <c r="T111" i="62"/>
  <c r="T123" i="62" s="1"/>
  <c r="T71" i="62"/>
  <c r="T83" i="62" s="1"/>
  <c r="AU71" i="62"/>
  <c r="AU83" i="62" s="1"/>
  <c r="AU111" i="62"/>
  <c r="AU123" i="62" s="1"/>
  <c r="BG107" i="62"/>
  <c r="BG119" i="62" s="1"/>
  <c r="BG67" i="62"/>
  <c r="BG79" i="62" s="1"/>
  <c r="AU107" i="62"/>
  <c r="AU119" i="62" s="1"/>
  <c r="AU67" i="62"/>
  <c r="AU79" i="62" s="1"/>
  <c r="AY67" i="62"/>
  <c r="AY79" i="62" s="1"/>
  <c r="AY107" i="62"/>
  <c r="AY119" i="62" s="1"/>
  <c r="AX113" i="62"/>
  <c r="AX125" i="62" s="1"/>
  <c r="AX73" i="62"/>
  <c r="AX85" i="62" s="1"/>
  <c r="Y113" i="62"/>
  <c r="Y125" i="62" s="1"/>
  <c r="Y73" i="62"/>
  <c r="Y85" i="62" s="1"/>
  <c r="AF73" i="62"/>
  <c r="AF85" i="62" s="1"/>
  <c r="AF113" i="62"/>
  <c r="AF125" i="62" s="1"/>
  <c r="BD66" i="62"/>
  <c r="BD78" i="62" s="1"/>
  <c r="BD106" i="62"/>
  <c r="BD118" i="62" s="1"/>
  <c r="AV106" i="62"/>
  <c r="AV118" i="62" s="1"/>
  <c r="AV66" i="62"/>
  <c r="AV78" i="62" s="1"/>
  <c r="BL106" i="62"/>
  <c r="BL118" i="62" s="1"/>
  <c r="BL66" i="62"/>
  <c r="BL78" i="62" s="1"/>
  <c r="BA66" i="62"/>
  <c r="BA78" i="62" s="1"/>
  <c r="BA106" i="62"/>
  <c r="Q109" i="62"/>
  <c r="Q121" i="62" s="1"/>
  <c r="Q69" i="62"/>
  <c r="Q81" i="62" s="1"/>
  <c r="AX109" i="62"/>
  <c r="AX121" i="62" s="1"/>
  <c r="AX69" i="62"/>
  <c r="AX81" i="62" s="1"/>
  <c r="BR69" i="62"/>
  <c r="BR81" i="62" s="1"/>
  <c r="BR109" i="62"/>
  <c r="BR121" i="62" s="1"/>
  <c r="X69" i="62"/>
  <c r="X81" i="62" s="1"/>
  <c r="X109" i="62"/>
  <c r="X121" i="62" s="1"/>
  <c r="AW112" i="62"/>
  <c r="AW124" i="62" s="1"/>
  <c r="AW72" i="62"/>
  <c r="AW84" i="62" s="1"/>
  <c r="AA72" i="62"/>
  <c r="AA84" i="62" s="1"/>
  <c r="AA112" i="62"/>
  <c r="AA124" i="62" s="1"/>
  <c r="S111" i="62"/>
  <c r="S123" i="62" s="1"/>
  <c r="S71" i="62"/>
  <c r="S83" i="62" s="1"/>
  <c r="N71" i="62"/>
  <c r="N83" i="62" s="1"/>
  <c r="N111" i="62"/>
  <c r="N123" i="62" s="1"/>
  <c r="AS107" i="62"/>
  <c r="AS67" i="62"/>
  <c r="AS79" i="62" s="1"/>
  <c r="AE107" i="62"/>
  <c r="AE119" i="62" s="1"/>
  <c r="AE67" i="62"/>
  <c r="AE79" i="62" s="1"/>
  <c r="X73" i="62"/>
  <c r="X85" i="62" s="1"/>
  <c r="X113" i="62"/>
  <c r="X125" i="62" s="1"/>
  <c r="U66" i="62"/>
  <c r="U78" i="62" s="1"/>
  <c r="U106" i="62"/>
  <c r="U118" i="62" s="1"/>
  <c r="AD66" i="62"/>
  <c r="AD106" i="62"/>
  <c r="AQ109" i="62"/>
  <c r="AQ121" i="62" s="1"/>
  <c r="AQ69" i="62"/>
  <c r="AQ81" i="62" s="1"/>
  <c r="AU72" i="62"/>
  <c r="AU84" i="62" s="1"/>
  <c r="AU112" i="62"/>
  <c r="AU124" i="62" s="1"/>
  <c r="Q111" i="62"/>
  <c r="Q123" i="62" s="1"/>
  <c r="Q71" i="62"/>
  <c r="Q83" i="62" s="1"/>
  <c r="W111" i="62"/>
  <c r="W123" i="62" s="1"/>
  <c r="W71" i="62"/>
  <c r="W83" i="62" s="1"/>
  <c r="BE71" i="62"/>
  <c r="BE83" i="62" s="1"/>
  <c r="BE111" i="62"/>
  <c r="BE123" i="62" s="1"/>
  <c r="W107" i="62"/>
  <c r="W119" i="62" s="1"/>
  <c r="W67" i="62"/>
  <c r="W79" i="62" s="1"/>
  <c r="W113" i="62"/>
  <c r="W125" i="62" s="1"/>
  <c r="W73" i="62"/>
  <c r="W85" i="62" s="1"/>
  <c r="AE106" i="62"/>
  <c r="AE118" i="62" s="1"/>
  <c r="AE66" i="62"/>
  <c r="AE78" i="62" s="1"/>
  <c r="BR66" i="62"/>
  <c r="BR78" i="62" s="1"/>
  <c r="BR106" i="62"/>
  <c r="BR118" i="62" s="1"/>
  <c r="BC109" i="62"/>
  <c r="BC121" i="62" s="1"/>
  <c r="BC69" i="62"/>
  <c r="BC81" i="62" s="1"/>
  <c r="AC69" i="62"/>
  <c r="AC81" i="62" s="1"/>
  <c r="AC109" i="62"/>
  <c r="AC121" i="62" s="1"/>
  <c r="Q72" i="62"/>
  <c r="Q84" i="62" s="1"/>
  <c r="Q112" i="62"/>
  <c r="BI124" i="62"/>
  <c r="CB38" i="62"/>
  <c r="BQ71" i="62"/>
  <c r="BQ83" i="62" s="1"/>
  <c r="BQ111" i="62"/>
  <c r="BQ123" i="62" s="1"/>
  <c r="AB73" i="62"/>
  <c r="AB85" i="62" s="1"/>
  <c r="AB113" i="62"/>
  <c r="AB125" i="62" s="1"/>
  <c r="S66" i="62"/>
  <c r="S78" i="62" s="1"/>
  <c r="S106" i="62"/>
  <c r="S118" i="62" s="1"/>
  <c r="BP69" i="62"/>
  <c r="BP81" i="62" s="1"/>
  <c r="BP109" i="62"/>
  <c r="BP121" i="62" s="1"/>
  <c r="AF72" i="62"/>
  <c r="AF84" i="62" s="1"/>
  <c r="AF112" i="62"/>
  <c r="AF124" i="62" s="1"/>
  <c r="S72" i="62"/>
  <c r="S84" i="62" s="1"/>
  <c r="S112" i="62"/>
  <c r="S124" i="62" s="1"/>
  <c r="AC72" i="62"/>
  <c r="AC84" i="62" s="1"/>
  <c r="AC112" i="62"/>
  <c r="AC124" i="62" s="1"/>
  <c r="AF111" i="62"/>
  <c r="AF123" i="62" s="1"/>
  <c r="AF71" i="62"/>
  <c r="AF83" i="62" s="1"/>
  <c r="AO111" i="62"/>
  <c r="AO123" i="62" s="1"/>
  <c r="AO71" i="62"/>
  <c r="AO83" i="62" s="1"/>
  <c r="BA71" i="62"/>
  <c r="BA83" i="62" s="1"/>
  <c r="BA111" i="62"/>
  <c r="BA123" i="62" s="1"/>
  <c r="AR111" i="62"/>
  <c r="AR123" i="62" s="1"/>
  <c r="AR71" i="62"/>
  <c r="AR83" i="62" s="1"/>
  <c r="AF107" i="62"/>
  <c r="AF119" i="62" s="1"/>
  <c r="AF67" i="62"/>
  <c r="AF79" i="62" s="1"/>
  <c r="BP67" i="62"/>
  <c r="BP79" i="62" s="1"/>
  <c r="BP107" i="62"/>
  <c r="BP119" i="62" s="1"/>
  <c r="X107" i="62"/>
  <c r="X119" i="62" s="1"/>
  <c r="X67" i="62"/>
  <c r="X79" i="62" s="1"/>
  <c r="BK107" i="62"/>
  <c r="BK119" i="62" s="1"/>
  <c r="BK67" i="62"/>
  <c r="BK79" i="62" s="1"/>
  <c r="AG113" i="62"/>
  <c r="AG73" i="62"/>
  <c r="BB113" i="62"/>
  <c r="BB125" i="62" s="1"/>
  <c r="BB73" i="62"/>
  <c r="BB85" i="62" s="1"/>
  <c r="AF106" i="62"/>
  <c r="AF118" i="62" s="1"/>
  <c r="AF66" i="62"/>
  <c r="AF78" i="62" s="1"/>
  <c r="AM106" i="62"/>
  <c r="AM118" i="62" s="1"/>
  <c r="AM66" i="62"/>
  <c r="AM78" i="62" s="1"/>
  <c r="BK66" i="62"/>
  <c r="BK78" i="62" s="1"/>
  <c r="BK106" i="62"/>
  <c r="BK118" i="62" s="1"/>
  <c r="AR109" i="62"/>
  <c r="AR121" i="62" s="1"/>
  <c r="AR69" i="62"/>
  <c r="AR81" i="62" s="1"/>
  <c r="AI69" i="62"/>
  <c r="AI81" i="62" s="1"/>
  <c r="AI109" i="62"/>
  <c r="AI121" i="62" s="1"/>
  <c r="T69" i="62"/>
  <c r="T81" i="62" s="1"/>
  <c r="T109" i="62"/>
  <c r="T121" i="62" s="1"/>
  <c r="AN69" i="62"/>
  <c r="AN81" i="62" s="1"/>
  <c r="AN109" i="62"/>
  <c r="AN121" i="62" s="1"/>
  <c r="BJ72" i="62"/>
  <c r="BJ84" i="62" s="1"/>
  <c r="BJ112" i="62"/>
  <c r="BJ124" i="62" s="1"/>
  <c r="AN112" i="62"/>
  <c r="AN124" i="62" s="1"/>
  <c r="AN72" i="62"/>
  <c r="AN84" i="62" s="1"/>
  <c r="AL71" i="62"/>
  <c r="AL83" i="62" s="1"/>
  <c r="AL111" i="62"/>
  <c r="AL123" i="62" s="1"/>
  <c r="BJ67" i="62"/>
  <c r="BJ79" i="62" s="1"/>
  <c r="BJ107" i="62"/>
  <c r="BJ119" i="62" s="1"/>
  <c r="AB107" i="62"/>
  <c r="AB119" i="62" s="1"/>
  <c r="AB67" i="62"/>
  <c r="AB79" i="62" s="1"/>
  <c r="AC113" i="62"/>
  <c r="AC125" i="62" s="1"/>
  <c r="AC73" i="62"/>
  <c r="AC85" i="62" s="1"/>
  <c r="T106" i="62"/>
  <c r="T118" i="62" s="1"/>
  <c r="T66" i="62"/>
  <c r="T78" i="62" s="1"/>
  <c r="BG106" i="62"/>
  <c r="BG118" i="62" s="1"/>
  <c r="BG66" i="62"/>
  <c r="BG78" i="62" s="1"/>
  <c r="Z106" i="62"/>
  <c r="Z118" i="62" s="1"/>
  <c r="Z66" i="62"/>
  <c r="Z78" i="62" s="1"/>
  <c r="V109" i="62"/>
  <c r="V121" i="62" s="1"/>
  <c r="V69" i="62"/>
  <c r="V81" i="62" s="1"/>
  <c r="AF69" i="62"/>
  <c r="AF81" i="62" s="1"/>
  <c r="AF109" i="62"/>
  <c r="AF121" i="62" s="1"/>
  <c r="BG72" i="62"/>
  <c r="BG84" i="62" s="1"/>
  <c r="BG112" i="62"/>
  <c r="BG124" i="62" s="1"/>
  <c r="AI71" i="62"/>
  <c r="AI83" i="62" s="1"/>
  <c r="AI111" i="62"/>
  <c r="AI123" i="62" s="1"/>
  <c r="AZ111" i="62"/>
  <c r="AZ123" i="62" s="1"/>
  <c r="AZ71" i="62"/>
  <c r="AZ83" i="62" s="1"/>
  <c r="AN111" i="62"/>
  <c r="AN123" i="62" s="1"/>
  <c r="AN71" i="62"/>
  <c r="AN83" i="62" s="1"/>
  <c r="AE111" i="62"/>
  <c r="AE123" i="62" s="1"/>
  <c r="AE71" i="62"/>
  <c r="AE83" i="62" s="1"/>
  <c r="BD107" i="62"/>
  <c r="BD119" i="62" s="1"/>
  <c r="BD67" i="62"/>
  <c r="BD79" i="62" s="1"/>
  <c r="AP113" i="62"/>
  <c r="AP125" i="62" s="1"/>
  <c r="AP73" i="62"/>
  <c r="AP85" i="62" s="1"/>
  <c r="AX66" i="62"/>
  <c r="AX78" i="62" s="1"/>
  <c r="AX106" i="62"/>
  <c r="AX118" i="62" s="1"/>
  <c r="V106" i="62"/>
  <c r="V118" i="62" s="1"/>
  <c r="V66" i="62"/>
  <c r="V78" i="62" s="1"/>
  <c r="AR106" i="62"/>
  <c r="AR118" i="62" s="1"/>
  <c r="AR66" i="62"/>
  <c r="AR78" i="62" s="1"/>
  <c r="BI82" i="62"/>
  <c r="CB10" i="62"/>
  <c r="AZ109" i="62"/>
  <c r="AZ121" i="62" s="1"/>
  <c r="AZ69" i="62"/>
  <c r="AZ81" i="62" s="1"/>
  <c r="O69" i="62"/>
  <c r="O81" i="62" s="1"/>
  <c r="O109" i="62"/>
  <c r="O121" i="62" s="1"/>
  <c r="AC71" i="62"/>
  <c r="AC83" i="62" s="1"/>
  <c r="AC111" i="62"/>
  <c r="AC123" i="62" s="1"/>
  <c r="V72" i="62"/>
  <c r="V84" i="62" s="1"/>
  <c r="V112" i="62"/>
  <c r="V124" i="62" s="1"/>
  <c r="AD72" i="62"/>
  <c r="AD84" i="62" s="1"/>
  <c r="AD112" i="62"/>
  <c r="AD124" i="62" s="1"/>
  <c r="Z111" i="62"/>
  <c r="Z123" i="62" s="1"/>
  <c r="Z71" i="62"/>
  <c r="Z83" i="62" s="1"/>
  <c r="AX71" i="62"/>
  <c r="AX83" i="62" s="1"/>
  <c r="AX111" i="62"/>
  <c r="AX123" i="62" s="1"/>
  <c r="AS111" i="62"/>
  <c r="AS123" i="62" s="1"/>
  <c r="AS71" i="62"/>
  <c r="AS83" i="62" s="1"/>
  <c r="BM67" i="62"/>
  <c r="BM79" i="62" s="1"/>
  <c r="BM107" i="62"/>
  <c r="R67" i="62"/>
  <c r="R79" i="62" s="1"/>
  <c r="R107" i="62"/>
  <c r="R119" i="62" s="1"/>
  <c r="BE107" i="62"/>
  <c r="BE119" i="62" s="1"/>
  <c r="BE67" i="62"/>
  <c r="BE79" i="62" s="1"/>
  <c r="BA107" i="62"/>
  <c r="BA119" i="62" s="1"/>
  <c r="BA67" i="62"/>
  <c r="BA79" i="62" s="1"/>
  <c r="Z113" i="62"/>
  <c r="Z125" i="62" s="1"/>
  <c r="Z73" i="62"/>
  <c r="Z85" i="62" s="1"/>
  <c r="BQ73" i="62"/>
  <c r="BQ85" i="62" s="1"/>
  <c r="BQ113" i="62"/>
  <c r="BQ125" i="62" s="1"/>
  <c r="BH106" i="62"/>
  <c r="BH118" i="62" s="1"/>
  <c r="BH66" i="62"/>
  <c r="BH78" i="62" s="1"/>
  <c r="BC106" i="62"/>
  <c r="BC118" i="62" s="1"/>
  <c r="BC66" i="62"/>
  <c r="BC78" i="62" s="1"/>
  <c r="AT106" i="62"/>
  <c r="AT118" i="62" s="1"/>
  <c r="AT66" i="62"/>
  <c r="AT78" i="62" s="1"/>
  <c r="P69" i="62"/>
  <c r="P81" i="62" s="1"/>
  <c r="P109" i="62"/>
  <c r="P121" i="62" s="1"/>
  <c r="BG69" i="62"/>
  <c r="BG81" i="62" s="1"/>
  <c r="BG109" i="62"/>
  <c r="BG121" i="62" s="1"/>
  <c r="BJ109" i="62"/>
  <c r="BJ121" i="62" s="1"/>
  <c r="BJ69" i="62"/>
  <c r="BJ81" i="62" s="1"/>
  <c r="R112" i="62"/>
  <c r="R124" i="62" s="1"/>
  <c r="R72" i="62"/>
  <c r="R84" i="62" s="1"/>
  <c r="Y72" i="62"/>
  <c r="Y84" i="62" s="1"/>
  <c r="Y112" i="62"/>
  <c r="Y124" i="62" s="1"/>
  <c r="BR71" i="62"/>
  <c r="BR83" i="62" s="1"/>
  <c r="BR111" i="62"/>
  <c r="BR123" i="62" s="1"/>
  <c r="AC107" i="62"/>
  <c r="AC119" i="62" s="1"/>
  <c r="AC67" i="62"/>
  <c r="AC79" i="62" s="1"/>
  <c r="BB119" i="62"/>
  <c r="CB26" i="62"/>
  <c r="BI119" i="62"/>
  <c r="CB29" i="62"/>
  <c r="AN113" i="62"/>
  <c r="AN125" i="62" s="1"/>
  <c r="AN73" i="62"/>
  <c r="AN85" i="62" s="1"/>
  <c r="AO106" i="62"/>
  <c r="AO118" i="62" s="1"/>
  <c r="AO66" i="62"/>
  <c r="AO78" i="62" s="1"/>
  <c r="Q106" i="62"/>
  <c r="Q118" i="62" s="1"/>
  <c r="Q66" i="62"/>
  <c r="Q78" i="62" s="1"/>
  <c r="BE109" i="62"/>
  <c r="BE121" i="62" s="1"/>
  <c r="BE69" i="62"/>
  <c r="BE81" i="62" s="1"/>
  <c r="AB69" i="62"/>
  <c r="AB81" i="62" s="1"/>
  <c r="AB109" i="62"/>
  <c r="AB121" i="62" s="1"/>
  <c r="BM72" i="62"/>
  <c r="BM84" i="62" s="1"/>
  <c r="BM112" i="62"/>
  <c r="BM124" i="62" s="1"/>
  <c r="BQ112" i="62"/>
  <c r="BQ124" i="62" s="1"/>
  <c r="BQ72" i="62"/>
  <c r="BQ84" i="62" s="1"/>
  <c r="BL71" i="62"/>
  <c r="BL83" i="62" s="1"/>
  <c r="BL111" i="62"/>
  <c r="BL123" i="62" s="1"/>
  <c r="Y111" i="62"/>
  <c r="Y123" i="62" s="1"/>
  <c r="Y71" i="62"/>
  <c r="Y83" i="62" s="1"/>
  <c r="BH111" i="62"/>
  <c r="BH71" i="62"/>
  <c r="AG119" i="62"/>
  <c r="CB46" i="62"/>
  <c r="AL67" i="62"/>
  <c r="AL79" i="62" s="1"/>
  <c r="AL107" i="62"/>
  <c r="AL119" i="62" s="1"/>
  <c r="BF73" i="62"/>
  <c r="BF85" i="62" s="1"/>
  <c r="BF113" i="62"/>
  <c r="BF125" i="62" s="1"/>
  <c r="T113" i="62"/>
  <c r="T125" i="62" s="1"/>
  <c r="T73" i="62"/>
  <c r="T85" i="62" s="1"/>
  <c r="BP106" i="62"/>
  <c r="BP118" i="62" s="1"/>
  <c r="BP66" i="62"/>
  <c r="BP78" i="62" s="1"/>
  <c r="AL66" i="62"/>
  <c r="AL78" i="62" s="1"/>
  <c r="AL106" i="62"/>
  <c r="AL118" i="62" s="1"/>
  <c r="BI122" i="62"/>
  <c r="CB42" i="62"/>
  <c r="AL109" i="62"/>
  <c r="AL121" i="62" s="1"/>
  <c r="AL69" i="62"/>
  <c r="AL81" i="62" s="1"/>
  <c r="AA67" i="62"/>
  <c r="AA79" i="62" s="1"/>
  <c r="AA107" i="62"/>
  <c r="AA119" i="62" s="1"/>
  <c r="R113" i="62"/>
  <c r="R125" i="62" s="1"/>
  <c r="R73" i="62"/>
  <c r="R85" i="62" s="1"/>
  <c r="AH118" i="62"/>
  <c r="CB30" i="62"/>
  <c r="AX112" i="62"/>
  <c r="AX124" i="62" s="1"/>
  <c r="AX72" i="62"/>
  <c r="AX84" i="62" s="1"/>
  <c r="AP72" i="62"/>
  <c r="AP84" i="62" s="1"/>
  <c r="AP112" i="62"/>
  <c r="AP124" i="62" s="1"/>
  <c r="U111" i="62"/>
  <c r="U123" i="62" s="1"/>
  <c r="U71" i="62"/>
  <c r="U83" i="62" s="1"/>
  <c r="BF71" i="62"/>
  <c r="BF83" i="62" s="1"/>
  <c r="BF111" i="62"/>
  <c r="BF123" i="62" s="1"/>
  <c r="BR107" i="62"/>
  <c r="BR119" i="62" s="1"/>
  <c r="BR67" i="62"/>
  <c r="BR79" i="62" s="1"/>
  <c r="N67" i="62"/>
  <c r="N79" i="62" s="1"/>
  <c r="N107" i="62"/>
  <c r="N119" i="62" s="1"/>
  <c r="Q67" i="62"/>
  <c r="Q79" i="62" s="1"/>
  <c r="Q107" i="62"/>
  <c r="Q119" i="62" s="1"/>
  <c r="AQ113" i="62"/>
  <c r="AQ125" i="62" s="1"/>
  <c r="AQ73" i="62"/>
  <c r="AQ85" i="62" s="1"/>
  <c r="BJ113" i="62"/>
  <c r="BJ125" i="62" s="1"/>
  <c r="BJ73" i="62"/>
  <c r="BJ85" i="62" s="1"/>
  <c r="AI113" i="62"/>
  <c r="AI125" i="62" s="1"/>
  <c r="AI73" i="62"/>
  <c r="AI85" i="62" s="1"/>
  <c r="O106" i="62"/>
  <c r="O118" i="62" s="1"/>
  <c r="O66" i="62"/>
  <c r="BN66" i="62"/>
  <c r="BN78" i="62" s="1"/>
  <c r="BN106" i="62"/>
  <c r="BN118" i="62" s="1"/>
  <c r="AP106" i="62"/>
  <c r="AP118" i="62" s="1"/>
  <c r="AP66" i="62"/>
  <c r="AP78" i="62" s="1"/>
  <c r="X106" i="62"/>
  <c r="X118" i="62" s="1"/>
  <c r="X66" i="62"/>
  <c r="X78" i="62" s="1"/>
  <c r="BA109" i="62"/>
  <c r="BA121" i="62" s="1"/>
  <c r="BA69" i="62"/>
  <c r="BA81" i="62" s="1"/>
  <c r="Z109" i="62"/>
  <c r="Z121" i="62" s="1"/>
  <c r="Z69" i="62"/>
  <c r="Z81" i="62" s="1"/>
  <c r="AI72" i="62"/>
  <c r="AI84" i="62" s="1"/>
  <c r="AI112" i="62"/>
  <c r="BD112" i="62"/>
  <c r="BD124" i="62" s="1"/>
  <c r="BD72" i="62"/>
  <c r="BD84" i="62" s="1"/>
  <c r="BM71" i="62"/>
  <c r="BM83" i="62" s="1"/>
  <c r="BM111" i="62"/>
  <c r="BM123" i="62" s="1"/>
  <c r="BI71" i="62"/>
  <c r="BI83" i="62" s="1"/>
  <c r="BI111" i="62"/>
  <c r="BI123" i="62" s="1"/>
  <c r="AM67" i="62"/>
  <c r="AM79" i="62" s="1"/>
  <c r="AM107" i="62"/>
  <c r="AM119" i="62" s="1"/>
  <c r="T107" i="62"/>
  <c r="T119" i="62" s="1"/>
  <c r="T67" i="62"/>
  <c r="T79" i="62" s="1"/>
  <c r="AD113" i="62"/>
  <c r="AD125" i="62" s="1"/>
  <c r="AD73" i="62"/>
  <c r="AD85" i="62" s="1"/>
  <c r="AA106" i="62"/>
  <c r="AA118" i="62" s="1"/>
  <c r="AA66" i="62"/>
  <c r="AA78" i="62" s="1"/>
  <c r="AU69" i="62"/>
  <c r="AU81" i="62" s="1"/>
  <c r="AU109" i="62"/>
  <c r="AU121" i="62" s="1"/>
  <c r="BH72" i="62"/>
  <c r="BH84" i="62" s="1"/>
  <c r="BH112" i="62"/>
  <c r="BH124" i="62" s="1"/>
  <c r="O72" i="62"/>
  <c r="O84" i="62" s="1"/>
  <c r="O112" i="62"/>
  <c r="O124" i="62" s="1"/>
  <c r="BL72" i="62"/>
  <c r="BL84" i="62" s="1"/>
  <c r="BL112" i="62"/>
  <c r="BL124" i="62" s="1"/>
  <c r="AH111" i="62"/>
  <c r="AH71" i="62"/>
  <c r="AP67" i="62"/>
  <c r="AP79" i="62" s="1"/>
  <c r="AP107" i="62"/>
  <c r="AP119" i="62" s="1"/>
  <c r="AV113" i="62"/>
  <c r="AV125" i="62" s="1"/>
  <c r="AV73" i="62"/>
  <c r="AV85" i="62" s="1"/>
  <c r="BE113" i="62"/>
  <c r="BE125" i="62" s="1"/>
  <c r="BE73" i="62"/>
  <c r="BE85" i="62" s="1"/>
  <c r="AI66" i="62"/>
  <c r="AI78" i="62" s="1"/>
  <c r="AI106" i="62"/>
  <c r="AI118" i="62" s="1"/>
  <c r="BM69" i="62"/>
  <c r="BM81" i="62" s="1"/>
  <c r="BM109" i="62"/>
  <c r="BM121" i="62" s="1"/>
  <c r="BQ69" i="62"/>
  <c r="BQ81" i="62" s="1"/>
  <c r="BQ109" i="62"/>
  <c r="BQ121" i="62" s="1"/>
  <c r="BF112" i="62"/>
  <c r="BF124" i="62" s="1"/>
  <c r="BF72" i="62"/>
  <c r="BF84" i="62" s="1"/>
  <c r="P107" i="62"/>
  <c r="P119" i="62" s="1"/>
  <c r="P67" i="62"/>
  <c r="P79" i="62" s="1"/>
  <c r="Q113" i="62"/>
  <c r="Q125" i="62" s="1"/>
  <c r="Q73" i="62"/>
  <c r="Q85" i="62" s="1"/>
  <c r="BA73" i="62"/>
  <c r="BA85" i="62" s="1"/>
  <c r="BA113" i="62"/>
  <c r="BA125" i="62" s="1"/>
  <c r="AW109" i="62"/>
  <c r="AW121" i="62" s="1"/>
  <c r="AW69" i="62"/>
  <c r="AW81" i="62" s="1"/>
  <c r="AE109" i="62"/>
  <c r="AE121" i="62" s="1"/>
  <c r="AE69" i="62"/>
  <c r="AE81" i="62" s="1"/>
  <c r="BE69" i="84"/>
  <c r="BE81" i="84" s="1"/>
  <c r="Z69" i="84"/>
  <c r="Z81" i="84" s="1"/>
  <c r="Z109" i="84"/>
  <c r="Z121" i="84" s="1"/>
  <c r="AE66" i="84"/>
  <c r="AE78" i="84" s="1"/>
  <c r="AE106" i="84"/>
  <c r="AE118" i="84" s="1"/>
  <c r="T69" i="84"/>
  <c r="T81" i="84" s="1"/>
  <c r="T109" i="84"/>
  <c r="T121" i="84" s="1"/>
  <c r="AH109" i="84"/>
  <c r="AH121" i="84" s="1"/>
  <c r="AH69" i="84"/>
  <c r="AH81" i="84" s="1"/>
  <c r="Q69" i="84"/>
  <c r="Q81" i="84" s="1"/>
  <c r="Q109" i="84"/>
  <c r="Q121" i="84" s="1"/>
  <c r="AZ111" i="84"/>
  <c r="AZ123" i="84" s="1"/>
  <c r="BQ74" i="84"/>
  <c r="BQ86" i="84" s="1"/>
  <c r="W106" i="84"/>
  <c r="W118" i="84" s="1"/>
  <c r="W66" i="84"/>
  <c r="W78" i="84" s="1"/>
  <c r="AX66" i="84"/>
  <c r="AX78" i="84" s="1"/>
  <c r="AX106" i="84"/>
  <c r="AX118" i="84" s="1"/>
  <c r="AC71" i="84"/>
  <c r="AC83" i="84" s="1"/>
  <c r="AC111" i="84"/>
  <c r="AC123" i="84" s="1"/>
  <c r="AS106" i="84"/>
  <c r="AS118" i="84" s="1"/>
  <c r="AS66" i="84"/>
  <c r="AS78" i="84" s="1"/>
  <c r="AI66" i="84"/>
  <c r="AI78" i="84" s="1"/>
  <c r="AI106" i="84"/>
  <c r="AI118" i="84" s="1"/>
  <c r="Z66" i="84"/>
  <c r="Z78" i="84" s="1"/>
  <c r="Z106" i="84"/>
  <c r="Z118" i="84" s="1"/>
  <c r="BJ106" i="84"/>
  <c r="BJ118" i="84" s="1"/>
  <c r="BJ66" i="84"/>
  <c r="BJ78" i="84" s="1"/>
  <c r="BA66" i="84"/>
  <c r="BA78" i="84" s="1"/>
  <c r="BA106" i="84"/>
  <c r="BA118" i="84" s="1"/>
  <c r="BR109" i="84"/>
  <c r="BR121" i="84" s="1"/>
  <c r="BR69" i="84"/>
  <c r="BR81" i="84" s="1"/>
  <c r="BM106" i="84"/>
  <c r="BM118" i="84" s="1"/>
  <c r="BM66" i="84"/>
  <c r="BM78" i="84" s="1"/>
  <c r="BL106" i="84"/>
  <c r="BL118" i="84" s="1"/>
  <c r="BL66" i="84"/>
  <c r="BL78" i="84" s="1"/>
  <c r="AS111" i="84"/>
  <c r="AS123" i="84" s="1"/>
  <c r="AS71" i="84"/>
  <c r="AS83" i="84" s="1"/>
  <c r="CB48" i="84"/>
  <c r="AG119" i="84"/>
  <c r="S109" i="84"/>
  <c r="S121" i="84" s="1"/>
  <c r="S69" i="84"/>
  <c r="S81" i="84" s="1"/>
  <c r="BB66" i="84"/>
  <c r="BB78" i="84" s="1"/>
  <c r="BB106" i="84"/>
  <c r="BB118" i="84" s="1"/>
  <c r="AB106" i="84"/>
  <c r="AB118" i="84" s="1"/>
  <c r="AB66" i="84"/>
  <c r="AB78" i="84" s="1"/>
  <c r="AU109" i="84"/>
  <c r="AU121" i="84" s="1"/>
  <c r="AU69" i="84"/>
  <c r="AU81" i="84" s="1"/>
  <c r="BM109" i="84"/>
  <c r="BM121" i="84" s="1"/>
  <c r="BM69" i="84"/>
  <c r="BM81" i="84" s="1"/>
  <c r="AL66" i="84"/>
  <c r="AL78" i="84" s="1"/>
  <c r="AL106" i="84"/>
  <c r="AL118" i="84" s="1"/>
  <c r="AP114" i="84"/>
  <c r="AP126" i="84" s="1"/>
  <c r="AP74" i="84"/>
  <c r="AP86" i="84" s="1"/>
  <c r="AX114" i="84"/>
  <c r="AX126" i="84" s="1"/>
  <c r="AX74" i="84"/>
  <c r="AX86" i="84" s="1"/>
  <c r="BF71" i="84"/>
  <c r="BF83" i="84" s="1"/>
  <c r="BF111" i="84"/>
  <c r="BF123" i="84" s="1"/>
  <c r="AM109" i="84"/>
  <c r="AM121" i="84" s="1"/>
  <c r="AM69" i="84"/>
  <c r="AM81" i="84" s="1"/>
  <c r="U68" i="84"/>
  <c r="U80" i="84" s="1"/>
  <c r="U108" i="84"/>
  <c r="U120" i="84" s="1"/>
  <c r="Y106" i="84"/>
  <c r="Y118" i="84" s="1"/>
  <c r="Y66" i="84"/>
  <c r="Y78" i="84" s="1"/>
  <c r="V109" i="84"/>
  <c r="V121" i="84" s="1"/>
  <c r="V69" i="84"/>
  <c r="V81" i="84" s="1"/>
  <c r="AG79" i="84"/>
  <c r="CB21" i="84"/>
  <c r="BQ109" i="84"/>
  <c r="BQ121" i="84" s="1"/>
  <c r="BQ69" i="84"/>
  <c r="BQ81" i="84" s="1"/>
  <c r="BH106" i="84"/>
  <c r="BH118" i="84" s="1"/>
  <c r="BH66" i="84"/>
  <c r="BH78" i="84" s="1"/>
  <c r="BE106" i="84"/>
  <c r="BE118" i="84" s="1"/>
  <c r="BE66" i="84"/>
  <c r="BE78" i="84" s="1"/>
  <c r="AN109" i="84"/>
  <c r="AN121" i="84" s="1"/>
  <c r="AN69" i="84"/>
  <c r="AN81" i="84" s="1"/>
  <c r="AK106" i="84"/>
  <c r="AK118" i="84" s="1"/>
  <c r="AK66" i="84"/>
  <c r="AK78" i="84" s="1"/>
  <c r="BL109" i="84"/>
  <c r="BL121" i="84" s="1"/>
  <c r="BL69" i="84"/>
  <c r="BL81" i="84" s="1"/>
  <c r="AY109" i="84"/>
  <c r="AY121" i="84" s="1"/>
  <c r="AY69" i="84"/>
  <c r="AY81" i="84" s="1"/>
  <c r="V106" i="84"/>
  <c r="V118" i="84" s="1"/>
  <c r="V66" i="84"/>
  <c r="V78" i="84" s="1"/>
  <c r="AO69" i="84"/>
  <c r="AO81" i="84" s="1"/>
  <c r="AO109" i="84"/>
  <c r="AO121" i="84" s="1"/>
  <c r="AC109" i="84"/>
  <c r="AC121" i="84" s="1"/>
  <c r="AC69" i="84"/>
  <c r="AC81" i="84" s="1"/>
  <c r="BH109" i="84"/>
  <c r="BH121" i="84" s="1"/>
  <c r="BH69" i="84"/>
  <c r="BH81" i="84" s="1"/>
  <c r="AR106" i="84"/>
  <c r="AR118" i="84" s="1"/>
  <c r="AR66" i="84"/>
  <c r="AR78" i="84" s="1"/>
  <c r="AK109" i="84"/>
  <c r="AK121" i="84" s="1"/>
  <c r="AK69" i="84"/>
  <c r="AK81" i="84" s="1"/>
  <c r="AT69" i="84"/>
  <c r="AT81" i="84" s="1"/>
  <c r="AT109" i="84"/>
  <c r="AT121" i="84" s="1"/>
  <c r="N66" i="84"/>
  <c r="N78" i="84" s="1"/>
  <c r="N106" i="84"/>
  <c r="N118" i="84" s="1"/>
  <c r="AM106" i="84"/>
  <c r="AM118" i="84" s="1"/>
  <c r="AM66" i="84"/>
  <c r="AM78" i="84" s="1"/>
  <c r="AJ109" i="84"/>
  <c r="AJ121" i="84" s="1"/>
  <c r="AJ69" i="84"/>
  <c r="AJ81" i="84" s="1"/>
  <c r="U111" i="84"/>
  <c r="U123" i="84" s="1"/>
  <c r="U71" i="84"/>
  <c r="U83" i="84" s="1"/>
  <c r="U74" i="84"/>
  <c r="U86" i="84" s="1"/>
  <c r="U114" i="84"/>
  <c r="U126" i="84" s="1"/>
  <c r="BF109" i="84"/>
  <c r="BF121" i="84" s="1"/>
  <c r="BF69" i="84"/>
  <c r="BF81" i="84" s="1"/>
  <c r="BQ106" i="84"/>
  <c r="BQ118" i="84" s="1"/>
  <c r="BQ66" i="84"/>
  <c r="BQ78" i="84" s="1"/>
  <c r="AD66" i="84"/>
  <c r="K63" i="84" s="1"/>
  <c r="AD106" i="84"/>
  <c r="AD118" i="84" s="1"/>
  <c r="BH71" i="84"/>
  <c r="BH111" i="84"/>
  <c r="Y69" i="84"/>
  <c r="Y81" i="84" s="1"/>
  <c r="Y109" i="84"/>
  <c r="Y121" i="84" s="1"/>
  <c r="BR106" i="84"/>
  <c r="BR118" i="84" s="1"/>
  <c r="BR66" i="84"/>
  <c r="BR78" i="84" s="1"/>
  <c r="BC69" i="84"/>
  <c r="BC81" i="84" s="1"/>
  <c r="BC109" i="84"/>
  <c r="BC121" i="84" s="1"/>
  <c r="X106" i="84"/>
  <c r="X118" i="84" s="1"/>
  <c r="X66" i="84"/>
  <c r="X78" i="84" s="1"/>
  <c r="AS109" i="84"/>
  <c r="AS121" i="84" s="1"/>
  <c r="AS69" i="84"/>
  <c r="AS81" i="84" s="1"/>
  <c r="M106" i="84"/>
  <c r="M118" i="84" s="1"/>
  <c r="M66" i="84"/>
  <c r="M78" i="84" s="1"/>
  <c r="AO114" i="84"/>
  <c r="AO126" i="84" s="1"/>
  <c r="AO74" i="84"/>
  <c r="AO86" i="84" s="1"/>
  <c r="AY114" i="84"/>
  <c r="AY126" i="84" s="1"/>
  <c r="AY74" i="84"/>
  <c r="AY86" i="84" s="1"/>
  <c r="BF106" i="84"/>
  <c r="BF118" i="84" s="1"/>
  <c r="BF66" i="84"/>
  <c r="BF78" i="84" s="1"/>
  <c r="Q106" i="84"/>
  <c r="Q118" i="84" s="1"/>
  <c r="Q66" i="84"/>
  <c r="Q78" i="84" s="1"/>
  <c r="CB34" i="84"/>
  <c r="BM122" i="84"/>
  <c r="CB49" i="84"/>
  <c r="AJ126" i="84"/>
  <c r="CB24" i="84"/>
  <c r="AH83" i="84"/>
  <c r="CB25" i="84"/>
  <c r="BK86" i="84"/>
  <c r="CB22" i="84"/>
  <c r="AN80" i="84"/>
  <c r="CB15" i="84"/>
  <c r="AA86" i="84"/>
  <c r="CB41" i="84"/>
  <c r="AH123" i="84"/>
  <c r="CB7" i="84"/>
  <c r="AS79" i="84"/>
  <c r="CB26" i="84"/>
  <c r="BI86" i="84"/>
  <c r="CB47" i="84"/>
  <c r="BK126" i="84"/>
  <c r="CB33" i="84"/>
  <c r="AN120" i="84"/>
  <c r="CB51" i="84"/>
  <c r="AA126" i="84"/>
  <c r="CB6" i="84"/>
  <c r="Q84" i="84"/>
  <c r="CB36" i="84"/>
  <c r="AI124" i="84"/>
  <c r="CB46" i="84"/>
  <c r="BI126" i="84"/>
  <c r="CB9" i="84"/>
  <c r="BM82" i="84"/>
  <c r="CB20" i="84"/>
  <c r="AJ86" i="84"/>
  <c r="K103" i="62"/>
  <c r="AR84" i="62" l="1"/>
  <c r="CB9" i="62"/>
  <c r="AR124" i="62"/>
  <c r="CB40" i="62"/>
  <c r="AG85" i="62"/>
  <c r="CB14" i="62"/>
  <c r="BA118" i="62"/>
  <c r="CB25" i="62"/>
  <c r="AH83" i="62"/>
  <c r="CB17" i="62"/>
  <c r="AI124" i="62"/>
  <c r="CB45" i="62"/>
  <c r="AH123" i="62"/>
  <c r="CB47" i="62"/>
  <c r="BH123" i="62"/>
  <c r="CB54" i="62"/>
  <c r="AG125" i="62"/>
  <c r="CB37" i="62"/>
  <c r="O78" i="62"/>
  <c r="K63" i="62"/>
  <c r="BM119" i="62"/>
  <c r="CB23" i="62"/>
  <c r="Q124" i="62"/>
  <c r="CB51" i="62"/>
  <c r="AD118" i="62"/>
  <c r="CB27" i="62"/>
  <c r="CB35" i="62"/>
  <c r="BO124" i="62"/>
  <c r="BH83" i="62"/>
  <c r="CB16" i="62"/>
  <c r="CB4" i="62"/>
  <c r="AD78" i="62"/>
  <c r="AS119" i="62"/>
  <c r="CB24" i="62"/>
  <c r="K103" i="84"/>
  <c r="BH123" i="84"/>
  <c r="CB45" i="84"/>
  <c r="CB27" i="84"/>
  <c r="BH83" i="84"/>
  <c r="AD78" i="84"/>
  <c r="CB8" i="84"/>
  <c r="J3" i="54" l="1"/>
  <c r="J4" i="54" s="1"/>
  <c r="J5" i="54" s="1"/>
  <c r="J6" i="54" s="1"/>
  <c r="J7" i="54" s="1"/>
  <c r="J8" i="54" s="1"/>
  <c r="J9" i="54" s="1"/>
  <c r="J10" i="54" s="1"/>
  <c r="J11" i="54" s="1"/>
  <c r="J12" i="54" s="1"/>
  <c r="J13" i="54" s="1"/>
  <c r="J14" i="54" s="1"/>
  <c r="J15" i="54" s="1"/>
  <c r="J16" i="54" s="1"/>
  <c r="J17" i="54" s="1"/>
  <c r="J18" i="54" s="1"/>
  <c r="J19" i="54" s="1"/>
  <c r="J20" i="54" s="1"/>
  <c r="J21" i="54" s="1"/>
  <c r="J22" i="54" s="1"/>
  <c r="J23" i="54" s="1"/>
  <c r="J24" i="54" s="1"/>
  <c r="J25" i="54" s="1"/>
  <c r="J26" i="54" s="1"/>
  <c r="B28" i="21" l="1"/>
  <c r="C25" i="83" l="1"/>
  <c r="D25" i="83" s="1"/>
  <c r="E25" i="83" s="1"/>
  <c r="F25" i="83" s="1"/>
  <c r="G25" i="83" s="1"/>
  <c r="H25" i="83" s="1"/>
  <c r="I25" i="83" s="1"/>
  <c r="O17" i="51" l="1"/>
  <c r="P17" i="51" s="1"/>
  <c r="Q17" i="51" s="1"/>
  <c r="O15" i="51"/>
  <c r="P15" i="51" s="1"/>
  <c r="Q15" i="51" l="1"/>
  <c r="Q14" i="51" s="1"/>
  <c r="P14" i="51"/>
  <c r="O14" i="51"/>
  <c r="C32" i="9" l="1"/>
  <c r="C31" i="9"/>
  <c r="C29" i="9"/>
  <c r="C30" i="9"/>
  <c r="D31" i="9"/>
  <c r="D29" i="9"/>
  <c r="D32" i="9"/>
  <c r="D30" i="9"/>
  <c r="C28" i="9" l="1"/>
  <c r="C24" i="9"/>
  <c r="C25" i="9"/>
  <c r="C26" i="9"/>
  <c r="C27" i="9"/>
  <c r="C23" i="9"/>
  <c r="C22" i="9"/>
  <c r="C21" i="9"/>
  <c r="C101" i="9"/>
  <c r="C100" i="9"/>
  <c r="C99" i="9"/>
  <c r="C98" i="9"/>
  <c r="C97" i="9"/>
  <c r="C95" i="9"/>
  <c r="C94" i="9"/>
  <c r="C93" i="9"/>
  <c r="C92" i="9"/>
  <c r="C91" i="9"/>
  <c r="C88" i="9"/>
  <c r="C87" i="9"/>
  <c r="C86" i="9"/>
  <c r="C85" i="9"/>
  <c r="C84" i="9"/>
  <c r="C83" i="9"/>
  <c r="C82" i="9"/>
  <c r="C81" i="9"/>
  <c r="C80" i="9"/>
  <c r="C79" i="9"/>
  <c r="C76" i="9"/>
  <c r="C75" i="9"/>
  <c r="C74" i="9"/>
  <c r="C73" i="9"/>
  <c r="C72" i="9"/>
  <c r="C71" i="9"/>
  <c r="C70" i="9"/>
  <c r="C69" i="9"/>
  <c r="C68" i="9"/>
  <c r="C67" i="9"/>
  <c r="C66" i="9"/>
  <c r="C65" i="9"/>
  <c r="C64" i="9"/>
  <c r="C63" i="9"/>
  <c r="C62" i="9"/>
  <c r="C61" i="9"/>
  <c r="C60" i="9"/>
  <c r="C59" i="9"/>
  <c r="C58" i="9"/>
  <c r="C57" i="9"/>
  <c r="C56" i="9"/>
  <c r="C55" i="9"/>
  <c r="C54" i="9"/>
  <c r="C53" i="9"/>
  <c r="C52" i="9"/>
  <c r="C49" i="9"/>
  <c r="C48" i="9"/>
  <c r="C47" i="9"/>
  <c r="C46" i="9"/>
  <c r="C44" i="9"/>
  <c r="C43" i="9"/>
  <c r="C42" i="9"/>
  <c r="C41" i="9"/>
  <c r="C40" i="9"/>
  <c r="C39" i="9"/>
  <c r="C38" i="9"/>
  <c r="C37" i="9"/>
  <c r="C36" i="9"/>
  <c r="C35" i="9"/>
  <c r="C20" i="9"/>
  <c r="D100" i="9"/>
  <c r="D27" i="9"/>
  <c r="D91" i="9"/>
  <c r="D98" i="9"/>
  <c r="D93" i="9"/>
  <c r="D94" i="9"/>
  <c r="D25" i="9"/>
  <c r="D24" i="9"/>
  <c r="D101" i="9"/>
  <c r="D26" i="9"/>
  <c r="D28" i="9"/>
  <c r="D99" i="9"/>
  <c r="D92" i="9"/>
  <c r="D97" i="9"/>
  <c r="D95" i="9"/>
  <c r="Q11" i="51" l="1"/>
  <c r="P11" i="51"/>
  <c r="O11" i="51"/>
  <c r="N11" i="51"/>
  <c r="U28" i="51" l="1"/>
  <c r="R28" i="51"/>
  <c r="S28" i="51"/>
  <c r="P28" i="51"/>
  <c r="Q24" i="51"/>
  <c r="P24" i="51"/>
  <c r="O24" i="51"/>
  <c r="N24" i="51"/>
  <c r="M24" i="51"/>
  <c r="Q7" i="51"/>
  <c r="P7" i="51"/>
  <c r="O7" i="51"/>
  <c r="N7" i="51"/>
  <c r="M7" i="51"/>
  <c r="O28" i="51"/>
  <c r="N12" i="51"/>
  <c r="Q12" i="51"/>
  <c r="P12" i="51"/>
  <c r="O12" i="51"/>
  <c r="M28" i="51"/>
  <c r="M18" i="51"/>
  <c r="N1" i="51"/>
  <c r="O1" i="51" s="1"/>
  <c r="P1" i="51" s="1"/>
  <c r="Q1" i="51" s="1"/>
  <c r="R31" i="51" l="1"/>
  <c r="U31" i="51"/>
  <c r="O29" i="51"/>
  <c r="O30" i="51"/>
  <c r="O31" i="51"/>
  <c r="S31" i="51"/>
  <c r="M31" i="51"/>
  <c r="M29" i="51"/>
  <c r="M30" i="51"/>
  <c r="P30" i="51"/>
  <c r="U29" i="51"/>
  <c r="U30" i="51"/>
  <c r="R29" i="51"/>
  <c r="R30" i="51"/>
  <c r="S30" i="51"/>
  <c r="P29" i="51"/>
  <c r="P31" i="51"/>
  <c r="S29" i="51"/>
  <c r="N9" i="51" l="1"/>
  <c r="N18" i="51"/>
  <c r="Q28" i="51"/>
  <c r="T28" i="51" l="1"/>
  <c r="AL8" i="50" l="1"/>
  <c r="AK8" i="50"/>
  <c r="AJ8" i="50"/>
  <c r="AI8" i="50"/>
  <c r="AH8" i="50"/>
  <c r="AG8" i="50"/>
  <c r="AF8" i="50"/>
  <c r="AE8" i="50"/>
  <c r="AD8" i="50"/>
  <c r="AC8" i="50"/>
  <c r="AB8" i="50"/>
  <c r="AA8" i="50"/>
  <c r="Z8" i="50"/>
  <c r="Y8" i="50"/>
  <c r="X8" i="50"/>
  <c r="W8" i="50"/>
  <c r="V8" i="50"/>
  <c r="U8" i="50"/>
  <c r="T8" i="50"/>
  <c r="S8" i="50"/>
  <c r="R8" i="50"/>
  <c r="AL7" i="50"/>
  <c r="AK7" i="50"/>
  <c r="AJ7" i="50"/>
  <c r="AI7" i="50"/>
  <c r="AH7" i="50"/>
  <c r="AG7" i="50"/>
  <c r="AF7" i="50"/>
  <c r="AE7" i="50"/>
  <c r="AD7" i="50"/>
  <c r="AC7" i="50"/>
  <c r="AB7" i="50"/>
  <c r="AA7" i="50"/>
  <c r="Z7" i="50"/>
  <c r="Y7" i="50"/>
  <c r="X7" i="50"/>
  <c r="W7" i="50"/>
  <c r="V7" i="50"/>
  <c r="U7" i="50"/>
  <c r="T7" i="50"/>
  <c r="S7" i="50"/>
  <c r="R7" i="50"/>
  <c r="Q8" i="50"/>
  <c r="Q7" i="50"/>
  <c r="AL6" i="50"/>
  <c r="AK6" i="50"/>
  <c r="AJ6" i="50"/>
  <c r="AI6" i="50"/>
  <c r="AH6" i="50"/>
  <c r="AG6" i="50"/>
  <c r="AF6" i="50"/>
  <c r="AE6" i="50"/>
  <c r="AD6" i="50"/>
  <c r="AC6" i="50"/>
  <c r="AB6" i="50"/>
  <c r="AA6" i="50"/>
  <c r="Z6" i="50"/>
  <c r="Y6" i="50"/>
  <c r="X6" i="50"/>
  <c r="W6" i="50"/>
  <c r="V6" i="50"/>
  <c r="U6" i="50"/>
  <c r="T6" i="50"/>
  <c r="S6" i="50"/>
  <c r="R6" i="50"/>
  <c r="Q6" i="50"/>
  <c r="AL5" i="50"/>
  <c r="AK5" i="50"/>
  <c r="AJ5" i="50"/>
  <c r="AI5" i="50"/>
  <c r="AH5" i="50"/>
  <c r="AG5" i="50"/>
  <c r="AF5" i="50"/>
  <c r="AE5" i="50"/>
  <c r="AD5" i="50"/>
  <c r="AC5" i="50"/>
  <c r="AB5" i="50"/>
  <c r="AA5" i="50"/>
  <c r="Z5" i="50"/>
  <c r="Y5" i="50"/>
  <c r="X5" i="50"/>
  <c r="W5" i="50"/>
  <c r="V5" i="50"/>
  <c r="U5" i="50"/>
  <c r="T5" i="50"/>
  <c r="S5" i="50"/>
  <c r="R5" i="50"/>
  <c r="Q5" i="50"/>
  <c r="P5" i="50"/>
  <c r="O5" i="50"/>
  <c r="N5" i="50"/>
  <c r="M5" i="50"/>
  <c r="V85" i="48"/>
  <c r="V84" i="48"/>
  <c r="V83" i="48"/>
  <c r="V82" i="48"/>
  <c r="V81" i="48"/>
  <c r="V3" i="48"/>
  <c r="V4" i="48" s="1"/>
  <c r="V5" i="48" s="1"/>
  <c r="V6" i="48" s="1"/>
  <c r="V7" i="48" s="1"/>
  <c r="V8" i="48" s="1"/>
  <c r="V9" i="48" s="1"/>
  <c r="V10" i="48" s="1"/>
  <c r="V11" i="48" s="1"/>
  <c r="V12" i="48" s="1"/>
  <c r="V13" i="48" s="1"/>
  <c r="V14" i="48" s="1"/>
  <c r="V15" i="48" s="1"/>
  <c r="V16" i="48" s="1"/>
  <c r="V17" i="48" s="1"/>
  <c r="V18" i="48" s="1"/>
  <c r="V19" i="48" s="1"/>
  <c r="V20" i="48" s="1"/>
  <c r="V21" i="48" s="1"/>
  <c r="V22" i="48" s="1"/>
  <c r="V23" i="48" s="1"/>
  <c r="V24" i="48" s="1"/>
  <c r="V25" i="48" s="1"/>
  <c r="V26" i="48" s="1"/>
  <c r="V27" i="48" s="1"/>
  <c r="V28" i="48" s="1"/>
  <c r="V29" i="48" s="1"/>
  <c r="V30" i="48" s="1"/>
  <c r="V31" i="48" s="1"/>
  <c r="V32" i="48" s="1"/>
  <c r="V33" i="48" s="1"/>
  <c r="V34" i="48" s="1"/>
  <c r="V35" i="48" s="1"/>
  <c r="V36" i="48" s="1"/>
  <c r="V37" i="48" s="1"/>
  <c r="V38" i="48" s="1"/>
  <c r="V39" i="48" s="1"/>
  <c r="V40" i="48" s="1"/>
  <c r="V41" i="48" s="1"/>
  <c r="V42" i="48" s="1"/>
  <c r="V43" i="48" s="1"/>
  <c r="V44" i="48" s="1"/>
  <c r="V45" i="48" s="1"/>
  <c r="V46" i="48" s="1"/>
  <c r="V47" i="48" s="1"/>
  <c r="V48" i="48" s="1"/>
  <c r="V49" i="48" s="1"/>
  <c r="V50" i="48" s="1"/>
  <c r="V51" i="48" s="1"/>
  <c r="V52" i="48" s="1"/>
  <c r="V53" i="48" s="1"/>
  <c r="V54" i="48" s="1"/>
  <c r="V55" i="48" s="1"/>
  <c r="V56" i="48" s="1"/>
  <c r="V57" i="48" s="1"/>
  <c r="V58" i="48" s="1"/>
  <c r="V59" i="48" s="1"/>
  <c r="V60" i="48" s="1"/>
  <c r="V61" i="48" s="1"/>
  <c r="V62" i="48" s="1"/>
  <c r="V63" i="48" s="1"/>
  <c r="V64" i="48" s="1"/>
  <c r="V65" i="48" s="1"/>
  <c r="V66" i="48" s="1"/>
  <c r="V67" i="48" s="1"/>
  <c r="V68" i="48" s="1"/>
  <c r="V69" i="48" s="1"/>
  <c r="V70" i="48" s="1"/>
  <c r="V71" i="48" s="1"/>
  <c r="V72" i="48" s="1"/>
  <c r="V73" i="48" s="1"/>
  <c r="V74" i="48" s="1"/>
  <c r="V75" i="48" s="1"/>
  <c r="V76" i="48" s="1"/>
  <c r="V77" i="48" s="1"/>
  <c r="V78" i="48" s="1"/>
  <c r="V79" i="48" s="1"/>
  <c r="V80" i="48" s="1"/>
  <c r="V2" i="48"/>
  <c r="U3" i="48"/>
  <c r="U4" i="48" s="1"/>
  <c r="U5" i="48" s="1"/>
  <c r="U6" i="48" s="1"/>
  <c r="U7" i="48" s="1"/>
  <c r="U8" i="48" s="1"/>
  <c r="U9" i="48" s="1"/>
  <c r="U10" i="48" s="1"/>
  <c r="U11" i="48" s="1"/>
  <c r="U12" i="48" s="1"/>
  <c r="U13" i="48" s="1"/>
  <c r="U14" i="48" s="1"/>
  <c r="U15" i="48" s="1"/>
  <c r="U16" i="48" s="1"/>
  <c r="U17" i="48" s="1"/>
  <c r="U18" i="48" s="1"/>
  <c r="U19" i="48" s="1"/>
  <c r="U20" i="48" s="1"/>
  <c r="U21" i="48" s="1"/>
  <c r="U22" i="48" s="1"/>
  <c r="U23" i="48" s="1"/>
  <c r="U24" i="48" s="1"/>
  <c r="U25" i="48" s="1"/>
  <c r="U26" i="48" s="1"/>
  <c r="U27" i="48" s="1"/>
  <c r="U28" i="48" s="1"/>
  <c r="U29" i="48" s="1"/>
  <c r="U30" i="48" s="1"/>
  <c r="U31" i="48" s="1"/>
  <c r="U32" i="48" s="1"/>
  <c r="U33" i="48" s="1"/>
  <c r="U34" i="48" s="1"/>
  <c r="U35" i="48" s="1"/>
  <c r="U36" i="48" s="1"/>
  <c r="U37" i="48" s="1"/>
  <c r="U38" i="48" s="1"/>
  <c r="U39" i="48" s="1"/>
  <c r="U40" i="48" s="1"/>
  <c r="U41" i="48" s="1"/>
  <c r="U42" i="48" s="1"/>
  <c r="U43" i="48" s="1"/>
  <c r="U44" i="48" s="1"/>
  <c r="U45" i="48" s="1"/>
  <c r="U46" i="48" s="1"/>
  <c r="U47" i="48" s="1"/>
  <c r="U48" i="48" s="1"/>
  <c r="U49" i="48" s="1"/>
  <c r="U50" i="48" s="1"/>
  <c r="U51" i="48" s="1"/>
  <c r="U52" i="48" s="1"/>
  <c r="U53" i="48" s="1"/>
  <c r="U54" i="48" s="1"/>
  <c r="U55" i="48" s="1"/>
  <c r="U56" i="48" s="1"/>
  <c r="U57" i="48" s="1"/>
  <c r="U58" i="48" s="1"/>
  <c r="U59" i="48" s="1"/>
  <c r="U60" i="48" s="1"/>
  <c r="U61" i="48" s="1"/>
  <c r="U62" i="48" s="1"/>
  <c r="U63" i="48" s="1"/>
  <c r="U64" i="48" s="1"/>
  <c r="U65" i="48" s="1"/>
  <c r="U66" i="48" s="1"/>
  <c r="U67" i="48" s="1"/>
  <c r="U68" i="48" s="1"/>
  <c r="U69" i="48" s="1"/>
  <c r="U70" i="48" s="1"/>
  <c r="U71" i="48" s="1"/>
  <c r="U72" i="48" s="1"/>
  <c r="U73" i="48" s="1"/>
  <c r="U74" i="48" s="1"/>
  <c r="U75" i="48" s="1"/>
  <c r="U76" i="48" s="1"/>
  <c r="U77" i="48" s="1"/>
  <c r="U78" i="48" s="1"/>
  <c r="U79" i="48" s="1"/>
  <c r="U80" i="48" s="1"/>
  <c r="U81" i="48" s="1"/>
  <c r="U82" i="48" s="1"/>
  <c r="U83" i="48" s="1"/>
  <c r="U84" i="48" s="1"/>
  <c r="U85" i="48" s="1"/>
  <c r="U2" i="48"/>
  <c r="T86" i="48"/>
  <c r="T26" i="48"/>
  <c r="T50" i="48" s="1"/>
  <c r="T14" i="48"/>
  <c r="M3" i="48"/>
  <c r="N3" i="48" s="1"/>
  <c r="O3" i="48" s="1"/>
  <c r="P3" i="48" s="1"/>
  <c r="Q3" i="48" s="1"/>
  <c r="R3" i="48" s="1"/>
  <c r="M2" i="48"/>
  <c r="N2" i="48" s="1"/>
  <c r="O2" i="48" s="1"/>
  <c r="P2" i="48" s="1"/>
  <c r="Q2" i="48" s="1"/>
  <c r="T62" i="48" l="1"/>
  <c r="T74" i="48"/>
  <c r="T38" i="48"/>
  <c r="AU66" i="59" l="1"/>
  <c r="AU70" i="59" s="1"/>
  <c r="AU74" i="59" s="1"/>
  <c r="AU78" i="59" s="1"/>
  <c r="AU82" i="59" s="1"/>
  <c r="AU86" i="59" s="1"/>
  <c r="AU90" i="59" s="1"/>
  <c r="AU94" i="59" s="1"/>
  <c r="AU98" i="59" s="1"/>
  <c r="AU102" i="59" s="1"/>
  <c r="AU106" i="59" s="1"/>
  <c r="AU110" i="59" s="1"/>
  <c r="AU114" i="59" s="1"/>
  <c r="AU118" i="59" s="1"/>
  <c r="AU122" i="59" s="1"/>
  <c r="AU126" i="59" s="1"/>
  <c r="AU130" i="59" s="1"/>
  <c r="AU134" i="59" s="1"/>
  <c r="AU138" i="59" s="1"/>
  <c r="AU142" i="59" s="1"/>
  <c r="AU146" i="59" s="1"/>
  <c r="AU150" i="59" s="1"/>
  <c r="AU154" i="59" s="1"/>
  <c r="AU158" i="59" s="1"/>
  <c r="AU162" i="59" s="1"/>
  <c r="AU166" i="59" s="1"/>
  <c r="AU170" i="59" s="1"/>
  <c r="AU174" i="59" s="1"/>
  <c r="AU178" i="59" s="1"/>
  <c r="U50" i="59"/>
  <c r="U54" i="59" s="1"/>
  <c r="U58" i="59" s="1"/>
  <c r="U62" i="59" s="1"/>
  <c r="U66" i="59" s="1"/>
  <c r="U70" i="59" s="1"/>
  <c r="U74" i="59" s="1"/>
  <c r="U78" i="59" s="1"/>
  <c r="U82" i="59" s="1"/>
  <c r="U86" i="59" s="1"/>
  <c r="U90" i="59" s="1"/>
  <c r="U94" i="59" s="1"/>
  <c r="U98" i="59" s="1"/>
  <c r="U102" i="59" s="1"/>
  <c r="U106" i="59" s="1"/>
  <c r="U110" i="59" s="1"/>
  <c r="U114" i="59" s="1"/>
  <c r="AN19" i="59"/>
  <c r="AN23" i="59" s="1"/>
  <c r="AN27" i="59" s="1"/>
  <c r="AN31" i="59" s="1"/>
  <c r="AN35" i="59" s="1"/>
  <c r="AN39" i="59" s="1"/>
  <c r="AN43" i="59" s="1"/>
  <c r="AN47" i="59" s="1"/>
  <c r="AN51" i="59" s="1"/>
  <c r="AN55" i="59" s="1"/>
  <c r="AN59" i="59" s="1"/>
  <c r="AN63" i="59" s="1"/>
  <c r="AN67" i="59" s="1"/>
  <c r="AN71" i="59" s="1"/>
  <c r="AN75" i="59" s="1"/>
  <c r="AN79" i="59" s="1"/>
  <c r="AN83" i="59" s="1"/>
  <c r="AN87" i="59" s="1"/>
  <c r="AN91" i="59" s="1"/>
  <c r="U13" i="59"/>
  <c r="U17" i="59" s="1"/>
  <c r="U21" i="59" s="1"/>
  <c r="U25" i="59" s="1"/>
  <c r="U29" i="59" s="1"/>
  <c r="U33" i="59" s="1"/>
  <c r="U37" i="59" s="1"/>
  <c r="U41" i="59" s="1"/>
  <c r="U45" i="59" s="1"/>
  <c r="U49" i="59" s="1"/>
  <c r="U53" i="59" s="1"/>
  <c r="U57" i="59" s="1"/>
  <c r="U61" i="59" s="1"/>
  <c r="U65" i="59" s="1"/>
  <c r="U69" i="59" s="1"/>
  <c r="U73" i="59" s="1"/>
  <c r="U77" i="59" s="1"/>
  <c r="U81" i="59" s="1"/>
  <c r="U85" i="59" s="1"/>
  <c r="U89" i="59" s="1"/>
  <c r="U93" i="59" s="1"/>
  <c r="U97" i="59" s="1"/>
  <c r="U101" i="59" s="1"/>
  <c r="U105" i="59" s="1"/>
  <c r="U109" i="59" s="1"/>
  <c r="U113" i="59" s="1"/>
  <c r="U117" i="59" s="1"/>
  <c r="U12" i="59"/>
  <c r="U16" i="59" s="1"/>
  <c r="U20" i="59" s="1"/>
  <c r="U24" i="59" s="1"/>
  <c r="U28" i="59" s="1"/>
  <c r="U32" i="59" s="1"/>
  <c r="U36" i="59" s="1"/>
  <c r="U40" i="59" s="1"/>
  <c r="U44" i="59" s="1"/>
  <c r="U48" i="59" s="1"/>
  <c r="U52" i="59" s="1"/>
  <c r="U56" i="59" s="1"/>
  <c r="U60" i="59" s="1"/>
  <c r="U64" i="59" s="1"/>
  <c r="U68" i="59" s="1"/>
  <c r="U72" i="59" s="1"/>
  <c r="U76" i="59" s="1"/>
  <c r="U80" i="59" s="1"/>
  <c r="U84" i="59" s="1"/>
  <c r="U88" i="59" s="1"/>
  <c r="U92" i="59" s="1"/>
  <c r="U96" i="59" s="1"/>
  <c r="U100" i="59" s="1"/>
  <c r="U104" i="59" s="1"/>
  <c r="U108" i="59" s="1"/>
  <c r="U112" i="59" s="1"/>
  <c r="U116" i="59" s="1"/>
  <c r="AA11" i="59"/>
  <c r="AA15" i="59" s="1"/>
  <c r="AA19" i="59" s="1"/>
  <c r="AA23" i="59" s="1"/>
  <c r="AA27" i="59" s="1"/>
  <c r="AA31" i="59" s="1"/>
  <c r="AA35" i="59" s="1"/>
  <c r="AA39" i="59" s="1"/>
  <c r="AA43" i="59" s="1"/>
  <c r="AA47" i="59" s="1"/>
  <c r="AA51" i="59" s="1"/>
  <c r="AA55" i="59" s="1"/>
  <c r="U11" i="59"/>
  <c r="U15" i="59" s="1"/>
  <c r="U19" i="59" s="1"/>
  <c r="U23" i="59" s="1"/>
  <c r="U27" i="59" s="1"/>
  <c r="U31" i="59" s="1"/>
  <c r="U35" i="59" s="1"/>
  <c r="U39" i="59" s="1"/>
  <c r="U43" i="59" s="1"/>
  <c r="U47" i="59" s="1"/>
  <c r="U51" i="59" s="1"/>
  <c r="U55" i="59" s="1"/>
  <c r="U59" i="59" s="1"/>
  <c r="U63" i="59" s="1"/>
  <c r="U67" i="59" s="1"/>
  <c r="U71" i="59" s="1"/>
  <c r="U75" i="59" s="1"/>
  <c r="U79" i="59" s="1"/>
  <c r="U83" i="59" s="1"/>
  <c r="U87" i="59" s="1"/>
  <c r="U91" i="59" s="1"/>
  <c r="U95" i="59" s="1"/>
  <c r="U99" i="59" s="1"/>
  <c r="U103" i="59" s="1"/>
  <c r="U107" i="59" s="1"/>
  <c r="U111" i="59" s="1"/>
  <c r="U115" i="59" s="1"/>
  <c r="AN10" i="59"/>
  <c r="AN14" i="59" s="1"/>
  <c r="AN18" i="59" s="1"/>
  <c r="AN22" i="59" s="1"/>
  <c r="AN26" i="59" s="1"/>
  <c r="AN30" i="59" s="1"/>
  <c r="AN34" i="59" s="1"/>
  <c r="AN38" i="59" s="1"/>
  <c r="AN42" i="59" s="1"/>
  <c r="AN46" i="59" s="1"/>
  <c r="AN50" i="59" s="1"/>
  <c r="AN54" i="59" s="1"/>
  <c r="AN58" i="59" s="1"/>
  <c r="AN62" i="59" s="1"/>
  <c r="AN66" i="59" s="1"/>
  <c r="AN70" i="59" s="1"/>
  <c r="AN74" i="59" s="1"/>
  <c r="AN78" i="59" s="1"/>
  <c r="AN82" i="59" s="1"/>
  <c r="AN86" i="59" s="1"/>
  <c r="AN90" i="59" s="1"/>
  <c r="AN94" i="59" s="1"/>
  <c r="AA10" i="59"/>
  <c r="AA14" i="59" s="1"/>
  <c r="AA18" i="59" s="1"/>
  <c r="AA22" i="59" s="1"/>
  <c r="AA26" i="59" s="1"/>
  <c r="AA30" i="59" s="1"/>
  <c r="AA34" i="59" s="1"/>
  <c r="AA38" i="59" s="1"/>
  <c r="AA42" i="59" s="1"/>
  <c r="AA46" i="59" s="1"/>
  <c r="AA50" i="59" s="1"/>
  <c r="AA54" i="59" s="1"/>
  <c r="AA58" i="59" s="1"/>
  <c r="U10" i="59"/>
  <c r="U14" i="59" s="1"/>
  <c r="U18" i="59" s="1"/>
  <c r="U22" i="59" s="1"/>
  <c r="U26" i="59" s="1"/>
  <c r="U30" i="59" s="1"/>
  <c r="U34" i="59" s="1"/>
  <c r="U38" i="59" s="1"/>
  <c r="U42" i="59" s="1"/>
  <c r="U46" i="59" s="1"/>
  <c r="AU9" i="59"/>
  <c r="AU13" i="59" s="1"/>
  <c r="AU17" i="59" s="1"/>
  <c r="AU21" i="59" s="1"/>
  <c r="AU25" i="59" s="1"/>
  <c r="AU29" i="59" s="1"/>
  <c r="AU33" i="59" s="1"/>
  <c r="AU37" i="59" s="1"/>
  <c r="AU41" i="59" s="1"/>
  <c r="AU45" i="59" s="1"/>
  <c r="AU49" i="59" s="1"/>
  <c r="AU53" i="59" s="1"/>
  <c r="AU57" i="59" s="1"/>
  <c r="AU61" i="59" s="1"/>
  <c r="AU65" i="59" s="1"/>
  <c r="AU69" i="59" s="1"/>
  <c r="AU73" i="59" s="1"/>
  <c r="AU77" i="59" s="1"/>
  <c r="AU81" i="59" s="1"/>
  <c r="AU85" i="59" s="1"/>
  <c r="AU89" i="59" s="1"/>
  <c r="AU93" i="59" s="1"/>
  <c r="AU97" i="59" s="1"/>
  <c r="AU101" i="59" s="1"/>
  <c r="AU105" i="59" s="1"/>
  <c r="AU109" i="59" s="1"/>
  <c r="AU113" i="59" s="1"/>
  <c r="AU117" i="59" s="1"/>
  <c r="AU121" i="59" s="1"/>
  <c r="AU125" i="59" s="1"/>
  <c r="AU129" i="59" s="1"/>
  <c r="AU133" i="59" s="1"/>
  <c r="AU137" i="59" s="1"/>
  <c r="AU141" i="59" s="1"/>
  <c r="AU145" i="59" s="1"/>
  <c r="AU149" i="59" s="1"/>
  <c r="AU153" i="59" s="1"/>
  <c r="AU157" i="59" s="1"/>
  <c r="AU161" i="59" s="1"/>
  <c r="AU165" i="59" s="1"/>
  <c r="AU169" i="59" s="1"/>
  <c r="AU173" i="59" s="1"/>
  <c r="AU177" i="59" s="1"/>
  <c r="AN9" i="59"/>
  <c r="AN13" i="59" s="1"/>
  <c r="AN17" i="59" s="1"/>
  <c r="AN21" i="59" s="1"/>
  <c r="AN25" i="59" s="1"/>
  <c r="AN29" i="59" s="1"/>
  <c r="AN33" i="59" s="1"/>
  <c r="AN37" i="59" s="1"/>
  <c r="AN41" i="59" s="1"/>
  <c r="AN45" i="59" s="1"/>
  <c r="AN49" i="59" s="1"/>
  <c r="AN53" i="59" s="1"/>
  <c r="AN57" i="59" s="1"/>
  <c r="AN61" i="59" s="1"/>
  <c r="AN65" i="59" s="1"/>
  <c r="AN69" i="59" s="1"/>
  <c r="AN73" i="59" s="1"/>
  <c r="AN77" i="59" s="1"/>
  <c r="AN81" i="59" s="1"/>
  <c r="AN85" i="59" s="1"/>
  <c r="AN89" i="59" s="1"/>
  <c r="AN93" i="59" s="1"/>
  <c r="AA9" i="59"/>
  <c r="AA13" i="59" s="1"/>
  <c r="AA17" i="59" s="1"/>
  <c r="AA21" i="59" s="1"/>
  <c r="AA25" i="59" s="1"/>
  <c r="AA29" i="59" s="1"/>
  <c r="AA33" i="59" s="1"/>
  <c r="AA37" i="59" s="1"/>
  <c r="AA41" i="59" s="1"/>
  <c r="AA45" i="59" s="1"/>
  <c r="AA49" i="59" s="1"/>
  <c r="AA53" i="59" s="1"/>
  <c r="AA57" i="59" s="1"/>
  <c r="AU8" i="59"/>
  <c r="AU12" i="59" s="1"/>
  <c r="AU16" i="59" s="1"/>
  <c r="AU20" i="59" s="1"/>
  <c r="AU24" i="59" s="1"/>
  <c r="AU28" i="59" s="1"/>
  <c r="AU32" i="59" s="1"/>
  <c r="AU36" i="59" s="1"/>
  <c r="AU40" i="59" s="1"/>
  <c r="AU44" i="59" s="1"/>
  <c r="AU48" i="59" s="1"/>
  <c r="AU52" i="59" s="1"/>
  <c r="AU56" i="59" s="1"/>
  <c r="AU60" i="59" s="1"/>
  <c r="AU64" i="59" s="1"/>
  <c r="AU68" i="59" s="1"/>
  <c r="AU72" i="59" s="1"/>
  <c r="AU76" i="59" s="1"/>
  <c r="AU80" i="59" s="1"/>
  <c r="AU84" i="59" s="1"/>
  <c r="AU88" i="59" s="1"/>
  <c r="AU92" i="59" s="1"/>
  <c r="AU96" i="59" s="1"/>
  <c r="AU100" i="59" s="1"/>
  <c r="AU104" i="59" s="1"/>
  <c r="AU108" i="59" s="1"/>
  <c r="AU112" i="59" s="1"/>
  <c r="AU116" i="59" s="1"/>
  <c r="AU120" i="59" s="1"/>
  <c r="AU124" i="59" s="1"/>
  <c r="AU128" i="59" s="1"/>
  <c r="AU132" i="59" s="1"/>
  <c r="AU136" i="59" s="1"/>
  <c r="AU140" i="59" s="1"/>
  <c r="AU144" i="59" s="1"/>
  <c r="AU148" i="59" s="1"/>
  <c r="AU152" i="59" s="1"/>
  <c r="AU156" i="59" s="1"/>
  <c r="AU160" i="59" s="1"/>
  <c r="AU164" i="59" s="1"/>
  <c r="AU168" i="59" s="1"/>
  <c r="AU172" i="59" s="1"/>
  <c r="AU176" i="59" s="1"/>
  <c r="AN8" i="59"/>
  <c r="AN12" i="59" s="1"/>
  <c r="AN16" i="59" s="1"/>
  <c r="AN20" i="59" s="1"/>
  <c r="AN24" i="59" s="1"/>
  <c r="AN28" i="59" s="1"/>
  <c r="AN32" i="59" s="1"/>
  <c r="AN36" i="59" s="1"/>
  <c r="AN40" i="59" s="1"/>
  <c r="AN44" i="59" s="1"/>
  <c r="AN48" i="59" s="1"/>
  <c r="AN52" i="59" s="1"/>
  <c r="AN56" i="59" s="1"/>
  <c r="AN60" i="59" s="1"/>
  <c r="AN64" i="59" s="1"/>
  <c r="AN68" i="59" s="1"/>
  <c r="AN72" i="59" s="1"/>
  <c r="AN76" i="59" s="1"/>
  <c r="AN80" i="59" s="1"/>
  <c r="AN84" i="59" s="1"/>
  <c r="AN88" i="59" s="1"/>
  <c r="AN92" i="59" s="1"/>
  <c r="AA8" i="59"/>
  <c r="AA12" i="59" s="1"/>
  <c r="AA16" i="59" s="1"/>
  <c r="AA20" i="59" s="1"/>
  <c r="AA24" i="59" s="1"/>
  <c r="AA28" i="59" s="1"/>
  <c r="AA32" i="59" s="1"/>
  <c r="AA36" i="59" s="1"/>
  <c r="AA40" i="59" s="1"/>
  <c r="AA44" i="59" s="1"/>
  <c r="AA48" i="59" s="1"/>
  <c r="AA52" i="59" s="1"/>
  <c r="AA56" i="59" s="1"/>
  <c r="AU7" i="59"/>
  <c r="AU11" i="59" s="1"/>
  <c r="AU15" i="59" s="1"/>
  <c r="AU19" i="59" s="1"/>
  <c r="AU23" i="59" s="1"/>
  <c r="AU27" i="59" s="1"/>
  <c r="AU31" i="59" s="1"/>
  <c r="AU35" i="59" s="1"/>
  <c r="AU39" i="59" s="1"/>
  <c r="AU43" i="59" s="1"/>
  <c r="AU47" i="59" s="1"/>
  <c r="AU51" i="59" s="1"/>
  <c r="AU55" i="59" s="1"/>
  <c r="AU59" i="59" s="1"/>
  <c r="AU63" i="59" s="1"/>
  <c r="AU67" i="59" s="1"/>
  <c r="AU71" i="59" s="1"/>
  <c r="AU75" i="59" s="1"/>
  <c r="AU79" i="59" s="1"/>
  <c r="AU83" i="59" s="1"/>
  <c r="AU87" i="59" s="1"/>
  <c r="AU91" i="59" s="1"/>
  <c r="AU95" i="59" s="1"/>
  <c r="AU99" i="59" s="1"/>
  <c r="AU103" i="59" s="1"/>
  <c r="AU107" i="59" s="1"/>
  <c r="AU111" i="59" s="1"/>
  <c r="AU115" i="59" s="1"/>
  <c r="AU119" i="59" s="1"/>
  <c r="AU123" i="59" s="1"/>
  <c r="AU127" i="59" s="1"/>
  <c r="AU131" i="59" s="1"/>
  <c r="AU135" i="59" s="1"/>
  <c r="AU139" i="59" s="1"/>
  <c r="AU143" i="59" s="1"/>
  <c r="AU147" i="59" s="1"/>
  <c r="AU151" i="59" s="1"/>
  <c r="AU155" i="59" s="1"/>
  <c r="AU159" i="59" s="1"/>
  <c r="AU163" i="59" s="1"/>
  <c r="AU167" i="59" s="1"/>
  <c r="AU171" i="59" s="1"/>
  <c r="AU175" i="59" s="1"/>
  <c r="AN7" i="59"/>
  <c r="AN11" i="59" s="1"/>
  <c r="AN15" i="59" s="1"/>
  <c r="AA7" i="59"/>
  <c r="AU6" i="59"/>
  <c r="AU10" i="59" s="1"/>
  <c r="AU14" i="59" s="1"/>
  <c r="AU18" i="59" s="1"/>
  <c r="AU22" i="59" s="1"/>
  <c r="AU26" i="59" s="1"/>
  <c r="AU30" i="59" s="1"/>
  <c r="AU34" i="59" s="1"/>
  <c r="AU38" i="59" s="1"/>
  <c r="AU42" i="59" s="1"/>
  <c r="AU46" i="59" s="1"/>
  <c r="AU50" i="59" s="1"/>
  <c r="AU54" i="59" s="1"/>
  <c r="AU58" i="59" s="1"/>
  <c r="AU62" i="59" s="1"/>
  <c r="AN6" i="59"/>
  <c r="AA6" i="59"/>
  <c r="Q5" i="59"/>
  <c r="Q6" i="59" s="1"/>
  <c r="Q7" i="59" s="1"/>
  <c r="Q8" i="59" s="1"/>
  <c r="Q9" i="59" s="1"/>
  <c r="Q10" i="59" s="1"/>
  <c r="Q11" i="59" s="1"/>
  <c r="Q12" i="59" s="1"/>
  <c r="Q13" i="59" s="1"/>
  <c r="Q14" i="59" s="1"/>
  <c r="Q15" i="59" s="1"/>
  <c r="Q16" i="59" s="1"/>
  <c r="Q17" i="59" s="1"/>
  <c r="Q18" i="59" s="1"/>
  <c r="Q19" i="59" s="1"/>
  <c r="Q20" i="59" s="1"/>
  <c r="Q21" i="59" s="1"/>
  <c r="Q22" i="59" s="1"/>
  <c r="Q23" i="59" s="1"/>
  <c r="Q24" i="59" s="1"/>
  <c r="Q25" i="59" s="1"/>
  <c r="Q26" i="59" s="1"/>
  <c r="Q27" i="59" s="1"/>
  <c r="Q28" i="59" s="1"/>
  <c r="Q29" i="59" s="1"/>
  <c r="Q30" i="59" s="1"/>
  <c r="Q31" i="59" s="1"/>
  <c r="Q32" i="59" s="1"/>
  <c r="Q33" i="59" s="1"/>
  <c r="Q34" i="59" s="1"/>
  <c r="Q35" i="59" s="1"/>
  <c r="Q36" i="59" s="1"/>
  <c r="Q37" i="59" s="1"/>
  <c r="Q38" i="59" s="1"/>
  <c r="Q39" i="59" s="1"/>
  <c r="Q40" i="59" s="1"/>
  <c r="Q41" i="59" s="1"/>
  <c r="Q42" i="59" s="1"/>
  <c r="Q43" i="59" s="1"/>
  <c r="Q44" i="59" s="1"/>
  <c r="Q45" i="59" s="1"/>
  <c r="Q46" i="59" s="1"/>
  <c r="Q47" i="59" s="1"/>
  <c r="Q48" i="59" s="1"/>
  <c r="Q49" i="59" s="1"/>
  <c r="Q50" i="59" s="1"/>
  <c r="Q51" i="59" s="1"/>
  <c r="Q52" i="59" s="1"/>
  <c r="Q53" i="59" s="1"/>
  <c r="Q54" i="59" s="1"/>
  <c r="Q55" i="59" s="1"/>
  <c r="BB4" i="59"/>
  <c r="BB5" i="59" s="1"/>
  <c r="BB6" i="59" s="1"/>
  <c r="BB7" i="59" s="1"/>
  <c r="BB8" i="59" s="1"/>
  <c r="BB9" i="59" s="1"/>
  <c r="BB10" i="59" s="1"/>
  <c r="BB11" i="59" s="1"/>
  <c r="BB12" i="59" s="1"/>
  <c r="BB13" i="59" s="1"/>
  <c r="BB14" i="59" s="1"/>
  <c r="BB15" i="59" s="1"/>
  <c r="BB16" i="59" s="1"/>
  <c r="BB17" i="59" s="1"/>
  <c r="Q4" i="59"/>
  <c r="BB3" i="59"/>
  <c r="Q3" i="59"/>
  <c r="J3" i="59"/>
  <c r="J4" i="59" s="1"/>
  <c r="J5" i="59" s="1"/>
  <c r="J6" i="59" s="1"/>
  <c r="J7" i="59" s="1"/>
  <c r="J8" i="59" s="1"/>
  <c r="J9" i="59" s="1"/>
  <c r="J10" i="59" s="1"/>
  <c r="J11" i="59" s="1"/>
  <c r="J12" i="59" s="1"/>
  <c r="J13" i="59" s="1"/>
  <c r="J14" i="59" s="1"/>
  <c r="J15" i="59" s="1"/>
  <c r="J16" i="59" s="1"/>
  <c r="J17" i="59" s="1"/>
  <c r="J18" i="59" s="1"/>
  <c r="J19" i="59" s="1"/>
  <c r="J20" i="59" s="1"/>
  <c r="J21" i="59" s="1"/>
  <c r="J22" i="59" s="1"/>
  <c r="J23" i="59" s="1"/>
  <c r="J24" i="59" s="1"/>
  <c r="J25" i="59" s="1"/>
  <c r="J26" i="59" s="1"/>
  <c r="J27" i="59" s="1"/>
  <c r="J28" i="59" s="1"/>
  <c r="J29" i="59" s="1"/>
  <c r="J30" i="59" s="1"/>
  <c r="J4" i="58"/>
  <c r="J5" i="58" s="1"/>
  <c r="J6" i="58" s="1"/>
  <c r="J7" i="58" s="1"/>
  <c r="J8" i="58" s="1"/>
  <c r="J9" i="58" s="1"/>
  <c r="J10" i="58" s="1"/>
  <c r="J11" i="58" s="1"/>
  <c r="J12" i="58" s="1"/>
  <c r="J13" i="58" s="1"/>
  <c r="J14" i="58" s="1"/>
  <c r="J15" i="58" s="1"/>
  <c r="J16" i="58" s="1"/>
  <c r="J17" i="58" s="1"/>
  <c r="J18" i="58" s="1"/>
  <c r="J19" i="58" s="1"/>
  <c r="J20" i="58" s="1"/>
  <c r="J21" i="58" s="1"/>
  <c r="J22" i="58" s="1"/>
  <c r="J23" i="58" s="1"/>
  <c r="J24" i="58" s="1"/>
  <c r="J25" i="58" s="1"/>
  <c r="J26" i="58" s="1"/>
  <c r="J27" i="58" s="1"/>
  <c r="J28" i="58" s="1"/>
  <c r="J29" i="58" s="1"/>
  <c r="J30" i="58" s="1"/>
  <c r="J31" i="58" s="1"/>
  <c r="J32" i="58" s="1"/>
  <c r="J33" i="58" s="1"/>
  <c r="J34" i="58" s="1"/>
  <c r="J35" i="58" s="1"/>
  <c r="J36" i="58" s="1"/>
  <c r="J37" i="58" s="1"/>
  <c r="J38" i="58" s="1"/>
  <c r="J39" i="58" s="1"/>
  <c r="J40" i="58" s="1"/>
  <c r="J41" i="58" s="1"/>
  <c r="J42" i="58" s="1"/>
  <c r="J43" i="58" s="1"/>
  <c r="J44" i="58" s="1"/>
  <c r="J45" i="58" s="1"/>
  <c r="J46" i="58" s="1"/>
  <c r="J47" i="58" s="1"/>
  <c r="J48" i="58" s="1"/>
  <c r="J49" i="58" s="1"/>
  <c r="J50" i="58" s="1"/>
  <c r="J51" i="58" s="1"/>
  <c r="J52" i="58" s="1"/>
  <c r="J53" i="58" s="1"/>
  <c r="J54" i="58" s="1"/>
  <c r="J55" i="58" s="1"/>
  <c r="J3" i="58"/>
  <c r="AH3" i="57"/>
  <c r="AH4" i="57" s="1"/>
  <c r="AH5" i="57" s="1"/>
  <c r="AH6" i="57" s="1"/>
  <c r="AH7" i="57" s="1"/>
  <c r="AH8" i="57" s="1"/>
  <c r="AH9" i="57" s="1"/>
  <c r="AH10" i="57" s="1"/>
  <c r="AH11" i="57" s="1"/>
  <c r="AH12" i="57" s="1"/>
  <c r="AH13" i="57" s="1"/>
  <c r="AH14" i="57" s="1"/>
  <c r="AH15" i="57" s="1"/>
  <c r="AH16" i="57" s="1"/>
  <c r="AH17" i="57" s="1"/>
  <c r="AH18" i="57" s="1"/>
  <c r="AH19" i="57" s="1"/>
  <c r="AH20" i="57" s="1"/>
  <c r="AH21" i="57" s="1"/>
  <c r="AH22" i="57" s="1"/>
  <c r="AH23" i="57" s="1"/>
  <c r="AH24" i="57" s="1"/>
  <c r="AH25" i="57" s="1"/>
  <c r="AH26" i="57" s="1"/>
  <c r="AH27" i="57" s="1"/>
  <c r="AH28" i="57" s="1"/>
  <c r="AH29" i="57" s="1"/>
  <c r="AH30" i="57" s="1"/>
  <c r="AH31" i="57" s="1"/>
  <c r="AH32" i="57" s="1"/>
  <c r="AH33" i="57" s="1"/>
  <c r="AH34" i="57" s="1"/>
  <c r="AH35" i="57" s="1"/>
  <c r="AH36" i="57" s="1"/>
  <c r="AH37" i="57" s="1"/>
  <c r="AH38" i="57" s="1"/>
  <c r="M3" i="57"/>
  <c r="M4" i="57" s="1"/>
  <c r="M5" i="57" s="1"/>
  <c r="M6" i="57" s="1"/>
  <c r="M7" i="57" s="1"/>
  <c r="M8" i="57" s="1"/>
  <c r="M9" i="57" s="1"/>
  <c r="M10" i="57" s="1"/>
  <c r="M11" i="57" s="1"/>
  <c r="M12" i="57" s="1"/>
  <c r="M13" i="57" s="1"/>
  <c r="M14" i="57" s="1"/>
  <c r="M15" i="57" s="1"/>
  <c r="M16" i="57" s="1"/>
  <c r="M17" i="57" s="1"/>
  <c r="M18" i="57" s="1"/>
  <c r="M19" i="57" s="1"/>
  <c r="M20" i="57" s="1"/>
  <c r="M21" i="57" s="1"/>
  <c r="M22" i="57" s="1"/>
  <c r="M23" i="57" s="1"/>
  <c r="M24" i="57" s="1"/>
  <c r="M25" i="57" s="1"/>
  <c r="M26" i="57" s="1"/>
  <c r="M27" i="57" s="1"/>
  <c r="M28" i="57" s="1"/>
  <c r="M29" i="57" s="1"/>
  <c r="M30" i="57" s="1"/>
  <c r="M31" i="57" s="1"/>
  <c r="M32" i="57" s="1"/>
  <c r="M33" i="57" s="1"/>
  <c r="M34" i="57" s="1"/>
  <c r="M35" i="57" s="1"/>
  <c r="M36" i="57" s="1"/>
  <c r="M37" i="57" s="1"/>
  <c r="M38" i="57" s="1"/>
  <c r="M39" i="57" s="1"/>
  <c r="M40" i="57" s="1"/>
  <c r="M41" i="57" s="1"/>
  <c r="M42" i="57" s="1"/>
  <c r="M43" i="57" s="1"/>
  <c r="M44" i="57" s="1"/>
  <c r="M45" i="57" s="1"/>
  <c r="M46" i="57" s="1"/>
  <c r="M47" i="57" s="1"/>
  <c r="M48" i="57" s="1"/>
  <c r="M49" i="57" s="1"/>
  <c r="M50" i="57" s="1"/>
  <c r="M51" i="57" s="1"/>
  <c r="M52" i="57" s="1"/>
  <c r="M53" i="57" s="1"/>
  <c r="M54" i="57" s="1"/>
  <c r="M55" i="57" s="1"/>
  <c r="M56" i="57" s="1"/>
  <c r="D43" i="9"/>
  <c r="D47" i="9"/>
  <c r="D44" i="9"/>
  <c r="D41" i="9"/>
  <c r="D40" i="9"/>
  <c r="D38" i="9"/>
  <c r="D42" i="9"/>
  <c r="D39" i="9"/>
  <c r="D46" i="9"/>
  <c r="D36" i="28" l="1"/>
  <c r="C36" i="28"/>
  <c r="A22" i="42" l="1"/>
  <c r="A23" i="42" s="1"/>
  <c r="A24" i="42" s="1"/>
  <c r="A25" i="42" s="1"/>
  <c r="A26" i="42" s="1"/>
  <c r="A27" i="42" s="1"/>
  <c r="A28" i="42" s="1"/>
  <c r="A29" i="42" s="1"/>
  <c r="A30" i="42" s="1"/>
  <c r="A31" i="42" s="1"/>
  <c r="I22" i="41"/>
  <c r="J22" i="41" s="1"/>
  <c r="K22" i="41" s="1"/>
  <c r="L22" i="41" s="1"/>
  <c r="D40" i="27"/>
  <c r="E40" i="27" s="1"/>
  <c r="F40" i="27" s="1"/>
  <c r="G40" i="27" s="1"/>
  <c r="C40" i="27"/>
  <c r="L35" i="27"/>
  <c r="M35" i="27" s="1"/>
  <c r="N35" i="27" s="1"/>
  <c r="O35" i="27" s="1"/>
  <c r="P35" i="27" s="1"/>
  <c r="D35" i="27"/>
  <c r="E35" i="27" s="1"/>
  <c r="F35" i="27" s="1"/>
  <c r="G35" i="27" s="1"/>
  <c r="C35" i="27"/>
  <c r="M32" i="27"/>
  <c r="L29" i="27"/>
  <c r="M29" i="27" s="1"/>
  <c r="N29" i="27" s="1"/>
  <c r="O29" i="27" s="1"/>
  <c r="P29" i="27" s="1"/>
  <c r="Q29" i="27" s="1"/>
  <c r="D29" i="27"/>
  <c r="E29" i="27" s="1"/>
  <c r="F29" i="27" s="1"/>
  <c r="G29" i="27" s="1"/>
  <c r="C29" i="27"/>
  <c r="H86" i="25"/>
  <c r="E28" i="21"/>
  <c r="E27" i="21"/>
  <c r="E26" i="21"/>
  <c r="E25" i="21"/>
  <c r="E24" i="21"/>
  <c r="E23" i="21"/>
  <c r="E22" i="21"/>
  <c r="D37" i="9"/>
  <c r="D22" i="9"/>
  <c r="D61" i="9"/>
  <c r="D21" i="9"/>
  <c r="D36" i="9"/>
  <c r="D76" i="9"/>
  <c r="D49" i="9"/>
  <c r="D73" i="9"/>
  <c r="D23" i="9"/>
  <c r="D56" i="9"/>
  <c r="D35" i="9"/>
  <c r="D74" i="9"/>
  <c r="D48" i="9"/>
  <c r="D20" i="9"/>
  <c r="C12" i="9" l="1"/>
  <c r="D81" i="9"/>
  <c r="D75" i="9"/>
  <c r="D57" i="9"/>
  <c r="D79" i="9"/>
  <c r="D53" i="9"/>
  <c r="D62" i="9"/>
  <c r="D88" i="9"/>
  <c r="D72" i="9"/>
  <c r="D55" i="9"/>
  <c r="D86" i="9"/>
  <c r="D67" i="9"/>
  <c r="D63" i="9"/>
  <c r="D85" i="9"/>
  <c r="D60" i="9"/>
  <c r="D54" i="9"/>
  <c r="D69" i="9"/>
  <c r="D52" i="9"/>
  <c r="D87" i="9"/>
  <c r="D71" i="9"/>
  <c r="D80" i="9"/>
  <c r="D84" i="9"/>
  <c r="D83" i="9"/>
  <c r="D82" i="9"/>
  <c r="D64" i="9"/>
  <c r="D66" i="9"/>
  <c r="D58" i="9"/>
  <c r="D68" i="9"/>
  <c r="D59" i="9"/>
  <c r="D65" i="9"/>
  <c r="D70" i="9"/>
  <c r="C31" i="16" l="1"/>
  <c r="D31" i="16"/>
  <c r="E31" i="16"/>
  <c r="F31" i="16"/>
  <c r="G31" i="16"/>
  <c r="H31" i="16"/>
  <c r="C32" i="16"/>
  <c r="D32" i="16"/>
  <c r="E32" i="16"/>
  <c r="F32" i="16"/>
  <c r="G32" i="16"/>
  <c r="H32" i="16"/>
  <c r="B32" i="16"/>
  <c r="B31" i="16"/>
  <c r="O18" i="51"/>
  <c r="Q9" i="51"/>
  <c r="Q18" i="51"/>
  <c r="N28" i="51"/>
  <c r="P18" i="51"/>
  <c r="P9" i="51"/>
  <c r="O9" i="51"/>
  <c r="Q31" i="51" l="1"/>
  <c r="Q30" i="51"/>
  <c r="Q29" i="51"/>
  <c r="N31" i="51"/>
  <c r="N30" i="51"/>
  <c r="N29" i="51"/>
  <c r="T29" i="51"/>
  <c r="T31" i="51"/>
  <c r="T30" i="51"/>
</calcChain>
</file>

<file path=xl/sharedStrings.xml><?xml version="1.0" encoding="utf-8"?>
<sst xmlns="http://schemas.openxmlformats.org/spreadsheetml/2006/main" count="2435" uniqueCount="1264">
  <si>
    <t>admin@fiscalcouncil.ie</t>
  </si>
  <si>
    <t>Per cent of GDP unless stated. For deviations, negative values = non-compliance</t>
  </si>
  <si>
    <t>Corrective Arm</t>
  </si>
  <si>
    <t>General Government Balance Excl. One-Offs</t>
  </si>
  <si>
    <t>General Government Debt</t>
  </si>
  <si>
    <t>1/20th Debt Rule Limit</t>
  </si>
  <si>
    <t>Debt Rule met? (Y/N)</t>
  </si>
  <si>
    <t>Y</t>
  </si>
  <si>
    <t>Preventive Arm &amp; Domestic Budgetary Rule</t>
  </si>
  <si>
    <t>Structural Balance Adjustment Requirement</t>
  </si>
  <si>
    <t>MTO for the Structural Balance</t>
  </si>
  <si>
    <t>Structural Balance</t>
  </si>
  <si>
    <t>MTO met? (Y/N)</t>
  </si>
  <si>
    <t>N</t>
  </si>
  <si>
    <t>Minimum Change in Structural Balance Required</t>
  </si>
  <si>
    <t>–</t>
  </si>
  <si>
    <t>Change in Structural Balance</t>
  </si>
  <si>
    <t>1yr Deviation (€bn)</t>
  </si>
  <si>
    <t>1yr Deviation (p.p.)</t>
  </si>
  <si>
    <t>2yr Deviation (€bn)</t>
  </si>
  <si>
    <t>2yr Deviation (p.p.)</t>
  </si>
  <si>
    <t>Expenditure Benchmark</t>
  </si>
  <si>
    <t>(a) Reference Rate of Potential Growth (% y/y)</t>
  </si>
  <si>
    <t>(b) Convergence Margin</t>
  </si>
  <si>
    <t>(a-b) Limit for Real Net Expenditure Growth (% y/y)</t>
  </si>
  <si>
    <t>GDP Deflator used (% y/y)</t>
  </si>
  <si>
    <t>Limit for Nominal Net Expenditure Growth (% y/y)</t>
  </si>
  <si>
    <t>Net Expenditure Growth (% y/y)</t>
  </si>
  <si>
    <t>Net Expenditure Growth (Corrected for one-offs) (% y/y)</t>
  </si>
  <si>
    <t>1yr Deviation (Corrected for one-offs) (€bn)</t>
  </si>
  <si>
    <t>1yr Deviation (Corrected for one-offs) (% GNI*)</t>
  </si>
  <si>
    <t>2yr Deviation (Corrected for one-offs) (€bn)</t>
  </si>
  <si>
    <t>2yr Deviation (Corrected for one-offs) (% GNI*)</t>
  </si>
  <si>
    <t>Limit for Nominal Net Expenditure Growth (€bn)</t>
  </si>
  <si>
    <t>Net Expenditure Increase (€bn)</t>
  </si>
  <si>
    <t>Net Expenditure Increase (Corrected for one-offs) (€bn)</t>
  </si>
  <si>
    <t>Current Macroeconomic Aggregates</t>
  </si>
  <si>
    <t>Real GDP Growth (% y/y)</t>
  </si>
  <si>
    <t>Department’s alternative Potential GDP Growth (% y/y)</t>
  </si>
  <si>
    <t>Department’s alternative GDP Output Gap</t>
  </si>
  <si>
    <t>GDP Deflator Used (% y/y)</t>
  </si>
  <si>
    <t>Sources: CSO; Department of Finance; and internal Fiscal Council calculations.</t>
  </si>
  <si>
    <r>
      <t xml:space="preserve">Notes: </t>
    </r>
    <r>
      <rPr>
        <vertAlign val="superscript"/>
        <sz val="9"/>
        <color rgb="FF7F7F7F"/>
        <rFont val="Source Sans Pro"/>
        <family val="2"/>
      </rPr>
      <t>1</t>
    </r>
    <r>
      <rPr>
        <sz val="11"/>
        <color theme="1"/>
        <rFont val="Calibri"/>
        <family val="2"/>
        <scheme val="minor"/>
      </rPr>
      <t xml:space="preserve"> All figures are presented on a General Government basis. Assessments examine the Budget 2020 revenue and expenditure plans, using the Council’s principles-based approach to the Domestic Budgetary Rule and considering the Council’s views on one-off/temporary measures. Deviations from the Expenditure Benchmark are assessed on the basis of GNI* instead of GDP (a significant deviation from the benchmark is 0.5 per cent of GNI*, on a one-year basis, and 0.25 per cent of GNI* on a two-year basis). For the rationale behind assessing deviations on the basis of GNI* see Box M. For more information about the Council’s principles-based approach see Appendix XX of this report and Box A of Fiscal Council’s Ex-post assessment of compliance with the Domestic Budgetary Rule 2018 (Fiscal Council, 2019a). A one-off windfall of €0.3bn in corporation tax revenue for 2018 is included in the Council’s assessment of the structural balance as well as a one-off expenditure of €0.2 billion, in 2018, due to a settlement in relation to pay arrears for medical consultants. For 2020, Brexit sectoral supports of €0.65 billion are considered temporary measures by the Council and are therefore excluded from the assessment. The outlier for Potential GDP Growth for 2015 is replaced by the average of the 2014 and 2016 rates in the Expenditure Benchmark, as discussed in the June 2017 FAR (Fiscal Council, 2017c). </t>
    </r>
    <r>
      <rPr>
        <vertAlign val="superscript"/>
        <sz val="9"/>
        <color rgb="FF7F7F7F"/>
        <rFont val="Source Sans Pro"/>
        <family val="2"/>
      </rPr>
      <t>2</t>
    </r>
    <r>
      <rPr>
        <sz val="11"/>
        <color theme="1"/>
        <rFont val="Calibri"/>
        <family val="2"/>
        <scheme val="minor"/>
      </rPr>
      <t xml:space="preserve"> The 1/20th Debt Rule requires that the debt-to-GDP ratio should make annual progress toward the reference value of 60 per cent of GDP. A transition period applied until the end of 2018. </t>
    </r>
    <r>
      <rPr>
        <vertAlign val="superscript"/>
        <sz val="9"/>
        <color rgb="FF7F7F7F"/>
        <rFont val="Source Sans Pro"/>
        <family val="2"/>
      </rPr>
      <t>3</t>
    </r>
    <r>
      <rPr>
        <sz val="11"/>
        <color theme="1"/>
        <rFont val="Calibri"/>
        <family val="2"/>
        <scheme val="minor"/>
      </rPr>
      <t xml:space="preserve"> Figures in red indicate a significant deviation from the limit. Figures in amber indicate some deviation from the limit.</t>
    </r>
  </si>
  <si>
    <t>% of Net Expenditure</t>
  </si>
  <si>
    <t>Walk to Net Expenditure Growth (Net of one-offs)</t>
  </si>
  <si>
    <r>
      <t>Δ</t>
    </r>
    <r>
      <rPr>
        <b/>
        <sz val="9"/>
        <color rgb="FF000000"/>
        <rFont val="Arial"/>
        <family val="2"/>
      </rPr>
      <t>GGE</t>
    </r>
  </si>
  <si>
    <t xml:space="preserve">General Government Expenditure Growth </t>
  </si>
  <si>
    <t>-ΔInt</t>
  </si>
  <si>
    <t>Interest</t>
  </si>
  <si>
    <t>-ΔEU</t>
  </si>
  <si>
    <t>-ΔGFCF</t>
  </si>
  <si>
    <t>+ΔavGFCF</t>
  </si>
  <si>
    <t>-ΔUC</t>
  </si>
  <si>
    <t>-DRMs</t>
  </si>
  <si>
    <t>DRMs</t>
  </si>
  <si>
    <t>Net Expenditure Growth</t>
  </si>
  <si>
    <t>-ΔOOE</t>
  </si>
  <si>
    <r>
      <t>Δ</t>
    </r>
    <r>
      <rPr>
        <b/>
        <sz val="9"/>
        <color rgb="FF000000"/>
        <rFont val="Arial"/>
        <family val="2"/>
      </rPr>
      <t>NE</t>
    </r>
  </si>
  <si>
    <t>Net Expenditure Growth (Net of one-offs)</t>
  </si>
  <si>
    <t>Limit for Net Expenditure Growth (% y/y)</t>
  </si>
  <si>
    <t xml:space="preserve">Note: Rounding may affect totals. All figures are in nominal terms and are expressed as a percentage of the previous year’s net expenditure (less adjustment for DRMs), unless otherwise stated. Δ indicates the change in the variable from year t-1 to year t. Limits presented here are based on the Council’s principles-based approach to the Domestic Budgetary Rule. </t>
  </si>
  <si>
    <t xml:space="preserve"> </t>
  </si>
  <si>
    <t xml:space="preserve">Notes: The MTO for 2017–2022 for Ireland is set at –0.5 per cent of GDP. When the MTO is achieved the adjustment path condition is not assessed, so no breach can occur. </t>
  </si>
  <si>
    <t>MTO Breach</t>
  </si>
  <si>
    <t>Breach of Min. Required Change in Structural Balance</t>
  </si>
  <si>
    <t>Figure 4.2: Vintages of the Department’s GDP-based output gap</t>
  </si>
  <si>
    <t>% of GDP</t>
  </si>
  <si>
    <r>
      <t xml:space="preserve">Note: The Department’s GDP-based estimates of the output gap are based on the mid-point of its suite of GDP-based models. The </t>
    </r>
    <r>
      <rPr>
        <i/>
        <sz val="9"/>
        <color rgb="FF7F7F7F"/>
        <rFont val="Source Sans Pro"/>
        <family val="2"/>
      </rPr>
      <t>SPU 2018</t>
    </r>
    <r>
      <rPr>
        <sz val="11"/>
        <color theme="1"/>
        <rFont val="Calibri"/>
        <family val="2"/>
        <scheme val="minor"/>
      </rPr>
      <t xml:space="preserve"> vintage of the output gap for the Department’s GDP-based estimates was at the early stage of the development of these estimates and included an additional model not included in the Department’s suite of models in subsequent vintages. </t>
    </r>
  </si>
  <si>
    <t>OG_Bud20</t>
  </si>
  <si>
    <t>OG_SPU19</t>
  </si>
  <si>
    <t>OG_Bud19</t>
  </si>
  <si>
    <t>OG_SPU18</t>
  </si>
  <si>
    <t xml:space="preserve"> output gap, where the output gap is the Department of Finance’s GDP-based output gap.</t>
  </si>
  <si>
    <t>Note: GGB is the General Government Balance. The cyclical Budgetary Component is estimated as: -0.588 x</t>
  </si>
  <si>
    <t>One-offs</t>
  </si>
  <si>
    <t>GGB</t>
  </si>
  <si>
    <t>Cyclical Budgetary Component</t>
  </si>
  <si>
    <t>Structural Balance (GDP)</t>
  </si>
  <si>
    <t>MTO</t>
  </si>
  <si>
    <t xml:space="preserve">Figure M.1: Ratio of GNI (GNI* for Ireland) to GDP in 2018 for EU countries </t>
  </si>
  <si>
    <t>Per cent of GDP</t>
  </si>
  <si>
    <t>Sources: Eurostat for GDP; AMECO for GNI; CSO for GNI*; and internal Fiscal Council calculations.</t>
  </si>
  <si>
    <t>GNI</t>
  </si>
  <si>
    <t>GDP</t>
  </si>
  <si>
    <t>Belgium</t>
  </si>
  <si>
    <t>Bulgaria</t>
  </si>
  <si>
    <t>Czechia</t>
  </si>
  <si>
    <t>Denmark</t>
  </si>
  <si>
    <t>Germany</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</si>
  <si>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</si>
  <si>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</si>
  <si>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</si>
  <si>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</si>
  <si>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</si>
  <si>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</si>
  <si>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</si>
  <si>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</si>
  <si>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</si>
  <si>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</si>
  <si>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</si>
  <si>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</si>
  <si>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</si>
  <si>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</si>
  <si>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</si>
  <si>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</si>
  <si>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</si>
  <si>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</si>
  <si>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</si>
  <si>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</si>
  <si>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</si>
  <si>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</si>
  <si>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</si>
  <si>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 billion</t>
  </si>
  <si>
    <t>Sources: CSO; and internal Fiscal Council calculations.</t>
  </si>
  <si>
    <t>GNI*</t>
  </si>
  <si>
    <t>Figure 4.4: Compliance with the Debt Rule: backward-looking benchmark</t>
  </si>
  <si>
    <t>Note: The left panel shows the Debt Rule based on GDP, which is the legal requirement for compliance. The right panel shows compliance with the Debt Rule were it to be based on GNI*.</t>
  </si>
  <si>
    <t>Debt Ratio as per cent of GNI*</t>
  </si>
  <si>
    <t>Backward-looking Benchmark (GNI*-Based)</t>
  </si>
  <si>
    <t>Debt Ratio as a per cent of GDP</t>
  </si>
  <si>
    <t>Backward-looking Benchmark (GDP-Based)</t>
  </si>
  <si>
    <t>60 per cent Debt Ceiling</t>
  </si>
  <si>
    <t>€ billions</t>
  </si>
  <si>
    <r>
      <t xml:space="preserve">Note: Bars show the change in forecasts from various budgets followed by outturns, versus the earliest budget forecast for that year (e.g., B'15 = expenditure forecasts in </t>
    </r>
    <r>
      <rPr>
        <i/>
        <sz val="9"/>
        <color rgb="FF7F7F7F"/>
        <rFont val="Source Sans Pro"/>
        <family val="2"/>
      </rPr>
      <t>Budget 2015</t>
    </r>
    <r>
      <rPr>
        <sz val="11"/>
        <color theme="1"/>
        <rFont val="Calibri"/>
        <family val="2"/>
        <scheme val="minor"/>
      </rPr>
      <t xml:space="preserve"> minus the earliest forecast for the specified year). Grey shaded region covers crisis period 2009–2013. Red bars relate to the change in outturn expenditure versus the earliest forecast for expenditure for the year specified above. </t>
    </r>
  </si>
  <si>
    <t>Exp in</t>
  </si>
  <si>
    <t>Fore in B</t>
  </si>
  <si>
    <t>Change</t>
  </si>
  <si>
    <t>B'01</t>
  </si>
  <si>
    <t>B'02</t>
  </si>
  <si>
    <t>B'03</t>
  </si>
  <si>
    <t>Outturn</t>
  </si>
  <si>
    <t>B'04</t>
  </si>
  <si>
    <t>B'05</t>
  </si>
  <si>
    <t>B'06</t>
  </si>
  <si>
    <t>B'07</t>
  </si>
  <si>
    <t>B'08</t>
  </si>
  <si>
    <t>B'09</t>
  </si>
  <si>
    <t>B'09*</t>
  </si>
  <si>
    <t>B'10</t>
  </si>
  <si>
    <t>B'11</t>
  </si>
  <si>
    <t>B'12</t>
  </si>
  <si>
    <t>B'13</t>
  </si>
  <si>
    <t>B'14</t>
  </si>
  <si>
    <t>B'15</t>
  </si>
  <si>
    <t>B'16</t>
  </si>
  <si>
    <t>B'17</t>
  </si>
  <si>
    <t>B'18</t>
  </si>
  <si>
    <t>B'19</t>
  </si>
  <si>
    <t>B'20</t>
  </si>
  <si>
    <t>Amt F</t>
  </si>
  <si>
    <t>Markers</t>
  </si>
  <si>
    <t>Figure N.1: Excluding excess corporation tax receipts from the structural balance would result in non-compliance with the MTO for 2018–2024</t>
  </si>
  <si>
    <r>
      <t>Note: Estimates are based on Budget 2020 forecasts. CT receipts in excess of the 14 per cent of total tax revenue are considered excess and are excluded from the structural balance estimate.</t>
    </r>
    <r>
      <rPr>
        <sz val="11"/>
        <color theme="1"/>
        <rFont val="Calibri"/>
        <family val="2"/>
        <scheme val="minor"/>
      </rPr>
      <t xml:space="preserve">  </t>
    </r>
  </si>
  <si>
    <t>Tax Revenue</t>
  </si>
  <si>
    <t>CT</t>
  </si>
  <si>
    <t>CT(Excl. "Froth")</t>
  </si>
  <si>
    <t>CT "Froth"</t>
  </si>
  <si>
    <t>Output Gap</t>
  </si>
  <si>
    <t>Structural Balance (Excl. CT "Froth")</t>
  </si>
  <si>
    <t>Table 4.1</t>
  </si>
  <si>
    <t>Table 4.2</t>
  </si>
  <si>
    <t>Figure 4.1</t>
  </si>
  <si>
    <t>Figure 4.2</t>
  </si>
  <si>
    <t>Figure 4.3</t>
  </si>
  <si>
    <t>Figure M.1</t>
  </si>
  <si>
    <t>Figure M.2</t>
  </si>
  <si>
    <t>Figure 4.4</t>
  </si>
  <si>
    <t>Figure 4.5</t>
  </si>
  <si>
    <t>Figure N.1</t>
  </si>
  <si>
    <t>Data pack</t>
  </si>
  <si>
    <r>
      <rPr>
        <u/>
        <sz val="11"/>
        <rFont val="Source Sans Pro"/>
        <family val="2"/>
      </rPr>
      <t>Disclaimer</t>
    </r>
    <r>
      <rPr>
        <sz val="11"/>
        <rFont val="Source Sans Pro"/>
        <family val="2"/>
      </rPr>
      <t>: Should there be any discrepancies with the print version, the latter represents the official version.</t>
    </r>
  </si>
  <si>
    <t xml:space="preserve">In case of questions, please contact: </t>
  </si>
  <si>
    <t>Fiscal Assessment Report November 2019</t>
  </si>
  <si>
    <t>Table 4.1: Assessment of compliance with the fiscal rules</t>
  </si>
  <si>
    <r>
      <t>Table 4.2: Contributions of adjustments to net expenditure</t>
    </r>
    <r>
      <rPr>
        <b/>
        <sz val="10.5"/>
        <color rgb="FF0A3D50"/>
        <rFont val="Source Sans Pro"/>
        <family val="2"/>
      </rPr>
      <t xml:space="preserve"> g</t>
    </r>
    <r>
      <rPr>
        <b/>
        <sz val="10.5"/>
        <color rgb="FF0060B0"/>
        <rFont val="Source Sans Pro"/>
        <family val="2"/>
      </rPr>
      <t>rowth</t>
    </r>
  </si>
  <si>
    <t>Figure 4.1: Assessment of compliance with the Budgetary Rule</t>
  </si>
  <si>
    <t>Figure 4.3: Structural balance decomposition</t>
  </si>
  <si>
    <t>Figure M.2: Spending in excess of the Expenditure Benchmark that would result in a significant deviation</t>
  </si>
  <si>
    <t>Figure 4.5: Change in gross expenditure ceiling relative to initial ceiling</t>
  </si>
  <si>
    <t>€ billion, excluding one-offs, unless stated</t>
  </si>
  <si>
    <t>General Government Balance</t>
  </si>
  <si>
    <r>
      <t>Total Revenue</t>
    </r>
    <r>
      <rPr>
        <sz val="10"/>
        <color theme="1"/>
        <rFont val="Source Sans Pro"/>
        <family val="2"/>
      </rPr>
      <t xml:space="preserve"> </t>
    </r>
  </si>
  <si>
    <t>… % change</t>
  </si>
  <si>
    <r>
      <t>Total Expenditure</t>
    </r>
    <r>
      <rPr>
        <sz val="10"/>
        <color theme="1"/>
        <rFont val="Source Sans Pro"/>
        <family val="2"/>
      </rPr>
      <t xml:space="preserve"> </t>
    </r>
  </si>
  <si>
    <t>Interest Expenditure</t>
  </si>
  <si>
    <r>
      <t>Primary Expenditure</t>
    </r>
    <r>
      <rPr>
        <sz val="10"/>
        <color theme="1"/>
        <rFont val="Source Sans Pro"/>
        <family val="2"/>
      </rPr>
      <t xml:space="preserve"> </t>
    </r>
  </si>
  <si>
    <t>Primary Balance</t>
  </si>
  <si>
    <t xml:space="preserve">Nominal GNI* growth </t>
  </si>
  <si>
    <t>Sources: CSO; Department of Finance; and Fiscal Council calculations.</t>
  </si>
  <si>
    <r>
      <t xml:space="preserve">Note: </t>
    </r>
    <r>
      <rPr>
        <sz val="9"/>
        <color rgb="FF7F7F7F"/>
        <rFont val="Calibri"/>
        <family val="2"/>
        <scheme val="minor"/>
      </rPr>
      <t xml:space="preserve">One-offs are removed from variables to get a sense of the underlying fiscal position. Rounding can </t>
    </r>
  </si>
  <si>
    <t xml:space="preserve">impact on totals. One-off items/temporary measures are as assessed by the Council to be applicable, as per </t>
  </si>
  <si>
    <t xml:space="preserve">Table 1.1, Chapter 1. Figures in grey indicate that the Council assesses these forecasts as largely the result of </t>
  </si>
  <si>
    <t>technical assumptions on expenditure, which are unlikely to reflect future developments.</t>
  </si>
  <si>
    <t xml:space="preserve">Table 3.1: Summary of fiscal outturns (2018) and forecasts (2019–2024) under an assumed no-deal Brexit </t>
  </si>
  <si>
    <r>
      <t xml:space="preserve">Note: Revenue and expenditure are in general government terms. They exclude one-offs assessed by the Council as applicable. The 2019 figures are based on </t>
    </r>
    <r>
      <rPr>
        <i/>
        <sz val="9"/>
        <color rgb="FF7F7F7F"/>
        <rFont val="Source Sans Pro"/>
        <family val="2"/>
      </rPr>
      <t xml:space="preserve">Budget 2020 </t>
    </r>
    <r>
      <rPr>
        <sz val="9"/>
        <color rgb="FF7F7F7F"/>
        <rFont val="Source Sans Pro"/>
        <family val="2"/>
      </rPr>
      <t>estimates.</t>
    </r>
  </si>
  <si>
    <t>Revenue</t>
  </si>
  <si>
    <t>Revenue (excl. CT)</t>
  </si>
  <si>
    <t>Expenditure</t>
  </si>
  <si>
    <t>Difference</t>
  </si>
  <si>
    <t>Figure 3.1</t>
  </si>
  <si>
    <t xml:space="preserve">Figure 3.2: Vintages of general government primary spending, revenue and balance forecasts </t>
  </si>
  <si>
    <r>
      <t xml:space="preserve">€ billion (light blue = </t>
    </r>
    <r>
      <rPr>
        <b/>
        <sz val="9"/>
        <color rgb="FF95B3D7"/>
        <rFont val="Source Sans Pro"/>
        <family val="2"/>
      </rPr>
      <t>older vintages</t>
    </r>
    <r>
      <rPr>
        <sz val="9"/>
        <color rgb="FF7F7F7F"/>
        <rFont val="Source Sans Pro"/>
        <family val="2"/>
      </rPr>
      <t xml:space="preserve">; darker blue = </t>
    </r>
    <r>
      <rPr>
        <b/>
        <sz val="9"/>
        <color rgb="FF17365D"/>
        <rFont val="Source Sans Pro"/>
        <family val="2"/>
      </rPr>
      <t>more recent vintages</t>
    </r>
    <r>
      <rPr>
        <sz val="9"/>
        <color rgb="FF7F7F7F"/>
        <rFont val="Source Sans Pro"/>
        <family val="2"/>
      </rPr>
      <t>)</t>
    </r>
  </si>
  <si>
    <t>Sources: CSO; and Department of Finance.</t>
  </si>
  <si>
    <r>
      <t xml:space="preserve">Note: Primary expenditure excludes interest payments. Prior to </t>
    </r>
    <r>
      <rPr>
        <i/>
        <sz val="9"/>
        <color rgb="FF7F7F7F"/>
        <rFont val="Source Sans Pro"/>
        <family val="2"/>
      </rPr>
      <t>Budget 2017</t>
    </r>
    <r>
      <rPr>
        <sz val="9"/>
        <color rgb="FF7F7F7F"/>
        <rFont val="Source Sans Pro"/>
        <family val="2"/>
      </rPr>
      <t xml:space="preserve">, spending forecasts were made </t>
    </r>
  </si>
  <si>
    <t xml:space="preserve">on the unrealistic assumption of fixed nominal spending for most items. Since then, forecasts have been </t>
  </si>
  <si>
    <t>made on a more realistic basis, and so upward revisions to spending more clearly show the upward drift</t>
  </si>
  <si>
    <t xml:space="preserve"> in spending plans. General government revenue data are adjusted to account for discretionary tax policy </t>
  </si>
  <si>
    <t xml:space="preserve">changes (not including the impact of non-indexation of tax bands and credits). The slope of the general </t>
  </si>
  <si>
    <t xml:space="preserve">government balance lines shows the expected improvement in the public finances. Older vintages </t>
  </si>
  <si>
    <t>generally show a more rapid improvement in the balance.</t>
  </si>
  <si>
    <t>Primary Spending</t>
  </si>
  <si>
    <t>Budget 2020</t>
  </si>
  <si>
    <t>SPU 2019</t>
  </si>
  <si>
    <t>Budget 2019</t>
  </si>
  <si>
    <t>SPU 2018</t>
  </si>
  <si>
    <t>Budget 2018</t>
  </si>
  <si>
    <t>SPU 2017</t>
  </si>
  <si>
    <t xml:space="preserve">Budget 2017 </t>
  </si>
  <si>
    <t>SPU 2016</t>
  </si>
  <si>
    <t>Budget 2016</t>
  </si>
  <si>
    <t>SPU 2015</t>
  </si>
  <si>
    <t>Budget 2015</t>
  </si>
  <si>
    <t>SPU 2014</t>
  </si>
  <si>
    <t>Budget 2014</t>
  </si>
  <si>
    <t>SPU 2013</t>
  </si>
  <si>
    <t>Budget 2013</t>
  </si>
  <si>
    <t>Balance</t>
  </si>
  <si>
    <t>Figure 3.2</t>
  </si>
  <si>
    <t xml:space="preserve">Figure 3.3: Tax revenue and PRSI are outperforming to end-October 2019 </t>
  </si>
  <si>
    <t>€ billion (cumulative)</t>
  </si>
  <si>
    <t>A. Outturn minus forecast in 2019</t>
  </si>
  <si>
    <t>B. Outturn in 2019 minus outturn in 2018</t>
  </si>
  <si>
    <t>Sources: Department of Finance; and Fiscal Council calculations.</t>
  </si>
  <si>
    <t xml:space="preserve">Note: Data as per the monthly Fiscal Monitor. Other = capital taxes + motor tax + other unallocated tax receipts. PRSI includes the excess over expenditure as indicated in the memo items. </t>
  </si>
  <si>
    <t>Performance in 2019</t>
  </si>
  <si>
    <t>Outturn in 2019 minus outturn in 2018</t>
  </si>
  <si>
    <t>VAT</t>
  </si>
  <si>
    <t>Corporation Tax</t>
  </si>
  <si>
    <t>Excise</t>
  </si>
  <si>
    <t>Income Tax</t>
  </si>
  <si>
    <t>Other</t>
  </si>
  <si>
    <t>PRSI</t>
  </si>
  <si>
    <t>Total</t>
  </si>
  <si>
    <t>Jan</t>
  </si>
  <si>
    <t>Feb</t>
  </si>
  <si>
    <t>Mar</t>
  </si>
  <si>
    <t>Apr</t>
  </si>
  <si>
    <t>May</t>
  </si>
  <si>
    <t>Jun</t>
  </si>
  <si>
    <t>Jul</t>
  </si>
  <si>
    <t>Aug</t>
  </si>
  <si>
    <t>Sept</t>
  </si>
  <si>
    <t>Oct</t>
  </si>
  <si>
    <t>Table 3.2: General government and Exchequer revenue forecasts under an assumed no-deal Brexit</t>
  </si>
  <si>
    <t>€ billion, excluding one-offs</t>
  </si>
  <si>
    <t>General Gov. Revenue</t>
  </si>
  <si>
    <t xml:space="preserve">Taxes production and imports </t>
  </si>
  <si>
    <t xml:space="preserve">Current taxes on income, wealth </t>
  </si>
  <si>
    <r>
      <t>34.3</t>
    </r>
    <r>
      <rPr>
        <sz val="8"/>
        <color theme="1"/>
        <rFont val="Calibri"/>
        <family val="2"/>
        <scheme val="minor"/>
      </rPr>
      <t> </t>
    </r>
  </si>
  <si>
    <t xml:space="preserve">Capital taxes </t>
  </si>
  <si>
    <t xml:space="preserve">Social contributions </t>
  </si>
  <si>
    <t xml:space="preserve">Property income </t>
  </si>
  <si>
    <t xml:space="preserve">Other </t>
  </si>
  <si>
    <t>Exchequer Tax and PRSI</t>
  </si>
  <si>
    <t> 72.2</t>
  </si>
  <si>
    <t> 75.3</t>
  </si>
  <si>
    <t> 78.6</t>
  </si>
  <si>
    <t> 82.4</t>
  </si>
  <si>
    <t> 86.7</t>
  </si>
  <si>
    <t>Exchequer Tax Revenue *</t>
  </si>
  <si>
    <r>
      <t>55.3</t>
    </r>
    <r>
      <rPr>
        <sz val="8"/>
        <color theme="1"/>
        <rFont val="Calibri"/>
        <family val="2"/>
        <scheme val="minor"/>
      </rPr>
      <t> </t>
    </r>
  </si>
  <si>
    <t xml:space="preserve">Sources: Department of Finance; and internal Fiscal Council calculations. </t>
  </si>
  <si>
    <t>Note: *From 2019 onwards, the customs forecasts included in tax revenue exclude the contribution to the EU budget due to the baseline assumption of a no-deal Brexit (as this is almost neutral in terms of the Exchequer balance, and it is not reflected in the general government accounts). For PRSI, the gross figures including the excess over expenditure are shown. For 2020–2024, PRSI refers to the total Social Insurance Fund figures, which in recent years have been around €100 million to €200 million greater than gross PRSI including excess expenditure. Rounding can affect totals.</t>
  </si>
  <si>
    <t>Table 3.1</t>
  </si>
  <si>
    <t>Table 3.2</t>
  </si>
  <si>
    <t>Figure 3.4: Corporation tax (% tax revenue) is projected to remain high</t>
  </si>
  <si>
    <t xml:space="preserve">% of total Exchequer tax revenue </t>
  </si>
  <si>
    <t>Year</t>
  </si>
  <si>
    <t>Yr</t>
  </si>
  <si>
    <t>CT % Total Exchequer Tax</t>
  </si>
  <si>
    <t>Tax Rev</t>
  </si>
  <si>
    <t>Figure 3.X: Corporation tax (% revenue) in 2018 at highest peak</t>
  </si>
  <si>
    <t>% of total Exchequer tax revenue (horizontal axis)</t>
  </si>
  <si>
    <t>Sources: Department of Finance; and internal IFAC calculations.</t>
  </si>
  <si>
    <r>
      <t xml:space="preserve">Note: The shares for 2019-2023 are based on </t>
    </r>
    <r>
      <rPr>
        <i/>
        <sz val="11"/>
        <color theme="1"/>
        <rFont val="Calibri"/>
        <family val="2"/>
        <scheme val="minor"/>
      </rPr>
      <t xml:space="preserve">SPU 2019 </t>
    </r>
    <r>
      <rPr>
        <sz val="11"/>
        <color theme="1"/>
        <rFont val="Calibri"/>
        <family val="2"/>
        <scheme val="minor"/>
      </rPr>
      <t>estimations/projections.</t>
    </r>
  </si>
  <si>
    <t>Figure 3.3</t>
  </si>
  <si>
    <t>Figure 3.4</t>
  </si>
  <si>
    <t>Figure 3.5: General government balance under different Brexit assumptions</t>
  </si>
  <si>
    <t>% of GNI*</t>
  </si>
  <si>
    <t xml:space="preserve">Note: Orderly deal estimates are calculated using the lower estimate of impacts given in the SES. </t>
  </si>
  <si>
    <t xml:space="preserve">This estimated impact of a no-deal Brexit is then applied to the Budget 2020 forecasts to show what </t>
  </si>
  <si>
    <t xml:space="preserve">these forecasts would have looked like had an orderly deal Brexit been assumed. </t>
  </si>
  <si>
    <t>No-deal (Budget 2020)</t>
  </si>
  <si>
    <t>Orderly deal estimate</t>
  </si>
  <si>
    <t>Figure 3.5</t>
  </si>
  <si>
    <t>A. Budget balance                                             B.  Expenditure                                                   C. Revenue</t>
  </si>
  <si>
    <t xml:space="preserve">Sources: Department of Finance; and Fiscal Council calculations. </t>
  </si>
  <si>
    <t xml:space="preserve">General Government revenue </t>
  </si>
  <si>
    <t xml:space="preserve">General Government expenditure </t>
  </si>
  <si>
    <t>Balance (B2020)</t>
  </si>
  <si>
    <t>Balance (SPU2019)</t>
  </si>
  <si>
    <t>€ billion (general government basis)</t>
  </si>
  <si>
    <t xml:space="preserve">Figure 3.6: The balance is projected to be worse than in SPU 2019, driven by higher spending, while revenue is expected to remain broadly unchanged </t>
  </si>
  <si>
    <t>Figure 3.6</t>
  </si>
  <si>
    <t>% GNI*, excluding one-off items</t>
  </si>
  <si>
    <r>
      <t xml:space="preserve">Note: Blue dashed line indicates forecasts from </t>
    </r>
    <r>
      <rPr>
        <i/>
        <sz val="9"/>
        <color rgb="FF7F7F7F"/>
        <rFont val="Source Sans Pro"/>
        <family val="2"/>
      </rPr>
      <t xml:space="preserve">Budget 2020 </t>
    </r>
    <r>
      <rPr>
        <sz val="9"/>
        <color rgb="FF7F7F7F"/>
        <rFont val="Source Sans Pro"/>
        <family val="2"/>
      </rPr>
      <t xml:space="preserve">on a no-deal Brexit assumption. </t>
    </r>
  </si>
  <si>
    <t xml:space="preserve">The red dashed line shows what Budget 2020 forecasts may have looked like had an orderly deal </t>
  </si>
  <si>
    <t xml:space="preserve">Brexit been assumed, using the lower estimate of impacts from the SES. </t>
  </si>
  <si>
    <t>Figure 3.7</t>
  </si>
  <si>
    <t>Figure 3.7: Improvements in the primary balance have stopped since 2016</t>
  </si>
  <si>
    <t xml:space="preserve">Figure 3.8: Primary expenditure growth </t>
  </si>
  <si>
    <t>Percentage change (year-on-year), excluding one-off items</t>
  </si>
  <si>
    <t xml:space="preserve">Note: Primary expenditure equals total expenditure less interest repayments on government debt and </t>
  </si>
  <si>
    <t xml:space="preserve">one-offs. One-offs are those defined by the Council as applicable. Dashed line indicates forecasts from </t>
  </si>
  <si>
    <t xml:space="preserve">Budget 2020. The red dashed line indicates underlying primary spending growth excluding </t>
  </si>
  <si>
    <t xml:space="preserve">no-deal Brexit-related spending (€1.2 billion). </t>
  </si>
  <si>
    <t>Primary spending growth</t>
  </si>
  <si>
    <t>Primary spending growth (excl Brexit)</t>
  </si>
  <si>
    <t>Figure 3.8</t>
  </si>
  <si>
    <t>Figure 3.9: The hard Brexit impacts on tax and PRSI growth are mostly reflected in 2020</t>
  </si>
  <si>
    <t>% change (year-on-year)</t>
  </si>
  <si>
    <t>Income tax</t>
  </si>
  <si>
    <t>Corporation tax</t>
  </si>
  <si>
    <t>Excise duties</t>
  </si>
  <si>
    <t>Stamp duties</t>
  </si>
  <si>
    <t>Customs</t>
  </si>
  <si>
    <t>Figure 3.9</t>
  </si>
  <si>
    <t>Figure 3.11: Vintages of gross voted current expenditure forecasts</t>
  </si>
  <si>
    <t xml:space="preserve">Percentage change </t>
  </si>
  <si>
    <t>Budget 20</t>
  </si>
  <si>
    <t>SPU 19</t>
  </si>
  <si>
    <t>Budget 19</t>
  </si>
  <si>
    <t>SPU 18</t>
  </si>
  <si>
    <t>Budget 18</t>
  </si>
  <si>
    <t>SPU 17</t>
  </si>
  <si>
    <t>Budget 17</t>
  </si>
  <si>
    <t>SPU 16</t>
  </si>
  <si>
    <t>Figure 3.11</t>
  </si>
  <si>
    <t xml:space="preserve">% change year-on-year, unless otherwise stated </t>
  </si>
  <si>
    <t>General Gov. Expenditure</t>
  </si>
  <si>
    <t>Compensation of Employees</t>
  </si>
  <si>
    <t>Intermediate Consumption</t>
  </si>
  <si>
    <t>Social transfers</t>
  </si>
  <si>
    <t>Subsidies</t>
  </si>
  <si>
    <t>Gross Fixed Capital Formation</t>
  </si>
  <si>
    <t>Capital transfers</t>
  </si>
  <si>
    <t>Resources to be allocated, € billion (included in total expenditure above)</t>
  </si>
  <si>
    <t>Of which: Brexit Contingency</t>
  </si>
  <si>
    <t>Of which: Other unallocated</t>
  </si>
  <si>
    <t>Primary Expenditure</t>
  </si>
  <si>
    <t>Primary Expenditure (% GNI*)</t>
  </si>
  <si>
    <t xml:space="preserve">Sources: CSO; Department of Finance; and Fiscal Council calculations. </t>
  </si>
  <si>
    <t xml:space="preserve">               </t>
  </si>
  <si>
    <t>Note: Figures in grey indicate that the Council assesses these forecasts as largely the result of technical assumptions</t>
  </si>
  <si>
    <t xml:space="preserve"> on expenditure, which may be unrealistic. Resources to be allocated represents expenditure which is yet to be </t>
  </si>
  <si>
    <t>allocated to a specific item, with a decision as to where this is to be allocated to be made closer to the time. It is not</t>
  </si>
  <si>
    <t>included in “other” expenditure listed above. Primary expenditure is calculated as total expenditure minus</t>
  </si>
  <si>
    <t>interest payments. As a result, it includes resources to be allocated (some of which are Brexit contingency funds).</t>
  </si>
  <si>
    <t>Table 3.4: Alternative scenarios for general government expenditure, revenue and balance</t>
  </si>
  <si>
    <t>Alternative: grow in line with GNI*</t>
  </si>
  <si>
    <t>Alternative: Stand Still</t>
  </si>
  <si>
    <t>N/A</t>
  </si>
  <si>
    <r>
      <t xml:space="preserve">Sources: CSO; </t>
    </r>
    <r>
      <rPr>
        <i/>
        <sz val="9"/>
        <color rgb="FF7F7F7F"/>
        <rFont val="Calibri"/>
        <family val="2"/>
        <scheme val="minor"/>
      </rPr>
      <t>Budget 2020</t>
    </r>
    <r>
      <rPr>
        <sz val="9"/>
        <color rgb="FF7F7F7F"/>
        <rFont val="Calibri"/>
        <family val="2"/>
        <scheme val="minor"/>
      </rPr>
      <t xml:space="preserve">; and Fiscal Council calculations.    </t>
    </r>
  </si>
  <si>
    <t xml:space="preserve">Notes: Two scenarios are considered in this exercise. The “Alternative: grow in line with GNI*” scenario </t>
  </si>
  <si>
    <t xml:space="preserve">shows general government expenditure which would arise from growing spending (apart from the </t>
  </si>
  <si>
    <t xml:space="preserve">Brexit contingency funds) in line with nominal GNI*, using GNI* forecasts from Budget 2020. The </t>
  </si>
  <si>
    <t xml:space="preserve">“Alternative: Stand Still” scenario shows the general government expenditure which would arise </t>
  </si>
  <si>
    <t xml:space="preserve">when adding in the additional Fiscal Council Stand-Still costs for demographics and price pressures </t>
  </si>
  <si>
    <t xml:space="preserve">over the pre-commitments for these items, carryover costs and unallocated resources in Budget </t>
  </si>
  <si>
    <t xml:space="preserve">2020 forecasts. Figures in grey indicate that the Council assesses these forecasts as largely the </t>
  </si>
  <si>
    <t>result of technical assumptions on expenditure, which may be unrealistic.</t>
  </si>
  <si>
    <t>Table 3.3</t>
  </si>
  <si>
    <t>Table 3.4</t>
  </si>
  <si>
    <t>Figure 3.12: Revisions to national debt cash interest payments</t>
  </si>
  <si>
    <t>Sources: Department of Finance.</t>
  </si>
  <si>
    <t>€m</t>
  </si>
  <si>
    <t>Budget 13</t>
  </si>
  <si>
    <t>SPU 13</t>
  </si>
  <si>
    <t>Budget 14</t>
  </si>
  <si>
    <t>SPU 14</t>
  </si>
  <si>
    <t>Budget 15</t>
  </si>
  <si>
    <t>SPU 15</t>
  </si>
  <si>
    <t>Budget 16</t>
  </si>
  <si>
    <t>Figure 3.12</t>
  </si>
  <si>
    <t>Figure 3.13: General government debt</t>
  </si>
  <si>
    <t>% GDP/GNI*</t>
  </si>
  <si>
    <r>
      <t xml:space="preserve">Note: Data for the period 2019–2020 are projections as per </t>
    </r>
    <r>
      <rPr>
        <i/>
        <sz val="9"/>
        <color rgb="FF7F7F7F"/>
        <rFont val="Source Sans Pro"/>
        <family val="2"/>
      </rPr>
      <t>Budget 2020</t>
    </r>
    <r>
      <rPr>
        <sz val="9"/>
        <color rgb="FF7F7F7F"/>
        <rFont val="Source Sans Pro"/>
        <family val="2"/>
      </rPr>
      <t>.</t>
    </r>
  </si>
  <si>
    <t>Net Debt (% GNI*)</t>
  </si>
  <si>
    <t>Net Debt (% GDP)</t>
  </si>
  <si>
    <t>Figure 3.13</t>
  </si>
  <si>
    <t>Figure 3.14: Debt and budget balance paths under different growth scenarios</t>
  </si>
  <si>
    <t>%GNI*, general government basis</t>
  </si>
  <si>
    <t>A. Gross debt scenarios</t>
  </si>
  <si>
    <t>B. Balance scenarios</t>
  </si>
  <si>
    <t xml:space="preserve">Note: Central line depicts the central forecasts from the Department of Finance (based on a no-deal </t>
  </si>
  <si>
    <t xml:space="preserve">Brexit). The outer lines depict how far the budget balance as a percentage of GNI* would be pushed </t>
  </si>
  <si>
    <t xml:space="preserve">away from the central forecasts under different shocks to real GDP growth in each year. The </t>
  </si>
  <si>
    <t xml:space="preserve">outer lines, as one moves further away from the central forecast, are for positive/negative growth </t>
  </si>
  <si>
    <t>shocks of 0.5, 1.0 and 1.5 percentage points, respectively. Positive shocks raise the balance;</t>
  </si>
  <si>
    <t>negative shocks reduce it.</t>
  </si>
  <si>
    <t>Debt</t>
  </si>
  <si>
    <t>-1.0</t>
  </si>
  <si>
    <t>Central</t>
  </si>
  <si>
    <t>+0.5</t>
  </si>
  <si>
    <t>+1.0</t>
  </si>
  <si>
    <t>+1.5</t>
  </si>
  <si>
    <t>Figure 3.14</t>
  </si>
  <si>
    <t>Figure G.1: Spending overruns compared with Budget 2017 plans have been largely driven by current primary spending</t>
  </si>
  <si>
    <r>
      <t xml:space="preserve">Sources: </t>
    </r>
    <r>
      <rPr>
        <i/>
        <sz val="9"/>
        <color rgb="FF7F7F7F"/>
        <rFont val="Source Sans Pro"/>
        <family val="2"/>
      </rPr>
      <t>Budget 2017</t>
    </r>
    <r>
      <rPr>
        <sz val="9"/>
        <color rgb="FF7F7F7F"/>
        <rFont val="Source Sans Pro"/>
        <family val="2"/>
      </rPr>
      <t>; CSO</t>
    </r>
    <r>
      <rPr>
        <i/>
        <sz val="9"/>
        <color rgb="FF7F7F7F"/>
        <rFont val="Source Sans Pro"/>
        <family val="2"/>
      </rPr>
      <t>; Budget 2020</t>
    </r>
    <r>
      <rPr>
        <sz val="9"/>
        <color rgb="FF7F7F7F"/>
        <rFont val="Source Sans Pro"/>
        <family val="2"/>
      </rPr>
      <t>; and Fiscal Council calculations.</t>
    </r>
  </si>
  <si>
    <t>Current Primary</t>
  </si>
  <si>
    <t>Capital</t>
  </si>
  <si>
    <t>Figure G.1</t>
  </si>
  <si>
    <t>Figure G.2: Annual spending growth since 2017 has been higher than forecast, largely driven by current primary spending</t>
  </si>
  <si>
    <t>€ billion, year-on-year growth</t>
  </si>
  <si>
    <t>Figure G.2</t>
  </si>
  <si>
    <t>Figure H.1: No-deal Brexit-related expenditure</t>
  </si>
  <si>
    <r>
      <t xml:space="preserve">Sources: </t>
    </r>
    <r>
      <rPr>
        <i/>
        <sz val="9"/>
        <color rgb="FF7F7F7F"/>
        <rFont val="Source Sans Pro"/>
        <family val="2"/>
      </rPr>
      <t>Budget 2020</t>
    </r>
    <r>
      <rPr>
        <sz val="9"/>
        <color rgb="FF7F7F7F"/>
        <rFont val="Source Sans Pro"/>
        <family val="2"/>
      </rPr>
      <t>; and Fiscal Council calculations.</t>
    </r>
  </si>
  <si>
    <t>Compliance checks</t>
  </si>
  <si>
    <t>Employment Supports</t>
  </si>
  <si>
    <t>Sectoral supports</t>
  </si>
  <si>
    <t>Figure H.1</t>
  </si>
  <si>
    <t>Figure I.1: Health overruns since 2016 have been large despite planned growth</t>
  </si>
  <si>
    <r>
      <t>€ billion:</t>
    </r>
    <r>
      <rPr>
        <b/>
        <sz val="9"/>
        <color rgb="FF368071"/>
        <rFont val="Source Sans Pro"/>
        <family val="2"/>
      </rPr>
      <t xml:space="preserve"> planned</t>
    </r>
    <r>
      <rPr>
        <sz val="9"/>
        <color rgb="FF368071"/>
        <rFont val="Source Sans Pro"/>
        <family val="2"/>
      </rPr>
      <t xml:space="preserve"> </t>
    </r>
    <r>
      <rPr>
        <sz val="9"/>
        <color rgb="FF7F7F7F"/>
        <rFont val="Source Sans Pro"/>
        <family val="2"/>
      </rPr>
      <t xml:space="preserve">growth </t>
    </r>
    <r>
      <rPr>
        <sz val="8"/>
        <color rgb="FF7F7F7F"/>
        <rFont val="Source Sans Pro"/>
        <family val="2"/>
      </rPr>
      <t>(forecast</t>
    </r>
    <r>
      <rPr>
        <vertAlign val="subscript"/>
        <sz val="8"/>
        <color rgb="FF7F7F7F"/>
        <rFont val="Source Sans Pro"/>
        <family val="2"/>
      </rPr>
      <t>t</t>
    </r>
    <r>
      <rPr>
        <sz val="8"/>
        <color rgb="FF7F7F7F"/>
        <rFont val="Source Sans Pro"/>
        <family val="2"/>
      </rPr>
      <t xml:space="preserve"> – outturn</t>
    </r>
    <r>
      <rPr>
        <vertAlign val="subscript"/>
        <sz val="8"/>
        <color rgb="FF7F7F7F"/>
        <rFont val="Source Sans Pro"/>
        <family val="2"/>
      </rPr>
      <t>t-1</t>
    </r>
    <r>
      <rPr>
        <sz val="8"/>
        <color rgb="FF7F7F7F"/>
        <rFont val="Source Sans Pro"/>
        <family val="2"/>
      </rPr>
      <t xml:space="preserve">) </t>
    </r>
    <r>
      <rPr>
        <sz val="9"/>
        <color rgb="FF7F7F7F"/>
        <rFont val="Source Sans Pro"/>
        <family val="2"/>
      </rPr>
      <t xml:space="preserve">+ </t>
    </r>
    <r>
      <rPr>
        <b/>
        <sz val="9"/>
        <color rgb="FFE940BB"/>
        <rFont val="Source Sans Pro"/>
        <family val="2"/>
      </rPr>
      <t>unplanned</t>
    </r>
    <r>
      <rPr>
        <sz val="9"/>
        <color rgb="FFE940BB"/>
        <rFont val="Source Sans Pro"/>
        <family val="2"/>
      </rPr>
      <t xml:space="preserve"> </t>
    </r>
    <r>
      <rPr>
        <sz val="9"/>
        <color rgb="FF7F7F7F"/>
        <rFont val="Source Sans Pro"/>
        <family val="2"/>
      </rPr>
      <t xml:space="preserve">growth </t>
    </r>
    <r>
      <rPr>
        <sz val="8"/>
        <color rgb="FF7F7F7F"/>
        <rFont val="Source Sans Pro"/>
        <family val="2"/>
      </rPr>
      <t>(outturn</t>
    </r>
    <r>
      <rPr>
        <vertAlign val="subscript"/>
        <sz val="8"/>
        <color rgb="FF7F7F7F"/>
        <rFont val="Source Sans Pro"/>
        <family val="2"/>
      </rPr>
      <t>t</t>
    </r>
    <r>
      <rPr>
        <sz val="8"/>
        <color rgb="FF7F7F7F"/>
        <rFont val="Source Sans Pro"/>
        <family val="2"/>
      </rPr>
      <t xml:space="preserve"> – forecast</t>
    </r>
    <r>
      <rPr>
        <vertAlign val="subscript"/>
        <sz val="8"/>
        <color rgb="FF7F7F7F"/>
        <rFont val="Source Sans Pro"/>
        <family val="2"/>
      </rPr>
      <t>t</t>
    </r>
    <r>
      <rPr>
        <sz val="8"/>
        <color rgb="FF7F7F7F"/>
        <rFont val="Source Sans Pro"/>
        <family val="2"/>
      </rPr>
      <t>)</t>
    </r>
    <r>
      <rPr>
        <sz val="9"/>
        <color rgb="FF7F7F7F"/>
        <rFont val="Source Sans Pro"/>
        <family val="2"/>
      </rPr>
      <t xml:space="preserve"> = actual </t>
    </r>
    <r>
      <rPr>
        <b/>
        <sz val="9"/>
        <color rgb="FF365F91"/>
        <rFont val="Source Sans Pro"/>
        <family val="2"/>
      </rPr>
      <t>total</t>
    </r>
    <r>
      <rPr>
        <sz val="9"/>
        <color rgb="FF365F91"/>
        <rFont val="Source Sans Pro"/>
        <family val="2"/>
      </rPr>
      <t xml:space="preserve"> </t>
    </r>
    <r>
      <rPr>
        <sz val="9"/>
        <color rgb="FF7F7F7F"/>
        <rFont val="Source Sans Pro"/>
        <family val="2"/>
      </rPr>
      <t xml:space="preserve">growth </t>
    </r>
    <r>
      <rPr>
        <sz val="8"/>
        <color rgb="FF7F7F7F"/>
        <rFont val="Source Sans Pro"/>
        <family val="2"/>
      </rPr>
      <t>(outturn</t>
    </r>
    <r>
      <rPr>
        <vertAlign val="subscript"/>
        <sz val="8"/>
        <color rgb="FF7F7F7F"/>
        <rFont val="Source Sans Pro"/>
        <family val="2"/>
      </rPr>
      <t>t</t>
    </r>
    <r>
      <rPr>
        <sz val="8"/>
        <color rgb="FF7F7F7F"/>
        <rFont val="Source Sans Pro"/>
        <family val="2"/>
      </rPr>
      <t xml:space="preserve"> – outturn</t>
    </r>
    <r>
      <rPr>
        <vertAlign val="subscript"/>
        <sz val="8"/>
        <color rgb="FF7F7F7F"/>
        <rFont val="Source Sans Pro"/>
        <family val="2"/>
      </rPr>
      <t>t-1</t>
    </r>
    <r>
      <rPr>
        <sz val="8"/>
        <color rgb="FF7F7F7F"/>
        <rFont val="Source Sans Pro"/>
        <family val="2"/>
      </rPr>
      <t>)</t>
    </r>
  </si>
  <si>
    <t xml:space="preserve">Figure I.2: Overruns in the HSE have been largely driven by hospital spending </t>
  </si>
  <si>
    <t>€ million (outturn minus forecast)</t>
  </si>
  <si>
    <t>Sources: HSE Monthly Performance Reports;  Howlin (2015); and internal Fiscal Council calculations.</t>
  </si>
  <si>
    <t>Note: Forecasts taken from the end-January Performance Reports; outturns taken from end-December. In 2012, the performance of “primary care and community services” and “other” is impacted by a re-allocation between primary care for older people and the “Fair Deal” (within the “other” category) (see Howlin, 2015).</t>
  </si>
  <si>
    <t>Primary Care and Community Services</t>
  </si>
  <si>
    <t>Hospitals</t>
  </si>
  <si>
    <t>Ambulance Service</t>
  </si>
  <si>
    <t>Support Functions (mainly pensions)</t>
  </si>
  <si>
    <t>Primary Care Reimbursement Service</t>
  </si>
  <si>
    <t>Total deviation</t>
  </si>
  <si>
    <t>Figure I.3: Hospital spending increases have been achieved through overruns rather than planned spending</t>
  </si>
  <si>
    <r>
      <t>€ million:</t>
    </r>
    <r>
      <rPr>
        <b/>
        <sz val="9"/>
        <color rgb="FF368071"/>
        <rFont val="Source Sans Pro"/>
        <family val="2"/>
      </rPr>
      <t xml:space="preserve"> planned</t>
    </r>
    <r>
      <rPr>
        <sz val="9"/>
        <color rgb="FF368071"/>
        <rFont val="Source Sans Pro"/>
        <family val="2"/>
      </rPr>
      <t xml:space="preserve"> </t>
    </r>
    <r>
      <rPr>
        <sz val="9"/>
        <color rgb="FF7F7F7F"/>
        <rFont val="Source Sans Pro"/>
        <family val="2"/>
      </rPr>
      <t xml:space="preserve">growth </t>
    </r>
    <r>
      <rPr>
        <sz val="8"/>
        <color rgb="FF7F7F7F"/>
        <rFont val="Source Sans Pro"/>
        <family val="2"/>
      </rPr>
      <t>(forecast</t>
    </r>
    <r>
      <rPr>
        <vertAlign val="subscript"/>
        <sz val="8"/>
        <color rgb="FF7F7F7F"/>
        <rFont val="Source Sans Pro"/>
        <family val="2"/>
      </rPr>
      <t>t</t>
    </r>
    <r>
      <rPr>
        <sz val="8"/>
        <color rgb="FF7F7F7F"/>
        <rFont val="Source Sans Pro"/>
        <family val="2"/>
      </rPr>
      <t xml:space="preserve"> – outturn</t>
    </r>
    <r>
      <rPr>
        <vertAlign val="subscript"/>
        <sz val="8"/>
        <color rgb="FF7F7F7F"/>
        <rFont val="Source Sans Pro"/>
        <family val="2"/>
      </rPr>
      <t>t-1</t>
    </r>
    <r>
      <rPr>
        <sz val="8"/>
        <color rgb="FF7F7F7F"/>
        <rFont val="Source Sans Pro"/>
        <family val="2"/>
      </rPr>
      <t xml:space="preserve">) </t>
    </r>
    <r>
      <rPr>
        <sz val="9"/>
        <color rgb="FF7F7F7F"/>
        <rFont val="Source Sans Pro"/>
        <family val="2"/>
      </rPr>
      <t xml:space="preserve">+ </t>
    </r>
    <r>
      <rPr>
        <b/>
        <sz val="9"/>
        <color rgb="FFE940BB"/>
        <rFont val="Source Sans Pro"/>
        <family val="2"/>
      </rPr>
      <t>unplanned</t>
    </r>
    <r>
      <rPr>
        <sz val="9"/>
        <color rgb="FFE940BB"/>
        <rFont val="Source Sans Pro"/>
        <family val="2"/>
      </rPr>
      <t xml:space="preserve"> </t>
    </r>
    <r>
      <rPr>
        <sz val="9"/>
        <color rgb="FF7F7F7F"/>
        <rFont val="Source Sans Pro"/>
        <family val="2"/>
      </rPr>
      <t xml:space="preserve">growth </t>
    </r>
    <r>
      <rPr>
        <sz val="8"/>
        <color rgb="FF7F7F7F"/>
        <rFont val="Source Sans Pro"/>
        <family val="2"/>
      </rPr>
      <t>(outturn</t>
    </r>
    <r>
      <rPr>
        <vertAlign val="subscript"/>
        <sz val="8"/>
        <color rgb="FF7F7F7F"/>
        <rFont val="Source Sans Pro"/>
        <family val="2"/>
      </rPr>
      <t>t</t>
    </r>
    <r>
      <rPr>
        <sz val="8"/>
        <color rgb="FF7F7F7F"/>
        <rFont val="Source Sans Pro"/>
        <family val="2"/>
      </rPr>
      <t xml:space="preserve"> – forecast</t>
    </r>
    <r>
      <rPr>
        <vertAlign val="subscript"/>
        <sz val="8"/>
        <color rgb="FF7F7F7F"/>
        <rFont val="Source Sans Pro"/>
        <family val="2"/>
      </rPr>
      <t>t</t>
    </r>
    <r>
      <rPr>
        <sz val="8"/>
        <color rgb="FF7F7F7F"/>
        <rFont val="Source Sans Pro"/>
        <family val="2"/>
      </rPr>
      <t>)</t>
    </r>
    <r>
      <rPr>
        <sz val="9"/>
        <color rgb="FF7F7F7F"/>
        <rFont val="Source Sans Pro"/>
        <family val="2"/>
      </rPr>
      <t xml:space="preserve"> = actual </t>
    </r>
    <r>
      <rPr>
        <b/>
        <sz val="9"/>
        <color rgb="FF365F91"/>
        <rFont val="Source Sans Pro"/>
        <family val="2"/>
      </rPr>
      <t>total</t>
    </r>
    <r>
      <rPr>
        <sz val="9"/>
        <color rgb="FF365F91"/>
        <rFont val="Source Sans Pro"/>
        <family val="2"/>
      </rPr>
      <t xml:space="preserve"> </t>
    </r>
    <r>
      <rPr>
        <sz val="9"/>
        <color rgb="FF7F7F7F"/>
        <rFont val="Source Sans Pro"/>
        <family val="2"/>
      </rPr>
      <t xml:space="preserve">growth </t>
    </r>
    <r>
      <rPr>
        <sz val="8"/>
        <color rgb="FF7F7F7F"/>
        <rFont val="Source Sans Pro"/>
        <family val="2"/>
      </rPr>
      <t>(outturn</t>
    </r>
    <r>
      <rPr>
        <vertAlign val="subscript"/>
        <sz val="8"/>
        <color rgb="FF7F7F7F"/>
        <rFont val="Source Sans Pro"/>
        <family val="2"/>
      </rPr>
      <t>t</t>
    </r>
    <r>
      <rPr>
        <sz val="8"/>
        <color rgb="FF7F7F7F"/>
        <rFont val="Source Sans Pro"/>
        <family val="2"/>
      </rPr>
      <t xml:space="preserve"> – outturn</t>
    </r>
    <r>
      <rPr>
        <vertAlign val="subscript"/>
        <sz val="8"/>
        <color rgb="FF7F7F7F"/>
        <rFont val="Source Sans Pro"/>
        <family val="2"/>
      </rPr>
      <t>t-1</t>
    </r>
    <r>
      <rPr>
        <sz val="8"/>
        <color rgb="FF7F7F7F"/>
        <rFont val="Source Sans Pro"/>
        <family val="2"/>
      </rPr>
      <t>)</t>
    </r>
  </si>
  <si>
    <t>Planned</t>
  </si>
  <si>
    <t>Unplanned</t>
  </si>
  <si>
    <t>Figure I.1</t>
  </si>
  <si>
    <t>Figure I.2</t>
  </si>
  <si>
    <t>Figure I.3</t>
  </si>
  <si>
    <r>
      <t xml:space="preserve">Table J.1: The forecast yield of the increased stamp duty is made on the same basis as in </t>
    </r>
    <r>
      <rPr>
        <b/>
        <i/>
        <sz val="10.5"/>
        <color rgb="FF0060B0"/>
        <rFont val="Source Sans Pro"/>
        <family val="2"/>
      </rPr>
      <t>Budget 2018</t>
    </r>
    <r>
      <rPr>
        <b/>
        <sz val="10.5"/>
        <color rgb="FF0060B0"/>
        <rFont val="Source Sans Pro"/>
        <family val="2"/>
      </rPr>
      <t>, which proved over-optimistic</t>
    </r>
  </si>
  <si>
    <t>€ millions unless stated</t>
  </si>
  <si>
    <t>Change in rate (pp)</t>
  </si>
  <si>
    <t xml:space="preserve">Forecast yield </t>
  </si>
  <si>
    <t>For a 1pp increase, the implied forecast yield is …</t>
  </si>
  <si>
    <r>
      <t>Budget 2018</t>
    </r>
    <r>
      <rPr>
        <sz val="10"/>
        <color theme="1"/>
        <rFont val="Source Sans Pro"/>
        <family val="2"/>
      </rPr>
      <t xml:space="preserve"> (2% to 6%)</t>
    </r>
  </si>
  <si>
    <r>
      <t>Budget 2020</t>
    </r>
    <r>
      <rPr>
        <sz val="10"/>
        <color theme="1"/>
        <rFont val="Source Sans Pro"/>
        <family val="2"/>
      </rPr>
      <t xml:space="preserve"> (6% to 7.5%)</t>
    </r>
  </si>
  <si>
    <t xml:space="preserve">    Sources: Department of Finance; and Fiscal Council calculations.</t>
  </si>
  <si>
    <t xml:space="preserve">Note: The last column is calculated as column 2 divided by column 1. </t>
  </si>
  <si>
    <t>Table J.1</t>
  </si>
  <si>
    <t>Chapter 3</t>
  </si>
  <si>
    <t>Chapter 4</t>
  </si>
  <si>
    <t>Figure K.1: Health overruns/underruns differ by report</t>
  </si>
  <si>
    <t>€ million (outturn minus profile), net current expenditure</t>
  </si>
  <si>
    <t xml:space="preserve">Sources: Fiscal Monitors 2017–2019; HSE Performance Reports (Finance section) 2017–2019. </t>
  </si>
  <si>
    <t>Note: January Fiscal Monitors do not include a comparison of Vote outturns to profiles. In December 2017/2018, the overrun reported in the HSE Performance Report fell. This is likely due to revisions in the monthly forecasts throughout the year but particularly at year’s end. In contrast, the Fiscal Monitor profiles are not revised within the year.</t>
  </si>
  <si>
    <t>HSE Management Report 17</t>
  </si>
  <si>
    <t>HSE Management Report 18</t>
  </si>
  <si>
    <t>HSE Management Report 19</t>
  </si>
  <si>
    <t>Fiscal monitor 17</t>
  </si>
  <si>
    <t>Fiscal monitor 18</t>
  </si>
  <si>
    <t>Fiscal monitor 19</t>
  </si>
  <si>
    <t>Figure K.1</t>
  </si>
  <si>
    <t>Figure F.1: Comparison of LBVAR forecasts with the Council’s benchmarks</t>
  </si>
  <si>
    <t>Year-on-year percentage change</t>
  </si>
  <si>
    <t>Sources: CSO; and Internal Fiscal Council calculations.</t>
  </si>
  <si>
    <t>Note: Left Panel: Data shows the one-year ahead forecasted employment growth rate for the LBVAR and the benchmark model, as well as the actual employment growth for that year (as of the March 2019 release of the QNA). Right Panel: Data shows the one-year ahead forecasted personal goods consumption growth rate for the LBVAR and the benchmark model, as well as the actual personal goods consumption growth rate for that year (as of the March 2019 release of the QNA).</t>
  </si>
  <si>
    <t>lbvar</t>
  </si>
  <si>
    <t>bench</t>
  </si>
  <si>
    <t>Actual</t>
  </si>
  <si>
    <t>Figure F.1</t>
  </si>
  <si>
    <t xml:space="preserve">LBVAR Employment growth </t>
  </si>
  <si>
    <t>Benchmark Employment growth</t>
  </si>
  <si>
    <t>LBVAR Personal Goods Consumption Growth</t>
  </si>
  <si>
    <t>Benchmark Personal Goods Consumption Growth</t>
  </si>
  <si>
    <r>
      <t>Sources:</t>
    </r>
    <r>
      <rPr>
        <sz val="9"/>
        <color rgb="FF000000"/>
        <rFont val="Source Sans Pro"/>
        <family val="2"/>
      </rPr>
      <t xml:space="preserve"> CSO; and internal Fiscal Council calculations.</t>
    </r>
  </si>
  <si>
    <r>
      <t>Note:</t>
    </r>
    <r>
      <rPr>
        <sz val="9"/>
        <color rgb="FF000000"/>
        <rFont val="Source Sans Pro"/>
        <family val="2"/>
      </rPr>
      <t xml:space="preserve"> Forecasts are based on data up to Q2 2019. Figures for the benchmark correspond to those in Appendix C relating to the orderly Brexit scenario. The benchmark figures in this table are based on the suite of models for each variable, of which the models outlined above constitute one of the models in the suite for each variable. The benchmark figures may include some element of judgement.</t>
    </r>
  </si>
  <si>
    <t>Table F.1</t>
  </si>
  <si>
    <t>Appendices</t>
  </si>
  <si>
    <t>Chapter 2</t>
  </si>
  <si>
    <t>Chapter 1</t>
  </si>
  <si>
    <t>Table F.1: LBVAR statistical forecasts</t>
  </si>
  <si>
    <t>No deal (B20)</t>
  </si>
  <si>
    <t>Percentage change in volumes, unless otherwise stated</t>
  </si>
  <si>
    <r>
      <t>2018</t>
    </r>
    <r>
      <rPr>
        <b/>
        <vertAlign val="superscript"/>
        <sz val="10"/>
        <color theme="1"/>
        <rFont val="Source Sans Pro"/>
        <family val="2"/>
      </rPr>
      <t>a</t>
    </r>
  </si>
  <si>
    <t>Demand</t>
  </si>
  <si>
    <t>Underlying domestic demand</t>
  </si>
  <si>
    <t>…of which</t>
  </si>
  <si>
    <r>
      <t xml:space="preserve">   Underlying domestic demand</t>
    </r>
    <r>
      <rPr>
        <i/>
        <vertAlign val="superscript"/>
        <sz val="10"/>
        <color theme="1"/>
        <rFont val="Source Sans Pro"/>
        <family val="2"/>
      </rPr>
      <t>b</t>
    </r>
    <r>
      <rPr>
        <i/>
        <sz val="10"/>
        <color theme="1"/>
        <rFont val="Source Sans Pro"/>
        <family val="2"/>
      </rPr>
      <t xml:space="preserve"> (p.p.)</t>
    </r>
  </si>
  <si>
    <r>
      <t xml:space="preserve">   Underlying net exports</t>
    </r>
    <r>
      <rPr>
        <i/>
        <vertAlign val="superscript"/>
        <sz val="10"/>
        <color theme="1"/>
        <rFont val="Source Sans Pro"/>
        <family val="2"/>
      </rPr>
      <t>b</t>
    </r>
    <r>
      <rPr>
        <i/>
        <sz val="10"/>
        <color theme="1"/>
        <rFont val="Source Sans Pro"/>
        <family val="2"/>
      </rPr>
      <t xml:space="preserve"> (p.p.)</t>
    </r>
  </si>
  <si>
    <t>Personal Consumption</t>
  </si>
  <si>
    <t>Government</t>
  </si>
  <si>
    <t>Investment</t>
  </si>
  <si>
    <t>Underlying Investment</t>
  </si>
  <si>
    <t>Exports</t>
  </si>
  <si>
    <t>Imports</t>
  </si>
  <si>
    <t>Underlying Imports</t>
  </si>
  <si>
    <t>Supply</t>
  </si>
  <si>
    <t>Potential output</t>
  </si>
  <si>
    <t>Output gap (% potential output)</t>
  </si>
  <si>
    <t>Labour Market</t>
  </si>
  <si>
    <t>Population</t>
  </si>
  <si>
    <t>Labour force</t>
  </si>
  <si>
    <t>Employment</t>
  </si>
  <si>
    <t>Unemployment rate (% labour force)</t>
  </si>
  <si>
    <t>Prices</t>
  </si>
  <si>
    <t>HICP</t>
  </si>
  <si>
    <t>Personal consumption deflator</t>
  </si>
  <si>
    <t>GDP deflator</t>
  </si>
  <si>
    <t>Nominal GNI*</t>
  </si>
  <si>
    <t>Nominal GDP</t>
  </si>
  <si>
    <t>Nominal GDP (€ billion)</t>
  </si>
  <si>
    <t>Modified current account (% GNI*)</t>
  </si>
  <si>
    <r>
      <t xml:space="preserve">Notes: </t>
    </r>
    <r>
      <rPr>
        <vertAlign val="superscript"/>
        <sz val="9"/>
        <color rgb="FF000000"/>
        <rFont val="Source Sans Pro"/>
        <family val="2"/>
      </rPr>
      <t>a</t>
    </r>
    <r>
      <rPr>
        <sz val="9"/>
        <color rgb="FF000000"/>
        <rFont val="Source Sans Pro"/>
        <family val="2"/>
      </rPr>
      <t>Denotes latest outturns from the CSO (where available).</t>
    </r>
  </si>
  <si>
    <t>DoF</t>
  </si>
  <si>
    <t>CBI</t>
  </si>
  <si>
    <t>Goodbody</t>
  </si>
  <si>
    <t/>
  </si>
  <si>
    <t>Q1</t>
  </si>
  <si>
    <t>Q2</t>
  </si>
  <si>
    <t>Q3</t>
  </si>
  <si>
    <t>Q4</t>
  </si>
  <si>
    <t>Figure 2.6: Heat map for monitoring potential imbalances in the Irish economy</t>
  </si>
  <si>
    <t>Within specified standard deviation bands of central values:</t>
  </si>
  <si>
    <t>'05</t>
  </si>
  <si>
    <t>'06</t>
  </si>
  <si>
    <t>'07</t>
  </si>
  <si>
    <t>'08</t>
  </si>
  <si>
    <t>'09</t>
  </si>
  <si>
    <t>'10</t>
  </si>
  <si>
    <t>'11</t>
  </si>
  <si>
    <t>'12</t>
  </si>
  <si>
    <t>'13</t>
  </si>
  <si>
    <t>'14</t>
  </si>
  <si>
    <t>'15</t>
  </si>
  <si>
    <t>'16</t>
  </si>
  <si>
    <t>'17</t>
  </si>
  <si>
    <t>'18</t>
  </si>
  <si>
    <t>'19</t>
  </si>
  <si>
    <t>Aggregate</t>
  </si>
  <si>
    <t>Output gap</t>
  </si>
  <si>
    <t>Change in output gap</t>
  </si>
  <si>
    <t>Labour Market and Prices</t>
  </si>
  <si>
    <t>Unemployment (% labour force)</t>
  </si>
  <si>
    <t>Construction (% total employment)</t>
  </si>
  <si>
    <t>Net Migration (% labour force)</t>
  </si>
  <si>
    <t>Inflation (HICP)</t>
  </si>
  <si>
    <t>Core inflation</t>
  </si>
  <si>
    <t>Wage inflation</t>
  </si>
  <si>
    <t>Real wage inflation</t>
  </si>
  <si>
    <t>Relative hourly wage growth (Ireland / Euro Area)</t>
  </si>
  <si>
    <t>NA</t>
  </si>
  <si>
    <t>Change in unemployment (% labour force)</t>
  </si>
  <si>
    <t>Change in inflation (HICP)</t>
  </si>
  <si>
    <t>Change in core inflation</t>
  </si>
  <si>
    <t>Change in wage inflation</t>
  </si>
  <si>
    <t>External Balances</t>
  </si>
  <si>
    <t>Adjusted NIIP (% GNI*)</t>
  </si>
  <si>
    <t>Change in modified current account (% GNI*)</t>
  </si>
  <si>
    <t>Investment and Housing</t>
  </si>
  <si>
    <t>Underlying investment (% GNI*)</t>
  </si>
  <si>
    <t>Residential construction (% GNI*)</t>
  </si>
  <si>
    <t>Non-residential construction (% GNI*)</t>
  </si>
  <si>
    <t>New dwelling completions (thousands)</t>
  </si>
  <si>
    <t>Residential property price growth</t>
  </si>
  <si>
    <t>Residential price-to-income ratio</t>
  </si>
  <si>
    <t>Residential price-to-rent ratio</t>
  </si>
  <si>
    <t>Change in underlying investment (% GNI*)</t>
  </si>
  <si>
    <t>Change in housing construction (% GNI*)</t>
  </si>
  <si>
    <t>Change in non-housing construction (% GNI*)</t>
  </si>
  <si>
    <t>Change in new dwelling completions</t>
  </si>
  <si>
    <t>Credit and Financial</t>
  </si>
  <si>
    <t>New mortgage lending (% GNI*)</t>
  </si>
  <si>
    <t>Credit to private sector Ex FI (% GNI*)</t>
  </si>
  <si>
    <t>Adjusted private sector credit (% GNI*)</t>
  </si>
  <si>
    <t>New SME credit (% GNI*)</t>
  </si>
  <si>
    <t>Households/NPISH</t>
  </si>
  <si>
    <r>
      <t>Government</t>
    </r>
    <r>
      <rPr>
        <vertAlign val="superscript"/>
        <sz val="10"/>
        <color theme="1"/>
        <rFont val="Source Sans Pro"/>
        <family val="2"/>
      </rPr>
      <t>c</t>
    </r>
  </si>
  <si>
    <r>
      <t>Nominal GNI*</t>
    </r>
    <r>
      <rPr>
        <vertAlign val="superscript"/>
        <sz val="10"/>
        <color theme="1"/>
        <rFont val="Source Sans Pro"/>
        <family val="2"/>
      </rPr>
      <t>d</t>
    </r>
  </si>
  <si>
    <r>
      <t>Modified current account (% GNI*)</t>
    </r>
    <r>
      <rPr>
        <vertAlign val="superscript"/>
        <sz val="10"/>
        <color theme="1"/>
        <rFont val="Source Sans Pro"/>
        <family val="2"/>
      </rPr>
      <t>d</t>
    </r>
  </si>
  <si>
    <r>
      <t>a</t>
    </r>
    <r>
      <rPr>
        <sz val="9"/>
        <color rgb="FF000000"/>
        <rFont val="Source Sans Pro"/>
        <family val="2"/>
      </rPr>
      <t>Underlying (final) domestic demand, underlying investment, and underlying imports exclude “other transport equipment” (mainly aircraft) and intangibles.</t>
    </r>
  </si>
  <si>
    <r>
      <t>b</t>
    </r>
    <r>
      <rPr>
        <sz val="9"/>
        <color rgb="FF000000"/>
        <rFont val="Source Sans Pro"/>
        <family val="2"/>
      </rPr>
      <t>Underlying contributions to real GDP growth rates in percentage points</t>
    </r>
    <r>
      <rPr>
        <sz val="11"/>
        <color theme="1"/>
        <rFont val="Calibri"/>
        <family val="2"/>
        <scheme val="minor"/>
      </rPr>
      <t>—</t>
    </r>
    <r>
      <rPr>
        <sz val="9"/>
        <color rgb="FF000000"/>
        <rFont val="Source Sans Pro"/>
        <family val="2"/>
      </rPr>
      <t xml:space="preserve">here underlying net exports includes the effect of changes in inventories, and the effect of investment in aircraft and intangible assets. </t>
    </r>
  </si>
  <si>
    <t>Job Vacancies 4QMA</t>
  </si>
  <si>
    <t>Unemployment</t>
  </si>
  <si>
    <t>Long-term unemployment (&gt; one year)</t>
  </si>
  <si>
    <t>F/cast Shading</t>
  </si>
  <si>
    <t>Employment Rate</t>
  </si>
  <si>
    <t>15-24</t>
  </si>
  <si>
    <t>25-44</t>
  </si>
  <si>
    <t>45-54</t>
  </si>
  <si>
    <t>55-64</t>
  </si>
  <si>
    <t>Agriculture</t>
  </si>
  <si>
    <t>Industry</t>
  </si>
  <si>
    <t>Construction</t>
  </si>
  <si>
    <t>Ed, H, P&amp;AD</t>
  </si>
  <si>
    <t>Other Services</t>
  </si>
  <si>
    <t>Core HICP</t>
  </si>
  <si>
    <t>PCE Deflator</t>
  </si>
  <si>
    <r>
      <t>A. Private Sector Job Vacancy Rates</t>
    </r>
    <r>
      <rPr>
        <b/>
        <vertAlign val="superscript"/>
        <sz val="9"/>
        <color rgb="FF365F91"/>
        <rFont val="Source Sans Pro"/>
        <family val="2"/>
      </rPr>
      <t>1</t>
    </r>
  </si>
  <si>
    <r>
      <t>B. Unemployment Rates</t>
    </r>
    <r>
      <rPr>
        <b/>
        <vertAlign val="superscript"/>
        <sz val="9"/>
        <color rgb="FF365F91"/>
        <rFont val="Source Sans Pro"/>
        <family val="2"/>
      </rPr>
      <t>2</t>
    </r>
  </si>
  <si>
    <t>Percentage of Private Sector Employment</t>
  </si>
  <si>
    <t>Per cent of Labour Force</t>
  </si>
  <si>
    <t>2023f</t>
  </si>
  <si>
    <t>2020f</t>
  </si>
  <si>
    <t>2021f</t>
  </si>
  <si>
    <t>2022f</t>
  </si>
  <si>
    <r>
      <t>C. Employment Rate (Age 15-64)</t>
    </r>
    <r>
      <rPr>
        <b/>
        <vertAlign val="superscript"/>
        <sz val="9"/>
        <color rgb="FF365F91"/>
        <rFont val="Source Sans Pro"/>
        <family val="2"/>
      </rPr>
      <t>3</t>
    </r>
  </si>
  <si>
    <r>
      <t>D. Employment Rates by age</t>
    </r>
    <r>
      <rPr>
        <b/>
        <vertAlign val="superscript"/>
        <sz val="9"/>
        <color rgb="FF365F91"/>
        <rFont val="Source Sans Pro"/>
        <family val="2"/>
      </rPr>
      <t>3</t>
    </r>
  </si>
  <si>
    <t>Percentage of Total Employment</t>
  </si>
  <si>
    <r>
      <t xml:space="preserve">E. Sectoral Employment Concentration </t>
    </r>
    <r>
      <rPr>
        <b/>
        <vertAlign val="superscript"/>
        <sz val="9"/>
        <color rgb="FF365F91"/>
        <rFont val="Source Sans Pro"/>
        <family val="2"/>
      </rPr>
      <t>4</t>
    </r>
  </si>
  <si>
    <r>
      <t xml:space="preserve">F. Net Migration </t>
    </r>
    <r>
      <rPr>
        <b/>
        <vertAlign val="superscript"/>
        <sz val="10"/>
        <color rgb="FF365F91"/>
        <rFont val="Source Sans Pro"/>
        <family val="2"/>
      </rPr>
      <t>4</t>
    </r>
  </si>
  <si>
    <r>
      <t>G. Inflation Measures</t>
    </r>
    <r>
      <rPr>
        <b/>
        <vertAlign val="superscript"/>
        <sz val="10"/>
        <color rgb="FF365F91"/>
        <rFont val="Source Sans Pro"/>
        <family val="2"/>
      </rPr>
      <t xml:space="preserve"> 5</t>
    </r>
  </si>
  <si>
    <t>Percentage change, year-on-year</t>
  </si>
  <si>
    <r>
      <t>1</t>
    </r>
    <r>
      <rPr>
        <i/>
        <sz val="9"/>
        <color rgb="FF000000"/>
        <rFont val="Source Sans Pro"/>
        <family val="2"/>
      </rPr>
      <t xml:space="preserve"> </t>
    </r>
    <r>
      <rPr>
        <sz val="9"/>
        <color rgb="FF000000"/>
        <rFont val="Source Sans Pro"/>
        <family val="2"/>
      </rPr>
      <t>Rates show % of vacancies and occupied jobs. Four quarter moving average of job vacancy rate shown.</t>
    </r>
  </si>
  <si>
    <r>
      <t>2</t>
    </r>
    <r>
      <rPr>
        <sz val="9"/>
        <color rgb="FF000000"/>
        <rFont val="Source Sans Pro"/>
        <family val="2"/>
      </rPr>
      <t xml:space="preserve"> The NAWRU estimates shown are that of the European Commission as based on the Commonly Agreed Methodology.</t>
    </r>
  </si>
  <si>
    <r>
      <t>3</t>
    </r>
    <r>
      <rPr>
        <i/>
        <sz val="9"/>
        <color theme="1"/>
        <rFont val="Source Sans Pro"/>
        <family val="2"/>
      </rPr>
      <t xml:space="preserve"> </t>
    </r>
    <r>
      <rPr>
        <sz val="9"/>
        <color theme="1"/>
        <rFont val="Source Sans Pro"/>
        <family val="2"/>
      </rPr>
      <t>A four-quarter moving average is shown for employment rates. Employment rates by age grouping for 15-24 years, 25-44 years</t>
    </r>
  </si>
  <si>
    <t>and 55-64 years are calculated as an average of quarterly employment rates (by five- or ten-year age groups), weighted by</t>
  </si>
  <si>
    <t>annual population estimates by corresponding age group.</t>
  </si>
  <si>
    <r>
      <t>4</t>
    </r>
    <r>
      <rPr>
        <i/>
        <sz val="9"/>
        <color theme="1"/>
        <rFont val="Source Sans Pro"/>
        <family val="2"/>
      </rPr>
      <t xml:space="preserve"> </t>
    </r>
    <r>
      <rPr>
        <sz val="9"/>
        <color theme="1"/>
        <rFont val="Source Sans Pro"/>
        <family val="2"/>
      </rPr>
      <t xml:space="preserve">Positive net migration indicates immigration exceeded emigration. Figures E and F include </t>
    </r>
    <r>
      <rPr>
        <i/>
        <sz val="9"/>
        <color theme="1"/>
        <rFont val="Source Sans Pro"/>
        <family val="2"/>
      </rPr>
      <t>SPU 2018</t>
    </r>
    <r>
      <rPr>
        <sz val="9"/>
        <color theme="1"/>
        <rFont val="Source Sans Pro"/>
        <family val="2"/>
      </rPr>
      <t xml:space="preserve"> forecasts for 2018-2021.</t>
    </r>
  </si>
  <si>
    <r>
      <t>5</t>
    </r>
    <r>
      <rPr>
        <i/>
        <sz val="9"/>
        <color theme="1"/>
        <rFont val="Source Sans Pro"/>
        <family val="2"/>
      </rPr>
      <t xml:space="preserve"> </t>
    </r>
    <r>
      <rPr>
        <sz val="9"/>
        <color rgb="FF000000"/>
        <rFont val="Source Sans Pro"/>
        <family val="2"/>
      </rPr>
      <t>Wage inflation shown is a national accounts measure, based on compensation of employees and annualised employee hours.</t>
    </r>
  </si>
  <si>
    <t>Current Account</t>
  </si>
  <si>
    <t>Modified Current Account</t>
  </si>
  <si>
    <t>Net International Investment Position</t>
  </si>
  <si>
    <t>Adjusted Net International Investment Position</t>
  </si>
  <si>
    <t>A. Current Account Balance</t>
  </si>
  <si>
    <t>Per cent of GNI*</t>
  </si>
  <si>
    <t>B. Net International Investment Position</t>
  </si>
  <si>
    <t>Sources: CSO; Eurostat and internal IFAC calculations.</t>
  </si>
  <si>
    <t xml:space="preserve">Note: The adjusted current account balance excludes the estimated impact of redomiciled PLCs, </t>
  </si>
  <si>
    <t>depreciation on research &amp; development related intellectual property (IP) imports, depreciation</t>
  </si>
  <si>
    <t>on aircraft leasing, imports of R&amp;D services by foreign owned MNCs, and acquisitions of IP assets</t>
  </si>
  <si>
    <t>and aircraft for leasing. Adjusted measure of net international investment position excludes</t>
  </si>
  <si>
    <t xml:space="preserve">activities of the International Financial Services Centre and Non-Financial Corporations. </t>
  </si>
  <si>
    <t>LRAvg</t>
  </si>
  <si>
    <t>Total Investment</t>
  </si>
  <si>
    <t>Building &amp; Construction</t>
  </si>
  <si>
    <t>Total Building &amp; Construction-to-GNI*</t>
  </si>
  <si>
    <t>National Residential Property Prices</t>
  </si>
  <si>
    <t>National Residential Property Cost</t>
  </si>
  <si>
    <t>State</t>
  </si>
  <si>
    <t>State Excluding Dublin</t>
  </si>
  <si>
    <t>Dublin</t>
  </si>
  <si>
    <t>Cork</t>
  </si>
  <si>
    <t>Galway</t>
  </si>
  <si>
    <t>Limerick</t>
  </si>
  <si>
    <t>Waterford</t>
  </si>
  <si>
    <t>Kilkenny</t>
  </si>
  <si>
    <t>Price: Annual Avg. Rent (RHS)</t>
  </si>
  <si>
    <t>Price: Disposable Income per household *</t>
  </si>
  <si>
    <t>UCCH **</t>
  </si>
  <si>
    <t>UCCH (Daft exp)</t>
  </si>
  <si>
    <t>UCCH: Rents (RHS)</t>
  </si>
  <si>
    <t>Number of loans, thousands</t>
  </si>
  <si>
    <t>Value of loans, € billion (RHS)</t>
  </si>
  <si>
    <t>Loans: House Purchase</t>
  </si>
  <si>
    <t>Loans: PDH House Purchase</t>
  </si>
  <si>
    <t>Household Debt (RHS)</t>
  </si>
  <si>
    <t>Completions</t>
  </si>
  <si>
    <t>A. Investment</t>
  </si>
  <si>
    <t>B. Construction Activity and Unemployment</t>
  </si>
  <si>
    <t>New Dwelling Completions (Latest 4Q sum)</t>
  </si>
  <si>
    <t>Estimated Housing Requirement p.a. (2014-2018)</t>
  </si>
  <si>
    <t>C. Irish Residential Property: Prices and Implied Production Costs</t>
  </si>
  <si>
    <t>D. Real Residential Property Prices (HICP Adjusted)</t>
  </si>
  <si>
    <t>E. Estimated Housing Requirements and Completions</t>
  </si>
  <si>
    <t>Q1 2007 = 100</t>
  </si>
  <si>
    <t>Thousands</t>
  </si>
  <si>
    <r>
      <t>Sources:</t>
    </r>
    <r>
      <rPr>
        <sz val="9"/>
        <color theme="1"/>
        <rFont val="Source Sans Pro"/>
        <family val="2"/>
      </rPr>
      <t xml:space="preserve"> CSO, ESRI/PTSB, Housing agency estimates and Department of Housing, Planning, Community and Local Government; and internal IFAC calculations.</t>
    </r>
  </si>
  <si>
    <t>F. Housing Valuation Ratios</t>
  </si>
  <si>
    <t>G. User Cost of Capital for Housing (UCCH)</t>
  </si>
  <si>
    <t>Ratio</t>
  </si>
  <si>
    <t>H. Annualised Residential Mortgage lending</t>
  </si>
  <si>
    <t>I. Loans to Irish Households for House Purchase</t>
  </si>
  <si>
    <t>(first-time buyer and mover purchase loans)</t>
  </si>
  <si>
    <t>J. Housing Completions</t>
  </si>
  <si>
    <t>Sources: CSO, ESRI/PTSB, Central Bank of Ireland, IBF Mortgage Market Profile, Department of Housing, Planning, Community and Local Government; Society of Chartered Surveyors of Ireland; and internal IFAC calculations.</t>
  </si>
  <si>
    <t>Credit-to-GDP Ratio</t>
  </si>
  <si>
    <t>Adjusted Credit-to-GDP Ratio</t>
  </si>
  <si>
    <t>16.1 Total ex. Financial Intermediation</t>
  </si>
  <si>
    <t>Total ex Financial Intermediation</t>
  </si>
  <si>
    <t>A. Private Sector Credit-to-GDP Ratios</t>
  </si>
  <si>
    <t xml:space="preserve">Sources: CSO; Central Bank of Ireland; and internal IFAC calculations. </t>
  </si>
  <si>
    <t xml:space="preserve">Notes: Adjusted ratios are constructed as Irish resident private sector enterprise credit (excl. </t>
  </si>
  <si>
    <t>financial intermediation) plus total loan liabilities of Irish households to adjust for the impact</t>
  </si>
  <si>
    <t>of multinational non-financial corporations given that associated credit is often sourced outside</t>
  </si>
  <si>
    <t>€ billion (excluding financial intermediation, four-quarter sum)</t>
  </si>
  <si>
    <t>Sources: CSO; Central Bank of Ireland and internal IFAC calculations.</t>
  </si>
  <si>
    <t>Figure 2.1</t>
  </si>
  <si>
    <t>Figure 2.2</t>
  </si>
  <si>
    <t>Figure 2.3</t>
  </si>
  <si>
    <t>Figure 2.4</t>
  </si>
  <si>
    <t>Figure 2.5</t>
  </si>
  <si>
    <t>Figure 2.6</t>
  </si>
  <si>
    <t>Figure 2.7</t>
  </si>
  <si>
    <t>Figure D.1</t>
  </si>
  <si>
    <t>Figure D.2</t>
  </si>
  <si>
    <t>Figure E.1</t>
  </si>
  <si>
    <t>Figure E.2</t>
  </si>
  <si>
    <t>Table 2.3</t>
  </si>
  <si>
    <t>Year-on-year percentage change in volumes</t>
  </si>
  <si>
    <t>Figure 2.1: Forecasts of underlying domestic demand</t>
  </si>
  <si>
    <r>
      <t>Sources:</t>
    </r>
    <r>
      <rPr>
        <sz val="9"/>
        <color rgb="FF000000"/>
        <rFont val="Source Sans Pro"/>
        <family val="2"/>
      </rPr>
      <t xml:space="preserve"> </t>
    </r>
    <r>
      <rPr>
        <sz val="9"/>
        <color theme="1"/>
        <rFont val="Source Sans Pro"/>
        <family val="2"/>
      </rPr>
      <t xml:space="preserve">Department of Finance, </t>
    </r>
    <r>
      <rPr>
        <i/>
        <sz val="9"/>
        <color theme="1"/>
        <rFont val="Source Sans Pro"/>
        <family val="2"/>
      </rPr>
      <t>Budget 2020</t>
    </r>
    <r>
      <rPr>
        <sz val="9"/>
        <color theme="1"/>
        <rFont val="Source Sans Pro"/>
        <family val="2"/>
      </rPr>
      <t xml:space="preserve">; Central Bank of Ireland, </t>
    </r>
    <r>
      <rPr>
        <i/>
        <sz val="9"/>
        <color theme="1"/>
        <rFont val="Source Sans Pro"/>
        <family val="2"/>
      </rPr>
      <t>Quarterly Bulletin</t>
    </r>
    <r>
      <rPr>
        <sz val="9"/>
        <color theme="1"/>
        <rFont val="Source Sans Pro"/>
        <family val="2"/>
      </rPr>
      <t xml:space="preserve"> (No 4</t>
    </r>
  </si>
  <si>
    <t>A. Disorderly Brexit</t>
  </si>
  <si>
    <t>B. Orderly Brexit</t>
  </si>
  <si>
    <t>Figure 2.2: World demand weaker with rising policy uncertainty</t>
  </si>
  <si>
    <t>B. Global economic policy uncertainty</t>
  </si>
  <si>
    <t>January 2013 = 100</t>
  </si>
  <si>
    <t>(Presentation to Irish Fiscal Advisory Council, slide 26); and www.policyuncertainty.com.</t>
  </si>
  <si>
    <r>
      <t xml:space="preserve">Sources: Department of Finance, </t>
    </r>
    <r>
      <rPr>
        <i/>
        <sz val="9"/>
        <color rgb="FF000000"/>
        <rFont val="Source Sans Pro"/>
        <family val="2"/>
      </rPr>
      <t>Budget 2020 Macroeconomic Outlook and Projections</t>
    </r>
  </si>
  <si>
    <t>Domestic GVA</t>
  </si>
  <si>
    <t>"Domestic" net exports</t>
  </si>
  <si>
    <t xml:space="preserve">Figure 2.3: “Domestic” net exports have contributed less to economic growth since the Brexit vote in mid-2016 </t>
  </si>
  <si>
    <t>Year-on-year percentage change and percentage points</t>
  </si>
  <si>
    <t>Personal consumption</t>
  </si>
  <si>
    <t>Government consumption</t>
  </si>
  <si>
    <t>Underlying investment</t>
  </si>
  <si>
    <t>Deal c/factual</t>
  </si>
  <si>
    <t>Deal-counterfactual Budget 2020</t>
  </si>
  <si>
    <t>Sources: Department of Finance; and internal Fiscal Council calculations.</t>
  </si>
  <si>
    <r>
      <t xml:space="preserve">Figure 2.4: Changes to </t>
    </r>
    <r>
      <rPr>
        <b/>
        <i/>
        <sz val="10.5"/>
        <color rgb="FF17365D"/>
        <rFont val="Source Sans Pro"/>
        <family val="2"/>
      </rPr>
      <t>SPU 2019</t>
    </r>
    <r>
      <rPr>
        <b/>
        <sz val="10.5"/>
        <color rgb="FF17365D"/>
        <rFont val="Source Sans Pro"/>
        <family val="2"/>
      </rPr>
      <t xml:space="preserve"> short-term forecasts for underlying domestic demand and its component contributions</t>
    </r>
  </si>
  <si>
    <t>Statistical Discrepancy</t>
  </si>
  <si>
    <t>Deal-counterfactual changes (percentage points)</t>
  </si>
  <si>
    <t>Budget 2020 (GDP output gap)</t>
  </si>
  <si>
    <t>SPU 2019 (GDP output gap)</t>
  </si>
  <si>
    <t>Budget 2020 (domestic GVA output gap)</t>
  </si>
  <si>
    <t>SPU 2019 (domestic GVA output gap)</t>
  </si>
  <si>
    <r>
      <t xml:space="preserve">Sources: Department of Finance, </t>
    </r>
    <r>
      <rPr>
        <i/>
        <sz val="9"/>
        <color rgb="FF000000"/>
        <rFont val="Source Sans Pro"/>
        <family val="2"/>
      </rPr>
      <t>SPU 2019</t>
    </r>
    <r>
      <rPr>
        <sz val="9"/>
        <color rgb="FF000000"/>
        <rFont val="Source Sans Pro"/>
        <family val="2"/>
      </rPr>
      <t xml:space="preserve"> and </t>
    </r>
    <r>
      <rPr>
        <i/>
        <sz val="9"/>
        <color rgb="FF000000"/>
        <rFont val="Source Sans Pro"/>
        <family val="2"/>
      </rPr>
      <t>Budget 2020</t>
    </r>
    <r>
      <rPr>
        <sz val="9"/>
        <color rgb="FF000000"/>
        <rFont val="Source Sans Pro"/>
        <family val="2"/>
      </rPr>
      <t>.</t>
    </r>
  </si>
  <si>
    <t>Percentage points of potential output</t>
  </si>
  <si>
    <t>'00</t>
  </si>
  <si>
    <t>'01</t>
  </si>
  <si>
    <t>'02</t>
  </si>
  <si>
    <t>'03</t>
  </si>
  <si>
    <t>'04</t>
  </si>
  <si>
    <t>Net migration (% labour force)</t>
  </si>
  <si>
    <t>Household savings ratio (% disposable income)</t>
  </si>
  <si>
    <t>Household net lending/borrowing (% GNI*)</t>
  </si>
  <si>
    <t>Sources: CSO; Central Bank of Ireland; Department of Finance (Budget 2019 forecasts); Department of Environment, Heritage</t>
  </si>
  <si>
    <t>and Local Government; ESRI/PTSB; European Commission (AMECO and CIRCABC); Residential Tenancies Board; and internal</t>
  </si>
  <si>
    <t>Fiscal Council calculations.</t>
  </si>
  <si>
    <t>Note: 2019 data included above show year-to-date outturns, and the Budget 2020 forecast for GNI* is used. For other calculation</t>
  </si>
  <si>
    <t>details, see Timoney and Casey (2018).</t>
  </si>
  <si>
    <t>Domestic NFCs</t>
  </si>
  <si>
    <t>Domestic FCs</t>
  </si>
  <si>
    <t>Not Sectorised</t>
  </si>
  <si>
    <t>Per Cent of GDP, unless stated. For deviations, negative values = non-compliance </t>
  </si>
  <si>
    <t>Appendix Table G.1: Assessment of fiscal rules under the EU methodology</t>
  </si>
  <si>
    <r>
      <t>2018</t>
    </r>
    <r>
      <rPr>
        <sz val="9"/>
        <rFont val="Source Sans Pro"/>
        <family val="2"/>
      </rPr>
      <t> </t>
    </r>
  </si>
  <si>
    <r>
      <t>2019</t>
    </r>
    <r>
      <rPr>
        <sz val="9"/>
        <rFont val="Source Sans Pro"/>
        <family val="2"/>
      </rPr>
      <t> </t>
    </r>
  </si>
  <si>
    <r>
      <t>2020</t>
    </r>
    <r>
      <rPr>
        <sz val="9"/>
        <rFont val="Source Sans Pro"/>
        <family val="2"/>
      </rPr>
      <t> </t>
    </r>
  </si>
  <si>
    <r>
      <t>2021</t>
    </r>
    <r>
      <rPr>
        <sz val="9"/>
        <rFont val="Source Sans Pro"/>
        <family val="2"/>
      </rPr>
      <t> </t>
    </r>
  </si>
  <si>
    <r>
      <t>2022</t>
    </r>
    <r>
      <rPr>
        <sz val="9"/>
        <rFont val="Source Sans Pro"/>
        <family val="2"/>
      </rPr>
      <t> </t>
    </r>
  </si>
  <si>
    <r>
      <t>2023</t>
    </r>
    <r>
      <rPr>
        <sz val="9"/>
        <rFont val="Source Sans Pro"/>
        <family val="2"/>
      </rPr>
      <t> </t>
    </r>
  </si>
  <si>
    <r>
      <t>2024</t>
    </r>
    <r>
      <rPr>
        <sz val="9"/>
        <rFont val="Source Sans Pro"/>
        <family val="2"/>
      </rPr>
      <t> </t>
    </r>
  </si>
  <si>
    <r>
      <t>Corrective Arm</t>
    </r>
    <r>
      <rPr>
        <sz val="12"/>
        <rFont val="Source Sans Pro"/>
        <family val="2"/>
      </rPr>
      <t> </t>
    </r>
  </si>
  <si>
    <t>General Government Balance Excl. One-Offs </t>
  </si>
  <si>
    <t>0.0 </t>
  </si>
  <si>
    <t>0.2 </t>
  </si>
  <si>
    <t>-0.4 </t>
  </si>
  <si>
    <t>-0.2 </t>
  </si>
  <si>
    <t>0.1 </t>
  </si>
  <si>
    <t>0.4 </t>
  </si>
  <si>
    <t>0.7 </t>
  </si>
  <si>
    <t>General Government Debt </t>
  </si>
  <si>
    <t>63.6 </t>
  </si>
  <si>
    <t>59.3 </t>
  </si>
  <si>
    <t>56.5 </t>
  </si>
  <si>
    <t>56.4 </t>
  </si>
  <si>
    <t>54.4 </t>
  </si>
  <si>
    <t>53.8 </t>
  </si>
  <si>
    <t>53.0 </t>
  </si>
  <si>
    <t>1/20th Debt Rule Limit </t>
  </si>
  <si>
    <t>71.4 </t>
  </si>
  <si>
    <t>67.4 </t>
  </si>
  <si>
    <t>60.0 </t>
  </si>
  <si>
    <t>Debt Rule met? (Y/N) </t>
  </si>
  <si>
    <t>Y </t>
  </si>
  <si>
    <r>
      <t>Preventive Arm &amp; EU Budgetary Rule</t>
    </r>
    <r>
      <rPr>
        <sz val="12"/>
        <rFont val="Source Sans Pro"/>
        <family val="2"/>
      </rPr>
      <t> </t>
    </r>
  </si>
  <si>
    <r>
      <t>Structural Balance Adjustment Requirement</t>
    </r>
    <r>
      <rPr>
        <sz val="9"/>
        <rFont val="Source Sans Pro"/>
        <family val="2"/>
      </rPr>
      <t> </t>
    </r>
  </si>
  <si>
    <r>
      <t>MTO for the Structural Balance</t>
    </r>
    <r>
      <rPr>
        <sz val="9"/>
        <rFont val="Source Sans Pro"/>
        <family val="2"/>
      </rPr>
      <t> </t>
    </r>
  </si>
  <si>
    <r>
      <t>-0.5</t>
    </r>
    <r>
      <rPr>
        <sz val="9"/>
        <rFont val="Source Sans Pro"/>
        <family val="2"/>
      </rPr>
      <t> </t>
    </r>
  </si>
  <si>
    <t>CAM Structural Balance </t>
  </si>
  <si>
    <r>
      <t>-1.2</t>
    </r>
    <r>
      <rPr>
        <sz val="9"/>
        <rFont val="Source Sans Pro"/>
        <family val="2"/>
      </rPr>
      <t> </t>
    </r>
  </si>
  <si>
    <r>
      <t>-1.3</t>
    </r>
    <r>
      <rPr>
        <sz val="9"/>
        <rFont val="Source Sans Pro"/>
        <family val="2"/>
      </rPr>
      <t> </t>
    </r>
  </si>
  <si>
    <r>
      <t>-0.6</t>
    </r>
    <r>
      <rPr>
        <sz val="9"/>
        <rFont val="Source Sans Pro"/>
        <family val="2"/>
      </rPr>
      <t> </t>
    </r>
  </si>
  <si>
    <t>-0.3 </t>
  </si>
  <si>
    <t>0.3 </t>
  </si>
  <si>
    <t>MTO met? (Y/N) </t>
  </si>
  <si>
    <t>N </t>
  </si>
  <si>
    <r>
      <t>Minimum Change in Structural Balance Required</t>
    </r>
    <r>
      <rPr>
        <sz val="9"/>
        <rFont val="Source Sans Pro"/>
        <family val="2"/>
      </rPr>
      <t> </t>
    </r>
  </si>
  <si>
    <r>
      <t>0.4</t>
    </r>
    <r>
      <rPr>
        <sz val="9"/>
        <rFont val="Source Sans Pro"/>
        <family val="2"/>
      </rPr>
      <t> </t>
    </r>
  </si>
  <si>
    <r>
      <t>–</t>
    </r>
    <r>
      <rPr>
        <sz val="9"/>
        <rFont val="Source Sans Pro"/>
        <family val="2"/>
      </rPr>
      <t> </t>
    </r>
  </si>
  <si>
    <r>
      <t>0.3</t>
    </r>
    <r>
      <rPr>
        <sz val="9"/>
        <rFont val="Source Sans Pro"/>
        <family val="2"/>
      </rPr>
      <t> </t>
    </r>
  </si>
  <si>
    <r>
      <t>0.1</t>
    </r>
    <r>
      <rPr>
        <sz val="9"/>
        <rFont val="Source Sans Pro"/>
        <family val="2"/>
      </rPr>
      <t> </t>
    </r>
  </si>
  <si>
    <r>
      <t>0.0</t>
    </r>
    <r>
      <rPr>
        <sz val="9"/>
        <rFont val="Source Sans Pro"/>
        <family val="2"/>
      </rPr>
      <t> </t>
    </r>
  </si>
  <si>
    <t>Change in CAM Structural Balance </t>
  </si>
  <si>
    <r>
      <t>-0.2</t>
    </r>
    <r>
      <rPr>
        <sz val="9"/>
        <rFont val="Source Sans Pro"/>
        <family val="2"/>
      </rPr>
      <t> </t>
    </r>
  </si>
  <si>
    <r>
      <t>-0.1</t>
    </r>
    <r>
      <rPr>
        <sz val="9"/>
        <rFont val="Source Sans Pro"/>
        <family val="2"/>
      </rPr>
      <t> </t>
    </r>
  </si>
  <si>
    <t>1yr Deviation (€bn) </t>
  </si>
  <si>
    <r>
      <t>-1.8</t>
    </r>
    <r>
      <rPr>
        <sz val="9"/>
        <rFont val="Source Sans Pro"/>
        <family val="2"/>
      </rPr>
      <t> </t>
    </r>
  </si>
  <si>
    <r>
      <t>-0.3</t>
    </r>
    <r>
      <rPr>
        <sz val="9"/>
        <rFont val="Source Sans Pro"/>
        <family val="2"/>
      </rPr>
      <t> </t>
    </r>
  </si>
  <si>
    <t>1.3 </t>
  </si>
  <si>
    <t>0.6 </t>
  </si>
  <si>
    <t>1.1 </t>
  </si>
  <si>
    <t>1.5 </t>
  </si>
  <si>
    <t>1.7 </t>
  </si>
  <si>
    <t>1yr Deviation (p.p.) </t>
  </si>
  <si>
    <t>2yr Deviation (€bn) </t>
  </si>
  <si>
    <t>– </t>
  </si>
  <si>
    <r>
      <t>-1.1</t>
    </r>
    <r>
      <rPr>
        <sz val="9"/>
        <rFont val="Source Sans Pro"/>
        <family val="2"/>
      </rPr>
      <t> </t>
    </r>
  </si>
  <si>
    <t>0.5 </t>
  </si>
  <si>
    <t>1.0 </t>
  </si>
  <si>
    <t>0.9 </t>
  </si>
  <si>
    <t>1.6 </t>
  </si>
  <si>
    <t>2yr Deviation (p.p.) </t>
  </si>
  <si>
    <r>
      <t>Expenditure Benchmark</t>
    </r>
    <r>
      <rPr>
        <sz val="9"/>
        <rFont val="Source Sans Pro"/>
        <family val="2"/>
      </rPr>
      <t> </t>
    </r>
  </si>
  <si>
    <t>(a) Reference Rate of Potential Growth (% y/y) </t>
  </si>
  <si>
    <t>3.4 </t>
  </si>
  <si>
    <t>4.5 </t>
  </si>
  <si>
    <t>4.7 </t>
  </si>
  <si>
    <t>4.3 </t>
  </si>
  <si>
    <t>4.2 </t>
  </si>
  <si>
    <t>3.9 </t>
  </si>
  <si>
    <t>3.3 </t>
  </si>
  <si>
    <t>(b) Convergence Margin </t>
  </si>
  <si>
    <t>1.2 </t>
  </si>
  <si>
    <t>(a-b) Limit for Real Net Expenditure Growth (% y/y) </t>
  </si>
  <si>
    <t>1.8 </t>
  </si>
  <si>
    <t>3.5 </t>
  </si>
  <si>
    <t>4.0 </t>
  </si>
  <si>
    <t>GDP Deflator used (% y/y) </t>
  </si>
  <si>
    <t>1.9 </t>
  </si>
  <si>
    <t>1.4 </t>
  </si>
  <si>
    <r>
      <t>Limit for Nominal Net Expenditure Growth (% y/y)</t>
    </r>
    <r>
      <rPr>
        <sz val="9"/>
        <rFont val="Source Sans Pro"/>
        <family val="2"/>
      </rPr>
      <t> </t>
    </r>
  </si>
  <si>
    <r>
      <t>3.1</t>
    </r>
    <r>
      <rPr>
        <sz val="9"/>
        <rFont val="Source Sans Pro"/>
        <family val="2"/>
      </rPr>
      <t> </t>
    </r>
  </si>
  <si>
    <r>
      <t>5.9</t>
    </r>
    <r>
      <rPr>
        <sz val="9"/>
        <rFont val="Source Sans Pro"/>
        <family val="2"/>
      </rPr>
      <t> </t>
    </r>
  </si>
  <si>
    <r>
      <t>5.4</t>
    </r>
    <r>
      <rPr>
        <sz val="9"/>
        <rFont val="Source Sans Pro"/>
        <family val="2"/>
      </rPr>
      <t> </t>
    </r>
  </si>
  <si>
    <r>
      <t>5.5</t>
    </r>
    <r>
      <rPr>
        <sz val="9"/>
        <rFont val="Source Sans Pro"/>
        <family val="2"/>
      </rPr>
      <t> </t>
    </r>
  </si>
  <si>
    <r>
      <t>5.6</t>
    </r>
    <r>
      <rPr>
        <sz val="9"/>
        <rFont val="Source Sans Pro"/>
        <family val="2"/>
      </rPr>
      <t> </t>
    </r>
  </si>
  <si>
    <r>
      <t>5.3</t>
    </r>
    <r>
      <rPr>
        <sz val="9"/>
        <rFont val="Source Sans Pro"/>
        <family val="2"/>
      </rPr>
      <t> </t>
    </r>
  </si>
  <si>
    <r>
      <t>4.7</t>
    </r>
    <r>
      <rPr>
        <sz val="9"/>
        <rFont val="Source Sans Pro"/>
        <family val="2"/>
      </rPr>
      <t> </t>
    </r>
  </si>
  <si>
    <t>Net Expenditure Growth (% y/y) </t>
  </si>
  <si>
    <t>3.0 </t>
  </si>
  <si>
    <t>5.2 </t>
  </si>
  <si>
    <t>3.7 </t>
  </si>
  <si>
    <t>3.1 </t>
  </si>
  <si>
    <t>Net Expenditure Growth (Corrected for one-offs) (% y/y) </t>
  </si>
  <si>
    <r>
      <t>5.2</t>
    </r>
    <r>
      <rPr>
        <sz val="9"/>
        <rFont val="Source Sans Pro"/>
        <family val="2"/>
      </rPr>
      <t> </t>
    </r>
  </si>
  <si>
    <t>3.2 </t>
  </si>
  <si>
    <t>4.4 </t>
  </si>
  <si>
    <t>1yr Deviation (Corrected for one-offs) (€bn) </t>
  </si>
  <si>
    <r>
      <t>-1.5</t>
    </r>
    <r>
      <rPr>
        <sz val="9"/>
        <rFont val="Source Sans Pro"/>
        <family val="2"/>
      </rPr>
      <t> </t>
    </r>
  </si>
  <si>
    <t>2.0 </t>
  </si>
  <si>
    <t>0.8 </t>
  </si>
  <si>
    <t>1yr Deviation (Corrected for one-offs) (% GDP) </t>
  </si>
  <si>
    <t>2yr Deviation (Corrected for one-offs) (€bn) </t>
  </si>
  <si>
    <t>2yr Deviation (Corrected for one-offs) (% GDP) </t>
  </si>
  <si>
    <r>
      <t>Limit for Nominal Net Expenditure Growth (€bn)</t>
    </r>
    <r>
      <rPr>
        <sz val="9"/>
        <rFont val="Source Sans Pro"/>
        <family val="2"/>
      </rPr>
      <t> </t>
    </r>
  </si>
  <si>
    <r>
      <t>2.2</t>
    </r>
    <r>
      <rPr>
        <sz val="9"/>
        <rFont val="Source Sans Pro"/>
        <family val="2"/>
      </rPr>
      <t> </t>
    </r>
  </si>
  <si>
    <r>
      <t>4.5</t>
    </r>
    <r>
      <rPr>
        <sz val="9"/>
        <rFont val="Source Sans Pro"/>
        <family val="2"/>
      </rPr>
      <t> </t>
    </r>
  </si>
  <si>
    <r>
      <t>4.3</t>
    </r>
    <r>
      <rPr>
        <sz val="9"/>
        <rFont val="Source Sans Pro"/>
        <family val="2"/>
      </rPr>
      <t> </t>
    </r>
  </si>
  <si>
    <r>
      <t>4.6</t>
    </r>
    <r>
      <rPr>
        <sz val="9"/>
        <rFont val="Source Sans Pro"/>
        <family val="2"/>
      </rPr>
      <t> </t>
    </r>
  </si>
  <si>
    <r>
      <t>4.9</t>
    </r>
    <r>
      <rPr>
        <sz val="9"/>
        <rFont val="Source Sans Pro"/>
        <family val="2"/>
      </rPr>
      <t> </t>
    </r>
  </si>
  <si>
    <r>
      <t>4.8</t>
    </r>
    <r>
      <rPr>
        <sz val="9"/>
        <rFont val="Source Sans Pro"/>
        <family val="2"/>
      </rPr>
      <t> </t>
    </r>
  </si>
  <si>
    <r>
      <t>4.4</t>
    </r>
    <r>
      <rPr>
        <sz val="9"/>
        <rFont val="Source Sans Pro"/>
        <family val="2"/>
      </rPr>
      <t> </t>
    </r>
  </si>
  <si>
    <t>Net Expenditure Increase (€bn) </t>
  </si>
  <si>
    <r>
      <t>3.8</t>
    </r>
    <r>
      <rPr>
        <sz val="9"/>
        <rFont val="Source Sans Pro"/>
        <family val="2"/>
      </rPr>
      <t> </t>
    </r>
  </si>
  <si>
    <t>2.2 </t>
  </si>
  <si>
    <t>4.1 </t>
  </si>
  <si>
    <t>2.8 </t>
  </si>
  <si>
    <t>Net Expenditure Increase (Corrected for one-offs) (€bn) </t>
  </si>
  <si>
    <r>
      <t>3.7</t>
    </r>
    <r>
      <rPr>
        <sz val="9"/>
        <rFont val="Source Sans Pro"/>
        <family val="2"/>
      </rPr>
      <t> </t>
    </r>
  </si>
  <si>
    <t>2.5 </t>
  </si>
  <si>
    <r>
      <t>Current Macroeconomic Aggregates</t>
    </r>
    <r>
      <rPr>
        <sz val="12"/>
        <rFont val="Source Sans Pro"/>
        <family val="2"/>
      </rPr>
      <t> </t>
    </r>
  </si>
  <si>
    <t>Real GDP Growth (% y/y) </t>
  </si>
  <si>
    <t>8.2 </t>
  </si>
  <si>
    <t>5.5 </t>
  </si>
  <si>
    <t>2.7 </t>
  </si>
  <si>
    <t>2.6 </t>
  </si>
  <si>
    <t>CAM Potential GDP Growth (% y/y) </t>
  </si>
  <si>
    <t>7.3 </t>
  </si>
  <si>
    <t>4.9 </t>
  </si>
  <si>
    <t>2.3 </t>
  </si>
  <si>
    <t>2.4 </t>
  </si>
  <si>
    <t>CAM Output Gap </t>
  </si>
  <si>
    <t>GDP Deflator Used (% y/y) </t>
  </si>
  <si>
    <t>Sources: CSO; Department of Finance; and internal Fiscal Council calculations. </t>
  </si>
  <si>
    <r>
      <t>Note: </t>
    </r>
    <r>
      <rPr>
        <vertAlign val="superscript"/>
        <sz val="6"/>
        <color rgb="FF7F7F7F"/>
        <rFont val="Source Sans Pro"/>
        <family val="2"/>
      </rPr>
      <t>1</t>
    </r>
    <r>
      <rPr>
        <sz val="8"/>
        <color rgb="FF7F7F7F"/>
        <rFont val="Source Sans Pro"/>
        <family val="2"/>
      </rPr>
      <t> All figures presented on a General Government basis. Assessments examine </t>
    </r>
    <r>
      <rPr>
        <i/>
        <sz val="8"/>
        <color rgb="FF7F7F7F"/>
        <rFont val="Source Sans Pro"/>
        <family val="2"/>
      </rPr>
      <t>Budget 2020</t>
    </r>
    <r>
      <rPr>
        <sz val="8"/>
        <color rgb="FF7F7F7F"/>
        <rFont val="Source Sans Pro"/>
        <family val="2"/>
      </rPr>
      <t> revenue and expenditure plans using the Department of Finance’s latest CAM estimates of potential output and considering the Council’s views on one-off/temporary measures. A one-off windfall of €0.3bn in corporation tax revenue for 2018 is included in the Council’s assessment of the structural balance as well as a new expenditure one-off of €0.2 billion, in 2018, due to a settlement in relation to pay arrears for medical consultants. For 2020, Brexit sectoral supports of €0.65 billion are considered temporary measures by the Council and are therefore excluded from the assessment. The treatment here differs to that applied in the appendix of “Assessment of Compliance with the Domestic Budgetary Rule in 2019” (Fiscal Council, 2019a), which used the Commission’s Spring 2019 output gap estimates for the structural balance as these are the legal basis of ex-post assessments of compliance. The outlier for “CAM Potential GDP Growth” for 2015 is replaced by the average of the 2014 and 2016 rates in the expenditure benchmark, as discussed in the June 2017 FAR (Fiscal Council, 2017c).</t>
    </r>
    <r>
      <rPr>
        <vertAlign val="superscript"/>
        <sz val="6"/>
        <color rgb="FF7F7F7F"/>
        <rFont val="Source Sans Pro"/>
        <family val="2"/>
      </rPr>
      <t>2</t>
    </r>
    <r>
      <rPr>
        <sz val="8"/>
        <color rgb="FF7F7F7F"/>
        <rFont val="Source Sans Pro"/>
        <family val="2"/>
      </rPr>
      <t> The adjustment requirement for 2018 was reset to 0.4 per cent of GDP, based on the Commission’s Spring 2019 estimates of the output gap. The Council assesses compliance with the Expenditure Benchmark without the use of a negative convergence margin. The adjustment requirement for 2019 is frozen by the European Commission at zero meaning the Commission will apply a negative convergence margin for 2019.The Expenditure Benchmark limits here therefore differ to those in the European Commission’s opinion on Ireland’s Draft Budgetary Plans. The adjustment requirement and convergence margin for 2020 were set on the basis of the Commission’s Autumn 2019 forecasts. </t>
    </r>
    <r>
      <rPr>
        <vertAlign val="superscript"/>
        <sz val="6"/>
        <color rgb="FF7F7F7F"/>
        <rFont val="Source Sans Pro"/>
        <family val="2"/>
      </rPr>
      <t>3</t>
    </r>
    <r>
      <rPr>
        <sz val="8"/>
        <color rgb="FF7F7F7F"/>
        <rFont val="Source Sans Pro"/>
        <family val="2"/>
      </rPr>
      <t> The 1/20th Debt Rule requires that the debt-to-GDP ratio make annual progress towards the reference value of 60 per cent of GDP. A transition period applies until end-2018. </t>
    </r>
    <r>
      <rPr>
        <vertAlign val="superscript"/>
        <sz val="6"/>
        <color rgb="FF7F7F7F"/>
        <rFont val="Source Sans Pro"/>
        <family val="2"/>
      </rPr>
      <t>4</t>
    </r>
    <r>
      <rPr>
        <sz val="8"/>
        <color rgb="FF7F7F7F"/>
        <rFont val="Source Sans Pro"/>
        <family val="2"/>
      </rPr>
      <t> Figures in red indicate a significant deviation from the limit. Figures in amber indicate some deviation.  </t>
    </r>
  </si>
  <si>
    <t>€ billion </t>
  </si>
  <si>
    <t>Note: Bars show the change in forecasts from various budgets followed by outturns, versus the earliest budget forecast for that year (e.g., B’15 = expenditure forecasts in Budget 2015 minus the earliest forecast for the specified year). Grey shaded region covers crisis period up to 2013. Red bars relate to the change in outturn expenditure versus the earliest forecast for expenditure for the year specified above the bars. </t>
  </si>
  <si>
    <t>Appendix Figure H.2: Change in gross current expenditure ceilings: Department of Employment Affairs &amp; Social Protection Group </t>
  </si>
  <si>
    <t>Appendix Figure H.3: Change in gross current expenditure ceilings: Department of Education and Skills </t>
  </si>
  <si>
    <t>Appendix Figure H.4: Change in gross current expenditure ceilings: Department of Justice </t>
  </si>
  <si>
    <t>Note: Bars show the change in forecasts from various budgets followed by outturns, versus the earliest budget forecast for that year (e.g., B’15 = expenditure forecasts in Budget 2015 minus the earliest forecast for the specified year). Grey shaded region covers crisis period up to 2013. Red bars relate to the change in outturn expenditure versus the earliest forecast for expenditure for the year specified above the bars</t>
  </si>
  <si>
    <t>Change in ceiling</t>
  </si>
  <si>
    <t>Appendix Table G.1</t>
  </si>
  <si>
    <t>Appendix Figure H.1</t>
  </si>
  <si>
    <t>Appendix Figure H.2</t>
  </si>
  <si>
    <t>Appendix Figure H.3</t>
  </si>
  <si>
    <t>Appendix Figure H.4</t>
  </si>
  <si>
    <t>Appendix Figure H.1: Change in gross current expenditure ceilings: Department of Health</t>
  </si>
  <si>
    <r>
      <t> Between </t>
    </r>
    <r>
      <rPr>
        <i/>
        <sz val="9"/>
        <color rgb="FF595959"/>
        <rFont val="Source Sans Pro"/>
        <family val="2"/>
      </rPr>
      <t>Budget 2014</t>
    </r>
    <r>
      <rPr>
        <sz val="9"/>
        <color rgb="FF595959"/>
        <rFont val="Source Sans Pro"/>
        <family val="2"/>
      </rPr>
      <t> and year-end 2014, more than €500 million was transferred from the Health vote to the Children and Youth Affairs vote. As the bars in the graph indicate the change from the earliest budget forecast to the outturns, this transfer means the outturns shown for 2014, 2015 and 2016 are approximately €500 million lower than would otherwise be the case.</t>
    </r>
  </si>
  <si>
    <t xml:space="preserve">Index (2018 =100), real underlying domestic demand </t>
  </si>
  <si>
    <t>Central Bank ("No-Deal" scenario)</t>
  </si>
  <si>
    <t>Underlying Domestic Demand</t>
  </si>
  <si>
    <t>Government's April 2019 Forecasts</t>
  </si>
  <si>
    <t>Budget 2020 ("No-Deal" scenario)</t>
  </si>
  <si>
    <t>Sources: CSO; Department of Finance; Central Bank of Ireland; and Fiscal Council workings.</t>
  </si>
  <si>
    <t>Figure 1.1: Economic outlook exceptionally uncertain for the budget</t>
  </si>
  <si>
    <t>Note: The “Upside” scenario assumes that growth stays constant at its average pace over 2014–2018 at 4.5 per cent per annum and that adverse Brexit impacts are limited.</t>
  </si>
  <si>
    <t>Upside Scenario</t>
  </si>
  <si>
    <t>Figure 1.1</t>
  </si>
  <si>
    <t>Figure 1.2</t>
  </si>
  <si>
    <t>Figure 1.3</t>
  </si>
  <si>
    <t>Figure 1.4</t>
  </si>
  <si>
    <t>Employment (Full-Time)</t>
  </si>
  <si>
    <t>% y/y</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</si>
  <si>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</si>
  <si>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</si>
  <si>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</si>
  <si>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</si>
  <si>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</si>
  <si>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</si>
  <si>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</si>
  <si>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</si>
  <si>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</si>
  <si>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</si>
  <si>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</si>
  <si>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</si>
  <si>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</si>
  <si>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</si>
  <si>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</si>
  <si>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</si>
  <si>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</si>
  <si>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</si>
  <si>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</si>
  <si>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</si>
  <si>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</si>
  <si>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</si>
  <si>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</si>
  <si>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</si>
  <si>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</si>
  <si>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</si>
  <si>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</si>
  <si>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</si>
  <si>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</si>
  <si>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</si>
  <si>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</si>
  <si>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Figure 1.2: A cyclical upswing has been evident since about 2013</t>
  </si>
  <si>
    <t>% change year-on-year</t>
  </si>
  <si>
    <t>Sources: CSO; and Fiscal Council workings.</t>
  </si>
  <si>
    <t>Note: Four-quarter moving averages are shown.</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</si>
  <si>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</si>
  <si>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</si>
  <si>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</si>
  <si>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</si>
  <si>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</si>
  <si>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</si>
  <si>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</si>
  <si>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</si>
  <si>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</si>
  <si>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</si>
  <si>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</si>
  <si>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</si>
  <si>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</si>
  <si>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</si>
  <si>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</si>
  <si>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</si>
  <si>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</si>
  <si>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</si>
  <si>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</si>
  <si>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</si>
  <si>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</si>
  <si>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</si>
  <si>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</si>
  <si>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</si>
  <si>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</si>
  <si>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</si>
  <si>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</si>
  <si>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</si>
  <si>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</si>
  <si>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</si>
  <si>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</si>
  <si>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 xml:space="preserve">Durables </t>
  </si>
  <si>
    <t>Figure 1.3: Latest indicators show mild uncertainty effects</t>
  </si>
  <si>
    <t>% change year-on-year unless stated</t>
  </si>
  <si>
    <t xml:space="preserve">  </t>
  </si>
  <si>
    <t>Bus Min</t>
  </si>
  <si>
    <t>Bus Range</t>
  </si>
  <si>
    <t>KBC Sentiment</t>
  </si>
  <si>
    <t>Commencements</t>
  </si>
  <si>
    <t>Business investment</t>
  </si>
  <si>
    <t>Sources: DGECFIN; KBC; Bank of Ireland; CSO; and Fiscal Council workings.</t>
  </si>
  <si>
    <t>Note: Sentiment indicators are shown in terms of the difference with their four-year average (2015–2019). The “business” sentiment range uses DGECFIN Industry and Services confidence indicators as well as the Bank of Ireland business pulse indicator. Durables purchases are estimated based on CSO National Accounts weights (NIE Table 14) applied to Retail Sales data. The estimates are produced using a similar approach to Clancy, Cussen and Lydon (2014) as updated in Central Bank of Ireland’s Quarterly Bulletin 4, 2019. Three-month moving averages are shown for housing unit commencements. The “business investment” indicator is based on annual percentage changes in quarterly merchandise imports data, with machinery and equipment imports adjusted to exclude planes, cars and processors.</t>
  </si>
  <si>
    <t>Min</t>
  </si>
  <si>
    <t>Using SPU's (Soft Brexit) Forecasts</t>
  </si>
  <si>
    <t>Range</t>
  </si>
  <si>
    <t>Mid-Range</t>
  </si>
  <si>
    <t>Figure 1.4: Overheating risks still present even in a disorderly Brexit</t>
  </si>
  <si>
    <t>% potential, output gap (gap between actual and potential output)</t>
  </si>
  <si>
    <t>Sources: CSO; Department of Finance; and Fiscal Council workings.</t>
  </si>
  <si>
    <t xml:space="preserve">Note: The figure shows a range of output gap estimates (the shading) and the mid-range estimates (the line). Estimates are produced using a variety of methods based on the Council’s models and Department forecasts. Given the distortions to standard measures like GDP and GNP and the relative importance of domestic activity to fiscal outcomes, the range currently focuses on measures produced by using measures of domestic economic activity, including Domestic GVA (see Casey, 2018). “April’s Soft Brexit forecasts” draw on the official SPU 2019 forecasts, which were set on the assumption of a soft Brexit scenario. </t>
  </si>
  <si>
    <t>% GNI*</t>
  </si>
  <si>
    <t>Non-interest</t>
  </si>
  <si>
    <t>Excess corporation tax</t>
  </si>
  <si>
    <t>Reduced interest</t>
  </si>
  <si>
    <t>Reduced  unemployment</t>
  </si>
  <si>
    <t>Cyclical revenues</t>
  </si>
  <si>
    <t>Total gains since 2015</t>
  </si>
  <si>
    <t>Actual improvement</t>
  </si>
  <si>
    <t>SPB</t>
  </si>
  <si>
    <t>SPB with CT Min excess</t>
  </si>
  <si>
    <t>SPB with CT Max excess</t>
  </si>
  <si>
    <t>Figure 1.5: Underlying budgetary improvements have stalled since 2015</t>
  </si>
  <si>
    <t>Note: Revenue and non-interest spending growth and the budget balance in panel C as well as its improvement noted in panel D exclude one-offs.</t>
  </si>
  <si>
    <t>Figure 1.5</t>
  </si>
  <si>
    <t>Figure 1.6</t>
  </si>
  <si>
    <t>Figure 1.7</t>
  </si>
  <si>
    <t>Figure 1.8</t>
  </si>
  <si>
    <t>Figure 1.6: Expenditure growth has been fast</t>
  </si>
  <si>
    <t>% change year-on-year, general government basis</t>
  </si>
  <si>
    <t>Gross Voted Expenditure</t>
  </si>
  <si>
    <t>Primary Expenditure excl. one-offs</t>
  </si>
  <si>
    <t>Net Policy Spending</t>
  </si>
  <si>
    <t>Sources: Department of Finance; and Fiscal Council workings.</t>
  </si>
  <si>
    <r>
      <t xml:space="preserve">Note: The estimated “excess corporation tax” receipts are the same as in Box B of the </t>
    </r>
    <r>
      <rPr>
        <i/>
        <sz val="9"/>
        <color rgb="FF7F7F7F"/>
        <rFont val="Source Sans Pro"/>
        <family val="2"/>
      </rPr>
      <t>June 2019 Fiscal Assessment Report</t>
    </r>
    <r>
      <rPr>
        <sz val="9"/>
        <color rgb="FF7F7F7F"/>
        <rFont val="Source Sans Pro"/>
        <family val="2"/>
      </rPr>
      <t xml:space="preserve"> (Fiscal Council, 2019). Estimates are shown as a percentage of potential modified GNI*, which is obtained using the Department’s preferred output gap estimates.</t>
    </r>
  </si>
  <si>
    <t xml:space="preserve">Figure 1.7: Within-year spending increases have added to spending plans </t>
  </si>
  <si>
    <t>Within-year spending increases</t>
  </si>
  <si>
    <r>
      <t>Note: Within-year spending increases are based on gross voted spending outturns as compared to budget day estimates (</t>
    </r>
    <r>
      <rPr>
        <i/>
        <sz val="9"/>
        <color rgb="FF7F7F7F"/>
        <rFont val="Source Sans Pro"/>
        <family val="2"/>
      </rPr>
      <t>Budget 2015</t>
    </r>
    <r>
      <rPr>
        <sz val="9"/>
        <color rgb="FF7F7F7F"/>
        <rFont val="Source Sans Pro"/>
        <family val="2"/>
      </rPr>
      <t xml:space="preserve"> for 2015; </t>
    </r>
    <r>
      <rPr>
        <i/>
        <sz val="9"/>
        <color rgb="FF7F7F7F"/>
        <rFont val="Source Sans Pro"/>
        <family val="2"/>
      </rPr>
      <t>Budget 2016</t>
    </r>
    <r>
      <rPr>
        <sz val="9"/>
        <color rgb="FF7F7F7F"/>
        <rFont val="Source Sans Pro"/>
        <family val="2"/>
      </rPr>
      <t xml:space="preserve"> for 2016; </t>
    </r>
    <r>
      <rPr>
        <i/>
        <sz val="9"/>
        <color rgb="FF7F7F7F"/>
        <rFont val="Source Sans Pro"/>
        <family val="2"/>
      </rPr>
      <t>Budget 2017</t>
    </r>
    <r>
      <rPr>
        <sz val="9"/>
        <color rgb="FF7F7F7F"/>
        <rFont val="Source Sans Pro"/>
        <family val="2"/>
      </rPr>
      <t xml:space="preserve"> for 2017. </t>
    </r>
    <r>
      <rPr>
        <i/>
        <sz val="9"/>
        <color rgb="FF7F7F7F"/>
        <rFont val="Source Sans Pro"/>
        <family val="2"/>
      </rPr>
      <t>SPU 2018</t>
    </r>
    <r>
      <rPr>
        <sz val="9"/>
        <color rgb="FF7F7F7F"/>
        <rFont val="Source Sans Pro"/>
        <family val="2"/>
      </rPr>
      <t xml:space="preserve"> estimates used for 2018 due to the reclassification of spending on water services into the Department of Housing, having previously been funded by a mix of local government, non-voted spending, and Irish Water borrowings).</t>
    </r>
  </si>
  <si>
    <t>Note: Within-year spending increases are based on gross voted spending outturns as compared to earlier vintages of estimates (Budget 2015 for 2015; Budget 2016 for 2016; Budget 2017 for 2017; and SPU 2018 for 2018, due to the reclassification of spending on water services into the Department of Housing; Budget 2019 for 2019).</t>
  </si>
  <si>
    <t xml:space="preserve">Figure 1.8: Various gains have been used to increase spending  </t>
  </si>
  <si>
    <t>€ billions (estimated annual gains since 2015)</t>
  </si>
  <si>
    <t>Sources: CSO; Eurostat; Department of Finance; and Fiscal Council workings.</t>
  </si>
  <si>
    <t xml:space="preserve">Notes: “Excess corporation tax” estimates are based on updates of Box B (June 2019 Fiscal Assessment Report). Interest gains are based on the difference between the Budget 2015 forecast of interest and the actual outturn. Unemployment-related cost gains are based on the Council’s principles-based approach (Chapter 4) and relate to the estimated reduction in associated expenditure due to the recovery in the cycle. Cyclical revenue gains are based on the Department’s preferred estimate of the output gap and the elasticity of expenditure to the output gap as outlined in Carroll (2019). Actual improvement is based on the change in the actual budget balance excluding one-offs between 2015 and 2018.
</t>
  </si>
  <si>
    <t>Figure 1.9: The Largest 25 Net Debt Ratios in OECD Countries</t>
  </si>
  <si>
    <t>% GDP (and % GNI* for Ireland), end-2018, general government net debt</t>
  </si>
  <si>
    <t>Country</t>
  </si>
  <si>
    <t>% GDP or GNI*</t>
  </si>
  <si>
    <t>Australia</t>
  </si>
  <si>
    <t>United States</t>
  </si>
  <si>
    <t>Mexico</t>
  </si>
  <si>
    <t>Turkey</t>
  </si>
  <si>
    <t>Japan</t>
  </si>
  <si>
    <t>Switzerland</t>
  </si>
  <si>
    <t>Canada</t>
  </si>
  <si>
    <t>Iceland</t>
  </si>
  <si>
    <t>Ireland</t>
  </si>
  <si>
    <t>Sources: IMF (October 2019 WEO); CSO; Eurostat; and Fiscal Council workings.</t>
  </si>
  <si>
    <t>Notes: The Stability and Growth Pact criterion of a 60 per cent ceiling for government debt is set in gross terms rather than in net terms. Net debt does not include the State’s bank investments.</t>
  </si>
  <si>
    <t>Ireland (% GNI*)</t>
  </si>
  <si>
    <t>Figure 1.9</t>
  </si>
  <si>
    <t>Figure 1.11</t>
  </si>
  <si>
    <t>"Sustainable limit"</t>
  </si>
  <si>
    <t>Actual (excluding Brexit contingency)</t>
  </si>
  <si>
    <t>Actual (including Brexit contingency)</t>
  </si>
  <si>
    <t>Figure 1.11: Plans were for more moderate net spending growth in 2020</t>
  </si>
  <si>
    <t>% growth in net policy spending for 2020</t>
  </si>
  <si>
    <t>Source: CSO; Department of Finance; and Fiscal Council workings.</t>
  </si>
  <si>
    <t>Note: “Sustainable” limit refers to the growth rate implied by potential output over the medium term (3 per cent) and forecast inflation for 2020 of 1.5 per cent.</t>
  </si>
  <si>
    <t xml:space="preserve">% of general government revenue and expenditure (2018) </t>
  </si>
  <si>
    <t>Gap to general government</t>
  </si>
  <si>
    <t>Rest of Exchequer revenue</t>
  </si>
  <si>
    <t>Exchequer tax revenue</t>
  </si>
  <si>
    <t>Exchequer Expenditure</t>
  </si>
  <si>
    <t>GG Revenue</t>
  </si>
  <si>
    <t>GG Expenditure</t>
  </si>
  <si>
    <r>
      <t>% of general government (GG) revenue and expenditure (2018)</t>
    </r>
    <r>
      <rPr>
        <u/>
        <sz val="9"/>
        <color rgb="FF7F7F7F"/>
        <rFont val="Source Sans Pro"/>
        <family val="2"/>
      </rPr>
      <t xml:space="preserve"> </t>
    </r>
  </si>
  <si>
    <t>Figure A.1: Exchequer data miss a portion of government</t>
  </si>
  <si>
    <t>Figure A.1</t>
  </si>
  <si>
    <t>Figure C.1: The Department’s proposal to ringfence excess corporation tax receipts</t>
  </si>
  <si>
    <t>% of tax receipts</t>
  </si>
  <si>
    <t>Source: Department of Finance; and Fiscal Council workings.</t>
  </si>
  <si>
    <t>Notes: “Excess” defined as % total tax accounted for by corporation tax receipts beyond 2000–2018 average.</t>
  </si>
  <si>
    <t>Figure C.1</t>
  </si>
  <si>
    <t>Annual allocations</t>
  </si>
  <si>
    <t>DoF Approach</t>
  </si>
  <si>
    <t>Fiscal Council Approach</t>
  </si>
  <si>
    <t>Cumulative allocations</t>
  </si>
  <si>
    <t>Figure C.2: The Department's proposed corporation tax savings are relatively modest</t>
  </si>
  <si>
    <t>Notes: The “excess” is defined as the share of total tax accounted for by corporation tax receipts in excess of the 2000–2018 average.</t>
  </si>
  <si>
    <t>Figure C.2</t>
  </si>
  <si>
    <t>Disorderly Brexit</t>
  </si>
  <si>
    <t>Orderly Brexit</t>
  </si>
  <si>
    <t>equipment (mainly aircraft) and intangibles. For the orderly Brexit scenario in 2020, the</t>
  </si>
  <si>
    <t>growth rate in modified investment is used as a proxy for underlying investment.</t>
  </si>
  <si>
    <t>exports include the effect of the change in inventories and exclude the effect of investment</t>
  </si>
  <si>
    <t xml:space="preserve"> in aircraft and intangible assets.</t>
  </si>
  <si>
    <t>alternative estimates.</t>
  </si>
  <si>
    <r>
      <rPr>
        <vertAlign val="superscript"/>
        <sz val="9"/>
        <color theme="1"/>
        <rFont val="Source Sans Pro"/>
        <family val="2"/>
      </rPr>
      <t>b</t>
    </r>
    <r>
      <rPr>
        <sz val="9"/>
        <color theme="1"/>
        <rFont val="Source Sans Pro"/>
        <family val="2"/>
      </rPr>
      <t>Underlying (final) domestic demand, investment and imports exclude other transport</t>
    </r>
  </si>
  <si>
    <r>
      <rPr>
        <vertAlign val="superscript"/>
        <sz val="9"/>
        <color theme="1"/>
        <rFont val="Source Sans Pro"/>
        <family val="2"/>
      </rPr>
      <t>c</t>
    </r>
    <r>
      <rPr>
        <sz val="9"/>
        <color theme="1"/>
        <rFont val="Source Sans Pro"/>
        <family val="2"/>
      </rPr>
      <t>Underlying contributions to real GDP growth rates in percentage points. Underlying net</t>
    </r>
  </si>
  <si>
    <r>
      <rPr>
        <vertAlign val="superscript"/>
        <sz val="9"/>
        <color theme="1"/>
        <rFont val="Source Sans Pro"/>
        <family val="2"/>
      </rPr>
      <t>d</t>
    </r>
    <r>
      <rPr>
        <sz val="9"/>
        <color theme="1"/>
        <rFont val="Source Sans Pro"/>
        <family val="2"/>
      </rPr>
      <t>The output gap and potential output estimates used here are the Department’s GDP-based</t>
    </r>
  </si>
  <si>
    <r>
      <t xml:space="preserve">Table 2.3: </t>
    </r>
    <r>
      <rPr>
        <b/>
        <i/>
        <sz val="10.5"/>
        <color rgb="FF17365D"/>
        <rFont val="Source Sans Pro"/>
        <family val="2"/>
      </rPr>
      <t xml:space="preserve">Budget 2020 </t>
    </r>
    <r>
      <rPr>
        <b/>
        <sz val="10.5"/>
        <color rgb="FF17365D"/>
        <rFont val="Source Sans Pro"/>
        <family val="2"/>
      </rPr>
      <t>macroeconomic forecasts (to 2020)</t>
    </r>
  </si>
  <si>
    <t>Note: Net-financial-balance components of the modified current account are calculated as gross savings</t>
  </si>
  <si>
    <t>less gross capital formation of households/NPISH, government, domestic financial corporations, domestic</t>
  </si>
  <si>
    <t xml:space="preserve"> non-financial corporations, not sectorised, and a residual category which includes domestic financial</t>
  </si>
  <si>
    <t>and non-financial corporations prior to 2013. Unadjusted current account data are used for 1995–1997.</t>
  </si>
  <si>
    <t>Change in Interest</t>
  </si>
  <si>
    <t>Change in EU Co-Financed Current Spending</t>
  </si>
  <si>
    <t>Change in Public Investment (GFCF)</t>
  </si>
  <si>
    <t>Change in Four-Year Avg of Public Investment</t>
  </si>
  <si>
    <t>Change in Cyclical Unemployment Expenditure</t>
  </si>
  <si>
    <t>Change in One-Off Expenditure Items</t>
  </si>
  <si>
    <t>Figure 3.1: Expenditure growth has accelerated since 2013, matching strong revenue growth</t>
  </si>
  <si>
    <t xml:space="preserve">Note: Data shown in Exchequer gross voted current spending terms. The2019 overrun is an estimate based on the supplementary estimate of the </t>
  </si>
  <si>
    <t>takes into account the transfer from the HSE to Tusla (the Children and Family Agency) that took place in 2014.</t>
  </si>
  <si>
    <t>Growth (€bn)</t>
  </si>
  <si>
    <t xml:space="preserve">Expenditure Report 2020 (Department of Finance, 2019d). The forecasts for 2020–2022 are based on the Expenditure Report 2020. The 2015 growth </t>
  </si>
  <si>
    <t>Outturns</t>
  </si>
  <si>
    <t>% growth, year-on-year</t>
  </si>
  <si>
    <t>Table 3.3: General government expenditure forecasts under an assumed no-deal Brexit</t>
  </si>
  <si>
    <r>
      <t xml:space="preserve">2019); Goodbody Stockbrokers, </t>
    </r>
    <r>
      <rPr>
        <i/>
        <sz val="9"/>
        <color theme="1"/>
        <rFont val="Source Sans Pro"/>
        <family val="2"/>
      </rPr>
      <t xml:space="preserve">Irish Economy Health Checks </t>
    </r>
    <r>
      <rPr>
        <sz val="9"/>
        <color theme="1"/>
        <rFont val="Source Sans Pro"/>
        <family val="2"/>
      </rPr>
      <t>November 2019.</t>
    </r>
  </si>
  <si>
    <t>Figure 2.5: Alternative output gap estimates</t>
  </si>
  <si>
    <t>Figure 2.7: Domestic balances were all positive in 2018</t>
  </si>
  <si>
    <t>Percentage of GNI*</t>
  </si>
  <si>
    <t>Residual/Other*</t>
  </si>
  <si>
    <t>CA* (CSO)</t>
  </si>
  <si>
    <t>A: Personal consumption</t>
  </si>
  <si>
    <t>B: Investment*</t>
  </si>
  <si>
    <t>Domestic demand excluding stocks at 2010 prices (OUNF) (National currency: aggregates: average of national growth rates weighted with current values in ECU/EUR: )</t>
  </si>
  <si>
    <t>Unit</t>
  </si>
  <si>
    <t>Domestic demand growth rates</t>
  </si>
  <si>
    <t>Downturn Episodes</t>
  </si>
  <si>
    <t>(adjusted to remove episodes immediately next to each other)</t>
  </si>
  <si>
    <t>Private final consumption expenditure at 2010 prices (OCPH) (National currency: aggregates: average of national growth rates weighted with current values in ECU/EUR: )</t>
  </si>
  <si>
    <t>What happens PCE in Downturn Episodes</t>
  </si>
  <si>
    <t>Note: We knock out episodes &lt; -0.5 impact</t>
  </si>
  <si>
    <t>Count of episodes:</t>
  </si>
  <si>
    <t>Name episodes</t>
  </si>
  <si>
    <t>Euro area (19 countries)</t>
  </si>
  <si>
    <t>Gross fixed capital formation at 2010 prices: total economy (OIGT) (National currency: aggregates: average of national growth rates weighted with current values in ECU/EUR: )</t>
  </si>
  <si>
    <t>What happens to Investment in Downturn Episodes</t>
  </si>
  <si>
    <t>Employment, persons: all domestic industries (National accounts)</t>
  </si>
  <si>
    <t>What happens to Employment in Downturn Episodes</t>
  </si>
  <si>
    <t>Real compensation of employees</t>
  </si>
  <si>
    <t>What happens to real CoE in Downturn Episodes</t>
  </si>
  <si>
    <r>
      <rPr>
        <sz val="9"/>
        <color rgb="FF000000"/>
        <rFont val="Source Sans Pro"/>
        <family val="2"/>
      </rPr>
      <t>Sources</t>
    </r>
    <r>
      <rPr>
        <i/>
        <sz val="9"/>
        <color rgb="FF000000"/>
        <rFont val="Source Sans Pro"/>
        <family val="2"/>
      </rPr>
      <t>:</t>
    </r>
    <r>
      <rPr>
        <sz val="9"/>
        <color rgb="FF000000"/>
        <rFont val="Source Sans Pro"/>
        <family val="2"/>
      </rPr>
      <t xml:space="preserve"> European Commission, </t>
    </r>
    <r>
      <rPr>
        <i/>
        <sz val="9"/>
        <color rgb="FF000000"/>
        <rFont val="Source Sans Pro"/>
        <family val="2"/>
      </rPr>
      <t xml:space="preserve">AMECO </t>
    </r>
    <r>
      <rPr>
        <sz val="9"/>
        <color rgb="FF000000"/>
        <rFont val="Source Sans Pro"/>
        <family val="2"/>
      </rPr>
      <t>database; CSO; and internal Fiscal Council calculations.</t>
    </r>
  </si>
  <si>
    <t>Notes: Downturns are defined as growth in final domestic demand (excluding stocks) one</t>
  </si>
  <si>
    <t>standard deviation below its long-run (1961–2018) average. Bars show peak-to-trough percentage</t>
  </si>
  <si>
    <t>change from years t-1 to t+6, with a downturn occurring in year t.</t>
  </si>
  <si>
    <t>*The latest CSO data are used for Ireland for 1995–2018, and underlying investment (excluding</t>
  </si>
  <si>
    <t>investments in aircraft and intangibles) is used instead of unadjusted gross fixed capital formation.</t>
  </si>
  <si>
    <t>PCE</t>
  </si>
  <si>
    <t xml:space="preserve">Ireland (2020) </t>
  </si>
  <si>
    <t xml:space="preserve">Austria (1978) </t>
  </si>
  <si>
    <t xml:space="preserve">Denmark (1988) </t>
  </si>
  <si>
    <t xml:space="preserve">Netherlands (2012) </t>
  </si>
  <si>
    <t xml:space="preserve">Austria (1984) </t>
  </si>
  <si>
    <t xml:space="preserve">Denmark (1974) </t>
  </si>
  <si>
    <t xml:space="preserve">Luxembourg (1992) </t>
  </si>
  <si>
    <t xml:space="preserve">Finland (2009) </t>
  </si>
  <si>
    <t xml:space="preserve">Denmark (2009) </t>
  </si>
  <si>
    <t xml:space="preserve">Denmark (1980) </t>
  </si>
  <si>
    <t xml:space="preserve">Netherlands (2009) </t>
  </si>
  <si>
    <t xml:space="preserve">Netherlands (1981) </t>
  </si>
  <si>
    <t xml:space="preserve">Portugal (1975) </t>
  </si>
  <si>
    <t xml:space="preserve">Ireland (2008) </t>
  </si>
  <si>
    <t xml:space="preserve">Ireland (1982) </t>
  </si>
  <si>
    <t xml:space="preserve">Finland (1991) </t>
  </si>
  <si>
    <t xml:space="preserve">Portugal (2009) </t>
  </si>
  <si>
    <t>GFCF</t>
  </si>
  <si>
    <t xml:space="preserve">Belgium (2013) </t>
  </si>
  <si>
    <t xml:space="preserve">Belgium (1993) </t>
  </si>
  <si>
    <t xml:space="preserve">Austria (2001) </t>
  </si>
  <si>
    <t xml:space="preserve">Belgium (2002) </t>
  </si>
  <si>
    <t xml:space="preserve">Netherlands (2016) </t>
  </si>
  <si>
    <t xml:space="preserve">Belgium (2009) </t>
  </si>
  <si>
    <t xml:space="preserve">Austria (1982) </t>
  </si>
  <si>
    <t xml:space="preserve">Portugal (1993) </t>
  </si>
  <si>
    <t xml:space="preserve">Luxembourg (1985) </t>
  </si>
  <si>
    <t xml:space="preserve">Austria (2009) </t>
  </si>
  <si>
    <t xml:space="preserve">Luxembourg (2015) </t>
  </si>
  <si>
    <t xml:space="preserve">Portugal (2003) </t>
  </si>
  <si>
    <t xml:space="preserve">Luxembourg (2009) </t>
  </si>
  <si>
    <t xml:space="preserve">Luxembourg (1983) </t>
  </si>
  <si>
    <t xml:space="preserve">Belgium (1981) </t>
  </si>
  <si>
    <t xml:space="preserve">Luxembourg (1981) </t>
  </si>
  <si>
    <t xml:space="preserve">Luxembourg (1965) </t>
  </si>
  <si>
    <t xml:space="preserve">Finland (2013) </t>
  </si>
  <si>
    <t xml:space="preserve">Portugal (2011) </t>
  </si>
  <si>
    <t>Real Compensation of Employees</t>
  </si>
  <si>
    <t>Results</t>
  </si>
  <si>
    <t>Average</t>
  </si>
  <si>
    <t>StDev</t>
  </si>
  <si>
    <t>Avg-StDev</t>
  </si>
  <si>
    <t xml:space="preserve">Portugal (1984) </t>
  </si>
  <si>
    <t>C: Employment</t>
  </si>
  <si>
    <t>D: Compensation of employees (HICP deflated)</t>
  </si>
  <si>
    <t>Figure D.1: Investment falls by more than consumption in downturns</t>
  </si>
  <si>
    <t>Peak-to-trough percentage change in volume; country and first year of downturn episode</t>
  </si>
  <si>
    <t>change from years t-1 to t+6, with a downturn occurring in year t. The latest CSO data are used for</t>
  </si>
  <si>
    <t>Ireland for 1999–2018.</t>
  </si>
  <si>
    <t>Figure D.2: Wages often fall by more than employment in downturns</t>
  </si>
  <si>
    <t>Quarterly</t>
  </si>
  <si>
    <t>Standardised</t>
  </si>
  <si>
    <t>Change in…</t>
  </si>
  <si>
    <t>(Given that sentiment often have different scales and units, we standardise the variables)</t>
  </si>
  <si>
    <t>Consumer Sentiment (KBC/ESRI)</t>
  </si>
  <si>
    <t>Consumer Sentiment (DGECFIN)</t>
  </si>
  <si>
    <t>Industry (DGECFIN)</t>
  </si>
  <si>
    <t>Services (DGECFIN)</t>
  </si>
  <si>
    <t>Gov</t>
  </si>
  <si>
    <t>OTE</t>
  </si>
  <si>
    <t>Intangibles</t>
  </si>
  <si>
    <t>UDD</t>
  </si>
  <si>
    <t>UI</t>
  </si>
  <si>
    <t>Min C</t>
  </si>
  <si>
    <t>Consumer Range</t>
  </si>
  <si>
    <t>Min B</t>
  </si>
  <si>
    <t>Business Range</t>
  </si>
  <si>
    <t>Consumer Spending</t>
  </si>
  <si>
    <t>Domestic Demand</t>
  </si>
  <si>
    <t>..</t>
  </si>
  <si>
    <t>Consumer sentiment</t>
  </si>
  <si>
    <t>Business sentiment</t>
  </si>
  <si>
    <t>KBC/ESRI</t>
  </si>
  <si>
    <t>DGECFIN</t>
  </si>
  <si>
    <t>DGECFIN (Industry)</t>
  </si>
  <si>
    <t>DGECFIN (Services)</t>
  </si>
  <si>
    <t>Correlation:</t>
  </si>
  <si>
    <t>Sources: CSO; KBC Bank Ireland; European Commission; and internal Fiscal Council workings.</t>
  </si>
  <si>
    <t>Sources: CSO; KBC Bank Ireland; European Commission; and internal Fiscal Council workings.
Note: The table shows correlations between year-on-year percentage changes for real economic activity—using quarterly data—and standardised sentiment, which is constructed by subtracting a long-run average from quarterly sentiment data, and scaling it by its long-run standard deviation.</t>
  </si>
  <si>
    <t xml:space="preserve">Sources: CSO; KBC Bank Ireland; European Commission; and internal Fiscal Council workings.
</t>
  </si>
  <si>
    <t>Note: These data show year-on-year percentage changes for personal consumption and</t>
  </si>
  <si>
    <t>underlying domestic demand, using quarterly data. Standardised consumer sentiment is</t>
  </si>
  <si>
    <t>constructed by subtracting a long-run average from quarterly sentiment data, and scaling</t>
  </si>
  <si>
    <t>by its long-run standard deviation.</t>
  </si>
  <si>
    <t>Note: The table shows correlations between year-on-year percentage changes for real economic activity</t>
  </si>
  <si>
    <t>—using quarterly data—and standardised sentiment, which is constructed by subtracting a long-run</t>
  </si>
  <si>
    <t>average from quarterly sentiment data, and scaling it by its long-run standard deviation.</t>
  </si>
  <si>
    <t>Correlation coefficient: 1=perfectly correlated, –1=perfectly negatively correlated</t>
  </si>
  <si>
    <t>Table E.1: Consumer sentiment is more correlated with real economic growth than is business sentiment</t>
  </si>
  <si>
    <t xml:space="preserve">Year-on-year percentage change and standardised consumer sentiment </t>
  </si>
  <si>
    <t>Figure E.1:  Consumer sentiment indices are reasonably correlated with real activity, but have a mixed performance as leading indicators</t>
  </si>
  <si>
    <t>Figure E.2:  Business sentiment indices show weaker correlation with real activity</t>
  </si>
  <si>
    <t>Gross domestic product</t>
  </si>
  <si>
    <t>Sources: CSO; European Commission; and internal Fiscal Council workings.</t>
  </si>
  <si>
    <t>Table E.1</t>
  </si>
  <si>
    <t>Appendix Figure D.3</t>
  </si>
  <si>
    <t>Appendix Figure D.4</t>
  </si>
  <si>
    <t>Appendix Figure D.1</t>
  </si>
  <si>
    <t>Appendix Figure D.2</t>
  </si>
  <si>
    <t>of Ireland (e.g., Box 6: Macro-Financial Review 2015:I, Central Bank of Ireland).</t>
  </si>
  <si>
    <t>B. New Credit Advanced to Irish Resident Small- and Medium-Sized Enterprises</t>
  </si>
  <si>
    <t>C. Credit Advanced to Irish Resident Private-sector Enterprises</t>
  </si>
  <si>
    <t>Appendix Figure D.4: Credit indicators</t>
  </si>
  <si>
    <t>Appendix C2</t>
  </si>
  <si>
    <t>Appendix C1</t>
  </si>
  <si>
    <t>Appendix Figure D.1: The labour market and prices</t>
  </si>
  <si>
    <t>Appendix Figure D.2: External balances</t>
  </si>
  <si>
    <t>Appendix Figure D.3: Dwellings and investment</t>
  </si>
  <si>
    <t>2024f</t>
  </si>
  <si>
    <t>Hourly Earnings Growth</t>
  </si>
  <si>
    <t>2019e</t>
  </si>
  <si>
    <t>Euro, thousands</t>
  </si>
  <si>
    <t>Sources: CSO; AMECO; Department of Finance; internal Fiscal Council calculations.</t>
  </si>
  <si>
    <t>Notes: Historical averages for investment ratios for 1995–2018 shown as horizontal lines in Panel A.</t>
  </si>
  <si>
    <t>In panel B, the latest outturn for 2019 is used, forecasts (2018–2024) are shown in red.</t>
  </si>
  <si>
    <t>Note: Price to disposable income per household corresponds to average house prices divided by moving 4-quarter sum of adjusted personal disposable income per household – households are forecast based on population</t>
  </si>
  <si>
    <t>growth and assuming a constant share of households relative to population from Q1 2016 onwards. UCCH simple proxy corresponds to new mortgage rates less annual price change for the past 4 Qs. UCCH** includes first-time</t>
  </si>
  <si>
    <t>buyer taxes/subsidies; down-payments; depreciation/maintenance. UCCH (Daft exp) uses Daft.ie 12 month price expectations. Housing stock is proxied by Long-term loans; ESA-95 basis pre-2012.</t>
  </si>
  <si>
    <t>Appendix C2: The Council’s Benchmark Projections, assuming a disorderly Brexit (as of the morning of 24 September 2019)</t>
  </si>
  <si>
    <r>
      <rPr>
        <sz val="9"/>
        <color rgb="FF000000"/>
        <rFont val="Source Sans Pro"/>
        <family val="2"/>
      </rPr>
      <t>Notes:</t>
    </r>
    <r>
      <rPr>
        <i/>
        <sz val="9"/>
        <color rgb="FF000000"/>
        <rFont val="Source Sans Pro"/>
        <family val="2"/>
      </rPr>
      <t xml:space="preserve"> </t>
    </r>
    <r>
      <rPr>
        <vertAlign val="superscript"/>
        <sz val="9"/>
        <color rgb="FF000000"/>
        <rFont val="Source Sans Pro"/>
        <family val="2"/>
      </rPr>
      <t>a</t>
    </r>
    <r>
      <rPr>
        <sz val="9"/>
        <color rgb="FF000000"/>
        <rFont val="Source Sans Pro"/>
        <family val="2"/>
      </rPr>
      <t>Denotes latest outturns from the CSO (where available).</t>
    </r>
  </si>
  <si>
    <t>Appendix C1: The Council’s Benchmark Projections, assuming an orderly-deal Brexit (as of the morning of 24 September 2019)</t>
  </si>
  <si>
    <t>A. Demand in trading partners</t>
  </si>
  <si>
    <t>Sources: CSO; and internal Fiscal Council workings.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</si>
</sst>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_-* #,##0_-;\-* #,##0_-;_-* &quot;-&quot;??_-;_-@_-"/>
    <numFmt numFmtId="368" formatCode="mmm"/>
  </numFmts>
  <fonts count="620">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sz val="11"/>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b/>
      <sz val="10.5"/>
      <color rgb="FF0A3D50"/>
      <name val="Source Sans Pro"/>
      <family val="2"/>
    </font>
    <font>
      <b/>
      <sz val="10.5"/>
      <color rgb="FF0060B0"/>
      <name val="Source Sans Pro"/>
      <family val="2"/>
    </font>
    <font>
      <b/>
      <sz val="9"/>
      <color rgb="FF000000"/>
      <name val="Source Sans Pro"/>
      <family val="2"/>
    </font>
    <font>
      <b/>
      <sz val="9"/>
      <color theme="1"/>
      <name val="Source Sans Pro"/>
      <family val="2"/>
    </font>
    <font>
      <sz val="9"/>
      <color theme="1"/>
      <name val="Source Sans Pro"/>
      <family val="2"/>
    </font>
    <font>
      <sz val="9"/>
      <color rgb="FFE36C0A"/>
      <name val="Source Sans Pro"/>
      <family val="2"/>
    </font>
    <font>
      <sz val="9"/>
      <color rgb="FF808080"/>
      <name val="Source Sans Pro"/>
      <family val="2"/>
    </font>
    <font>
      <sz val="9"/>
      <color rgb="FF000000"/>
      <name val="Source Sans Pro"/>
      <family val="2"/>
    </font>
    <font>
      <sz val="9"/>
      <color rgb="FFFF0000"/>
      <name val="Source Sans Pro"/>
      <family val="2"/>
    </font>
    <font>
      <vertAlign val="superscript"/>
      <sz val="9"/>
      <color rgb="FF7F7F7F"/>
      <name val="Source Sans Pro"/>
      <family val="2"/>
    </font>
    <font>
      <sz val="9"/>
      <color rgb="FF000000"/>
      <name val="Arial"/>
      <family val="2"/>
    </font>
    <font>
      <sz val="11"/>
      <color rgb="FF000000"/>
      <name val="Calibri"/>
      <family val="2"/>
      <scheme val="minor"/>
    </font>
    <font>
      <b/>
      <sz val="11"/>
      <color rgb="FF000000"/>
      <name val="Arial"/>
      <family val="2"/>
    </font>
    <font>
      <b/>
      <sz val="9"/>
      <color rgb="FF000000"/>
      <name val="Arial"/>
      <family val="2"/>
    </font>
    <font>
      <b/>
      <sz val="9"/>
      <color rgb="FFFF0000"/>
      <name val="Source Sans Pro"/>
      <family val="2"/>
    </font>
    <font>
      <b/>
      <sz val="9"/>
      <color rgb="FFE36C0A"/>
      <name val="Source Sans Pro"/>
      <family val="2"/>
    </font>
    <font>
      <b/>
      <sz val="9"/>
      <color rgb="FF0060B0"/>
      <name val="Calibri"/>
      <family val="2"/>
      <scheme val="minor"/>
    </font>
    <font>
      <i/>
      <sz val="9"/>
      <color rgb="FF7F7F7F"/>
      <name val="Source Sans Pro"/>
      <family val="2"/>
    </font>
    <font>
      <sz val="8"/>
      <color theme="1"/>
      <name val="Source Sans Pro"/>
      <family val="2"/>
    </font>
    <font>
      <b/>
      <i/>
      <sz val="16"/>
      <color rgb="FF0A3D50"/>
      <name val="Source Sans Pro"/>
      <family val="2"/>
    </font>
    <font>
      <sz val="9"/>
      <color theme="1" tint="0.499984740745262"/>
      <name val="Source Sans Pro"/>
      <family val="2"/>
    </font>
    <font>
      <sz val="9"/>
      <name val="Source Sans Pro"/>
      <family val="2"/>
    </font>
    <font>
      <sz val="10"/>
      <color theme="1"/>
      <name val="Calibri"/>
      <family val="2"/>
      <scheme val="minor"/>
    </font>
    <font>
      <i/>
      <sz val="10"/>
      <color theme="1"/>
      <name val="Calibri"/>
      <family val="2"/>
      <scheme val="minor"/>
    </font>
    <font>
      <sz val="11"/>
      <color rgb="FF7F7F7F"/>
      <name val="Calibri"/>
      <family val="2"/>
      <scheme val="minor"/>
    </font>
    <font>
      <sz val="12"/>
      <color theme="1"/>
      <name val="Source Sans Pro"/>
      <family val="2"/>
    </font>
    <font>
      <sz val="12"/>
      <color theme="0"/>
      <name val="Source Sans Pro"/>
      <family val="2"/>
    </font>
    <font>
      <b/>
      <sz val="24"/>
      <color rgb="FF062530"/>
      <name val="Source Sans Pro"/>
      <family val="2"/>
    </font>
    <font>
      <b/>
      <sz val="22"/>
      <color theme="1" tint="0.34998626667073579"/>
      <name val="Source Sans Pro"/>
      <family val="2"/>
    </font>
    <font>
      <sz val="9"/>
      <color rgb="FF7F7F7F"/>
      <name val="Source Sans Pro"/>
      <family val="2"/>
    </font>
    <font>
      <b/>
      <sz val="10"/>
      <color theme="1"/>
      <name val="Source Sans Pro"/>
      <family val="2"/>
    </font>
    <font>
      <sz val="10"/>
      <color theme="1"/>
      <name val="Source Sans Pro"/>
      <family val="2"/>
    </font>
    <font>
      <sz val="10"/>
      <color rgb="FF808080"/>
      <name val="Source Sans Pro"/>
      <family val="2"/>
    </font>
    <font>
      <sz val="9"/>
      <color rgb="FF7F7F7F"/>
      <name val="Calibri"/>
      <family val="2"/>
      <scheme val="minor"/>
    </font>
    <font>
      <b/>
      <sz val="9"/>
      <color rgb="FF95B3D7"/>
      <name val="Source Sans Pro"/>
      <family val="2"/>
    </font>
    <font>
      <b/>
      <sz val="9"/>
      <color rgb="FF17365D"/>
      <name val="Source Sans Pro"/>
      <family val="2"/>
    </font>
    <font>
      <sz val="10"/>
      <name val="Source Sans Pro"/>
      <family val="2"/>
    </font>
    <font>
      <b/>
      <sz val="10"/>
      <name val="Source Sans Pro"/>
      <family val="2"/>
    </font>
    <font>
      <i/>
      <sz val="10"/>
      <color rgb="FF000000"/>
      <name val="Source Sans Pro"/>
      <family val="2"/>
    </font>
    <font>
      <b/>
      <sz val="10"/>
      <color rgb="FF000000"/>
      <name val="Source Sans Pro"/>
      <family val="2"/>
    </font>
    <font>
      <sz val="10"/>
      <color rgb="FF000000"/>
      <name val="Source Sans Pro"/>
      <family val="2"/>
    </font>
    <font>
      <b/>
      <sz val="14"/>
      <color theme="3" tint="-0.499984740745262"/>
      <name val="Calibri"/>
      <family val="2"/>
      <scheme val="minor"/>
    </font>
    <font>
      <b/>
      <sz val="11"/>
      <color theme="0" tint="-0.499984740745262"/>
      <name val="Calibri"/>
      <family val="2"/>
      <scheme val="minor"/>
    </font>
    <font>
      <i/>
      <sz val="11"/>
      <color theme="1"/>
      <name val="Calibri"/>
      <family val="2"/>
      <scheme val="minor"/>
    </font>
    <font>
      <b/>
      <i/>
      <sz val="10.5"/>
      <color rgb="FF0060B0"/>
      <name val="Source Sans Pro"/>
      <family val="2"/>
    </font>
    <font>
      <b/>
      <sz val="11"/>
      <color theme="0" tint="-0.34998626667073579"/>
      <name val="Calibri"/>
      <family val="2"/>
      <scheme val="minor"/>
    </font>
    <font>
      <b/>
      <sz val="12"/>
      <color theme="1"/>
      <name val="Calibri"/>
      <family val="2"/>
      <scheme val="minor"/>
    </font>
    <font>
      <sz val="16"/>
      <color theme="1"/>
      <name val="Calibri"/>
      <family val="2"/>
      <scheme val="minor"/>
    </font>
    <font>
      <b/>
      <sz val="11"/>
      <color theme="1"/>
      <name val="Source Sans Pro"/>
      <family val="2"/>
    </font>
    <font>
      <b/>
      <sz val="10"/>
      <color theme="0" tint="-0.34998626667073579"/>
      <name val="Source Sans Pro"/>
      <family val="2"/>
    </font>
    <font>
      <b/>
      <i/>
      <sz val="11"/>
      <color theme="1"/>
      <name val="Calibri"/>
      <family val="2"/>
      <scheme val="minor"/>
    </font>
    <font>
      <i/>
      <sz val="10"/>
      <color theme="1"/>
      <name val="Source Sans Pro"/>
      <family val="2"/>
    </font>
    <font>
      <i/>
      <sz val="9"/>
      <color rgb="FF7F7F7F"/>
      <name val="Calibri"/>
      <family val="2"/>
      <scheme val="minor"/>
    </font>
    <font>
      <b/>
      <sz val="9"/>
      <color rgb="FF368071"/>
      <name val="Source Sans Pro"/>
      <family val="2"/>
    </font>
    <font>
      <sz val="9"/>
      <color rgb="FF368071"/>
      <name val="Source Sans Pro"/>
      <family val="2"/>
    </font>
    <font>
      <sz val="8"/>
      <color rgb="FF7F7F7F"/>
      <name val="Source Sans Pro"/>
      <family val="2"/>
    </font>
    <font>
      <vertAlign val="subscript"/>
      <sz val="8"/>
      <color rgb="FF7F7F7F"/>
      <name val="Source Sans Pro"/>
      <family val="2"/>
    </font>
    <font>
      <b/>
      <sz val="9"/>
      <color rgb="FFE940BB"/>
      <name val="Source Sans Pro"/>
      <family val="2"/>
    </font>
    <font>
      <sz val="9"/>
      <color rgb="FFE940BB"/>
      <name val="Source Sans Pro"/>
      <family val="2"/>
    </font>
    <font>
      <b/>
      <sz val="9"/>
      <color rgb="FF365F91"/>
      <name val="Source Sans Pro"/>
      <family val="2"/>
    </font>
    <font>
      <sz val="9"/>
      <color rgb="FF365F91"/>
      <name val="Source Sans Pro"/>
      <family val="2"/>
    </font>
    <font>
      <b/>
      <sz val="8"/>
      <name val="Calibri"/>
      <family val="2"/>
      <scheme val="minor"/>
    </font>
    <font>
      <sz val="8"/>
      <name val="Calibri"/>
      <family val="2"/>
      <scheme val="minor"/>
    </font>
    <font>
      <b/>
      <i/>
      <sz val="10"/>
      <color theme="1"/>
      <name val="Source Sans Pro"/>
      <family val="2"/>
    </font>
    <font>
      <b/>
      <sz val="11"/>
      <name val="Source Sans Pro"/>
      <family val="2"/>
    </font>
    <font>
      <b/>
      <sz val="9"/>
      <color rgb="FF7F7F7F"/>
      <name val="Source Sans Pro"/>
      <family val="2"/>
    </font>
    <font>
      <i/>
      <sz val="9"/>
      <color rgb="FF000000"/>
      <name val="Source Sans Pro"/>
      <family val="2"/>
    </font>
    <font>
      <sz val="9"/>
      <color theme="9" tint="-0.249977111117893"/>
      <name val="Source Sans Pro"/>
      <family val="2"/>
    </font>
    <font>
      <b/>
      <sz val="10.5"/>
      <color rgb="FF17365D"/>
      <name val="Source Sans Pro"/>
      <family val="2"/>
    </font>
    <font>
      <b/>
      <i/>
      <sz val="10.5"/>
      <color rgb="FF17365D"/>
      <name val="Source Sans Pro"/>
      <family val="2"/>
    </font>
    <font>
      <b/>
      <vertAlign val="superscript"/>
      <sz val="10"/>
      <color theme="1"/>
      <name val="Source Sans Pro"/>
      <family val="2"/>
    </font>
    <font>
      <i/>
      <vertAlign val="superscript"/>
      <sz val="10"/>
      <color theme="1"/>
      <name val="Source Sans Pro"/>
      <family val="2"/>
    </font>
    <font>
      <vertAlign val="superscript"/>
      <sz val="9"/>
      <color rgb="FF000000"/>
      <name val="Source Sans Pro"/>
      <family val="2"/>
    </font>
    <font>
      <vertAlign val="superscript"/>
      <sz val="9"/>
      <color theme="1"/>
      <name val="Source Sans Pro"/>
      <family val="2"/>
    </font>
    <font>
      <b/>
      <sz val="10.5"/>
      <color theme="4"/>
      <name val="Source Sans Pro"/>
      <family val="2"/>
    </font>
    <font>
      <b/>
      <sz val="10"/>
      <color theme="1"/>
      <name val="Calibri"/>
      <family val="2"/>
      <scheme val="minor"/>
    </font>
    <font>
      <i/>
      <sz val="9"/>
      <color rgb="FF000000"/>
      <name val="Calibri"/>
      <family val="2"/>
      <scheme val="minor"/>
    </font>
    <font>
      <sz val="9"/>
      <color rgb="FF000000"/>
      <name val="Calibri"/>
      <family val="2"/>
      <scheme val="minor"/>
    </font>
    <font>
      <sz val="9"/>
      <color theme="1"/>
      <name val="Calibri"/>
      <family val="2"/>
      <scheme val="minor"/>
    </font>
    <font>
      <sz val="5"/>
      <color theme="1"/>
      <name val="Source Sans Pro"/>
      <family val="2"/>
    </font>
    <font>
      <vertAlign val="superscript"/>
      <sz val="10"/>
      <color theme="1"/>
      <name val="Source Sans Pro"/>
      <family val="2"/>
    </font>
    <font>
      <b/>
      <vertAlign val="superscript"/>
      <sz val="9"/>
      <color rgb="FF365F91"/>
      <name val="Source Sans Pro"/>
      <family val="2"/>
    </font>
    <font>
      <b/>
      <sz val="10"/>
      <color rgb="FF365F91"/>
      <name val="Source Sans Pro"/>
      <family val="2"/>
    </font>
    <font>
      <b/>
      <vertAlign val="superscript"/>
      <sz val="10"/>
      <color rgb="FF365F91"/>
      <name val="Source Sans Pro"/>
      <family val="2"/>
    </font>
    <font>
      <b/>
      <sz val="10"/>
      <color rgb="FF7F7F7F"/>
      <name val="Source Sans Pro"/>
      <family val="2"/>
    </font>
    <font>
      <i/>
      <sz val="9"/>
      <color theme="1"/>
      <name val="Source Sans Pro"/>
      <family val="2"/>
    </font>
    <font>
      <vertAlign val="superscript"/>
      <sz val="9"/>
      <color rgb="FF000000"/>
      <name val="Calibri"/>
      <family val="2"/>
      <scheme val="minor"/>
    </font>
    <font>
      <vertAlign val="superscript"/>
      <sz val="9"/>
      <color theme="1"/>
      <name val="Calibri"/>
      <family val="2"/>
      <scheme val="minor"/>
    </font>
    <font>
      <sz val="9"/>
      <color theme="1"/>
      <name val="Sourec"/>
    </font>
    <font>
      <b/>
      <sz val="9"/>
      <color rgb="FF365F91"/>
      <name val="Sourec"/>
    </font>
    <font>
      <b/>
      <sz val="9"/>
      <color rgb="FF7F7F7F"/>
      <name val="Sourec"/>
    </font>
    <font>
      <sz val="11"/>
      <color theme="4"/>
      <name val="Calibri"/>
      <family val="2"/>
      <scheme val="minor"/>
    </font>
    <font>
      <sz val="11"/>
      <color theme="0" tint="-0.499984740745262"/>
      <name val="Calibri"/>
      <family val="2"/>
      <scheme val="minor"/>
    </font>
    <font>
      <b/>
      <sz val="12"/>
      <name val="Source Sans Pro"/>
      <family val="2"/>
    </font>
    <font>
      <sz val="12"/>
      <name val="Source Sans Pro"/>
      <family val="2"/>
    </font>
    <font>
      <b/>
      <sz val="9"/>
      <name val="Source Sans Pro"/>
      <family val="2"/>
    </font>
    <font>
      <vertAlign val="superscript"/>
      <sz val="6"/>
      <color rgb="FF7F7F7F"/>
      <name val="Source Sans Pro"/>
      <family val="2"/>
    </font>
    <font>
      <i/>
      <sz val="8"/>
      <color rgb="FF7F7F7F"/>
      <name val="Source Sans Pro"/>
      <family val="2"/>
    </font>
    <font>
      <sz val="9"/>
      <color rgb="FF7F7F7F"/>
      <name val="Calibri"/>
      <family val="2"/>
    </font>
    <font>
      <sz val="11"/>
      <color rgb="FF7F7F7F"/>
      <name val="Calibri"/>
      <family val="2"/>
    </font>
    <font>
      <sz val="9"/>
      <color rgb="FF595959"/>
      <name val="Source Sans Pro"/>
      <family val="2"/>
    </font>
    <font>
      <i/>
      <sz val="9"/>
      <color rgb="FF595959"/>
      <name val="Source Sans Pro"/>
      <family val="2"/>
    </font>
    <font>
      <sz val="11"/>
      <color theme="1" tint="0.499984740745262"/>
      <name val="Source Sans Pro"/>
      <family val="2"/>
    </font>
    <font>
      <b/>
      <sz val="14"/>
      <color rgb="FF7F7F7F"/>
      <name val="Source Sans Pro"/>
      <family val="2"/>
    </font>
    <font>
      <b/>
      <sz val="16"/>
      <color theme="1"/>
      <name val="Calibri"/>
      <family val="2"/>
      <scheme val="minor"/>
    </font>
    <font>
      <b/>
      <sz val="9"/>
      <color theme="1" tint="0.499984740745262"/>
      <name val="Source Sans Pro"/>
      <family val="2"/>
    </font>
    <font>
      <sz val="11"/>
      <name val="Calibri"/>
      <family val="2"/>
      <scheme val="minor"/>
    </font>
    <font>
      <sz val="9"/>
      <color theme="0"/>
      <name val="Calibri"/>
      <family val="2"/>
    </font>
    <font>
      <b/>
      <sz val="9"/>
      <color rgb="FF7F7F7F"/>
      <name val="Calibri"/>
      <family val="2"/>
      <scheme val="minor"/>
    </font>
    <font>
      <u/>
      <sz val="9"/>
      <color rgb="FF7F7F7F"/>
      <name val="Source Sans Pro"/>
      <family val="2"/>
    </font>
    <font>
      <sz val="8"/>
      <color indexed="8"/>
      <name val="Calibri"/>
      <family val="2"/>
      <scheme val="minor"/>
    </font>
    <font>
      <sz val="9"/>
      <color theme="1" tint="0.499984740745262"/>
      <name val="Calibri"/>
      <family val="2"/>
      <scheme val="minor"/>
    </font>
    <font>
      <sz val="11"/>
      <color theme="1"/>
      <name val="Source Sans Pro Regular"/>
    </font>
    <font>
      <b/>
      <sz val="11"/>
      <color theme="1"/>
      <name val="Source Sans Pro Regular"/>
    </font>
    <font>
      <b/>
      <sz val="9"/>
      <color theme="1"/>
      <name val="Source Sans Pro Regular"/>
    </font>
    <font>
      <sz val="9"/>
      <color theme="1"/>
      <name val="Source Sans Pro Regular"/>
    </font>
    <font>
      <b/>
      <sz val="10"/>
      <color theme="1"/>
      <name val="Calibri"/>
      <family val="2"/>
    </font>
    <font>
      <b/>
      <sz val="11"/>
      <color theme="2" tint="9.9978637043366805E-2"/>
      <name val="Source Sans Pro"/>
      <family val="2"/>
    </font>
    <font>
      <sz val="10"/>
      <color theme="1" tint="0.499984740745262"/>
      <name val="Arial"/>
      <family val="2"/>
    </font>
    <font>
      <sz val="11"/>
      <color rgb="FF000000"/>
      <name val="Source Sans Pro"/>
      <family val="2"/>
    </font>
  </fonts>
  <fills count="19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rgb="FFD9EFEA"/>
        <bgColor indexed="64"/>
      </patternFill>
    </fill>
    <fill>
      <patternFill patternType="solid">
        <fgColor theme="1" tint="0.499984740745262"/>
        <bgColor indexed="64"/>
      </patternFill>
    </fill>
    <fill>
      <patternFill patternType="solid">
        <fgColor rgb="FFFFFFFF"/>
        <bgColor indexed="64"/>
      </patternFill>
    </fill>
    <fill>
      <patternFill patternType="solid">
        <fgColor rgb="FFB3DFD6"/>
        <bgColor indexed="64"/>
      </patternFill>
    </fill>
    <fill>
      <patternFill patternType="solid">
        <fgColor rgb="FFEEF8F6"/>
        <bgColor indexed="64"/>
      </patternFill>
    </fill>
    <fill>
      <patternFill patternType="solid">
        <fgColor theme="7" tint="0.39997558519241921"/>
        <bgColor indexed="64"/>
      </patternFill>
    </fill>
    <fill>
      <patternFill patternType="solid">
        <fgColor theme="2" tint="0.89999084444715716"/>
        <bgColor indexed="64"/>
      </patternFill>
    </fill>
    <fill>
      <patternFill patternType="solid">
        <fgColor theme="6" tint="0.74999237037263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DBE5F1"/>
        <bgColor indexed="64"/>
      </patternFill>
    </fill>
    <fill>
      <patternFill patternType="solid">
        <fgColor theme="3"/>
        <bgColor indexed="64"/>
      </patternFill>
    </fill>
    <fill>
      <patternFill patternType="solid">
        <fgColor rgb="FFFFFFFF"/>
        <bgColor rgb="FF000000"/>
      </patternFill>
    </fill>
    <fill>
      <patternFill patternType="solid">
        <fgColor theme="4" tint="0.79998168889431442"/>
        <bgColor indexed="64"/>
      </patternFill>
    </fill>
  </fills>
  <borders count="14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7F7F7F"/>
      </top>
      <bottom style="medium">
        <color rgb="FF7F7F7F"/>
      </bottom>
      <diagonal/>
    </border>
    <border>
      <left/>
      <right style="mediumDashed">
        <color rgb="FF808080"/>
      </right>
      <top/>
      <bottom/>
      <diagonal/>
    </border>
    <border>
      <left style="mediumDashed">
        <color rgb="FF808080"/>
      </left>
      <right/>
      <top style="medium">
        <color rgb="FF7F7F7F"/>
      </top>
      <bottom style="mediumDashed">
        <color rgb="FF808080"/>
      </bottom>
      <diagonal/>
    </border>
    <border>
      <left/>
      <right/>
      <top style="medium">
        <color rgb="FF7F7F7F"/>
      </top>
      <bottom style="mediumDashed">
        <color rgb="FF808080"/>
      </bottom>
      <diagonal/>
    </border>
    <border>
      <left/>
      <right/>
      <top/>
      <bottom style="mediumDashed">
        <color rgb="FF808080"/>
      </bottom>
      <diagonal/>
    </border>
    <border>
      <left style="mediumDashed">
        <color rgb="FF808080"/>
      </left>
      <right/>
      <top/>
      <bottom style="mediumDashed">
        <color rgb="FF808080"/>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medium">
        <color rgb="FFFFFFFF"/>
      </bottom>
      <diagonal/>
    </border>
    <border>
      <left/>
      <right/>
      <top style="medium">
        <color indexed="64"/>
      </top>
      <bottom style="medium">
        <color rgb="FF7F7F7F"/>
      </bottom>
      <diagonal/>
    </border>
    <border>
      <left/>
      <right style="medium">
        <color rgb="FFFFFFFF"/>
      </right>
      <top/>
      <bottom/>
      <diagonal/>
    </border>
    <border>
      <left/>
      <right style="medium">
        <color rgb="FFFFFFFF"/>
      </right>
      <top/>
      <bottom style="medium">
        <color indexed="64"/>
      </bottom>
      <diagonal/>
    </border>
    <border>
      <left/>
      <right/>
      <top style="medium">
        <color rgb="FF7F7F7F"/>
      </top>
      <bottom style="medium">
        <color indexed="64"/>
      </bottom>
      <diagonal/>
    </border>
    <border>
      <left/>
      <right/>
      <top/>
      <bottom style="medium">
        <color rgb="FF7F7F7F"/>
      </bottom>
      <diagonal/>
    </border>
    <border>
      <left/>
      <right style="mediumDashed">
        <color rgb="FF808080"/>
      </right>
      <top/>
      <bottom style="medium">
        <color rgb="FF7F7F7F"/>
      </bottom>
      <diagonal/>
    </border>
    <border>
      <left/>
      <right style="thick">
        <color rgb="FF24564C"/>
      </right>
      <top style="medium">
        <color rgb="FF7F7F7F"/>
      </top>
      <bottom style="medium">
        <color rgb="FF7F7F7F"/>
      </bottom>
      <diagonal/>
    </border>
    <border>
      <left/>
      <right style="thick">
        <color rgb="FF24564C"/>
      </right>
      <top style="thick">
        <color rgb="FF24564C"/>
      </top>
      <bottom style="medium">
        <color rgb="FF7F7F7F"/>
      </bottom>
      <diagonal/>
    </border>
    <border>
      <left/>
      <right style="thick">
        <color rgb="FF24564C"/>
      </right>
      <top/>
      <bottom/>
      <diagonal/>
    </border>
    <border>
      <left/>
      <right style="thick">
        <color rgb="FF24564C"/>
      </right>
      <top/>
      <bottom style="medium">
        <color indexed="64"/>
      </bottom>
      <diagonal/>
    </border>
    <border>
      <left/>
      <right style="thick">
        <color rgb="FF24564C"/>
      </right>
      <top/>
      <bottom style="thick">
        <color rgb="FF24564C"/>
      </bottom>
      <diagonal/>
    </border>
    <border>
      <left/>
      <right/>
      <top style="medium">
        <color rgb="FF7F7F7F"/>
      </top>
      <bottom/>
      <diagonal/>
    </border>
    <border>
      <left style="thin">
        <color theme="0"/>
      </left>
      <right style="thin">
        <color theme="0"/>
      </right>
      <top style="thin">
        <color theme="0"/>
      </top>
      <bottom style="thin">
        <color theme="0"/>
      </bottom>
      <diagonal/>
    </border>
    <border>
      <left/>
      <right/>
      <top style="medium">
        <color rgb="FF000000"/>
      </top>
      <bottom/>
      <diagonal/>
    </border>
    <border>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theme="0" tint="-0.499984740745262"/>
      </bottom>
      <diagonal/>
    </border>
  </borders>
  <cellStyleXfs count="61796">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2" fillId="0" borderId="0"/>
    <xf numFmtId="3" fontId="21" fillId="0" borderId="0">
      <alignment horizontal="right"/>
    </xf>
    <xf numFmtId="169" fontId="23" fillId="0" borderId="0">
      <alignment horizontal="right"/>
    </xf>
    <xf numFmtId="3" fontId="24" fillId="0" borderId="0">
      <alignment horizontal="right"/>
    </xf>
    <xf numFmtId="0" fontId="4" fillId="0" borderId="0"/>
    <xf numFmtId="0" fontId="4" fillId="0" borderId="0"/>
    <xf numFmtId="0" fontId="25" fillId="0" borderId="0"/>
    <xf numFmtId="0" fontId="4" fillId="0" borderId="0"/>
    <xf numFmtId="0" fontId="26" fillId="0" borderId="0"/>
    <xf numFmtId="0" fontId="25" fillId="0" borderId="0"/>
    <xf numFmtId="0" fontId="25" fillId="0" borderId="0" applyNumberFormat="0" applyFill="0" applyBorder="0" applyAlignment="0" applyProtection="0"/>
    <xf numFmtId="9" fontId="25" fillId="0" borderId="0" applyFont="0" applyFill="0" applyBorder="0" applyAlignment="0" applyProtection="0"/>
    <xf numFmtId="3" fontId="27" fillId="0" borderId="12">
      <alignment horizontal="center" vertical="center" wrapText="1"/>
    </xf>
    <xf numFmtId="0" fontId="4" fillId="0" borderId="0"/>
    <xf numFmtId="0" fontId="25" fillId="0" borderId="0"/>
    <xf numFmtId="0" fontId="25" fillId="0" borderId="0"/>
    <xf numFmtId="0" fontId="28" fillId="34" borderId="12">
      <alignment horizontal="left" vertical="center" wrapText="1"/>
    </xf>
    <xf numFmtId="0" fontId="25" fillId="0" borderId="0"/>
    <xf numFmtId="0" fontId="25" fillId="0" borderId="0" applyNumberFormat="0" applyFill="0" applyBorder="0" applyAlignment="0" applyProtection="0"/>
    <xf numFmtId="0" fontId="30" fillId="0" borderId="0" applyNumberFormat="0" applyFill="0" applyBorder="0" applyAlignment="0" applyProtection="0">
      <alignment vertical="top"/>
      <protection locked="0"/>
    </xf>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0" fontId="25" fillId="0" borderId="0"/>
    <xf numFmtId="9" fontId="25" fillId="0" borderId="0" applyFont="0" applyFill="0" applyBorder="0" applyAlignment="0" applyProtection="0"/>
    <xf numFmtId="0" fontId="31" fillId="0" borderId="0" applyNumberForma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4" fillId="26" borderId="0" applyNumberFormat="0" applyBorder="0" applyAlignment="0" applyProtection="0"/>
    <xf numFmtId="0" fontId="4" fillId="22"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0" fillId="3" borderId="0" applyNumberFormat="0" applyBorder="0" applyAlignment="0" applyProtection="0"/>
    <xf numFmtId="0" fontId="14" fillId="6" borderId="4" applyNumberFormat="0" applyAlignment="0" applyProtection="0"/>
    <xf numFmtId="0" fontId="16" fillId="7" borderId="7"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8" fillId="0" borderId="0" applyNumberFormat="0" applyFill="0" applyBorder="0" applyAlignment="0" applyProtection="0"/>
    <xf numFmtId="0" fontId="9" fillId="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2" fillId="5" borderId="4" applyNumberFormat="0" applyAlignment="0" applyProtection="0"/>
    <xf numFmtId="0" fontId="15" fillId="0" borderId="6" applyNumberFormat="0" applyFill="0" applyAlignment="0" applyProtection="0"/>
    <xf numFmtId="0" fontId="11" fillId="4"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9" fillId="0" borderId="0"/>
    <xf numFmtId="0" fontId="4" fillId="0" borderId="0"/>
    <xf numFmtId="0" fontId="4" fillId="0" borderId="0"/>
    <xf numFmtId="0" fontId="25" fillId="0" borderId="0"/>
    <xf numFmtId="0" fontId="4" fillId="0" borderId="0" applyNumberFormat="0" applyFill="0" applyBorder="0" applyAlignment="0" applyProtection="0"/>
    <xf numFmtId="0" fontId="25" fillId="0" borderId="0"/>
    <xf numFmtId="0" fontId="25" fillId="0" borderId="0"/>
    <xf numFmtId="0" fontId="32" fillId="8" borderId="8" applyNumberFormat="0" applyFont="0" applyAlignment="0" applyProtection="0"/>
    <xf numFmtId="0" fontId="32" fillId="8" borderId="8" applyNumberFormat="0" applyFont="0" applyAlignment="0" applyProtection="0"/>
    <xf numFmtId="0" fontId="13" fillId="6" borderId="5" applyNumberFormat="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0" fontId="31" fillId="0" borderId="0" applyNumberFormat="0" applyFill="0" applyBorder="0" applyAlignment="0" applyProtection="0"/>
    <xf numFmtId="0" fontId="19" fillId="0" borderId="9" applyNumberFormat="0" applyFill="0" applyAlignment="0" applyProtection="0"/>
    <xf numFmtId="0" fontId="17" fillId="0" borderId="0" applyNumberForma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8" borderId="8" applyNumberFormat="0" applyFont="0" applyAlignment="0" applyProtection="0"/>
    <xf numFmtId="9" fontId="32"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4" fillId="0" borderId="0"/>
    <xf numFmtId="0" fontId="37"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xf numFmtId="0" fontId="43" fillId="37" borderId="16" applyNumberFormat="0" applyFont="0" applyAlignment="0" applyProtection="0">
      <alignment vertical="center"/>
    </xf>
    <xf numFmtId="14" fontId="44" fillId="0" borderId="0" applyProtection="0">
      <alignment vertical="center"/>
    </xf>
    <xf numFmtId="171" fontId="45" fillId="0" borderId="0" applyFont="0" applyFill="0" applyBorder="0" applyAlignment="0" applyProtection="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6"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6"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3" fontId="25" fillId="0" borderId="0"/>
    <xf numFmtId="173" fontId="25" fillId="0" borderId="0"/>
    <xf numFmtId="174" fontId="25" fillId="0" borderId="0"/>
    <xf numFmtId="174" fontId="25" fillId="0" borderId="0"/>
    <xf numFmtId="9" fontId="25" fillId="0" borderId="0"/>
    <xf numFmtId="9" fontId="25" fillId="0" borderId="0"/>
    <xf numFmtId="172" fontId="47" fillId="0" borderId="0" applyNumberFormat="0" applyFont="0" applyFill="0" applyBorder="0" applyAlignment="0" applyProtection="0"/>
    <xf numFmtId="175" fontId="48" fillId="0" borderId="0" applyFont="0" applyFill="0" applyBorder="0" applyAlignment="0" applyProtection="0"/>
    <xf numFmtId="172" fontId="49" fillId="0" borderId="0" applyProtection="0"/>
    <xf numFmtId="172" fontId="49" fillId="0" borderId="0"/>
    <xf numFmtId="172" fontId="49" fillId="0" borderId="17" applyProtection="0"/>
    <xf numFmtId="2" fontId="49" fillId="0" borderId="0" applyProtection="0"/>
    <xf numFmtId="4" fontId="49" fillId="0" borderId="0" applyProtection="0"/>
    <xf numFmtId="172" fontId="50" fillId="0" borderId="0" applyProtection="0"/>
    <xf numFmtId="172" fontId="51" fillId="0" borderId="0" applyProtection="0"/>
    <xf numFmtId="0" fontId="49" fillId="0" borderId="0"/>
    <xf numFmtId="176" fontId="48" fillId="0" borderId="0" applyFont="0" applyFill="0" applyBorder="0" applyAlignment="0" applyProtection="0"/>
    <xf numFmtId="39" fontId="44" fillId="0" borderId="0"/>
    <xf numFmtId="172" fontId="52" fillId="0" borderId="0"/>
    <xf numFmtId="172" fontId="25" fillId="0" borderId="0"/>
    <xf numFmtId="172" fontId="25" fillId="0" borderId="0"/>
    <xf numFmtId="17" fontId="53" fillId="0" borderId="0">
      <alignment horizontal="center"/>
    </xf>
    <xf numFmtId="177" fontId="22" fillId="0" borderId="0" applyFont="0" applyFill="0" applyBorder="0" applyAlignment="0" applyProtection="0"/>
    <xf numFmtId="177" fontId="25" fillId="0" borderId="0" applyFont="0" applyFill="0" applyBorder="0" applyAlignment="0" applyProtection="0"/>
    <xf numFmtId="178" fontId="22" fillId="0" borderId="0" applyFont="0" applyFill="0" applyBorder="0" applyAlignment="0" applyProtection="0"/>
    <xf numFmtId="178" fontId="25" fillId="0" borderId="0" applyFont="0" applyFill="0" applyBorder="0" applyAlignment="0" applyProtection="0"/>
    <xf numFmtId="171" fontId="45" fillId="0" borderId="0" applyFont="0" applyFill="0" applyBorder="0" applyAlignment="0" applyProtection="0"/>
    <xf numFmtId="172" fontId="25" fillId="0" borderId="0"/>
    <xf numFmtId="172" fontId="25" fillId="0" borderId="0"/>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14" fontId="44" fillId="0" borderId="0" applyProtection="0">
      <alignment vertical="center"/>
    </xf>
    <xf numFmtId="0" fontId="25" fillId="0" borderId="0"/>
    <xf numFmtId="172" fontId="44" fillId="0" borderId="0">
      <alignment vertical="center"/>
    </xf>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9" fontId="25" fillId="0" borderId="0"/>
    <xf numFmtId="179" fontId="25" fillId="0" borderId="0"/>
    <xf numFmtId="172" fontId="25" fillId="0" borderId="0">
      <alignment vertical="top"/>
    </xf>
    <xf numFmtId="172" fontId="25" fillId="0" borderId="0">
      <alignment vertical="top"/>
    </xf>
    <xf numFmtId="179" fontId="25" fillId="0" borderId="0"/>
    <xf numFmtId="172" fontId="25" fillId="0" borderId="0" applyNumberFormat="0" applyFill="0" applyBorder="0" applyAlignment="0" applyProtection="0"/>
    <xf numFmtId="172" fontId="25" fillId="0" borderId="0" applyNumberFormat="0" applyFill="0" applyBorder="0" applyAlignment="0" applyProtection="0"/>
    <xf numFmtId="179" fontId="25" fillId="0" borderId="0"/>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54" fillId="0" borderId="0"/>
    <xf numFmtId="172" fontId="54" fillId="0" borderId="0"/>
    <xf numFmtId="172" fontId="54" fillId="0" borderId="0"/>
    <xf numFmtId="172" fontId="54" fillId="0" borderId="0"/>
    <xf numFmtId="172" fontId="54" fillId="0" borderId="0"/>
    <xf numFmtId="172" fontId="54" fillId="0" borderId="0"/>
    <xf numFmtId="172" fontId="54" fillId="0" borderId="0"/>
    <xf numFmtId="172" fontId="54" fillId="0" borderId="0"/>
    <xf numFmtId="172" fontId="54" fillId="0" borderId="0"/>
    <xf numFmtId="172" fontId="25" fillId="0" borderId="0"/>
    <xf numFmtId="172" fontId="25" fillId="0" borderId="0"/>
    <xf numFmtId="172" fontId="25" fillId="0" borderId="0"/>
    <xf numFmtId="172" fontId="25" fillId="0" borderId="0"/>
    <xf numFmtId="172" fontId="54" fillId="0" borderId="0"/>
    <xf numFmtId="172" fontId="25" fillId="0" borderId="0"/>
    <xf numFmtId="172" fontId="25" fillId="0" borderId="0"/>
    <xf numFmtId="172" fontId="54" fillId="0" borderId="0"/>
    <xf numFmtId="172" fontId="25" fillId="0" borderId="0"/>
    <xf numFmtId="172" fontId="25" fillId="0" borderId="0"/>
    <xf numFmtId="172" fontId="25" fillId="0" borderId="0"/>
    <xf numFmtId="172" fontId="25" fillId="0" borderId="0"/>
    <xf numFmtId="172" fontId="54" fillId="0" borderId="0"/>
    <xf numFmtId="172" fontId="25" fillId="0" borderId="0"/>
    <xf numFmtId="172" fontId="25" fillId="0" borderId="0"/>
    <xf numFmtId="172" fontId="54" fillId="0" borderId="0"/>
    <xf numFmtId="172" fontId="25" fillId="0" borderId="0"/>
    <xf numFmtId="172" fontId="25" fillId="0" borderId="0"/>
    <xf numFmtId="172" fontId="54" fillId="0" borderId="0"/>
    <xf numFmtId="172" fontId="54"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lignment vertical="top"/>
    </xf>
    <xf numFmtId="172" fontId="25" fillId="0" borderId="0">
      <alignment vertical="top"/>
    </xf>
    <xf numFmtId="172" fontId="25" fillId="0" borderId="0" applyNumberFormat="0" applyFill="0" applyBorder="0" applyAlignment="0" applyProtection="0"/>
    <xf numFmtId="172" fontId="25" fillId="0" borderId="0" applyNumberFormat="0" applyFill="0" applyBorder="0" applyAlignment="0" applyProtection="0"/>
    <xf numFmtId="172" fontId="54" fillId="0" borderId="0"/>
    <xf numFmtId="172" fontId="54" fillId="0" borderId="0"/>
    <xf numFmtId="172" fontId="54" fillId="0" borderId="0"/>
    <xf numFmtId="172" fontId="54" fillId="0" borderId="0"/>
    <xf numFmtId="172" fontId="54" fillId="0" borderId="0"/>
    <xf numFmtId="172" fontId="54" fillId="0" borderId="0"/>
    <xf numFmtId="172" fontId="25" fillId="0" borderId="0" applyNumberFormat="0" applyFill="0" applyBorder="0" applyAlignment="0" applyProtection="0"/>
    <xf numFmtId="172" fontId="25" fillId="0" borderId="0" applyNumberFormat="0" applyFill="0" applyBorder="0" applyAlignment="0" applyProtection="0"/>
    <xf numFmtId="0" fontId="25" fillId="0" borderId="0"/>
    <xf numFmtId="0" fontId="25" fillId="0" borderId="0"/>
    <xf numFmtId="0" fontId="25" fillId="0" borderId="0"/>
    <xf numFmtId="0" fontId="55" fillId="0" borderId="0">
      <alignment vertical="top"/>
    </xf>
    <xf numFmtId="0" fontId="55" fillId="0" borderId="0">
      <alignment vertical="top"/>
    </xf>
    <xf numFmtId="180" fontId="55" fillId="0" borderId="0">
      <alignment vertical="top"/>
    </xf>
    <xf numFmtId="180" fontId="55" fillId="0" borderId="0">
      <alignment vertical="top"/>
    </xf>
    <xf numFmtId="181" fontId="25" fillId="0" borderId="0" applyFont="0" applyFill="0" applyBorder="0" applyAlignment="0" applyProtection="0"/>
    <xf numFmtId="182" fontId="25"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37" fontId="56" fillId="0" borderId="0"/>
    <xf numFmtId="0" fontId="25" fillId="0" borderId="0"/>
    <xf numFmtId="172" fontId="25" fillId="0" borderId="0"/>
    <xf numFmtId="172" fontId="25" fillId="0" borderId="0"/>
    <xf numFmtId="172" fontId="55" fillId="0" borderId="0">
      <alignment vertical="top"/>
    </xf>
    <xf numFmtId="183" fontId="25" fillId="0" borderId="0" applyFont="0" applyFill="0" applyBorder="0" applyAlignment="0" applyProtection="0"/>
    <xf numFmtId="184" fontId="25"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39" fontId="25" fillId="0" borderId="0" applyFont="0" applyFill="0" applyBorder="0" applyAlignment="0" applyProtection="0"/>
    <xf numFmtId="185" fontId="25"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57" fillId="0" borderId="0"/>
    <xf numFmtId="172" fontId="25" fillId="0" borderId="0" applyNumberFormat="0" applyFill="0" applyBorder="0" applyAlignment="0" applyProtection="0"/>
    <xf numFmtId="172" fontId="25" fillId="0" borderId="0" applyNumberFormat="0" applyFill="0" applyBorder="0" applyAlignment="0" applyProtection="0"/>
    <xf numFmtId="0" fontId="55" fillId="0" borderId="0">
      <alignment vertical="top"/>
    </xf>
    <xf numFmtId="172" fontId="25" fillId="0" borderId="0"/>
    <xf numFmtId="172" fontId="25" fillId="0" borderId="0"/>
    <xf numFmtId="172" fontId="25" fillId="0" borderId="0">
      <alignment vertical="top"/>
    </xf>
    <xf numFmtId="186" fontId="22" fillId="0" borderId="0" applyFont="0" applyFill="0" applyBorder="0" applyAlignment="0" applyProtection="0"/>
    <xf numFmtId="186" fontId="25"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0" fontId="25" fillId="0" borderId="0" applyNumberFormat="0" applyFill="0" applyBorder="0" applyAlignment="0" applyProtection="0"/>
    <xf numFmtId="180"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58"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58" fillId="0" borderId="0"/>
    <xf numFmtId="172" fontId="54" fillId="0" borderId="0"/>
    <xf numFmtId="172" fontId="54" fillId="0" borderId="0"/>
    <xf numFmtId="172" fontId="54" fillId="0" borderId="0"/>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0" fontId="55" fillId="0" borderId="0">
      <alignment vertical="top"/>
    </xf>
    <xf numFmtId="0" fontId="55" fillId="0" borderId="0">
      <alignment vertical="top"/>
    </xf>
    <xf numFmtId="180" fontId="55" fillId="0" borderId="0">
      <alignment vertical="top"/>
    </xf>
    <xf numFmtId="180" fontId="55" fillId="0" borderId="0">
      <alignment vertical="top"/>
    </xf>
    <xf numFmtId="0" fontId="55" fillId="0" borderId="0">
      <alignment vertical="top"/>
    </xf>
    <xf numFmtId="0" fontId="55" fillId="0" borderId="0">
      <alignment vertical="top"/>
    </xf>
    <xf numFmtId="0" fontId="55" fillId="0" borderId="0">
      <alignment vertical="top"/>
    </xf>
    <xf numFmtId="180" fontId="55" fillId="0" borderId="0">
      <alignment vertical="top"/>
    </xf>
    <xf numFmtId="180" fontId="55" fillId="0" borderId="0">
      <alignment vertical="top"/>
    </xf>
    <xf numFmtId="0" fontId="55" fillId="0" borderId="0">
      <alignment vertical="top"/>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0" fontId="25" fillId="0" borderId="0" applyNumberFormat="0" applyFill="0" applyBorder="0" applyAlignment="0" applyProtection="0"/>
    <xf numFmtId="180" fontId="25" fillId="0" borderId="0" applyNumberFormat="0" applyFill="0" applyBorder="0" applyAlignment="0" applyProtection="0"/>
    <xf numFmtId="172" fontId="59" fillId="0" borderId="0" applyNumberFormat="0" applyFill="0" applyBorder="0" applyAlignment="0" applyProtection="0"/>
    <xf numFmtId="172" fontId="59" fillId="0" borderId="0" applyNumberFormat="0" applyFill="0" applyBorder="0" applyAlignment="0" applyProtection="0"/>
    <xf numFmtId="172" fontId="59" fillId="0" borderId="0" applyNumberFormat="0" applyFill="0" applyBorder="0" applyAlignment="0" applyProtection="0"/>
    <xf numFmtId="172" fontId="22" fillId="38" borderId="0" applyNumberFormat="0" applyFont="0" applyAlignment="0" applyProtection="0"/>
    <xf numFmtId="172" fontId="25" fillId="38" borderId="0" applyNumberFormat="0" applyFont="0" applyAlignment="0" applyProtection="0"/>
    <xf numFmtId="37" fontId="56" fillId="0" borderId="0"/>
    <xf numFmtId="37" fontId="56" fillId="0" borderId="0"/>
    <xf numFmtId="37" fontId="56" fillId="0" borderId="0"/>
    <xf numFmtId="0" fontId="25" fillId="0" borderId="0">
      <alignment horizontal="left" wrapText="1"/>
    </xf>
    <xf numFmtId="0" fontId="57"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37" fontId="56" fillId="0" borderId="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9" fontId="25" fillId="0" borderId="0"/>
    <xf numFmtId="179" fontId="25" fillId="0" borderId="0"/>
    <xf numFmtId="179" fontId="57" fillId="0" borderId="0"/>
    <xf numFmtId="179" fontId="57" fillId="0" borderId="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55" fillId="0" borderId="0">
      <alignment vertical="top"/>
    </xf>
    <xf numFmtId="172" fontId="55" fillId="0" borderId="0">
      <alignment vertical="top"/>
    </xf>
    <xf numFmtId="172" fontId="55" fillId="0" borderId="0">
      <alignment vertical="top"/>
    </xf>
    <xf numFmtId="172" fontId="55" fillId="0" borderId="0">
      <alignment vertical="top"/>
    </xf>
    <xf numFmtId="172" fontId="55" fillId="0" borderId="0">
      <alignment vertical="top"/>
    </xf>
    <xf numFmtId="172" fontId="55" fillId="0" borderId="0">
      <alignment vertical="top"/>
    </xf>
    <xf numFmtId="172" fontId="58" fillId="0" borderId="0"/>
    <xf numFmtId="172" fontId="58"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9" fontId="25" fillId="0" borderId="0" applyFont="0" applyFill="0" applyBorder="0" applyAlignment="0" applyProtection="0"/>
    <xf numFmtId="190" fontId="25" fillId="0" borderId="0" applyFont="0" applyFill="0" applyBorder="0" applyProtection="0">
      <alignment horizontal="right"/>
    </xf>
    <xf numFmtId="190" fontId="22" fillId="0" borderId="0" applyFont="0" applyFill="0" applyBorder="0" applyProtection="0">
      <alignment horizontal="right"/>
    </xf>
    <xf numFmtId="190" fontId="22" fillId="0" borderId="0" applyFont="0" applyFill="0" applyBorder="0" applyProtection="0">
      <alignment horizontal="right"/>
    </xf>
    <xf numFmtId="0" fontId="25" fillId="0" borderId="0"/>
    <xf numFmtId="0" fontId="25" fillId="0" borderId="0"/>
    <xf numFmtId="191" fontId="25" fillId="0" borderId="0"/>
    <xf numFmtId="191" fontId="25" fillId="0" borderId="0"/>
    <xf numFmtId="180" fontId="25" fillId="0" borderId="0"/>
    <xf numFmtId="180" fontId="25" fillId="0" borderId="0"/>
    <xf numFmtId="0" fontId="25" fillId="0" borderId="0"/>
    <xf numFmtId="180" fontId="25" fillId="0" borderId="0"/>
    <xf numFmtId="180" fontId="25" fillId="0" borderId="0"/>
    <xf numFmtId="172" fontId="25" fillId="0" borderId="0"/>
    <xf numFmtId="172" fontId="25" fillId="0" borderId="0"/>
    <xf numFmtId="180" fontId="25" fillId="0" borderId="0"/>
    <xf numFmtId="180" fontId="25" fillId="0" borderId="0"/>
    <xf numFmtId="191" fontId="25" fillId="0" borderId="0"/>
    <xf numFmtId="191" fontId="25" fillId="0" borderId="0"/>
    <xf numFmtId="180" fontId="25" fillId="0" borderId="0"/>
    <xf numFmtId="180" fontId="25" fillId="0" borderId="0"/>
    <xf numFmtId="180" fontId="25" fillId="0" borderId="0"/>
    <xf numFmtId="191" fontId="25" fillId="0" borderId="0"/>
    <xf numFmtId="180" fontId="25" fillId="0" borderId="0"/>
    <xf numFmtId="180" fontId="25" fillId="0" borderId="0"/>
    <xf numFmtId="14" fontId="44" fillId="0" borderId="0" applyProtection="0">
      <alignment vertical="center"/>
    </xf>
    <xf numFmtId="0" fontId="25" fillId="0" borderId="0"/>
    <xf numFmtId="172" fontId="25" fillId="0" borderId="0"/>
    <xf numFmtId="172"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172" fontId="58" fillId="0" borderId="0"/>
    <xf numFmtId="172" fontId="25" fillId="0" borderId="0" applyNumberFormat="0" applyFill="0" applyBorder="0" applyAlignment="0" applyProtection="0"/>
    <xf numFmtId="172" fontId="25" fillId="0" borderId="0" applyNumberFormat="0" applyFill="0" applyBorder="0" applyAlignment="0" applyProtection="0"/>
    <xf numFmtId="0" fontId="25" fillId="0" borderId="0"/>
    <xf numFmtId="0" fontId="25" fillId="0" borderId="0"/>
    <xf numFmtId="0" fontId="25" fillId="0" borderId="0"/>
    <xf numFmtId="191" fontId="25" fillId="0" borderId="0"/>
    <xf numFmtId="191" fontId="25" fillId="0" borderId="0"/>
    <xf numFmtId="180" fontId="25" fillId="0" borderId="0"/>
    <xf numFmtId="180" fontId="25" fillId="0" borderId="0"/>
    <xf numFmtId="0" fontId="25" fillId="0" borderId="0"/>
    <xf numFmtId="180" fontId="25" fillId="0" borderId="0"/>
    <xf numFmtId="180" fontId="25" fillId="0" borderId="0"/>
    <xf numFmtId="172" fontId="25" fillId="0" borderId="0"/>
    <xf numFmtId="172" fontId="25" fillId="0" borderId="0"/>
    <xf numFmtId="180" fontId="25" fillId="0" borderId="0"/>
    <xf numFmtId="180" fontId="25" fillId="0" borderId="0"/>
    <xf numFmtId="191" fontId="25" fillId="0" borderId="0"/>
    <xf numFmtId="191" fontId="25" fillId="0" borderId="0"/>
    <xf numFmtId="180" fontId="25" fillId="0" borderId="0"/>
    <xf numFmtId="180" fontId="25" fillId="0" borderId="0"/>
    <xf numFmtId="180" fontId="25" fillId="0" borderId="0"/>
    <xf numFmtId="191" fontId="25" fillId="0" borderId="0"/>
    <xf numFmtId="180" fontId="25" fillId="0" borderId="0"/>
    <xf numFmtId="180" fontId="25" fillId="0" borderId="0"/>
    <xf numFmtId="0" fontId="25" fillId="0" borderId="0"/>
    <xf numFmtId="192" fontId="25" fillId="0" borderId="0" applyFont="0" applyFill="0" applyBorder="0" applyAlignment="0" applyProtection="0"/>
    <xf numFmtId="193" fontId="25" fillId="0" borderId="0" applyFont="0" applyFill="0" applyBorder="0" applyAlignment="0" applyProtection="0"/>
    <xf numFmtId="14" fontId="44" fillId="0" borderId="0" applyProtection="0">
      <alignment vertical="center"/>
    </xf>
    <xf numFmtId="0" fontId="25" fillId="0" borderId="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xf numFmtId="172" fontId="25" fillId="0" borderId="0"/>
    <xf numFmtId="0" fontId="25" fillId="0" borderId="0" applyNumberFormat="0" applyFill="0" applyBorder="0" applyAlignment="0" applyProtection="0"/>
    <xf numFmtId="0" fontId="25" fillId="0" borderId="0" applyNumberFormat="0" applyFill="0" applyBorder="0" applyAlignment="0" applyProtection="0"/>
    <xf numFmtId="0" fontId="55" fillId="0" borderId="0">
      <alignment vertical="top"/>
    </xf>
    <xf numFmtId="172" fontId="25" fillId="0" borderId="0">
      <alignment horizontal="left" wrapText="1"/>
    </xf>
    <xf numFmtId="172" fontId="60" fillId="0" borderId="0" applyNumberFormat="0" applyFill="0" applyBorder="0" applyProtection="0">
      <alignment vertical="top"/>
    </xf>
    <xf numFmtId="172" fontId="60" fillId="0" borderId="0" applyNumberFormat="0" applyFill="0" applyBorder="0" applyProtection="0">
      <alignment vertical="top"/>
    </xf>
    <xf numFmtId="172" fontId="60" fillId="0" borderId="0" applyNumberFormat="0" applyFill="0" applyBorder="0" applyProtection="0">
      <alignment vertical="top"/>
    </xf>
    <xf numFmtId="172" fontId="57" fillId="0" borderId="0"/>
    <xf numFmtId="172" fontId="61" fillId="0" borderId="18" applyNumberFormat="0" applyFill="0" applyAlignment="0" applyProtection="0"/>
    <xf numFmtId="172" fontId="55" fillId="0" borderId="0">
      <alignment vertical="top"/>
    </xf>
    <xf numFmtId="172" fontId="55" fillId="0" borderId="0">
      <alignment vertical="top"/>
    </xf>
    <xf numFmtId="172" fontId="62" fillId="0" borderId="19" applyNumberFormat="0" applyFill="0" applyProtection="0">
      <alignment horizontal="center"/>
    </xf>
    <xf numFmtId="172" fontId="62" fillId="0" borderId="0" applyNumberFormat="0" applyFill="0" applyBorder="0" applyProtection="0">
      <alignment horizontal="left"/>
    </xf>
    <xf numFmtId="172" fontId="63" fillId="0" borderId="0" applyNumberFormat="0" applyFill="0" applyBorder="0" applyProtection="0">
      <alignment horizontal="centerContinuous"/>
    </xf>
    <xf numFmtId="0" fontId="25" fillId="0" borderId="0"/>
    <xf numFmtId="14" fontId="44" fillId="0" borderId="0" applyProtection="0">
      <alignment vertical="center"/>
    </xf>
    <xf numFmtId="0" fontId="44" fillId="0" borderId="0">
      <alignment vertical="center"/>
    </xf>
    <xf numFmtId="0" fontId="25" fillId="0" borderId="0"/>
    <xf numFmtId="172" fontId="57" fillId="0" borderId="0"/>
    <xf numFmtId="172" fontId="55" fillId="0" borderId="0">
      <alignment vertical="top"/>
    </xf>
    <xf numFmtId="0" fontId="55" fillId="0" borderId="0">
      <alignment vertical="top"/>
    </xf>
    <xf numFmtId="180" fontId="55" fillId="0" borderId="0">
      <alignment vertical="top"/>
    </xf>
    <xf numFmtId="180" fontId="55" fillId="0" borderId="0">
      <alignment vertical="top"/>
    </xf>
    <xf numFmtId="194" fontId="44" fillId="0" borderId="0"/>
    <xf numFmtId="172" fontId="25" fillId="0" borderId="0">
      <alignment vertical="top"/>
    </xf>
    <xf numFmtId="0" fontId="25" fillId="0" borderId="0"/>
    <xf numFmtId="172" fontId="52" fillId="0" borderId="0"/>
    <xf numFmtId="172" fontId="25" fillId="0" borderId="0"/>
    <xf numFmtId="172" fontId="25" fillId="0" borderId="0"/>
    <xf numFmtId="172" fontId="25" fillId="0" borderId="0"/>
    <xf numFmtId="172" fontId="25" fillId="0" borderId="0">
      <alignment vertical="top"/>
    </xf>
    <xf numFmtId="172" fontId="25" fillId="0" borderId="0">
      <alignment vertical="top"/>
    </xf>
    <xf numFmtId="172" fontId="25" fillId="0" borderId="0"/>
    <xf numFmtId="172" fontId="25" fillId="0" borderId="0"/>
    <xf numFmtId="172" fontId="25" fillId="0" borderId="0"/>
    <xf numFmtId="195" fontId="64" fillId="0" borderId="0">
      <protection locked="0"/>
    </xf>
    <xf numFmtId="0" fontId="65" fillId="0" borderId="0"/>
    <xf numFmtId="0" fontId="66" fillId="0" borderId="0" applyNumberFormat="0" applyFill="0" applyBorder="0" applyAlignment="0" applyProtection="0">
      <alignment vertical="center"/>
    </xf>
    <xf numFmtId="0" fontId="67" fillId="39" borderId="20" applyNumberFormat="0" applyAlignment="0" applyProtection="0">
      <alignment vertical="center"/>
    </xf>
    <xf numFmtId="0" fontId="68" fillId="40" borderId="0" applyNumberFormat="0" applyBorder="0" applyAlignment="0" applyProtection="0">
      <alignment vertical="center"/>
    </xf>
    <xf numFmtId="0" fontId="69" fillId="0" borderId="21" applyNumberFormat="0" applyFill="0" applyAlignment="0" applyProtection="0">
      <alignment vertical="center"/>
    </xf>
    <xf numFmtId="0" fontId="70" fillId="0" borderId="22" applyNumberFormat="0" applyFill="0" applyAlignment="0" applyProtection="0">
      <alignment vertical="center"/>
    </xf>
    <xf numFmtId="0" fontId="71" fillId="0" borderId="23" applyNumberFormat="0" applyFill="0" applyAlignment="0" applyProtection="0">
      <alignment vertical="center"/>
    </xf>
    <xf numFmtId="0" fontId="71" fillId="0" borderId="0" applyNumberFormat="0" applyFill="0" applyBorder="0" applyAlignment="0" applyProtection="0">
      <alignment vertical="center"/>
    </xf>
    <xf numFmtId="0" fontId="43" fillId="37" borderId="16" applyNumberFormat="0" applyFont="0" applyAlignment="0" applyProtection="0">
      <alignment vertical="center"/>
    </xf>
    <xf numFmtId="0" fontId="43" fillId="37" borderId="16" applyNumberFormat="0" applyFont="0" applyAlignment="0" applyProtection="0">
      <alignment vertical="center"/>
    </xf>
    <xf numFmtId="0" fontId="72" fillId="0" borderId="24" applyNumberFormat="0" applyFill="0" applyAlignment="0" applyProtection="0">
      <alignment vertical="center"/>
    </xf>
    <xf numFmtId="0" fontId="73" fillId="0" borderId="0" applyNumberFormat="0" applyFill="0" applyBorder="0" applyAlignment="0" applyProtection="0">
      <alignment vertical="center"/>
    </xf>
    <xf numFmtId="0" fontId="74" fillId="41" borderId="0" applyNumberFormat="0" applyBorder="0" applyAlignment="0" applyProtection="0">
      <alignment vertical="center"/>
    </xf>
    <xf numFmtId="0" fontId="74" fillId="42" borderId="0" applyNumberFormat="0" applyBorder="0" applyAlignment="0" applyProtection="0">
      <alignment vertical="center"/>
    </xf>
    <xf numFmtId="0" fontId="74" fillId="43" borderId="0" applyNumberFormat="0" applyBorder="0" applyAlignment="0" applyProtection="0">
      <alignment vertical="center"/>
    </xf>
    <xf numFmtId="0" fontId="74" fillId="44" borderId="0" applyNumberFormat="0" applyBorder="0" applyAlignment="0" applyProtection="0">
      <alignment vertical="center"/>
    </xf>
    <xf numFmtId="0" fontId="74" fillId="41" borderId="0" applyNumberFormat="0" applyBorder="0" applyAlignment="0" applyProtection="0">
      <alignment vertical="center"/>
    </xf>
    <xf numFmtId="0" fontId="74" fillId="45" borderId="0" applyNumberFormat="0" applyBorder="0" applyAlignment="0" applyProtection="0">
      <alignment vertical="center"/>
    </xf>
    <xf numFmtId="0" fontId="75" fillId="38" borderId="0" applyNumberFormat="0" applyBorder="0" applyAlignment="0" applyProtection="0">
      <alignment vertical="center"/>
    </xf>
    <xf numFmtId="0" fontId="76" fillId="46" borderId="0" applyNumberFormat="0" applyBorder="0" applyAlignment="0" applyProtection="0">
      <alignment vertical="center"/>
    </xf>
    <xf numFmtId="0" fontId="77" fillId="47" borderId="25" applyNumberFormat="0" applyAlignment="0" applyProtection="0">
      <alignment vertical="center"/>
    </xf>
    <xf numFmtId="0" fontId="77" fillId="47" borderId="25" applyNumberFormat="0" applyAlignment="0" applyProtection="0">
      <alignment vertical="center"/>
    </xf>
    <xf numFmtId="0" fontId="77" fillId="47" borderId="25" applyNumberFormat="0" applyAlignment="0" applyProtection="0">
      <alignment vertical="center"/>
    </xf>
    <xf numFmtId="0" fontId="78" fillId="38" borderId="26" applyNumberFormat="0" applyAlignment="0" applyProtection="0">
      <alignment vertical="center"/>
    </xf>
    <xf numFmtId="0" fontId="78" fillId="38" borderId="26" applyNumberFormat="0" applyAlignment="0" applyProtection="0">
      <alignment vertical="center"/>
    </xf>
    <xf numFmtId="0" fontId="78" fillId="38" borderId="26" applyNumberFormat="0" applyAlignment="0" applyProtection="0">
      <alignment vertical="center"/>
    </xf>
    <xf numFmtId="0" fontId="79" fillId="47" borderId="26" applyNumberFormat="0" applyAlignment="0" applyProtection="0">
      <alignment vertical="center"/>
    </xf>
    <xf numFmtId="0" fontId="79" fillId="47" borderId="26" applyNumberFormat="0" applyAlignment="0" applyProtection="0">
      <alignment vertical="center"/>
    </xf>
    <xf numFmtId="0" fontId="79" fillId="47" borderId="26" applyNumberFormat="0" applyAlignment="0" applyProtection="0">
      <alignment vertical="center"/>
    </xf>
    <xf numFmtId="0" fontId="80" fillId="0" borderId="0"/>
    <xf numFmtId="0" fontId="81" fillId="0" borderId="27" applyNumberFormat="0" applyFill="0" applyAlignment="0" applyProtection="0">
      <alignment vertical="center"/>
    </xf>
    <xf numFmtId="0" fontId="81" fillId="0" borderId="27" applyNumberFormat="0" applyFill="0" applyAlignment="0" applyProtection="0">
      <alignment vertical="center"/>
    </xf>
    <xf numFmtId="0" fontId="81" fillId="0" borderId="27" applyNumberFormat="0" applyFill="0" applyAlignment="0" applyProtection="0">
      <alignment vertical="center"/>
    </xf>
    <xf numFmtId="0" fontId="82" fillId="0" borderId="0" applyNumberFormat="0" applyFill="0" applyBorder="0" applyAlignment="0" applyProtection="0">
      <alignment vertical="center"/>
    </xf>
    <xf numFmtId="196" fontId="41" fillId="0" borderId="0"/>
    <xf numFmtId="196" fontId="41" fillId="0" borderId="0"/>
    <xf numFmtId="196" fontId="41" fillId="0" borderId="0"/>
    <xf numFmtId="49" fontId="41" fillId="0" borderId="0"/>
    <xf numFmtId="49" fontId="41" fillId="0" borderId="0"/>
    <xf numFmtId="49" fontId="41" fillId="0" borderId="0"/>
    <xf numFmtId="168" fontId="83" fillId="48" borderId="28" applyFont="0"/>
    <xf numFmtId="197" fontId="84" fillId="0" borderId="0" applyFont="0" applyFill="0" applyBorder="0" applyAlignment="0" applyProtection="0"/>
    <xf numFmtId="197" fontId="84" fillId="0" borderId="0" applyFont="0" applyFill="0" applyBorder="0" applyAlignment="0" applyProtection="0"/>
    <xf numFmtId="197" fontId="52" fillId="0" borderId="0" applyFont="0" applyFill="0" applyBorder="0" applyAlignment="0" applyProtection="0"/>
    <xf numFmtId="197" fontId="84" fillId="0" borderId="0" applyFont="0" applyFill="0" applyBorder="0" applyAlignment="0" applyProtection="0"/>
    <xf numFmtId="197" fontId="52" fillId="0" borderId="0" applyFont="0" applyFill="0" applyBorder="0" applyAlignment="0" applyProtection="0"/>
    <xf numFmtId="197" fontId="85"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84" fillId="0" borderId="0" applyFont="0" applyFill="0" applyBorder="0" applyAlignment="0" applyProtection="0"/>
    <xf numFmtId="198" fontId="41" fillId="0" borderId="0">
      <alignment horizontal="center"/>
    </xf>
    <xf numFmtId="198" fontId="41" fillId="0" borderId="0">
      <alignment horizontal="center"/>
    </xf>
    <xf numFmtId="198" fontId="41" fillId="0" borderId="0">
      <alignment horizontal="center"/>
    </xf>
    <xf numFmtId="199" fontId="41" fillId="0" borderId="0"/>
    <xf numFmtId="199" fontId="41" fillId="0" borderId="0"/>
    <xf numFmtId="199" fontId="41" fillId="0" borderId="0"/>
    <xf numFmtId="200" fontId="41" fillId="0" borderId="0"/>
    <xf numFmtId="200" fontId="41" fillId="0" borderId="0"/>
    <xf numFmtId="200" fontId="41" fillId="0" borderId="0"/>
    <xf numFmtId="201" fontId="41" fillId="0" borderId="0"/>
    <xf numFmtId="201" fontId="41" fillId="0" borderId="0"/>
    <xf numFmtId="201" fontId="41" fillId="0" borderId="0"/>
    <xf numFmtId="167" fontId="86" fillId="0" borderId="0" applyBorder="0"/>
    <xf numFmtId="38" fontId="87" fillId="0" borderId="0" applyFill="0" applyBorder="0" applyAlignment="0">
      <protection locked="0"/>
    </xf>
    <xf numFmtId="202" fontId="41" fillId="0" borderId="0"/>
    <xf numFmtId="202" fontId="41" fillId="0" borderId="0"/>
    <xf numFmtId="202" fontId="41" fillId="0" borderId="0"/>
    <xf numFmtId="203" fontId="88" fillId="0" borderId="0"/>
    <xf numFmtId="204" fontId="89" fillId="0" borderId="0"/>
    <xf numFmtId="205" fontId="84" fillId="0" borderId="0" applyFont="0" applyFill="0" applyBorder="0" applyAlignment="0" applyProtection="0"/>
    <xf numFmtId="205" fontId="84" fillId="0" borderId="0" applyFont="0" applyFill="0" applyBorder="0" applyAlignment="0" applyProtection="0"/>
    <xf numFmtId="205" fontId="52" fillId="0" borderId="0" applyFont="0" applyFill="0" applyBorder="0" applyAlignment="0" applyProtection="0"/>
    <xf numFmtId="205" fontId="84" fillId="0" borderId="0" applyFont="0" applyFill="0" applyBorder="0" applyAlignment="0" applyProtection="0"/>
    <xf numFmtId="205" fontId="52" fillId="0" borderId="0" applyFont="0" applyFill="0" applyBorder="0" applyAlignment="0" applyProtection="0"/>
    <xf numFmtId="205" fontId="85" fillId="0" borderId="0" applyFont="0" applyFill="0" applyBorder="0" applyAlignment="0" applyProtection="0"/>
    <xf numFmtId="205" fontId="52" fillId="0" borderId="0" applyFont="0" applyFill="0" applyBorder="0" applyAlignment="0" applyProtection="0"/>
    <xf numFmtId="205" fontId="52" fillId="0" borderId="0" applyFont="0" applyFill="0" applyBorder="0" applyAlignment="0" applyProtection="0"/>
    <xf numFmtId="205" fontId="52" fillId="0" borderId="0" applyFont="0" applyFill="0" applyBorder="0" applyAlignment="0" applyProtection="0"/>
    <xf numFmtId="205" fontId="52" fillId="0" borderId="0" applyFont="0" applyFill="0" applyBorder="0" applyAlignment="0" applyProtection="0"/>
    <xf numFmtId="205" fontId="84" fillId="0" borderId="0" applyFont="0" applyFill="0" applyBorder="0" applyAlignment="0" applyProtection="0"/>
    <xf numFmtId="0" fontId="90" fillId="49" borderId="0" applyNumberFormat="0" applyBorder="0" applyProtection="0"/>
    <xf numFmtId="172" fontId="32" fillId="50" borderId="0" applyNumberFormat="0" applyBorder="0" applyAlignment="0" applyProtection="0"/>
    <xf numFmtId="0" fontId="90" fillId="51" borderId="0" applyNumberFormat="0" applyBorder="0" applyProtection="0"/>
    <xf numFmtId="172" fontId="32" fillId="40" borderId="0" applyNumberFormat="0" applyBorder="0" applyAlignment="0" applyProtection="0"/>
    <xf numFmtId="0" fontId="90" fillId="52" borderId="0" applyNumberFormat="0" applyBorder="0" applyProtection="0"/>
    <xf numFmtId="172" fontId="32" fillId="46" borderId="0" applyNumberFormat="0" applyBorder="0" applyAlignment="0" applyProtection="0"/>
    <xf numFmtId="0" fontId="90" fillId="53" borderId="0" applyNumberFormat="0" applyBorder="0" applyProtection="0"/>
    <xf numFmtId="172" fontId="32" fillId="54" borderId="0" applyNumberFormat="0" applyBorder="0" applyAlignment="0" applyProtection="0"/>
    <xf numFmtId="0" fontId="90" fillId="55" borderId="0" applyNumberFormat="0" applyBorder="0" applyProtection="0"/>
    <xf numFmtId="172" fontId="32" fillId="56" borderId="0" applyNumberFormat="0" applyBorder="0" applyAlignment="0" applyProtection="0"/>
    <xf numFmtId="0" fontId="90" fillId="57" borderId="0" applyNumberFormat="0" applyBorder="0" applyProtection="0"/>
    <xf numFmtId="172" fontId="32" fillId="58" borderId="0" applyNumberFormat="0" applyBorder="0" applyAlignment="0" applyProtection="0"/>
    <xf numFmtId="0" fontId="91" fillId="59" borderId="0" applyNumberFormat="0" applyBorder="0" applyAlignment="0" applyProtection="0">
      <alignment vertical="center"/>
    </xf>
    <xf numFmtId="0" fontId="91" fillId="60" borderId="0" applyNumberFormat="0" applyBorder="0" applyAlignment="0" applyProtection="0">
      <alignment vertical="center"/>
    </xf>
    <xf numFmtId="0" fontId="91" fillId="37" borderId="0" applyNumberFormat="0" applyBorder="0" applyAlignment="0" applyProtection="0">
      <alignment vertical="center"/>
    </xf>
    <xf numFmtId="0" fontId="91" fillId="59" borderId="0" applyNumberFormat="0" applyBorder="0" applyAlignment="0" applyProtection="0">
      <alignment vertical="center"/>
    </xf>
    <xf numFmtId="0" fontId="91" fillId="56" borderId="0" applyNumberFormat="0" applyBorder="0" applyAlignment="0" applyProtection="0">
      <alignment vertical="center"/>
    </xf>
    <xf numFmtId="0" fontId="91" fillId="37" borderId="0" applyNumberFormat="0" applyBorder="0" applyAlignment="0" applyProtection="0">
      <alignment vertical="center"/>
    </xf>
    <xf numFmtId="172" fontId="92" fillId="50" borderId="0" applyNumberFormat="0" applyBorder="0" applyAlignment="0" applyProtection="0"/>
    <xf numFmtId="172" fontId="92" fillId="40" borderId="0" applyNumberFormat="0" applyBorder="0" applyAlignment="0" applyProtection="0"/>
    <xf numFmtId="172" fontId="92" fillId="46" borderId="0" applyNumberFormat="0" applyBorder="0" applyAlignment="0" applyProtection="0"/>
    <xf numFmtId="172" fontId="92" fillId="54" borderId="0" applyNumberFormat="0" applyBorder="0" applyAlignment="0" applyProtection="0"/>
    <xf numFmtId="172" fontId="92" fillId="56" borderId="0" applyNumberFormat="0" applyBorder="0" applyAlignment="0" applyProtection="0"/>
    <xf numFmtId="172" fontId="92" fillId="58" borderId="0" applyNumberFormat="0" applyBorder="0" applyAlignment="0" applyProtection="0"/>
    <xf numFmtId="172" fontId="32" fillId="61" borderId="0" applyNumberFormat="0" applyBorder="0" applyAlignment="0" applyProtection="0"/>
    <xf numFmtId="191"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3"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94" fillId="62" borderId="0" applyNumberFormat="0" applyBorder="0" applyAlignment="0" applyProtection="0"/>
    <xf numFmtId="172" fontId="32" fillId="50" borderId="0" applyNumberFormat="0" applyBorder="0" applyAlignment="0" applyProtection="0"/>
    <xf numFmtId="180" fontId="55" fillId="50" borderId="0" applyNumberFormat="0" applyBorder="0" applyAlignment="0" applyProtection="0"/>
    <xf numFmtId="180" fontId="55" fillId="50" borderId="0" applyNumberFormat="0" applyBorder="0" applyAlignment="0" applyProtection="0"/>
    <xf numFmtId="172" fontId="32" fillId="50" borderId="0" applyNumberFormat="0" applyBorder="0" applyAlignment="0" applyProtection="0"/>
    <xf numFmtId="172" fontId="55" fillId="50" borderId="0" applyNumberFormat="0" applyBorder="0" applyAlignment="0" applyProtection="0"/>
    <xf numFmtId="180" fontId="55" fillId="50" borderId="0" applyNumberFormat="0" applyBorder="0" applyAlignment="0" applyProtection="0"/>
    <xf numFmtId="180" fontId="55" fillId="50" borderId="0" applyNumberFormat="0" applyBorder="0" applyAlignment="0" applyProtection="0"/>
    <xf numFmtId="172" fontId="55" fillId="50" borderId="0" applyNumberFormat="0" applyBorder="0" applyAlignment="0" applyProtection="0"/>
    <xf numFmtId="172" fontId="32" fillId="50" borderId="0" applyNumberFormat="0" applyBorder="0" applyAlignment="0" applyProtection="0"/>
    <xf numFmtId="172" fontId="4" fillId="1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172" fontId="32" fillId="50" borderId="0" applyNumberFormat="0" applyBorder="0" applyAlignment="0" applyProtection="0"/>
    <xf numFmtId="180" fontId="55" fillId="50" borderId="0" applyNumberFormat="0" applyBorder="0" applyAlignment="0" applyProtection="0"/>
    <xf numFmtId="180" fontId="55"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172" fontId="32" fillId="50" borderId="0" applyNumberFormat="0" applyBorder="0" applyAlignment="0" applyProtection="0"/>
    <xf numFmtId="0"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32" fillId="63"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0" fontId="4" fillId="10" borderId="0" applyNumberFormat="0" applyBorder="0" applyAlignment="0" applyProtection="0"/>
    <xf numFmtId="0" fontId="32" fillId="50" borderId="0" applyNumberFormat="0" applyBorder="0" applyAlignment="0" applyProtection="0"/>
    <xf numFmtId="172" fontId="94" fillId="62"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4" fillId="62"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4" fillId="62" borderId="0" applyNumberFormat="0" applyBorder="0" applyAlignment="0" applyProtection="0"/>
    <xf numFmtId="172" fontId="32" fillId="50" borderId="0" applyNumberFormat="0" applyBorder="0" applyAlignment="0" applyProtection="0"/>
    <xf numFmtId="172" fontId="93" fillId="46" borderId="0" applyNumberFormat="0" applyBorder="0" applyAlignment="0" applyProtection="0"/>
    <xf numFmtId="172" fontId="93"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4" fillId="62" borderId="0" applyNumberFormat="0" applyBorder="0" applyAlignment="0" applyProtection="0"/>
    <xf numFmtId="172" fontId="32" fillId="50" borderId="0" applyNumberFormat="0" applyBorder="0" applyAlignment="0" applyProtection="0"/>
    <xf numFmtId="172" fontId="93" fillId="46" borderId="0" applyNumberFormat="0" applyBorder="0" applyAlignment="0" applyProtection="0"/>
    <xf numFmtId="172" fontId="93"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4" fillId="62" borderId="0" applyNumberFormat="0" applyBorder="0" applyAlignment="0" applyProtection="0"/>
    <xf numFmtId="172" fontId="32" fillId="50" borderId="0" applyNumberFormat="0" applyBorder="0" applyAlignment="0" applyProtection="0"/>
    <xf numFmtId="172" fontId="93" fillId="46" borderId="0" applyNumberFormat="0" applyBorder="0" applyAlignment="0" applyProtection="0"/>
    <xf numFmtId="172" fontId="93" fillId="46"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172" fontId="94" fillId="62" borderId="0" applyNumberFormat="0" applyBorder="0" applyAlignment="0" applyProtection="0"/>
    <xf numFmtId="172" fontId="94" fillId="62"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4" fillId="62"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91" fontId="32" fillId="50" borderId="0" applyNumberFormat="0" applyBorder="0" applyAlignment="0" applyProtection="0"/>
    <xf numFmtId="0"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32" fillId="50" borderId="0" applyNumberFormat="0" applyBorder="0" applyAlignment="0" applyProtection="0"/>
    <xf numFmtId="172" fontId="93" fillId="46" borderId="0" applyNumberFormat="0" applyBorder="0" applyAlignment="0" applyProtection="0"/>
    <xf numFmtId="172" fontId="93" fillId="46" borderId="0" applyNumberFormat="0" applyBorder="0" applyAlignment="0" applyProtection="0"/>
    <xf numFmtId="172" fontId="93" fillId="46" borderId="0" applyNumberFormat="0" applyBorder="0" applyAlignment="0" applyProtection="0"/>
    <xf numFmtId="172" fontId="93" fillId="46"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172" fontId="32" fillId="64" borderId="0" applyNumberFormat="0" applyBorder="0" applyAlignment="0" applyProtection="0"/>
    <xf numFmtId="191"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3"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94" fillId="58" borderId="0" applyNumberFormat="0" applyBorder="0" applyAlignment="0" applyProtection="0"/>
    <xf numFmtId="172" fontId="32" fillId="40" borderId="0" applyNumberFormat="0" applyBorder="0" applyAlignment="0" applyProtection="0"/>
    <xf numFmtId="180" fontId="55" fillId="40" borderId="0" applyNumberFormat="0" applyBorder="0" applyAlignment="0" applyProtection="0"/>
    <xf numFmtId="180" fontId="55" fillId="40" borderId="0" applyNumberFormat="0" applyBorder="0" applyAlignment="0" applyProtection="0"/>
    <xf numFmtId="172" fontId="32" fillId="40" borderId="0" applyNumberFormat="0" applyBorder="0" applyAlignment="0" applyProtection="0"/>
    <xf numFmtId="172" fontId="55" fillId="40" borderId="0" applyNumberFormat="0" applyBorder="0" applyAlignment="0" applyProtection="0"/>
    <xf numFmtId="180" fontId="55" fillId="40" borderId="0" applyNumberFormat="0" applyBorder="0" applyAlignment="0" applyProtection="0"/>
    <xf numFmtId="180" fontId="55" fillId="40" borderId="0" applyNumberFormat="0" applyBorder="0" applyAlignment="0" applyProtection="0"/>
    <xf numFmtId="172" fontId="55" fillId="40" borderId="0" applyNumberFormat="0" applyBorder="0" applyAlignment="0" applyProtection="0"/>
    <xf numFmtId="172" fontId="32" fillId="40" borderId="0" applyNumberFormat="0" applyBorder="0" applyAlignment="0" applyProtection="0"/>
    <xf numFmtId="172" fontId="4" fillId="14"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172" fontId="32" fillId="40" borderId="0" applyNumberFormat="0" applyBorder="0" applyAlignment="0" applyProtection="0"/>
    <xf numFmtId="180" fontId="55" fillId="40" borderId="0" applyNumberFormat="0" applyBorder="0" applyAlignment="0" applyProtection="0"/>
    <xf numFmtId="180" fontId="55"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172" fontId="32" fillId="40" borderId="0" applyNumberFormat="0" applyBorder="0" applyAlignment="0" applyProtection="0"/>
    <xf numFmtId="0"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32" fillId="6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0" fontId="4" fillId="14" borderId="0" applyNumberFormat="0" applyBorder="0" applyAlignment="0" applyProtection="0"/>
    <xf numFmtId="0" fontId="32" fillId="40" borderId="0" applyNumberFormat="0" applyBorder="0" applyAlignment="0" applyProtection="0"/>
    <xf numFmtId="172" fontId="94" fillId="58"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4" fillId="58"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4" fillId="58" borderId="0" applyNumberFormat="0" applyBorder="0" applyAlignment="0" applyProtection="0"/>
    <xf numFmtId="172" fontId="32"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4" fillId="58" borderId="0" applyNumberFormat="0" applyBorder="0" applyAlignment="0" applyProtection="0"/>
    <xf numFmtId="172" fontId="32"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4" fillId="58" borderId="0" applyNumberFormat="0" applyBorder="0" applyAlignment="0" applyProtection="0"/>
    <xf numFmtId="172" fontId="32"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4" fillId="58"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91" fontId="32" fillId="40" borderId="0" applyNumberFormat="0" applyBorder="0" applyAlignment="0" applyProtection="0"/>
    <xf numFmtId="0"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32"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72" fontId="32" fillId="65" borderId="0" applyNumberFormat="0" applyBorder="0" applyAlignment="0" applyProtection="0"/>
    <xf numFmtId="191"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3"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94" fillId="37" borderId="0" applyNumberFormat="0" applyBorder="0" applyAlignment="0" applyProtection="0"/>
    <xf numFmtId="172" fontId="32" fillId="46" borderId="0" applyNumberFormat="0" applyBorder="0" applyAlignment="0" applyProtection="0"/>
    <xf numFmtId="180" fontId="55" fillId="46" borderId="0" applyNumberFormat="0" applyBorder="0" applyAlignment="0" applyProtection="0"/>
    <xf numFmtId="180" fontId="55" fillId="46" borderId="0" applyNumberFormat="0" applyBorder="0" applyAlignment="0" applyProtection="0"/>
    <xf numFmtId="172" fontId="32" fillId="46" borderId="0" applyNumberFormat="0" applyBorder="0" applyAlignment="0" applyProtection="0"/>
    <xf numFmtId="172" fontId="55" fillId="46" borderId="0" applyNumberFormat="0" applyBorder="0" applyAlignment="0" applyProtection="0"/>
    <xf numFmtId="180" fontId="55" fillId="46" borderId="0" applyNumberFormat="0" applyBorder="0" applyAlignment="0" applyProtection="0"/>
    <xf numFmtId="180" fontId="55" fillId="46" borderId="0" applyNumberFormat="0" applyBorder="0" applyAlignment="0" applyProtection="0"/>
    <xf numFmtId="172" fontId="55" fillId="46" borderId="0" applyNumberFormat="0" applyBorder="0" applyAlignment="0" applyProtection="0"/>
    <xf numFmtId="172" fontId="32" fillId="46" borderId="0" applyNumberFormat="0" applyBorder="0" applyAlignment="0" applyProtection="0"/>
    <xf numFmtId="172" fontId="4" fillId="18"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172" fontId="32" fillId="46" borderId="0" applyNumberFormat="0" applyBorder="0" applyAlignment="0" applyProtection="0"/>
    <xf numFmtId="180" fontId="55" fillId="46" borderId="0" applyNumberFormat="0" applyBorder="0" applyAlignment="0" applyProtection="0"/>
    <xf numFmtId="180" fontId="55"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172" fontId="32" fillId="46" borderId="0" applyNumberFormat="0" applyBorder="0" applyAlignment="0" applyProtection="0"/>
    <xf numFmtId="0"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32"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0" fontId="4" fillId="18" borderId="0" applyNumberFormat="0" applyBorder="0" applyAlignment="0" applyProtection="0"/>
    <xf numFmtId="0" fontId="32" fillId="46" borderId="0" applyNumberFormat="0" applyBorder="0" applyAlignment="0" applyProtection="0"/>
    <xf numFmtId="172" fontId="94"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4"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4" fillId="37" borderId="0" applyNumberFormat="0" applyBorder="0" applyAlignment="0" applyProtection="0"/>
    <xf numFmtId="172" fontId="32"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4" fillId="37" borderId="0" applyNumberFormat="0" applyBorder="0" applyAlignment="0" applyProtection="0"/>
    <xf numFmtId="172" fontId="32"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4" fillId="37" borderId="0" applyNumberFormat="0" applyBorder="0" applyAlignment="0" applyProtection="0"/>
    <xf numFmtId="172" fontId="32"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4" fillId="37"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91" fontId="32" fillId="46" borderId="0" applyNumberFormat="0" applyBorder="0" applyAlignment="0" applyProtection="0"/>
    <xf numFmtId="0"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32"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72" fontId="32" fillId="66" borderId="0" applyNumberFormat="0" applyBorder="0" applyAlignment="0" applyProtection="0"/>
    <xf numFmtId="191"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3"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94" fillId="62" borderId="0" applyNumberFormat="0" applyBorder="0" applyAlignment="0" applyProtection="0"/>
    <xf numFmtId="172" fontId="32" fillId="54" borderId="0" applyNumberFormat="0" applyBorder="0" applyAlignment="0" applyProtection="0"/>
    <xf numFmtId="180" fontId="55" fillId="54" borderId="0" applyNumberFormat="0" applyBorder="0" applyAlignment="0" applyProtection="0"/>
    <xf numFmtId="180" fontId="55" fillId="54" borderId="0" applyNumberFormat="0" applyBorder="0" applyAlignment="0" applyProtection="0"/>
    <xf numFmtId="172" fontId="32" fillId="54" borderId="0" applyNumberFormat="0" applyBorder="0" applyAlignment="0" applyProtection="0"/>
    <xf numFmtId="172" fontId="55" fillId="54" borderId="0" applyNumberFormat="0" applyBorder="0" applyAlignment="0" applyProtection="0"/>
    <xf numFmtId="180" fontId="55" fillId="54" borderId="0" applyNumberFormat="0" applyBorder="0" applyAlignment="0" applyProtection="0"/>
    <xf numFmtId="180" fontId="55" fillId="54" borderId="0" applyNumberFormat="0" applyBorder="0" applyAlignment="0" applyProtection="0"/>
    <xf numFmtId="172" fontId="55" fillId="54" borderId="0" applyNumberFormat="0" applyBorder="0" applyAlignment="0" applyProtection="0"/>
    <xf numFmtId="172" fontId="32" fillId="54" borderId="0" applyNumberFormat="0" applyBorder="0" applyAlignment="0" applyProtection="0"/>
    <xf numFmtId="172" fontId="4" fillId="2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32" fillId="54" borderId="0" applyNumberFormat="0" applyBorder="0" applyAlignment="0" applyProtection="0"/>
    <xf numFmtId="180" fontId="55" fillId="54" borderId="0" applyNumberFormat="0" applyBorder="0" applyAlignment="0" applyProtection="0"/>
    <xf numFmtId="180" fontId="55"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8"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4" fillId="22" borderId="0" applyNumberFormat="0" applyBorder="0" applyAlignment="0" applyProtection="0"/>
    <xf numFmtId="0" fontId="32" fillId="54" borderId="0" applyNumberFormat="0" applyBorder="0" applyAlignment="0" applyProtection="0"/>
    <xf numFmtId="172" fontId="94" fillId="6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4" fillId="6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4" fillId="62" borderId="0" applyNumberFormat="0" applyBorder="0" applyAlignment="0" applyProtection="0"/>
    <xf numFmtId="172" fontId="32" fillId="54"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4" fillId="62" borderId="0" applyNumberFormat="0" applyBorder="0" applyAlignment="0" applyProtection="0"/>
    <xf numFmtId="172" fontId="32" fillId="54"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4" fillId="62" borderId="0" applyNumberFormat="0" applyBorder="0" applyAlignment="0" applyProtection="0"/>
    <xf numFmtId="172" fontId="32" fillId="54"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172" fontId="94" fillId="62" borderId="0" applyNumberFormat="0" applyBorder="0" applyAlignment="0" applyProtection="0"/>
    <xf numFmtId="172" fontId="94" fillId="62"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4" fillId="62"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91" fontId="32" fillId="54" borderId="0" applyNumberFormat="0" applyBorder="0" applyAlignment="0" applyProtection="0"/>
    <xf numFmtId="0"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172" fontId="32" fillId="67" borderId="0" applyNumberFormat="0" applyBorder="0" applyAlignment="0" applyProtection="0"/>
    <xf numFmtId="191"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3" fillId="47"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94" fillId="56" borderId="0" applyNumberFormat="0" applyBorder="0" applyAlignment="0" applyProtection="0"/>
    <xf numFmtId="172" fontId="32" fillId="56" borderId="0" applyNumberFormat="0" applyBorder="0" applyAlignment="0" applyProtection="0"/>
    <xf numFmtId="180" fontId="55" fillId="56" borderId="0" applyNumberFormat="0" applyBorder="0" applyAlignment="0" applyProtection="0"/>
    <xf numFmtId="180" fontId="55" fillId="56" borderId="0" applyNumberFormat="0" applyBorder="0" applyAlignment="0" applyProtection="0"/>
    <xf numFmtId="172" fontId="32" fillId="56" borderId="0" applyNumberFormat="0" applyBorder="0" applyAlignment="0" applyProtection="0"/>
    <xf numFmtId="172" fontId="55" fillId="56" borderId="0" applyNumberFormat="0" applyBorder="0" applyAlignment="0" applyProtection="0"/>
    <xf numFmtId="180" fontId="55" fillId="56" borderId="0" applyNumberFormat="0" applyBorder="0" applyAlignment="0" applyProtection="0"/>
    <xf numFmtId="180" fontId="55" fillId="56" borderId="0" applyNumberFormat="0" applyBorder="0" applyAlignment="0" applyProtection="0"/>
    <xf numFmtId="172" fontId="55" fillId="56" borderId="0" applyNumberFormat="0" applyBorder="0" applyAlignment="0" applyProtection="0"/>
    <xf numFmtId="172" fontId="32" fillId="56" borderId="0" applyNumberFormat="0" applyBorder="0" applyAlignment="0" applyProtection="0"/>
    <xf numFmtId="180" fontId="55"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0"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172" fontId="32" fillId="56" borderId="0" applyNumberFormat="0" applyBorder="0" applyAlignment="0" applyProtection="0"/>
    <xf numFmtId="180" fontId="55" fillId="56" borderId="0" applyNumberFormat="0" applyBorder="0" applyAlignment="0" applyProtection="0"/>
    <xf numFmtId="180" fontId="55"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172" fontId="32" fillId="56" borderId="0" applyNumberFormat="0" applyBorder="0" applyAlignment="0" applyProtection="0"/>
    <xf numFmtId="0"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0" fontId="4" fillId="26" borderId="0" applyNumberFormat="0" applyBorder="0" applyAlignment="0" applyProtection="0"/>
    <xf numFmtId="0" fontId="32" fillId="56" borderId="0" applyNumberFormat="0" applyBorder="0" applyAlignment="0" applyProtection="0"/>
    <xf numFmtId="172" fontId="94"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4"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93" fillId="47"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4"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93" fillId="47"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4"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93" fillId="47"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4"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172" fontId="4" fillId="2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4"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91" fontId="32" fillId="56" borderId="0" applyNumberFormat="0" applyBorder="0" applyAlignment="0" applyProtection="0"/>
    <xf numFmtId="0"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32" fillId="56" borderId="0" applyNumberFormat="0" applyBorder="0" applyAlignment="0" applyProtection="0"/>
    <xf numFmtId="172" fontId="93" fillId="47" borderId="0" applyNumberFormat="0" applyBorder="0" applyAlignment="0" applyProtection="0"/>
    <xf numFmtId="172" fontId="93" fillId="47" borderId="0" applyNumberFormat="0" applyBorder="0" applyAlignment="0" applyProtection="0"/>
    <xf numFmtId="172" fontId="93" fillId="47" borderId="0" applyNumberFormat="0" applyBorder="0" applyAlignment="0" applyProtection="0"/>
    <xf numFmtId="172" fontId="93" fillId="4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2" fontId="32" fillId="68" borderId="0" applyNumberFormat="0" applyBorder="0" applyAlignment="0" applyProtection="0"/>
    <xf numFmtId="191"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3"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94" fillId="58" borderId="0" applyNumberFormat="0" applyBorder="0" applyAlignment="0" applyProtection="0"/>
    <xf numFmtId="172" fontId="32" fillId="58" borderId="0" applyNumberFormat="0" applyBorder="0" applyAlignment="0" applyProtection="0"/>
    <xf numFmtId="180" fontId="55" fillId="58" borderId="0" applyNumberFormat="0" applyBorder="0" applyAlignment="0" applyProtection="0"/>
    <xf numFmtId="180" fontId="55" fillId="58" borderId="0" applyNumberFormat="0" applyBorder="0" applyAlignment="0" applyProtection="0"/>
    <xf numFmtId="172" fontId="32" fillId="58" borderId="0" applyNumberFormat="0" applyBorder="0" applyAlignment="0" applyProtection="0"/>
    <xf numFmtId="172" fontId="55" fillId="58" borderId="0" applyNumberFormat="0" applyBorder="0" applyAlignment="0" applyProtection="0"/>
    <xf numFmtId="180" fontId="55" fillId="58" borderId="0" applyNumberFormat="0" applyBorder="0" applyAlignment="0" applyProtection="0"/>
    <xf numFmtId="180" fontId="55" fillId="58" borderId="0" applyNumberFormat="0" applyBorder="0" applyAlignment="0" applyProtection="0"/>
    <xf numFmtId="172" fontId="55" fillId="58" borderId="0" applyNumberFormat="0" applyBorder="0" applyAlignment="0" applyProtection="0"/>
    <xf numFmtId="172" fontId="32" fillId="58" borderId="0" applyNumberFormat="0" applyBorder="0" applyAlignment="0" applyProtection="0"/>
    <xf numFmtId="172" fontId="4" fillId="30"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172" fontId="32" fillId="58" borderId="0" applyNumberFormat="0" applyBorder="0" applyAlignment="0" applyProtection="0"/>
    <xf numFmtId="180" fontId="55" fillId="58" borderId="0" applyNumberFormat="0" applyBorder="0" applyAlignment="0" applyProtection="0"/>
    <xf numFmtId="180" fontId="55"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172" fontId="32" fillId="58" borderId="0" applyNumberFormat="0" applyBorder="0" applyAlignment="0" applyProtection="0"/>
    <xf numFmtId="0"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32" fillId="37"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0" fontId="4" fillId="30" borderId="0" applyNumberFormat="0" applyBorder="0" applyAlignment="0" applyProtection="0"/>
    <xf numFmtId="0" fontId="32" fillId="58" borderId="0" applyNumberFormat="0" applyBorder="0" applyAlignment="0" applyProtection="0"/>
    <xf numFmtId="172" fontId="94"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4"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4" fillId="58" borderId="0" applyNumberFormat="0" applyBorder="0" applyAlignment="0" applyProtection="0"/>
    <xf numFmtId="172" fontId="32" fillId="58"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4" fillId="58" borderId="0" applyNumberFormat="0" applyBorder="0" applyAlignment="0" applyProtection="0"/>
    <xf numFmtId="172" fontId="32" fillId="58"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4" fillId="58" borderId="0" applyNumberFormat="0" applyBorder="0" applyAlignment="0" applyProtection="0"/>
    <xf numFmtId="172" fontId="32" fillId="58"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4"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91" fontId="32" fillId="58" borderId="0" applyNumberFormat="0" applyBorder="0" applyAlignment="0" applyProtection="0"/>
    <xf numFmtId="0"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32" fillId="58"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50" borderId="0" applyNumberFormat="0" applyBorder="0" applyAlignment="0" applyProtection="0"/>
    <xf numFmtId="0" fontId="96" fillId="40" borderId="0" applyNumberFormat="0" applyBorder="0" applyAlignment="0" applyProtection="0"/>
    <xf numFmtId="0" fontId="96" fillId="46" borderId="0" applyNumberFormat="0" applyBorder="0" applyAlignment="0" applyProtection="0"/>
    <xf numFmtId="0" fontId="96" fillId="5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97" fillId="10" borderId="0" applyNumberFormat="0" applyBorder="0" applyAlignment="0" applyProtection="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97" fillId="10" borderId="0"/>
    <xf numFmtId="0" fontId="97" fillId="10" borderId="0"/>
    <xf numFmtId="0" fontId="97" fillId="10"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97"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97" fillId="10" borderId="0"/>
    <xf numFmtId="0" fontId="97" fillId="10" borderId="0"/>
    <xf numFmtId="0" fontId="97" fillId="10" borderId="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55" fillId="61" borderId="0" applyNumberFormat="0" applyBorder="0" applyAlignment="0" applyProtection="0"/>
    <xf numFmtId="0" fontId="55" fillId="61" borderId="0"/>
    <xf numFmtId="0" fontId="55" fillId="61" borderId="0"/>
    <xf numFmtId="0" fontId="55" fillId="61"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26" fillId="10" borderId="0" applyNumberFormat="0" applyBorder="0" applyAlignment="0" applyProtection="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xf numFmtId="0" fontId="26" fillId="10" borderId="0"/>
    <xf numFmtId="0" fontId="97" fillId="10" borderId="0"/>
    <xf numFmtId="0" fontId="97"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97" fillId="14" borderId="0" applyNumberFormat="0" applyBorder="0" applyAlignment="0" applyProtection="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97" fillId="14" borderId="0"/>
    <xf numFmtId="0" fontId="97" fillId="14" borderId="0"/>
    <xf numFmtId="0" fontId="97" fillId="1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97"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97" fillId="14" borderId="0"/>
    <xf numFmtId="0" fontId="97" fillId="14" borderId="0"/>
    <xf numFmtId="0" fontId="97" fillId="14" borderId="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55" fillId="64" borderId="0" applyNumberFormat="0" applyBorder="0" applyAlignment="0" applyProtection="0"/>
    <xf numFmtId="0" fontId="55" fillId="64" borderId="0"/>
    <xf numFmtId="0" fontId="55" fillId="64" borderId="0"/>
    <xf numFmtId="0" fontId="55" fillId="6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26" fillId="14" borderId="0" applyNumberFormat="0" applyBorder="0" applyAlignment="0" applyProtection="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xf numFmtId="0" fontId="26" fillId="14" borderId="0"/>
    <xf numFmtId="0" fontId="97" fillId="14" borderId="0"/>
    <xf numFmtId="0" fontId="97"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97" fillId="18" borderId="0" applyNumberFormat="0" applyBorder="0" applyAlignment="0" applyProtection="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97" fillId="18" borderId="0"/>
    <xf numFmtId="0" fontId="97" fillId="18" borderId="0"/>
    <xf numFmtId="0" fontId="97" fillId="18"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97"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97" fillId="18" borderId="0"/>
    <xf numFmtId="0" fontId="97" fillId="18" borderId="0"/>
    <xf numFmtId="0" fontId="97" fillId="18" borderId="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55" fillId="65" borderId="0" applyNumberFormat="0" applyBorder="0" applyAlignment="0" applyProtection="0"/>
    <xf numFmtId="0" fontId="55" fillId="65" borderId="0"/>
    <xf numFmtId="0" fontId="55" fillId="65" borderId="0"/>
    <xf numFmtId="0" fontId="55" fillId="65"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26" fillId="18" borderId="0" applyNumberFormat="0" applyBorder="0" applyAlignment="0" applyProtection="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xf numFmtId="0" fontId="26" fillId="18" borderId="0"/>
    <xf numFmtId="0" fontId="97" fillId="18" borderId="0"/>
    <xf numFmtId="0" fontId="97"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97" fillId="22" borderId="0" applyNumberFormat="0" applyBorder="0" applyAlignment="0" applyProtection="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97" fillId="22" borderId="0"/>
    <xf numFmtId="0" fontId="97" fillId="22" borderId="0"/>
    <xf numFmtId="0" fontId="97" fillId="22"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97"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97" fillId="22" borderId="0"/>
    <xf numFmtId="0" fontId="97" fillId="22" borderId="0"/>
    <xf numFmtId="0" fontId="97" fillId="22" borderId="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55" fillId="66" borderId="0" applyNumberFormat="0" applyBorder="0" applyAlignment="0" applyProtection="0"/>
    <xf numFmtId="0" fontId="55" fillId="66" borderId="0"/>
    <xf numFmtId="0" fontId="55" fillId="66" borderId="0"/>
    <xf numFmtId="0" fontId="55" fillId="66"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26" fillId="22" borderId="0" applyNumberFormat="0" applyBorder="0" applyAlignment="0" applyProtection="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xf numFmtId="0" fontId="26" fillId="22" borderId="0"/>
    <xf numFmtId="0" fontId="97" fillId="22" borderId="0"/>
    <xf numFmtId="0" fontId="97"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97" fillId="26" borderId="0" applyNumberFormat="0" applyBorder="0" applyAlignment="0" applyProtection="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97" fillId="26" borderId="0"/>
    <xf numFmtId="0" fontId="97" fillId="26" borderId="0"/>
    <xf numFmtId="0" fontId="97" fillId="26"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97"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97" fillId="26" borderId="0"/>
    <xf numFmtId="0" fontId="97" fillId="26" borderId="0"/>
    <xf numFmtId="0" fontId="97" fillId="26" borderId="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55" fillId="67" borderId="0" applyNumberFormat="0" applyBorder="0" applyAlignment="0" applyProtection="0"/>
    <xf numFmtId="0" fontId="55" fillId="67" borderId="0"/>
    <xf numFmtId="0" fontId="55" fillId="67" borderId="0"/>
    <xf numFmtId="0" fontId="55" fillId="67"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26" fillId="26" borderId="0" applyNumberFormat="0" applyBorder="0" applyAlignment="0" applyProtection="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xf numFmtId="0" fontId="26" fillId="26" borderId="0"/>
    <xf numFmtId="0" fontId="97" fillId="26" borderId="0"/>
    <xf numFmtId="0" fontId="97"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97" fillId="30" borderId="0" applyNumberFormat="0" applyBorder="0" applyAlignment="0" applyProtection="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97" fillId="30" borderId="0"/>
    <xf numFmtId="0" fontId="97" fillId="30" borderId="0"/>
    <xf numFmtId="0" fontId="97" fillId="30"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97"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97" fillId="30" borderId="0"/>
    <xf numFmtId="0" fontId="97" fillId="30" borderId="0"/>
    <xf numFmtId="0" fontId="97" fillId="30" borderId="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55" fillId="68" borderId="0" applyNumberFormat="0" applyBorder="0" applyAlignment="0" applyProtection="0"/>
    <xf numFmtId="0" fontId="55" fillId="68" borderId="0"/>
    <xf numFmtId="0" fontId="55" fillId="68" borderId="0"/>
    <xf numFmtId="0" fontId="55" fillId="68"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26" fillId="30" borderId="0" applyNumberFormat="0" applyBorder="0" applyAlignment="0" applyProtection="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xf numFmtId="0" fontId="26" fillId="30" borderId="0"/>
    <xf numFmtId="0" fontId="97" fillId="30" borderId="0"/>
    <xf numFmtId="0" fontId="97"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32" fillId="50" borderId="0" applyNumberFormat="0" applyBorder="0" applyAlignment="0" applyProtection="0"/>
    <xf numFmtId="0" fontId="32" fillId="50" borderId="0" applyNumberFormat="0" applyBorder="0" applyAlignment="0" applyProtection="0"/>
    <xf numFmtId="180" fontId="32" fillId="50" borderId="0" applyNumberFormat="0" applyBorder="0" applyAlignment="0" applyProtection="0"/>
    <xf numFmtId="180" fontId="32" fillId="5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180" fontId="32" fillId="40" borderId="0" applyNumberFormat="0" applyBorder="0" applyAlignment="0" applyProtection="0"/>
    <xf numFmtId="180" fontId="32" fillId="4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0" fontId="32" fillId="46" borderId="0" applyNumberFormat="0" applyBorder="0" applyAlignment="0" applyProtection="0"/>
    <xf numFmtId="180" fontId="32" fillId="46"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180" fontId="32" fillId="56" borderId="0" applyNumberFormat="0" applyBorder="0" applyAlignment="0" applyProtection="0"/>
    <xf numFmtId="180" fontId="32" fillId="56"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180" fontId="32" fillId="58" borderId="0" applyNumberFormat="0" applyBorder="0" applyAlignment="0" applyProtection="0"/>
    <xf numFmtId="180" fontId="32" fillId="58" borderId="0" applyNumberFormat="0" applyBorder="0" applyAlignment="0" applyProtection="0"/>
    <xf numFmtId="0" fontId="32" fillId="50" borderId="0" applyNumberFormat="0" applyBorder="0" applyAlignment="0" applyProtection="0"/>
    <xf numFmtId="0" fontId="32" fillId="40" borderId="0" applyNumberFormat="0" applyBorder="0" applyAlignment="0" applyProtection="0"/>
    <xf numFmtId="0" fontId="32" fillId="46"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58" borderId="0" applyNumberFormat="0" applyBorder="0" applyAlignment="0" applyProtection="0"/>
    <xf numFmtId="179" fontId="98" fillId="63" borderId="0" applyNumberFormat="0" applyBorder="0" applyAlignment="0" applyProtection="0"/>
    <xf numFmtId="179" fontId="98" fillId="60" borderId="0" applyNumberFormat="0" applyBorder="0" applyAlignment="0" applyProtection="0"/>
    <xf numFmtId="179" fontId="98" fillId="37" borderId="0" applyNumberFormat="0" applyBorder="0" applyAlignment="0" applyProtection="0"/>
    <xf numFmtId="179" fontId="98" fillId="58" borderId="0" applyNumberFormat="0" applyBorder="0" applyAlignment="0" applyProtection="0"/>
    <xf numFmtId="179" fontId="98" fillId="56" borderId="0" applyNumberFormat="0" applyBorder="0" applyAlignment="0" applyProtection="0"/>
    <xf numFmtId="179" fontId="98" fillId="37" borderId="0" applyNumberFormat="0" applyBorder="0" applyAlignment="0" applyProtection="0"/>
    <xf numFmtId="0" fontId="99" fillId="63" borderId="0" applyNumberFormat="0" applyBorder="0" applyAlignment="0" applyProtection="0"/>
    <xf numFmtId="0" fontId="99" fillId="50" borderId="0" applyNumberFormat="0" applyBorder="0" applyAlignment="0" applyProtection="0"/>
    <xf numFmtId="0" fontId="99" fillId="60" borderId="0" applyNumberFormat="0" applyBorder="0" applyAlignment="0" applyProtection="0"/>
    <xf numFmtId="0" fontId="99" fillId="40" borderId="0" applyNumberFormat="0" applyBorder="0" applyAlignment="0" applyProtection="0"/>
    <xf numFmtId="0" fontId="99" fillId="37" borderId="0" applyNumberFormat="0" applyBorder="0" applyAlignment="0" applyProtection="0"/>
    <xf numFmtId="0" fontId="99" fillId="46" borderId="0" applyNumberFormat="0" applyBorder="0" applyAlignment="0" applyProtection="0"/>
    <xf numFmtId="0" fontId="99" fillId="58" borderId="0" applyNumberFormat="0" applyBorder="0" applyAlignment="0" applyProtection="0"/>
    <xf numFmtId="0" fontId="99" fillId="54" borderId="0" applyNumberFormat="0" applyBorder="0" applyAlignment="0" applyProtection="0"/>
    <xf numFmtId="0" fontId="99" fillId="56" borderId="0" applyNumberFormat="0" applyBorder="0" applyAlignment="0" applyProtection="0"/>
    <xf numFmtId="0" fontId="99" fillId="37" borderId="0" applyNumberFormat="0" applyBorder="0" applyAlignment="0" applyProtection="0"/>
    <xf numFmtId="0" fontId="99" fillId="58" borderId="0" applyNumberFormat="0" applyBorder="0" applyAlignment="0" applyProtection="0"/>
    <xf numFmtId="206" fontId="100" fillId="0" borderId="0"/>
    <xf numFmtId="207" fontId="88" fillId="0" borderId="0"/>
    <xf numFmtId="208" fontId="84" fillId="0" borderId="0" applyFont="0" applyFill="0" applyBorder="0" applyAlignment="0" applyProtection="0"/>
    <xf numFmtId="208" fontId="84" fillId="0" borderId="0" applyFont="0" applyFill="0" applyBorder="0" applyAlignment="0" applyProtection="0"/>
    <xf numFmtId="208" fontId="52" fillId="0" borderId="0" applyFont="0" applyFill="0" applyBorder="0" applyAlignment="0" applyProtection="0"/>
    <xf numFmtId="208" fontId="84"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84" fillId="0" borderId="0" applyFont="0" applyFill="0" applyBorder="0" applyAlignment="0" applyProtection="0"/>
    <xf numFmtId="209" fontId="41" fillId="0" borderId="0"/>
    <xf numFmtId="209" fontId="41" fillId="0" borderId="0"/>
    <xf numFmtId="209" fontId="41" fillId="0" borderId="0"/>
    <xf numFmtId="210" fontId="41" fillId="0" borderId="0"/>
    <xf numFmtId="210" fontId="41" fillId="0" borderId="0"/>
    <xf numFmtId="210" fontId="41" fillId="0" borderId="0"/>
    <xf numFmtId="211" fontId="84" fillId="0" borderId="0" applyFont="0" applyFill="0" applyBorder="0" applyAlignment="0" applyProtection="0"/>
    <xf numFmtId="211" fontId="84" fillId="0" borderId="0" applyFont="0" applyFill="0" applyBorder="0" applyAlignment="0" applyProtection="0"/>
    <xf numFmtId="211" fontId="52" fillId="0" borderId="0" applyFont="0" applyFill="0" applyBorder="0" applyAlignment="0" applyProtection="0"/>
    <xf numFmtId="211" fontId="84" fillId="0" borderId="0" applyFont="0" applyFill="0" applyBorder="0" applyAlignment="0" applyProtection="0"/>
    <xf numFmtId="211" fontId="52" fillId="0" borderId="0" applyFont="0" applyFill="0" applyBorder="0" applyAlignment="0" applyProtection="0"/>
    <xf numFmtId="211" fontId="85" fillId="0" borderId="0" applyFont="0" applyFill="0" applyBorder="0" applyAlignment="0" applyProtection="0"/>
    <xf numFmtId="211" fontId="52" fillId="0" borderId="0" applyFont="0" applyFill="0" applyBorder="0" applyAlignment="0" applyProtection="0"/>
    <xf numFmtId="211" fontId="52" fillId="0" borderId="0" applyFont="0" applyFill="0" applyBorder="0" applyAlignment="0" applyProtection="0"/>
    <xf numFmtId="211" fontId="52" fillId="0" borderId="0" applyFont="0" applyFill="0" applyBorder="0" applyAlignment="0" applyProtection="0"/>
    <xf numFmtId="211" fontId="52" fillId="0" borderId="0" applyFont="0" applyFill="0" applyBorder="0" applyAlignment="0" applyProtection="0"/>
    <xf numFmtId="211" fontId="84" fillId="0" borderId="0" applyFont="0" applyFill="0" applyBorder="0" applyAlignment="0" applyProtection="0"/>
    <xf numFmtId="0" fontId="90" fillId="69" borderId="0" applyNumberFormat="0" applyBorder="0" applyProtection="0"/>
    <xf numFmtId="172" fontId="32" fillId="63" borderId="0" applyNumberFormat="0" applyBorder="0" applyAlignment="0" applyProtection="0"/>
    <xf numFmtId="0" fontId="90" fillId="70" borderId="0" applyNumberFormat="0" applyBorder="0" applyProtection="0"/>
    <xf numFmtId="172" fontId="32" fillId="60" borderId="0" applyNumberFormat="0" applyBorder="0" applyAlignment="0" applyProtection="0"/>
    <xf numFmtId="0" fontId="90" fillId="71" borderId="0" applyNumberFormat="0" applyBorder="0" applyProtection="0"/>
    <xf numFmtId="172" fontId="32" fillId="72" borderId="0" applyNumberFormat="0" applyBorder="0" applyAlignment="0" applyProtection="0"/>
    <xf numFmtId="0" fontId="90" fillId="53" borderId="0" applyNumberFormat="0" applyBorder="0" applyProtection="0"/>
    <xf numFmtId="172" fontId="32" fillId="54" borderId="0" applyNumberFormat="0" applyBorder="0" applyAlignment="0" applyProtection="0"/>
    <xf numFmtId="0" fontId="90" fillId="69" borderId="0" applyNumberFormat="0" applyBorder="0" applyProtection="0"/>
    <xf numFmtId="172" fontId="32" fillId="63" borderId="0" applyNumberFormat="0" applyBorder="0" applyAlignment="0" applyProtection="0"/>
    <xf numFmtId="0" fontId="90" fillId="73" borderId="0" applyNumberFormat="0" applyBorder="0" applyProtection="0"/>
    <xf numFmtId="172" fontId="32" fillId="74" borderId="0" applyNumberFormat="0" applyBorder="0" applyAlignment="0" applyProtection="0"/>
    <xf numFmtId="0" fontId="91" fillId="59" borderId="0" applyNumberFormat="0" applyBorder="0" applyAlignment="0" applyProtection="0">
      <alignment vertical="center"/>
    </xf>
    <xf numFmtId="0" fontId="91" fillId="60" borderId="0" applyNumberFormat="0" applyBorder="0" applyAlignment="0" applyProtection="0">
      <alignment vertical="center"/>
    </xf>
    <xf numFmtId="0" fontId="91" fillId="38" borderId="0" applyNumberFormat="0" applyBorder="0" applyAlignment="0" applyProtection="0">
      <alignment vertical="center"/>
    </xf>
    <xf numFmtId="0" fontId="91" fillId="59" borderId="0" applyNumberFormat="0" applyBorder="0" applyAlignment="0" applyProtection="0">
      <alignment vertical="center"/>
    </xf>
    <xf numFmtId="0" fontId="91" fillId="63" borderId="0" applyNumberFormat="0" applyBorder="0" applyAlignment="0" applyProtection="0">
      <alignment vertical="center"/>
    </xf>
    <xf numFmtId="0" fontId="91" fillId="38" borderId="0" applyNumberFormat="0" applyBorder="0" applyAlignment="0" applyProtection="0">
      <alignment vertical="center"/>
    </xf>
    <xf numFmtId="172" fontId="92" fillId="63" borderId="0" applyNumberFormat="0" applyBorder="0" applyAlignment="0" applyProtection="0"/>
    <xf numFmtId="172" fontId="92" fillId="60" borderId="0" applyNumberFormat="0" applyBorder="0" applyAlignment="0" applyProtection="0"/>
    <xf numFmtId="172" fontId="92" fillId="72" borderId="0" applyNumberFormat="0" applyBorder="0" applyAlignment="0" applyProtection="0"/>
    <xf numFmtId="172" fontId="92" fillId="54" borderId="0" applyNumberFormat="0" applyBorder="0" applyAlignment="0" applyProtection="0"/>
    <xf numFmtId="172" fontId="92" fillId="63" borderId="0" applyNumberFormat="0" applyBorder="0" applyAlignment="0" applyProtection="0"/>
    <xf numFmtId="172" fontId="92" fillId="74" borderId="0" applyNumberFormat="0" applyBorder="0" applyAlignment="0" applyProtection="0"/>
    <xf numFmtId="172" fontId="32" fillId="75" borderId="0" applyNumberFormat="0" applyBorder="0" applyAlignment="0" applyProtection="0"/>
    <xf numFmtId="191"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3"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94" fillId="72" borderId="0" applyNumberFormat="0" applyBorder="0" applyAlignment="0" applyProtection="0"/>
    <xf numFmtId="172" fontId="32" fillId="63" borderId="0" applyNumberFormat="0" applyBorder="0" applyAlignment="0" applyProtection="0"/>
    <xf numFmtId="180" fontId="55" fillId="63" borderId="0" applyNumberFormat="0" applyBorder="0" applyAlignment="0" applyProtection="0"/>
    <xf numFmtId="180" fontId="55" fillId="63" borderId="0" applyNumberFormat="0" applyBorder="0" applyAlignment="0" applyProtection="0"/>
    <xf numFmtId="172" fontId="32" fillId="63" borderId="0" applyNumberFormat="0" applyBorder="0" applyAlignment="0" applyProtection="0"/>
    <xf numFmtId="172" fontId="55" fillId="63" borderId="0" applyNumberFormat="0" applyBorder="0" applyAlignment="0" applyProtection="0"/>
    <xf numFmtId="180" fontId="55" fillId="63" borderId="0" applyNumberFormat="0" applyBorder="0" applyAlignment="0" applyProtection="0"/>
    <xf numFmtId="180" fontId="55" fillId="63" borderId="0" applyNumberFormat="0" applyBorder="0" applyAlignment="0" applyProtection="0"/>
    <xf numFmtId="172" fontId="55" fillId="63" borderId="0" applyNumberFormat="0" applyBorder="0" applyAlignment="0" applyProtection="0"/>
    <xf numFmtId="172" fontId="32" fillId="63" borderId="0" applyNumberFormat="0" applyBorder="0" applyAlignment="0" applyProtection="0"/>
    <xf numFmtId="172" fontId="4" fillId="11"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32" fillId="63" borderId="0" applyNumberFormat="0" applyBorder="0" applyAlignment="0" applyProtection="0"/>
    <xf numFmtId="180" fontId="55" fillId="63" borderId="0" applyNumberFormat="0" applyBorder="0" applyAlignment="0" applyProtection="0"/>
    <xf numFmtId="180" fontId="55"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56"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4" fillId="11" borderId="0" applyNumberFormat="0" applyBorder="0" applyAlignment="0" applyProtection="0"/>
    <xf numFmtId="0" fontId="32" fillId="63" borderId="0" applyNumberFormat="0" applyBorder="0" applyAlignment="0" applyProtection="0"/>
    <xf numFmtId="172" fontId="94" fillId="72"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4" fillId="72"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4" fillId="72" borderId="0" applyNumberFormat="0" applyBorder="0" applyAlignment="0" applyProtection="0"/>
    <xf numFmtId="172" fontId="32" fillId="63" borderId="0" applyNumberFormat="0" applyBorder="0" applyAlignment="0" applyProtection="0"/>
    <xf numFmtId="172" fontId="93" fillId="38" borderId="0" applyNumberFormat="0" applyBorder="0" applyAlignment="0" applyProtection="0"/>
    <xf numFmtId="172" fontId="93"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4" fillId="72" borderId="0" applyNumberFormat="0" applyBorder="0" applyAlignment="0" applyProtection="0"/>
    <xf numFmtId="172" fontId="32" fillId="63" borderId="0" applyNumberFormat="0" applyBorder="0" applyAlignment="0" applyProtection="0"/>
    <xf numFmtId="172" fontId="93" fillId="38" borderId="0" applyNumberFormat="0" applyBorder="0" applyAlignment="0" applyProtection="0"/>
    <xf numFmtId="172" fontId="93"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4" fillId="72" borderId="0" applyNumberFormat="0" applyBorder="0" applyAlignment="0" applyProtection="0"/>
    <xf numFmtId="172" fontId="32" fillId="63" borderId="0" applyNumberFormat="0" applyBorder="0" applyAlignment="0" applyProtection="0"/>
    <xf numFmtId="172" fontId="93" fillId="38" borderId="0" applyNumberFormat="0" applyBorder="0" applyAlignment="0" applyProtection="0"/>
    <xf numFmtId="172" fontId="93" fillId="38"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172" fontId="94" fillId="72" borderId="0" applyNumberFormat="0" applyBorder="0" applyAlignment="0" applyProtection="0"/>
    <xf numFmtId="172" fontId="94" fillId="72"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4" fillId="72"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91" fontId="32" fillId="63" borderId="0" applyNumberFormat="0" applyBorder="0" applyAlignment="0" applyProtection="0"/>
    <xf numFmtId="0"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172" fontId="93" fillId="38" borderId="0" applyNumberFormat="0" applyBorder="0" applyAlignment="0" applyProtection="0"/>
    <xf numFmtId="172" fontId="93" fillId="38" borderId="0" applyNumberFormat="0" applyBorder="0" applyAlignment="0" applyProtection="0"/>
    <xf numFmtId="172" fontId="93" fillId="38" borderId="0" applyNumberFormat="0" applyBorder="0" applyAlignment="0" applyProtection="0"/>
    <xf numFmtId="172" fontId="93" fillId="3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72" fontId="32" fillId="76" borderId="0" applyNumberFormat="0" applyBorder="0" applyAlignment="0" applyProtection="0"/>
    <xf numFmtId="191"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3" fillId="4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94" fillId="60" borderId="0" applyNumberFormat="0" applyBorder="0" applyAlignment="0" applyProtection="0"/>
    <xf numFmtId="172" fontId="32" fillId="60" borderId="0" applyNumberFormat="0" applyBorder="0" applyAlignment="0" applyProtection="0"/>
    <xf numFmtId="180" fontId="55" fillId="60" borderId="0" applyNumberFormat="0" applyBorder="0" applyAlignment="0" applyProtection="0"/>
    <xf numFmtId="180" fontId="55" fillId="60" borderId="0" applyNumberFormat="0" applyBorder="0" applyAlignment="0" applyProtection="0"/>
    <xf numFmtId="172" fontId="32" fillId="60" borderId="0" applyNumberFormat="0" applyBorder="0" applyAlignment="0" applyProtection="0"/>
    <xf numFmtId="172" fontId="55" fillId="60" borderId="0" applyNumberFormat="0" applyBorder="0" applyAlignment="0" applyProtection="0"/>
    <xf numFmtId="180" fontId="55" fillId="60" borderId="0" applyNumberFormat="0" applyBorder="0" applyAlignment="0" applyProtection="0"/>
    <xf numFmtId="180" fontId="55" fillId="60" borderId="0" applyNumberFormat="0" applyBorder="0" applyAlignment="0" applyProtection="0"/>
    <xf numFmtId="172" fontId="55" fillId="60" borderId="0" applyNumberFormat="0" applyBorder="0" applyAlignment="0" applyProtection="0"/>
    <xf numFmtId="172" fontId="32" fillId="60" borderId="0" applyNumberFormat="0" applyBorder="0" applyAlignment="0" applyProtection="0"/>
    <xf numFmtId="180" fontId="55"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0"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172" fontId="32" fillId="60" borderId="0" applyNumberFormat="0" applyBorder="0" applyAlignment="0" applyProtection="0"/>
    <xf numFmtId="180" fontId="55" fillId="60" borderId="0" applyNumberFormat="0" applyBorder="0" applyAlignment="0" applyProtection="0"/>
    <xf numFmtId="180" fontId="55"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172" fontId="32" fillId="60" borderId="0" applyNumberFormat="0" applyBorder="0" applyAlignment="0" applyProtection="0"/>
    <xf numFmtId="0"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0" fontId="4" fillId="15" borderId="0" applyNumberFormat="0" applyBorder="0" applyAlignment="0" applyProtection="0"/>
    <xf numFmtId="0" fontId="32" fillId="60" borderId="0" applyNumberFormat="0" applyBorder="0" applyAlignment="0" applyProtection="0"/>
    <xf numFmtId="172" fontId="94"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4"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93" fillId="4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4"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93" fillId="4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4"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93" fillId="4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4"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172" fontId="94" fillId="60" borderId="0" applyNumberFormat="0" applyBorder="0" applyAlignment="0" applyProtection="0"/>
    <xf numFmtId="172" fontId="94" fillId="60"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172" fontId="4" fillId="15"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4"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91" fontId="32" fillId="60" borderId="0" applyNumberFormat="0" applyBorder="0" applyAlignment="0" applyProtection="0"/>
    <xf numFmtId="0"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32" fillId="6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172" fontId="93" fillId="4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72" fontId="32" fillId="77" borderId="0" applyNumberFormat="0" applyBorder="0" applyAlignment="0" applyProtection="0"/>
    <xf numFmtId="191"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93" fillId="5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32" fillId="72" borderId="0" applyNumberFormat="0" applyBorder="0" applyAlignment="0" applyProtection="0"/>
    <xf numFmtId="172" fontId="32" fillId="72" borderId="0" applyNumberFormat="0" applyBorder="0" applyAlignment="0" applyProtection="0"/>
    <xf numFmtId="172" fontId="94" fillId="38" borderId="0" applyNumberFormat="0" applyBorder="0" applyAlignment="0" applyProtection="0"/>
    <xf numFmtId="172" fontId="32" fillId="72" borderId="0" applyNumberFormat="0" applyBorder="0" applyAlignment="0" applyProtection="0"/>
    <xf numFmtId="180" fontId="55" fillId="72" borderId="0" applyNumberFormat="0" applyBorder="0" applyAlignment="0" applyProtection="0"/>
    <xf numFmtId="180" fontId="55" fillId="72" borderId="0" applyNumberFormat="0" applyBorder="0" applyAlignment="0" applyProtection="0"/>
    <xf numFmtId="172" fontId="32" fillId="72" borderId="0" applyNumberFormat="0" applyBorder="0" applyAlignment="0" applyProtection="0"/>
    <xf numFmtId="172" fontId="55" fillId="72" borderId="0" applyNumberFormat="0" applyBorder="0" applyAlignment="0" applyProtection="0"/>
    <xf numFmtId="180" fontId="55" fillId="72" borderId="0" applyNumberFormat="0" applyBorder="0" applyAlignment="0" applyProtection="0"/>
    <xf numFmtId="180" fontId="55" fillId="72" borderId="0" applyNumberFormat="0" applyBorder="0" applyAlignment="0" applyProtection="0"/>
    <xf numFmtId="172" fontId="55" fillId="72" borderId="0" applyNumberFormat="0" applyBorder="0" applyAlignment="0" applyProtection="0"/>
    <xf numFmtId="172" fontId="32" fillId="72" borderId="0" applyNumberFormat="0" applyBorder="0" applyAlignment="0" applyProtection="0"/>
    <xf numFmtId="172" fontId="4" fillId="19"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172" fontId="32" fillId="72" borderId="0" applyNumberFormat="0" applyBorder="0" applyAlignment="0" applyProtection="0"/>
    <xf numFmtId="180" fontId="55" fillId="72" borderId="0" applyNumberFormat="0" applyBorder="0" applyAlignment="0" applyProtection="0"/>
    <xf numFmtId="180" fontId="55"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172" fontId="32" fillId="72" borderId="0" applyNumberFormat="0" applyBorder="0" applyAlignment="0" applyProtection="0"/>
    <xf numFmtId="0"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32" fillId="3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0" fontId="4" fillId="19" borderId="0" applyNumberFormat="0" applyBorder="0" applyAlignment="0" applyProtection="0"/>
    <xf numFmtId="0" fontId="32" fillId="72" borderId="0" applyNumberFormat="0" applyBorder="0" applyAlignment="0" applyProtection="0"/>
    <xf numFmtId="172" fontId="94" fillId="3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94" fillId="38"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32"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2" borderId="0" applyNumberFormat="0" applyBorder="0" applyAlignment="0" applyProtection="0"/>
    <xf numFmtId="0" fontId="32"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8" borderId="0" applyNumberFormat="0" applyBorder="0" applyAlignment="0" applyProtection="0"/>
    <xf numFmtId="172" fontId="93" fillId="5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2" borderId="0" applyNumberFormat="0" applyBorder="0" applyAlignment="0" applyProtection="0"/>
    <xf numFmtId="0" fontId="32"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8" borderId="0" applyNumberFormat="0" applyBorder="0" applyAlignment="0" applyProtection="0"/>
    <xf numFmtId="172" fontId="93" fillId="5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2" borderId="0" applyNumberFormat="0" applyBorder="0" applyAlignment="0" applyProtection="0"/>
    <xf numFmtId="0" fontId="32"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8" borderId="0" applyNumberFormat="0" applyBorder="0" applyAlignment="0" applyProtection="0"/>
    <xf numFmtId="172" fontId="93" fillId="5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2" borderId="0" applyNumberFormat="0" applyBorder="0" applyAlignment="0" applyProtection="0"/>
    <xf numFmtId="172" fontId="101" fillId="0" borderId="0"/>
    <xf numFmtId="172" fontId="101" fillId="0" borderId="0"/>
    <xf numFmtId="0" fontId="32"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2" borderId="0" applyNumberFormat="0" applyBorder="0" applyAlignment="0" applyProtection="0"/>
    <xf numFmtId="0" fontId="32"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2" borderId="0" applyNumberFormat="0" applyBorder="0" applyAlignment="0" applyProtection="0"/>
    <xf numFmtId="0" fontId="32"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72" fontId="32" fillId="66" borderId="0" applyNumberFormat="0" applyBorder="0" applyAlignment="0" applyProtection="0"/>
    <xf numFmtId="191"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63" borderId="0" applyNumberFormat="0" applyBorder="0" applyAlignment="0" applyProtection="0"/>
    <xf numFmtId="172" fontId="32" fillId="54" borderId="0" applyNumberFormat="0" applyBorder="0" applyAlignment="0" applyProtection="0"/>
    <xf numFmtId="172" fontId="32" fillId="54" borderId="0" applyNumberFormat="0" applyBorder="0" applyAlignment="0" applyProtection="0"/>
    <xf numFmtId="0" fontId="32" fillId="54" borderId="0" applyNumberFormat="0" applyBorder="0" applyAlignment="0" applyProtection="0"/>
    <xf numFmtId="172" fontId="101" fillId="0" borderId="0"/>
    <xf numFmtId="191" fontId="55" fillId="54" borderId="0" applyNumberFormat="0" applyBorder="0" applyAlignment="0" applyProtection="0"/>
    <xf numFmtId="180" fontId="55" fillId="54" borderId="0" applyNumberFormat="0" applyBorder="0" applyAlignment="0" applyProtection="0"/>
    <xf numFmtId="180" fontId="55" fillId="54" borderId="0" applyNumberFormat="0" applyBorder="0" applyAlignment="0" applyProtection="0"/>
    <xf numFmtId="172" fontId="101" fillId="0" borderId="0"/>
    <xf numFmtId="172" fontId="55" fillId="54" borderId="0" applyNumberFormat="0" applyBorder="0" applyAlignment="0" applyProtection="0"/>
    <xf numFmtId="180" fontId="55" fillId="54" borderId="0" applyNumberFormat="0" applyBorder="0" applyAlignment="0" applyProtection="0"/>
    <xf numFmtId="180" fontId="55" fillId="54" borderId="0" applyNumberFormat="0" applyBorder="0" applyAlignment="0" applyProtection="0"/>
    <xf numFmtId="172" fontId="101" fillId="0" borderId="0"/>
    <xf numFmtId="172" fontId="32" fillId="54" borderId="0" applyNumberFormat="0" applyBorder="0" applyAlignment="0" applyProtection="0"/>
    <xf numFmtId="172" fontId="32" fillId="54" borderId="0" applyNumberFormat="0" applyBorder="0" applyAlignment="0" applyProtection="0"/>
    <xf numFmtId="172" fontId="4" fillId="23" borderId="0" applyNumberFormat="0" applyBorder="0" applyAlignment="0" applyProtection="0"/>
    <xf numFmtId="172" fontId="101" fillId="0" borderId="0"/>
    <xf numFmtId="172" fontId="32" fillId="54" borderId="0" applyNumberFormat="0" applyBorder="0" applyAlignment="0" applyProtection="0"/>
    <xf numFmtId="172" fontId="101" fillId="0" borderId="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101" fillId="0" borderId="0"/>
    <xf numFmtId="180" fontId="55" fillId="54" borderId="0" applyNumberFormat="0" applyBorder="0" applyAlignment="0" applyProtection="0"/>
    <xf numFmtId="180" fontId="55" fillId="54" borderId="0" applyNumberFormat="0" applyBorder="0" applyAlignment="0" applyProtection="0"/>
    <xf numFmtId="172" fontId="101" fillId="0" borderId="0"/>
    <xf numFmtId="172" fontId="101" fillId="0" borderId="0"/>
    <xf numFmtId="172" fontId="101" fillId="0" borderId="0"/>
    <xf numFmtId="180" fontId="32" fillId="54" borderId="0" applyNumberFormat="0" applyBorder="0" applyAlignment="0" applyProtection="0"/>
    <xf numFmtId="180" fontId="32" fillId="54" borderId="0" applyNumberFormat="0" applyBorder="0" applyAlignment="0" applyProtection="0"/>
    <xf numFmtId="172" fontId="101" fillId="0" borderId="0"/>
    <xf numFmtId="172" fontId="101" fillId="0" borderId="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0" fontId="32" fillId="4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4" fillId="23" borderId="0" applyNumberFormat="0" applyBorder="0" applyAlignment="0" applyProtection="0"/>
    <xf numFmtId="0" fontId="32" fillId="54" borderId="0" applyNumberFormat="0" applyBorder="0" applyAlignment="0" applyProtection="0"/>
    <xf numFmtId="172" fontId="101" fillId="0" borderId="0"/>
    <xf numFmtId="172" fontId="32" fillId="54" borderId="0" applyNumberFormat="0" applyBorder="0" applyAlignment="0" applyProtection="0"/>
    <xf numFmtId="172" fontId="101" fillId="0" borderId="0"/>
    <xf numFmtId="172" fontId="101" fillId="0" borderId="0"/>
    <xf numFmtId="172" fontId="101" fillId="0" borderId="0"/>
    <xf numFmtId="172"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54" borderId="0" applyNumberFormat="0" applyBorder="0" applyAlignment="0" applyProtection="0"/>
    <xf numFmtId="0"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63" borderId="0" applyNumberFormat="0" applyBorder="0" applyAlignment="0" applyProtection="0"/>
    <xf numFmtId="172" fontId="93"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54" borderId="0" applyNumberFormat="0" applyBorder="0" applyAlignment="0" applyProtection="0"/>
    <xf numFmtId="0"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63" borderId="0" applyNumberFormat="0" applyBorder="0" applyAlignment="0" applyProtection="0"/>
    <xf numFmtId="172" fontId="93"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54" borderId="0" applyNumberFormat="0" applyBorder="0" applyAlignment="0" applyProtection="0"/>
    <xf numFmtId="0"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63" borderId="0" applyNumberFormat="0" applyBorder="0" applyAlignment="0" applyProtection="0"/>
    <xf numFmtId="172" fontId="93"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54" borderId="0" applyNumberFormat="0" applyBorder="0" applyAlignment="0" applyProtection="0"/>
    <xf numFmtId="172" fontId="101" fillId="0" borderId="0"/>
    <xf numFmtId="172" fontId="101" fillId="0" borderId="0"/>
    <xf numFmtId="0"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54" borderId="0" applyNumberFormat="0" applyBorder="0" applyAlignment="0" applyProtection="0"/>
    <xf numFmtId="0"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54" borderId="0" applyNumberFormat="0" applyBorder="0" applyAlignment="0" applyProtection="0"/>
    <xf numFmtId="0" fontId="32" fillId="5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63" borderId="0" applyNumberFormat="0" applyBorder="0" applyAlignment="0" applyProtection="0"/>
    <xf numFmtId="172" fontId="93" fillId="63" borderId="0" applyNumberFormat="0" applyBorder="0" applyAlignment="0" applyProtection="0"/>
    <xf numFmtId="172" fontId="93" fillId="63" borderId="0" applyNumberFormat="0" applyBorder="0" applyAlignment="0" applyProtection="0"/>
    <xf numFmtId="172" fontId="93" fillId="6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172" fontId="32" fillId="75" borderId="0" applyNumberFormat="0" applyBorder="0" applyAlignment="0" applyProtection="0"/>
    <xf numFmtId="191"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9" borderId="0" applyNumberFormat="0" applyBorder="0" applyAlignment="0" applyProtection="0"/>
    <xf numFmtId="172" fontId="32" fillId="63" borderId="0" applyNumberFormat="0" applyBorder="0" applyAlignment="0" applyProtection="0"/>
    <xf numFmtId="172" fontId="32" fillId="63" borderId="0" applyNumberFormat="0" applyBorder="0" applyAlignment="0" applyProtection="0"/>
    <xf numFmtId="0" fontId="32" fillId="63" borderId="0" applyNumberFormat="0" applyBorder="0" applyAlignment="0" applyProtection="0"/>
    <xf numFmtId="172" fontId="101" fillId="0" borderId="0"/>
    <xf numFmtId="191" fontId="55" fillId="63" borderId="0" applyNumberFormat="0" applyBorder="0" applyAlignment="0" applyProtection="0"/>
    <xf numFmtId="180" fontId="55" fillId="63" borderId="0" applyNumberFormat="0" applyBorder="0" applyAlignment="0" applyProtection="0"/>
    <xf numFmtId="180" fontId="55" fillId="63" borderId="0" applyNumberFormat="0" applyBorder="0" applyAlignment="0" applyProtection="0"/>
    <xf numFmtId="172" fontId="101" fillId="0" borderId="0"/>
    <xf numFmtId="172" fontId="55" fillId="63" borderId="0" applyNumberFormat="0" applyBorder="0" applyAlignment="0" applyProtection="0"/>
    <xf numFmtId="180" fontId="55" fillId="63" borderId="0" applyNumberFormat="0" applyBorder="0" applyAlignment="0" applyProtection="0"/>
    <xf numFmtId="180" fontId="55" fillId="63" borderId="0" applyNumberFormat="0" applyBorder="0" applyAlignment="0" applyProtection="0"/>
    <xf numFmtId="172" fontId="101" fillId="0" borderId="0"/>
    <xf numFmtId="172" fontId="32" fillId="63" borderId="0" applyNumberFormat="0" applyBorder="0" applyAlignment="0" applyProtection="0"/>
    <xf numFmtId="172" fontId="32" fillId="63" borderId="0" applyNumberFormat="0" applyBorder="0" applyAlignment="0" applyProtection="0"/>
    <xf numFmtId="172" fontId="4" fillId="27" borderId="0" applyNumberFormat="0" applyBorder="0" applyAlignment="0" applyProtection="0"/>
    <xf numFmtId="172" fontId="101" fillId="0" borderId="0"/>
    <xf numFmtId="172" fontId="32" fillId="63" borderId="0" applyNumberFormat="0" applyBorder="0" applyAlignment="0" applyProtection="0"/>
    <xf numFmtId="172" fontId="101" fillId="0" borderId="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101" fillId="0" borderId="0"/>
    <xf numFmtId="180" fontId="55" fillId="63" borderId="0" applyNumberFormat="0" applyBorder="0" applyAlignment="0" applyProtection="0"/>
    <xf numFmtId="180" fontId="55" fillId="63" borderId="0" applyNumberFormat="0" applyBorder="0" applyAlignment="0" applyProtection="0"/>
    <xf numFmtId="172" fontId="101" fillId="0" borderId="0"/>
    <xf numFmtId="172" fontId="101" fillId="0" borderId="0"/>
    <xf numFmtId="172" fontId="101" fillId="0" borderId="0"/>
    <xf numFmtId="180" fontId="32" fillId="63" borderId="0" applyNumberFormat="0" applyBorder="0" applyAlignment="0" applyProtection="0"/>
    <xf numFmtId="180" fontId="32" fillId="63" borderId="0" applyNumberFormat="0" applyBorder="0" applyAlignment="0" applyProtection="0"/>
    <xf numFmtId="172" fontId="101" fillId="0" borderId="0"/>
    <xf numFmtId="172" fontId="101" fillId="0" borderId="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0" fontId="32" fillId="56"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4" fillId="27" borderId="0" applyNumberFormat="0" applyBorder="0" applyAlignment="0" applyProtection="0"/>
    <xf numFmtId="0" fontId="32" fillId="63" borderId="0" applyNumberFormat="0" applyBorder="0" applyAlignment="0" applyProtection="0"/>
    <xf numFmtId="172" fontId="101" fillId="0" borderId="0"/>
    <xf numFmtId="172" fontId="32" fillId="63" borderId="0" applyNumberFormat="0" applyBorder="0" applyAlignment="0" applyProtection="0"/>
    <xf numFmtId="172" fontId="101" fillId="0" borderId="0"/>
    <xf numFmtId="172" fontId="101" fillId="0" borderId="0"/>
    <xf numFmtId="172" fontId="101" fillId="0" borderId="0"/>
    <xf numFmtId="172"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63" borderId="0" applyNumberFormat="0" applyBorder="0" applyAlignment="0" applyProtection="0"/>
    <xf numFmtId="0"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9" borderId="0" applyNumberFormat="0" applyBorder="0" applyAlignment="0" applyProtection="0"/>
    <xf numFmtId="172" fontId="93" fillId="5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63" borderId="0" applyNumberFormat="0" applyBorder="0" applyAlignment="0" applyProtection="0"/>
    <xf numFmtId="0"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9" borderId="0" applyNumberFormat="0" applyBorder="0" applyAlignment="0" applyProtection="0"/>
    <xf numFmtId="172" fontId="93" fillId="5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63" borderId="0" applyNumberFormat="0" applyBorder="0" applyAlignment="0" applyProtection="0"/>
    <xf numFmtId="0"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9" borderId="0" applyNumberFormat="0" applyBorder="0" applyAlignment="0" applyProtection="0"/>
    <xf numFmtId="172" fontId="93" fillId="5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63" borderId="0" applyNumberFormat="0" applyBorder="0" applyAlignment="0" applyProtection="0"/>
    <xf numFmtId="172" fontId="101" fillId="0" borderId="0"/>
    <xf numFmtId="172" fontId="101" fillId="0" borderId="0"/>
    <xf numFmtId="0"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63" borderId="0" applyNumberFormat="0" applyBorder="0" applyAlignment="0" applyProtection="0"/>
    <xf numFmtId="0"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63" borderId="0" applyNumberFormat="0" applyBorder="0" applyAlignment="0" applyProtection="0"/>
    <xf numFmtId="0" fontId="32" fillId="6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9" borderId="0" applyNumberFormat="0" applyBorder="0" applyAlignment="0" applyProtection="0"/>
    <xf numFmtId="172" fontId="93" fillId="59" borderId="0" applyNumberFormat="0" applyBorder="0" applyAlignment="0" applyProtection="0"/>
    <xf numFmtId="172" fontId="93" fillId="59" borderId="0" applyNumberFormat="0" applyBorder="0" applyAlignment="0" applyProtection="0"/>
    <xf numFmtId="172" fontId="93" fillId="5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2" fontId="32" fillId="78" borderId="0" applyNumberFormat="0" applyBorder="0" applyAlignment="0" applyProtection="0"/>
    <xf numFmtId="191"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6" borderId="0" applyNumberFormat="0" applyBorder="0" applyAlignment="0" applyProtection="0"/>
    <xf numFmtId="172" fontId="32" fillId="74" borderId="0" applyNumberFormat="0" applyBorder="0" applyAlignment="0" applyProtection="0"/>
    <xf numFmtId="172" fontId="32" fillId="74" borderId="0" applyNumberFormat="0" applyBorder="0" applyAlignment="0" applyProtection="0"/>
    <xf numFmtId="0" fontId="32" fillId="74" borderId="0" applyNumberFormat="0" applyBorder="0" applyAlignment="0" applyProtection="0"/>
    <xf numFmtId="172" fontId="101" fillId="0" borderId="0"/>
    <xf numFmtId="191" fontId="55" fillId="74" borderId="0" applyNumberFormat="0" applyBorder="0" applyAlignment="0" applyProtection="0"/>
    <xf numFmtId="180" fontId="55" fillId="74" borderId="0" applyNumberFormat="0" applyBorder="0" applyAlignment="0" applyProtection="0"/>
    <xf numFmtId="180" fontId="55" fillId="74" borderId="0" applyNumberFormat="0" applyBorder="0" applyAlignment="0" applyProtection="0"/>
    <xf numFmtId="172" fontId="101" fillId="0" borderId="0"/>
    <xf numFmtId="172" fontId="55" fillId="74" borderId="0" applyNumberFormat="0" applyBorder="0" applyAlignment="0" applyProtection="0"/>
    <xf numFmtId="180" fontId="55" fillId="74" borderId="0" applyNumberFormat="0" applyBorder="0" applyAlignment="0" applyProtection="0"/>
    <xf numFmtId="180" fontId="55" fillId="74" borderId="0" applyNumberFormat="0" applyBorder="0" applyAlignment="0" applyProtection="0"/>
    <xf numFmtId="172" fontId="101" fillId="0" borderId="0"/>
    <xf numFmtId="172" fontId="32" fillId="74" borderId="0" applyNumberFormat="0" applyBorder="0" applyAlignment="0" applyProtection="0"/>
    <xf numFmtId="172" fontId="32" fillId="74" borderId="0" applyNumberFormat="0" applyBorder="0" applyAlignment="0" applyProtection="0"/>
    <xf numFmtId="172" fontId="4" fillId="31" borderId="0" applyNumberFormat="0" applyBorder="0" applyAlignment="0" applyProtection="0"/>
    <xf numFmtId="172" fontId="101" fillId="0" borderId="0"/>
    <xf numFmtId="172" fontId="32" fillId="74" borderId="0" applyNumberFormat="0" applyBorder="0" applyAlignment="0" applyProtection="0"/>
    <xf numFmtId="172" fontId="101" fillId="0" borderId="0"/>
    <xf numFmtId="0" fontId="32" fillId="74" borderId="0" applyNumberFormat="0" applyBorder="0" applyAlignment="0" applyProtection="0"/>
    <xf numFmtId="180" fontId="32" fillId="74" borderId="0" applyNumberFormat="0" applyBorder="0" applyAlignment="0" applyProtection="0"/>
    <xf numFmtId="180" fontId="32" fillId="74" borderId="0" applyNumberFormat="0" applyBorder="0" applyAlignment="0" applyProtection="0"/>
    <xf numFmtId="172" fontId="101" fillId="0" borderId="0"/>
    <xf numFmtId="180" fontId="55" fillId="74" borderId="0" applyNumberFormat="0" applyBorder="0" applyAlignment="0" applyProtection="0"/>
    <xf numFmtId="180" fontId="55" fillId="74" borderId="0" applyNumberFormat="0" applyBorder="0" applyAlignment="0" applyProtection="0"/>
    <xf numFmtId="172" fontId="101" fillId="0" borderId="0"/>
    <xf numFmtId="172" fontId="101" fillId="0" borderId="0"/>
    <xf numFmtId="172" fontId="101" fillId="0" borderId="0"/>
    <xf numFmtId="180" fontId="32" fillId="74" borderId="0" applyNumberFormat="0" applyBorder="0" applyAlignment="0" applyProtection="0"/>
    <xf numFmtId="180" fontId="32" fillId="74" borderId="0" applyNumberFormat="0" applyBorder="0" applyAlignment="0" applyProtection="0"/>
    <xf numFmtId="172" fontId="101" fillId="0" borderId="0"/>
    <xf numFmtId="172" fontId="101" fillId="0" borderId="0"/>
    <xf numFmtId="0" fontId="32" fillId="74" borderId="0" applyNumberFormat="0" applyBorder="0" applyAlignment="0" applyProtection="0"/>
    <xf numFmtId="180" fontId="32" fillId="74" borderId="0" applyNumberFormat="0" applyBorder="0" applyAlignment="0" applyProtection="0"/>
    <xf numFmtId="180"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0" fontId="32" fillId="37"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4" fillId="31" borderId="0" applyNumberFormat="0" applyBorder="0" applyAlignment="0" applyProtection="0"/>
    <xf numFmtId="0" fontId="32" fillId="74" borderId="0" applyNumberFormat="0" applyBorder="0" applyAlignment="0" applyProtection="0"/>
    <xf numFmtId="172" fontId="101" fillId="0" borderId="0"/>
    <xf numFmtId="172" fontId="32" fillId="74" borderId="0" applyNumberFormat="0" applyBorder="0" applyAlignment="0" applyProtection="0"/>
    <xf numFmtId="172" fontId="101" fillId="0" borderId="0"/>
    <xf numFmtId="172" fontId="101" fillId="0" borderId="0"/>
    <xf numFmtId="172" fontId="101" fillId="0" borderId="0"/>
    <xf numFmtId="172"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4" borderId="0" applyNumberFormat="0" applyBorder="0" applyAlignment="0" applyProtection="0"/>
    <xf numFmtId="0"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6" borderId="0" applyNumberFormat="0" applyBorder="0" applyAlignment="0" applyProtection="0"/>
    <xf numFmtId="172" fontId="93" fillId="56"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4" borderId="0" applyNumberFormat="0" applyBorder="0" applyAlignment="0" applyProtection="0"/>
    <xf numFmtId="0"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6" borderId="0" applyNumberFormat="0" applyBorder="0" applyAlignment="0" applyProtection="0"/>
    <xf numFmtId="172" fontId="93" fillId="56"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4" borderId="0" applyNumberFormat="0" applyBorder="0" applyAlignment="0" applyProtection="0"/>
    <xf numFmtId="0"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6" borderId="0" applyNumberFormat="0" applyBorder="0" applyAlignment="0" applyProtection="0"/>
    <xf numFmtId="172" fontId="93" fillId="56"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4" borderId="0" applyNumberFormat="0" applyBorder="0" applyAlignment="0" applyProtection="0"/>
    <xf numFmtId="172" fontId="101" fillId="0" borderId="0"/>
    <xf numFmtId="172" fontId="101" fillId="0" borderId="0"/>
    <xf numFmtId="0"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4" borderId="0" applyNumberFormat="0" applyBorder="0" applyAlignment="0" applyProtection="0"/>
    <xf numFmtId="0"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74" borderId="0" applyNumberFormat="0" applyBorder="0" applyAlignment="0" applyProtection="0"/>
    <xf numFmtId="0" fontId="32" fillId="7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9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63" borderId="0" applyNumberFormat="0" applyBorder="0" applyAlignment="0" applyProtection="0"/>
    <xf numFmtId="0" fontId="96" fillId="60" borderId="0" applyNumberFormat="0" applyBorder="0" applyAlignment="0" applyProtection="0"/>
    <xf numFmtId="0" fontId="96" fillId="72" borderId="0" applyNumberFormat="0" applyBorder="0" applyAlignment="0" applyProtection="0"/>
    <xf numFmtId="0" fontId="96" fillId="54" borderId="0" applyNumberFormat="0" applyBorder="0" applyAlignment="0" applyProtection="0"/>
    <xf numFmtId="0" fontId="96" fillId="63" borderId="0" applyNumberFormat="0" applyBorder="0" applyAlignment="0" applyProtection="0"/>
    <xf numFmtId="0" fontId="96" fillId="74" borderId="0" applyNumberFormat="0" applyBorder="0" applyAlignment="0" applyProtection="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97" fillId="11" borderId="0" applyNumberFormat="0" applyBorder="0" applyAlignment="0" applyProtection="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97" fillId="11" borderId="0"/>
    <xf numFmtId="0" fontId="97" fillId="11" borderId="0"/>
    <xf numFmtId="0" fontId="97" fillId="11"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97"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97" fillId="11" borderId="0"/>
    <xf numFmtId="0" fontId="97" fillId="11" borderId="0"/>
    <xf numFmtId="0" fontId="97" fillId="11" borderId="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55" fillId="75" borderId="0" applyNumberFormat="0" applyBorder="0" applyAlignment="0" applyProtection="0"/>
    <xf numFmtId="0" fontId="55" fillId="75" borderId="0"/>
    <xf numFmtId="0" fontId="55" fillId="75" borderId="0"/>
    <xf numFmtId="0" fontId="55" fillId="75"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26" fillId="11" borderId="0" applyNumberFormat="0" applyBorder="0" applyAlignment="0" applyProtection="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xf numFmtId="0" fontId="26" fillId="11" borderId="0"/>
    <xf numFmtId="0" fontId="97" fillId="11" borderId="0"/>
    <xf numFmtId="0" fontId="97"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26" fillId="15" borderId="0" applyNumberFormat="0" applyBorder="0" applyAlignment="0" applyProtection="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55" fillId="76" borderId="0" applyNumberFormat="0" applyBorder="0" applyAlignment="0" applyProtection="0"/>
    <xf numFmtId="0" fontId="26" fillId="15" borderId="0"/>
    <xf numFmtId="0" fontId="26" fillId="15" borderId="0"/>
    <xf numFmtId="0" fontId="26" fillId="15" borderId="0"/>
    <xf numFmtId="0" fontId="55" fillId="76" borderId="0"/>
    <xf numFmtId="0" fontId="55" fillId="76" borderId="0"/>
    <xf numFmtId="0" fontId="55" fillId="76" borderId="0"/>
    <xf numFmtId="0" fontId="55" fillId="76" borderId="0"/>
    <xf numFmtId="0" fontId="55" fillId="76" borderId="0"/>
    <xf numFmtId="0" fontId="55" fillId="76" borderId="0"/>
    <xf numFmtId="0" fontId="97" fillId="15" borderId="0"/>
    <xf numFmtId="0" fontId="97" fillId="15" borderId="0"/>
    <xf numFmtId="0" fontId="97" fillId="15" borderId="0"/>
    <xf numFmtId="0" fontId="97" fillId="15" borderId="0"/>
    <xf numFmtId="0" fontId="97" fillId="15" borderId="0"/>
    <xf numFmtId="0" fontId="97" fillId="15" borderId="0"/>
    <xf numFmtId="0" fontId="97" fillId="15" borderId="0"/>
    <xf numFmtId="0" fontId="26" fillId="15" borderId="0"/>
    <xf numFmtId="0" fontId="97" fillId="15" borderId="0"/>
    <xf numFmtId="0" fontId="97"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55" fillId="76" borderId="0" applyNumberFormat="0" applyBorder="0" applyAlignment="0" applyProtection="0"/>
    <xf numFmtId="0" fontId="26" fillId="15" borderId="0"/>
    <xf numFmtId="0" fontId="26" fillId="15" borderId="0"/>
    <xf numFmtId="0" fontId="26" fillId="15" borderId="0"/>
    <xf numFmtId="0" fontId="55" fillId="76" borderId="0"/>
    <xf numFmtId="0" fontId="55" fillId="76" borderId="0"/>
    <xf numFmtId="0" fontId="55" fillId="76" borderId="0"/>
    <xf numFmtId="0" fontId="55" fillId="76" borderId="0"/>
    <xf numFmtId="0" fontId="55" fillId="76" borderId="0"/>
    <xf numFmtId="0" fontId="55" fillId="76" borderId="0"/>
    <xf numFmtId="0" fontId="97" fillId="15" borderId="0" applyNumberFormat="0" applyBorder="0" applyAlignment="0" applyProtection="0"/>
    <xf numFmtId="0" fontId="26" fillId="15" borderId="0" applyNumberFormat="0" applyBorder="0" applyAlignment="0" applyProtection="0"/>
    <xf numFmtId="0" fontId="26" fillId="15" borderId="0"/>
    <xf numFmtId="0" fontId="26" fillId="15" borderId="0"/>
    <xf numFmtId="0" fontId="26" fillId="15" borderId="0"/>
    <xf numFmtId="0" fontId="97" fillId="15" borderId="0"/>
    <xf numFmtId="0" fontId="97" fillId="15" borderId="0"/>
    <xf numFmtId="0" fontId="97" fillId="15" borderId="0"/>
    <xf numFmtId="0" fontId="97"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97" fillId="19" borderId="0" applyNumberFormat="0" applyBorder="0" applyAlignment="0" applyProtection="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97" fillId="19" borderId="0"/>
    <xf numFmtId="0" fontId="97" fillId="19" borderId="0"/>
    <xf numFmtId="0" fontId="97" fillId="19"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97"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97" fillId="19" borderId="0"/>
    <xf numFmtId="0" fontId="97" fillId="19" borderId="0"/>
    <xf numFmtId="0" fontId="97" fillId="19" borderId="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55" fillId="77" borderId="0" applyNumberFormat="0" applyBorder="0" applyAlignment="0" applyProtection="0"/>
    <xf numFmtId="0" fontId="55" fillId="77" borderId="0"/>
    <xf numFmtId="0" fontId="55" fillId="77" borderId="0"/>
    <xf numFmtId="0" fontId="55" fillId="77"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26" fillId="19" borderId="0" applyNumberFormat="0" applyBorder="0" applyAlignment="0" applyProtection="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xf numFmtId="0" fontId="26" fillId="19" borderId="0"/>
    <xf numFmtId="0" fontId="97" fillId="19" borderId="0"/>
    <xf numFmtId="0" fontId="97"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97" fillId="23" borderId="0" applyNumberFormat="0" applyBorder="0" applyAlignment="0" applyProtection="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97" fillId="23" borderId="0"/>
    <xf numFmtId="0" fontId="97" fillId="23" borderId="0"/>
    <xf numFmtId="0" fontId="97" fillId="23"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97"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97" fillId="23" borderId="0"/>
    <xf numFmtId="0" fontId="97" fillId="23" borderId="0"/>
    <xf numFmtId="0" fontId="97" fillId="23" borderId="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55" fillId="66" borderId="0" applyNumberFormat="0" applyBorder="0" applyAlignment="0" applyProtection="0"/>
    <xf numFmtId="0" fontId="55" fillId="66" borderId="0"/>
    <xf numFmtId="0" fontId="55" fillId="66" borderId="0"/>
    <xf numFmtId="0" fontId="55" fillId="66"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26" fillId="23" borderId="0" applyNumberFormat="0" applyBorder="0" applyAlignment="0" applyProtection="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xf numFmtId="0" fontId="26" fillId="23" borderId="0"/>
    <xf numFmtId="0" fontId="97" fillId="23" borderId="0"/>
    <xf numFmtId="0" fontId="97"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97" fillId="27" borderId="0" applyNumberFormat="0" applyBorder="0" applyAlignment="0" applyProtection="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97" fillId="27" borderId="0"/>
    <xf numFmtId="0" fontId="97" fillId="27" borderId="0"/>
    <xf numFmtId="0" fontId="97" fillId="27"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97"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97" fillId="27" borderId="0"/>
    <xf numFmtId="0" fontId="97" fillId="27" borderId="0"/>
    <xf numFmtId="0" fontId="97" fillId="27" borderId="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55" fillId="75" borderId="0" applyNumberFormat="0" applyBorder="0" applyAlignment="0" applyProtection="0"/>
    <xf numFmtId="0" fontId="55" fillId="75" borderId="0"/>
    <xf numFmtId="0" fontId="55" fillId="75" borderId="0"/>
    <xf numFmtId="0" fontId="55" fillId="75"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26" fillId="27" borderId="0" applyNumberFormat="0" applyBorder="0" applyAlignment="0" applyProtection="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xf numFmtId="0" fontId="26" fillId="27" borderId="0"/>
    <xf numFmtId="0" fontId="97" fillId="27" borderId="0"/>
    <xf numFmtId="0" fontId="97"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97" fillId="31" borderId="0" applyNumberFormat="0" applyBorder="0" applyAlignment="0" applyProtection="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97" fillId="31" borderId="0"/>
    <xf numFmtId="0" fontId="97" fillId="31" borderId="0"/>
    <xf numFmtId="0" fontId="97" fillId="31"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97"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97" fillId="31" borderId="0"/>
    <xf numFmtId="0" fontId="97" fillId="31" borderId="0"/>
    <xf numFmtId="0" fontId="97" fillId="31" borderId="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55" fillId="78" borderId="0" applyNumberFormat="0" applyBorder="0" applyAlignment="0" applyProtection="0"/>
    <xf numFmtId="0" fontId="55" fillId="78" borderId="0"/>
    <xf numFmtId="0" fontId="55" fillId="78" borderId="0"/>
    <xf numFmtId="0" fontId="55" fillId="78"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26" fillId="31" borderId="0" applyNumberFormat="0" applyBorder="0" applyAlignment="0" applyProtection="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xf numFmtId="0" fontId="26" fillId="31" borderId="0"/>
    <xf numFmtId="0" fontId="97" fillId="31" borderId="0"/>
    <xf numFmtId="0" fontId="97"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80" fontId="32" fillId="60" borderId="0" applyNumberFormat="0" applyBorder="0" applyAlignment="0" applyProtection="0"/>
    <xf numFmtId="180" fontId="32" fillId="60"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180" fontId="32" fillId="72" borderId="0" applyNumberFormat="0" applyBorder="0" applyAlignment="0" applyProtection="0"/>
    <xf numFmtId="180" fontId="32" fillId="72"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180" fontId="32" fillId="54" borderId="0" applyNumberFormat="0" applyBorder="0" applyAlignment="0" applyProtection="0"/>
    <xf numFmtId="180" fontId="32" fillId="54"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180" fontId="32" fillId="63" borderId="0" applyNumberFormat="0" applyBorder="0" applyAlignment="0" applyProtection="0"/>
    <xf numFmtId="180" fontId="32" fillId="63"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180" fontId="32" fillId="74" borderId="0" applyNumberFormat="0" applyBorder="0" applyAlignment="0" applyProtection="0"/>
    <xf numFmtId="180" fontId="32" fillId="74" borderId="0" applyNumberFormat="0" applyBorder="0" applyAlignment="0" applyProtection="0"/>
    <xf numFmtId="0" fontId="32" fillId="63" borderId="0" applyNumberFormat="0" applyBorder="0" applyAlignment="0" applyProtection="0"/>
    <xf numFmtId="0" fontId="32" fillId="60" borderId="0" applyNumberFormat="0" applyBorder="0" applyAlignment="0" applyProtection="0"/>
    <xf numFmtId="0" fontId="32" fillId="72" borderId="0" applyNumberFormat="0" applyBorder="0" applyAlignment="0" applyProtection="0"/>
    <xf numFmtId="0" fontId="32" fillId="54" borderId="0" applyNumberFormat="0" applyBorder="0" applyAlignment="0" applyProtection="0"/>
    <xf numFmtId="0" fontId="32" fillId="63" borderId="0" applyNumberFormat="0" applyBorder="0" applyAlignment="0" applyProtection="0"/>
    <xf numFmtId="0" fontId="32" fillId="74" borderId="0" applyNumberFormat="0" applyBorder="0" applyAlignment="0" applyProtection="0"/>
    <xf numFmtId="179" fontId="98" fillId="56" borderId="0" applyNumberFormat="0" applyBorder="0" applyAlignment="0" applyProtection="0"/>
    <xf numFmtId="179" fontId="98" fillId="60" borderId="0" applyNumberFormat="0" applyBorder="0" applyAlignment="0" applyProtection="0"/>
    <xf numFmtId="179" fontId="98" fillId="38" borderId="0" applyNumberFormat="0" applyBorder="0" applyAlignment="0" applyProtection="0"/>
    <xf numFmtId="179" fontId="98" fillId="40" borderId="0" applyNumberFormat="0" applyBorder="0" applyAlignment="0" applyProtection="0"/>
    <xf numFmtId="179" fontId="98" fillId="56" borderId="0" applyNumberFormat="0" applyBorder="0" applyAlignment="0" applyProtection="0"/>
    <xf numFmtId="179" fontId="98" fillId="37" borderId="0" applyNumberFormat="0" applyBorder="0" applyAlignment="0" applyProtection="0"/>
    <xf numFmtId="0" fontId="99" fillId="56" borderId="0" applyNumberFormat="0" applyBorder="0" applyAlignment="0" applyProtection="0"/>
    <xf numFmtId="0" fontId="99" fillId="63" borderId="0" applyNumberFormat="0" applyBorder="0" applyAlignment="0" applyProtection="0"/>
    <xf numFmtId="0" fontId="99" fillId="60" borderId="0" applyNumberFormat="0" applyBorder="0" applyAlignment="0" applyProtection="0"/>
    <xf numFmtId="0" fontId="99" fillId="38" borderId="0" applyNumberFormat="0" applyBorder="0" applyAlignment="0" applyProtection="0"/>
    <xf numFmtId="0" fontId="99" fillId="72" borderId="0" applyNumberFormat="0" applyBorder="0" applyAlignment="0" applyProtection="0"/>
    <xf numFmtId="0" fontId="99" fillId="40" borderId="0" applyNumberFormat="0" applyBorder="0" applyAlignment="0" applyProtection="0"/>
    <xf numFmtId="0" fontId="99" fillId="54" borderId="0" applyNumberFormat="0" applyBorder="0" applyAlignment="0" applyProtection="0"/>
    <xf numFmtId="0" fontId="99" fillId="56" borderId="0" applyNumberFormat="0" applyBorder="0" applyAlignment="0" applyProtection="0"/>
    <xf numFmtId="0" fontId="99" fillId="63" borderId="0" applyNumberFormat="0" applyBorder="0" applyAlignment="0" applyProtection="0"/>
    <xf numFmtId="0" fontId="99" fillId="37" borderId="0" applyNumberFormat="0" applyBorder="0" applyAlignment="0" applyProtection="0"/>
    <xf numFmtId="0" fontId="99" fillId="74" borderId="0" applyNumberFormat="0" applyBorder="0" applyAlignment="0" applyProtection="0"/>
    <xf numFmtId="212" fontId="41" fillId="0" borderId="0"/>
    <xf numFmtId="212" fontId="41" fillId="0" borderId="0"/>
    <xf numFmtId="212" fontId="41" fillId="0" borderId="0"/>
    <xf numFmtId="213" fontId="88" fillId="0" borderId="0"/>
    <xf numFmtId="214" fontId="84" fillId="0" borderId="0" applyFont="0" applyFill="0" applyBorder="0" applyAlignment="0" applyProtection="0"/>
    <xf numFmtId="214" fontId="84" fillId="0" borderId="0" applyFont="0" applyFill="0" applyBorder="0" applyAlignment="0" applyProtection="0"/>
    <xf numFmtId="214" fontId="84" fillId="0" borderId="0" applyFont="0" applyFill="0" applyBorder="0" applyAlignment="0" applyProtection="0"/>
    <xf numFmtId="214" fontId="84" fillId="0" borderId="0" applyFont="0" applyFill="0" applyBorder="0" applyAlignment="0" applyProtection="0"/>
    <xf numFmtId="214" fontId="84" fillId="0" borderId="0" applyFont="0" applyFill="0" applyBorder="0" applyAlignment="0" applyProtection="0"/>
    <xf numFmtId="0" fontId="102" fillId="79" borderId="0" applyNumberFormat="0" applyBorder="0" applyProtection="0"/>
    <xf numFmtId="172" fontId="94" fillId="80" borderId="0" applyNumberFormat="0" applyBorder="0" applyAlignment="0" applyProtection="0"/>
    <xf numFmtId="0" fontId="102" fillId="70" borderId="0" applyNumberFormat="0" applyBorder="0" applyProtection="0"/>
    <xf numFmtId="172" fontId="94" fillId="60" borderId="0" applyNumberFormat="0" applyBorder="0" applyAlignment="0" applyProtection="0"/>
    <xf numFmtId="0" fontId="102" fillId="71" borderId="0" applyNumberFormat="0" applyBorder="0" applyProtection="0"/>
    <xf numFmtId="172" fontId="94" fillId="72" borderId="0" applyNumberFormat="0" applyBorder="0" applyAlignment="0" applyProtection="0"/>
    <xf numFmtId="0" fontId="102" fillId="81" borderId="0" applyNumberFormat="0" applyBorder="0" applyProtection="0"/>
    <xf numFmtId="172" fontId="94" fillId="82" borderId="0" applyNumberFormat="0" applyBorder="0" applyAlignment="0" applyProtection="0"/>
    <xf numFmtId="0" fontId="102" fillId="83" borderId="0" applyNumberFormat="0" applyBorder="0" applyProtection="0"/>
    <xf numFmtId="172" fontId="94" fillId="41" borderId="0" applyNumberFormat="0" applyBorder="0" applyAlignment="0" applyProtection="0"/>
    <xf numFmtId="0" fontId="102" fillId="84" borderId="0" applyNumberFormat="0" applyBorder="0" applyProtection="0"/>
    <xf numFmtId="172" fontId="94" fillId="85" borderId="0" applyNumberFormat="0" applyBorder="0" applyAlignment="0" applyProtection="0"/>
    <xf numFmtId="0" fontId="74" fillId="41" borderId="0" applyNumberFormat="0" applyBorder="0" applyAlignment="0" applyProtection="0">
      <alignment vertical="center"/>
    </xf>
    <xf numFmtId="0" fontId="74" fillId="60" borderId="0" applyNumberFormat="0" applyBorder="0" applyAlignment="0" applyProtection="0">
      <alignment vertical="center"/>
    </xf>
    <xf numFmtId="0" fontId="74" fillId="38" borderId="0" applyNumberFormat="0" applyBorder="0" applyAlignment="0" applyProtection="0">
      <alignment vertical="center"/>
    </xf>
    <xf numFmtId="0" fontId="74" fillId="59" borderId="0" applyNumberFormat="0" applyBorder="0" applyAlignment="0" applyProtection="0">
      <alignment vertical="center"/>
    </xf>
    <xf numFmtId="0" fontId="74" fillId="41" borderId="0" applyNumberFormat="0" applyBorder="0" applyAlignment="0" applyProtection="0">
      <alignment vertical="center"/>
    </xf>
    <xf numFmtId="0" fontId="74" fillId="60" borderId="0" applyNumberFormat="0" applyBorder="0" applyAlignment="0" applyProtection="0">
      <alignment vertical="center"/>
    </xf>
    <xf numFmtId="172" fontId="103" fillId="80" borderId="0" applyNumberFormat="0" applyBorder="0" applyAlignment="0" applyProtection="0"/>
    <xf numFmtId="172" fontId="103" fillId="60" borderId="0" applyNumberFormat="0" applyBorder="0" applyAlignment="0" applyProtection="0"/>
    <xf numFmtId="172" fontId="103" fillId="72" borderId="0" applyNumberFormat="0" applyBorder="0" applyAlignment="0" applyProtection="0"/>
    <xf numFmtId="172" fontId="103" fillId="82" borderId="0" applyNumberFormat="0" applyBorder="0" applyAlignment="0" applyProtection="0"/>
    <xf numFmtId="172" fontId="103" fillId="41" borderId="0" applyNumberFormat="0" applyBorder="0" applyAlignment="0" applyProtection="0"/>
    <xf numFmtId="172" fontId="103" fillId="85" borderId="0" applyNumberFormat="0" applyBorder="0" applyAlignment="0" applyProtection="0"/>
    <xf numFmtId="172" fontId="94" fillId="86" borderId="0" applyNumberFormat="0" applyBorder="0" applyAlignment="0" applyProtection="0"/>
    <xf numFmtId="191" fontId="94" fillId="8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4" fillId="38" borderId="0" applyNumberFormat="0" applyBorder="0" applyAlignment="0" applyProtection="0"/>
    <xf numFmtId="172" fontId="94" fillId="80" borderId="0" applyNumberFormat="0" applyBorder="0" applyAlignment="0" applyProtection="0"/>
    <xf numFmtId="172" fontId="94" fillId="80" borderId="0" applyNumberFormat="0" applyBorder="0" applyAlignment="0" applyProtection="0"/>
    <xf numFmtId="0" fontId="94" fillId="80" borderId="0" applyNumberFormat="0" applyBorder="0" applyAlignment="0" applyProtection="0"/>
    <xf numFmtId="172" fontId="101" fillId="0" borderId="0"/>
    <xf numFmtId="191" fontId="105" fillId="80" borderId="0" applyNumberFormat="0" applyBorder="0" applyAlignment="0" applyProtection="0"/>
    <xf numFmtId="180" fontId="105" fillId="80" borderId="0" applyNumberFormat="0" applyBorder="0" applyAlignment="0" applyProtection="0"/>
    <xf numFmtId="180" fontId="105" fillId="80" borderId="0" applyNumberFormat="0" applyBorder="0" applyAlignment="0" applyProtection="0"/>
    <xf numFmtId="172" fontId="101" fillId="0" borderId="0"/>
    <xf numFmtId="172" fontId="105" fillId="80" borderId="0" applyNumberFormat="0" applyBorder="0" applyAlignment="0" applyProtection="0"/>
    <xf numFmtId="180" fontId="105" fillId="80" borderId="0" applyNumberFormat="0" applyBorder="0" applyAlignment="0" applyProtection="0"/>
    <xf numFmtId="180" fontId="105" fillId="80" borderId="0" applyNumberFormat="0" applyBorder="0" applyAlignment="0" applyProtection="0"/>
    <xf numFmtId="172" fontId="94" fillId="80" borderId="0" applyNumberFormat="0" applyBorder="0" applyAlignment="0" applyProtection="0"/>
    <xf numFmtId="172" fontId="94" fillId="80" borderId="0" applyNumberFormat="0" applyBorder="0" applyAlignment="0" applyProtection="0"/>
    <xf numFmtId="172" fontId="20" fillId="12" borderId="0" applyNumberFormat="0" applyBorder="0" applyAlignment="0" applyProtection="0"/>
    <xf numFmtId="172" fontId="94" fillId="80" borderId="0" applyNumberFormat="0" applyBorder="0" applyAlignment="0" applyProtection="0"/>
    <xf numFmtId="0" fontId="94" fillId="80" borderId="0" applyNumberFormat="0" applyBorder="0" applyAlignment="0" applyProtection="0"/>
    <xf numFmtId="0" fontId="94" fillId="80" borderId="0" applyNumberFormat="0" applyBorder="0" applyAlignment="0" applyProtection="0"/>
    <xf numFmtId="180" fontId="94" fillId="80" borderId="0" applyNumberFormat="0" applyBorder="0" applyAlignment="0" applyProtection="0"/>
    <xf numFmtId="180" fontId="94" fillId="80" borderId="0" applyNumberFormat="0" applyBorder="0" applyAlignment="0" applyProtection="0"/>
    <xf numFmtId="0" fontId="105" fillId="80" borderId="0" applyNumberFormat="0" applyBorder="0" applyAlignment="0" applyProtection="0"/>
    <xf numFmtId="180" fontId="105" fillId="80" borderId="0" applyNumberFormat="0" applyBorder="0" applyAlignment="0" applyProtection="0"/>
    <xf numFmtId="180" fontId="105" fillId="80" borderId="0" applyNumberFormat="0" applyBorder="0" applyAlignment="0" applyProtection="0"/>
    <xf numFmtId="172" fontId="101" fillId="0" borderId="0"/>
    <xf numFmtId="172" fontId="101" fillId="0" borderId="0"/>
    <xf numFmtId="180" fontId="94" fillId="80" borderId="0" applyNumberFormat="0" applyBorder="0" applyAlignment="0" applyProtection="0"/>
    <xf numFmtId="180" fontId="94" fillId="80" borderId="0" applyNumberFormat="0" applyBorder="0" applyAlignment="0" applyProtection="0"/>
    <xf numFmtId="172" fontId="101" fillId="0" borderId="0"/>
    <xf numFmtId="172" fontId="101" fillId="0" borderId="0"/>
    <xf numFmtId="0" fontId="94" fillId="80" borderId="0" applyNumberFormat="0" applyBorder="0" applyAlignment="0" applyProtection="0"/>
    <xf numFmtId="180" fontId="94" fillId="80" borderId="0" applyNumberFormat="0" applyBorder="0" applyAlignment="0" applyProtection="0"/>
    <xf numFmtId="180" fontId="94" fillId="8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0" borderId="0" applyNumberFormat="0" applyBorder="0" applyAlignment="0" applyProtection="0"/>
    <xf numFmtId="0" fontId="94" fillId="80" borderId="0" applyNumberFormat="0" applyBorder="0" applyAlignment="0" applyProtection="0"/>
    <xf numFmtId="172" fontId="101" fillId="0" borderId="0"/>
    <xf numFmtId="172" fontId="94" fillId="80" borderId="0" applyNumberFormat="0" applyBorder="0" applyAlignment="0" applyProtection="0"/>
    <xf numFmtId="172" fontId="101" fillId="0" borderId="0"/>
    <xf numFmtId="172" fontId="101" fillId="0" borderId="0"/>
    <xf numFmtId="172" fontId="94" fillId="8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0" borderId="0" applyNumberFormat="0" applyBorder="0" applyAlignment="0" applyProtection="0"/>
    <xf numFmtId="0" fontId="94" fillId="80" borderId="0" applyNumberFormat="0" applyBorder="0" applyAlignment="0" applyProtection="0"/>
    <xf numFmtId="172" fontId="101" fillId="0" borderId="0"/>
    <xf numFmtId="172" fontId="101" fillId="0" borderId="0"/>
    <xf numFmtId="172" fontId="104" fillId="3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0" borderId="0" applyNumberFormat="0" applyBorder="0" applyAlignment="0" applyProtection="0"/>
    <xf numFmtId="0" fontId="94" fillId="80" borderId="0" applyNumberFormat="0" applyBorder="0" applyAlignment="0" applyProtection="0"/>
    <xf numFmtId="172" fontId="101" fillId="0" borderId="0"/>
    <xf numFmtId="172" fontId="101" fillId="0" borderId="0"/>
    <xf numFmtId="172" fontId="104" fillId="3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0" borderId="0" applyNumberFormat="0" applyBorder="0" applyAlignment="0" applyProtection="0"/>
    <xf numFmtId="0" fontId="94" fillId="80" borderId="0" applyNumberFormat="0" applyBorder="0" applyAlignment="0" applyProtection="0"/>
    <xf numFmtId="172" fontId="101" fillId="0" borderId="0"/>
    <xf numFmtId="172" fontId="101" fillId="0" borderId="0"/>
    <xf numFmtId="172" fontId="104" fillId="3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0" borderId="0" applyNumberFormat="0" applyBorder="0" applyAlignment="0" applyProtection="0"/>
    <xf numFmtId="172" fontId="101" fillId="0" borderId="0"/>
    <xf numFmtId="172" fontId="101" fillId="0" borderId="0"/>
    <xf numFmtId="0" fontId="94" fillId="8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0" borderId="0" applyNumberFormat="0" applyBorder="0" applyAlignment="0" applyProtection="0"/>
    <xf numFmtId="0" fontId="94" fillId="8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0" borderId="0" applyNumberFormat="0" applyBorder="0" applyAlignment="0" applyProtection="0"/>
    <xf numFmtId="0" fontId="94" fillId="80" borderId="0" applyNumberFormat="0" applyBorder="0" applyAlignment="0" applyProtection="0"/>
    <xf numFmtId="172" fontId="101" fillId="0" borderId="0"/>
    <xf numFmtId="172" fontId="101" fillId="0" borderId="0"/>
    <xf numFmtId="172" fontId="104" fillId="38" borderId="0" applyNumberFormat="0" applyBorder="0" applyAlignment="0" applyProtection="0"/>
    <xf numFmtId="172" fontId="104" fillId="38" borderId="0" applyNumberFormat="0" applyBorder="0" applyAlignment="0" applyProtection="0"/>
    <xf numFmtId="172" fontId="104" fillId="38" borderId="0" applyNumberFormat="0" applyBorder="0" applyAlignment="0" applyProtection="0"/>
    <xf numFmtId="172" fontId="104" fillId="38" borderId="0" applyNumberFormat="0" applyBorder="0" applyAlignment="0" applyProtection="0"/>
    <xf numFmtId="172" fontId="94" fillId="76" borderId="0" applyNumberFormat="0" applyBorder="0" applyAlignment="0" applyProtection="0"/>
    <xf numFmtId="191" fontId="94" fillId="6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4" fillId="40" borderId="0" applyNumberFormat="0" applyBorder="0" applyAlignment="0" applyProtection="0"/>
    <xf numFmtId="172" fontId="94" fillId="60" borderId="0" applyNumberFormat="0" applyBorder="0" applyAlignment="0" applyProtection="0"/>
    <xf numFmtId="172" fontId="94" fillId="60" borderId="0" applyNumberFormat="0" applyBorder="0" applyAlignment="0" applyProtection="0"/>
    <xf numFmtId="0" fontId="94" fillId="60" borderId="0" applyNumberFormat="0" applyBorder="0" applyAlignment="0" applyProtection="0"/>
    <xf numFmtId="172" fontId="101" fillId="0" borderId="0"/>
    <xf numFmtId="191" fontId="105" fillId="60" borderId="0" applyNumberFormat="0" applyBorder="0" applyAlignment="0" applyProtection="0"/>
    <xf numFmtId="180" fontId="105" fillId="60" borderId="0" applyNumberFormat="0" applyBorder="0" applyAlignment="0" applyProtection="0"/>
    <xf numFmtId="180" fontId="105" fillId="60" borderId="0" applyNumberFormat="0" applyBorder="0" applyAlignment="0" applyProtection="0"/>
    <xf numFmtId="172" fontId="101" fillId="0" borderId="0"/>
    <xf numFmtId="172" fontId="105" fillId="60" borderId="0" applyNumberFormat="0" applyBorder="0" applyAlignment="0" applyProtection="0"/>
    <xf numFmtId="180" fontId="105" fillId="60" borderId="0" applyNumberFormat="0" applyBorder="0" applyAlignment="0" applyProtection="0"/>
    <xf numFmtId="180" fontId="105" fillId="60" borderId="0" applyNumberFormat="0" applyBorder="0" applyAlignment="0" applyProtection="0"/>
    <xf numFmtId="172" fontId="94" fillId="60" borderId="0" applyNumberFormat="0" applyBorder="0" applyAlignment="0" applyProtection="0"/>
    <xf numFmtId="172" fontId="94" fillId="60" borderId="0" applyNumberFormat="0" applyBorder="0" applyAlignment="0" applyProtection="0"/>
    <xf numFmtId="172" fontId="20" fillId="16" borderId="0" applyNumberFormat="0" applyBorder="0" applyAlignment="0" applyProtection="0"/>
    <xf numFmtId="172" fontId="94" fillId="6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80" fontId="94" fillId="60" borderId="0" applyNumberFormat="0" applyBorder="0" applyAlignment="0" applyProtection="0"/>
    <xf numFmtId="180" fontId="94" fillId="60" borderId="0" applyNumberFormat="0" applyBorder="0" applyAlignment="0" applyProtection="0"/>
    <xf numFmtId="0" fontId="105" fillId="60" borderId="0" applyNumberFormat="0" applyBorder="0" applyAlignment="0" applyProtection="0"/>
    <xf numFmtId="180" fontId="105" fillId="60" borderId="0" applyNumberFormat="0" applyBorder="0" applyAlignment="0" applyProtection="0"/>
    <xf numFmtId="180" fontId="105" fillId="60" borderId="0" applyNumberFormat="0" applyBorder="0" applyAlignment="0" applyProtection="0"/>
    <xf numFmtId="172" fontId="101" fillId="0" borderId="0"/>
    <xf numFmtId="172" fontId="101" fillId="0" borderId="0"/>
    <xf numFmtId="180" fontId="94" fillId="60" borderId="0" applyNumberFormat="0" applyBorder="0" applyAlignment="0" applyProtection="0"/>
    <xf numFmtId="180" fontId="94" fillId="60" borderId="0" applyNumberFormat="0" applyBorder="0" applyAlignment="0" applyProtection="0"/>
    <xf numFmtId="172" fontId="101" fillId="0" borderId="0"/>
    <xf numFmtId="172" fontId="101" fillId="0" borderId="0"/>
    <xf numFmtId="0" fontId="94" fillId="60" borderId="0" applyNumberFormat="0" applyBorder="0" applyAlignment="0" applyProtection="0"/>
    <xf numFmtId="180" fontId="94" fillId="60" borderId="0" applyNumberFormat="0" applyBorder="0" applyAlignment="0" applyProtection="0"/>
    <xf numFmtId="180" fontId="94" fillId="6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60" borderId="0" applyNumberFormat="0" applyBorder="0" applyAlignment="0" applyProtection="0"/>
    <xf numFmtId="0" fontId="94" fillId="60" borderId="0" applyNumberFormat="0" applyBorder="0" applyAlignment="0" applyProtection="0"/>
    <xf numFmtId="172" fontId="101" fillId="0" borderId="0"/>
    <xf numFmtId="172" fontId="94" fillId="60" borderId="0" applyNumberFormat="0" applyBorder="0" applyAlignment="0" applyProtection="0"/>
    <xf numFmtId="172" fontId="101" fillId="0" borderId="0"/>
    <xf numFmtId="172" fontId="101" fillId="0" borderId="0"/>
    <xf numFmtId="172" fontId="94" fillId="6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60" borderId="0" applyNumberFormat="0" applyBorder="0" applyAlignment="0" applyProtection="0"/>
    <xf numFmtId="0" fontId="94" fillId="60" borderId="0" applyNumberFormat="0" applyBorder="0" applyAlignment="0" applyProtection="0"/>
    <xf numFmtId="172" fontId="101" fillId="0" borderId="0"/>
    <xf numFmtId="172" fontId="101" fillId="0" borderId="0"/>
    <xf numFmtId="172" fontId="104" fillId="4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60" borderId="0" applyNumberFormat="0" applyBorder="0" applyAlignment="0" applyProtection="0"/>
    <xf numFmtId="0" fontId="94" fillId="60" borderId="0" applyNumberFormat="0" applyBorder="0" applyAlignment="0" applyProtection="0"/>
    <xf numFmtId="172" fontId="101" fillId="0" borderId="0"/>
    <xf numFmtId="172" fontId="101" fillId="0" borderId="0"/>
    <xf numFmtId="172" fontId="104" fillId="4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60" borderId="0" applyNumberFormat="0" applyBorder="0" applyAlignment="0" applyProtection="0"/>
    <xf numFmtId="0" fontId="94" fillId="60" borderId="0" applyNumberFormat="0" applyBorder="0" applyAlignment="0" applyProtection="0"/>
    <xf numFmtId="172" fontId="101" fillId="0" borderId="0"/>
    <xf numFmtId="172" fontId="101" fillId="0" borderId="0"/>
    <xf numFmtId="172" fontId="104" fillId="4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60" borderId="0" applyNumberFormat="0" applyBorder="0" applyAlignment="0" applyProtection="0"/>
    <xf numFmtId="172" fontId="101" fillId="0" borderId="0"/>
    <xf numFmtId="172" fontId="101" fillId="0" borderId="0"/>
    <xf numFmtId="0" fontId="94" fillId="6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60" borderId="0" applyNumberFormat="0" applyBorder="0" applyAlignment="0" applyProtection="0"/>
    <xf numFmtId="0" fontId="94" fillId="60"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60" borderId="0" applyNumberFormat="0" applyBorder="0" applyAlignment="0" applyProtection="0"/>
    <xf numFmtId="0" fontId="94" fillId="60" borderId="0" applyNumberFormat="0" applyBorder="0" applyAlignment="0" applyProtection="0"/>
    <xf numFmtId="172" fontId="101" fillId="0" borderId="0"/>
    <xf numFmtId="172" fontId="101" fillId="0" borderId="0"/>
    <xf numFmtId="172" fontId="104" fillId="40" borderId="0" applyNumberFormat="0" applyBorder="0" applyAlignment="0" applyProtection="0"/>
    <xf numFmtId="172" fontId="104" fillId="40" borderId="0" applyNumberFormat="0" applyBorder="0" applyAlignment="0" applyProtection="0"/>
    <xf numFmtId="172" fontId="104" fillId="40" borderId="0" applyNumberFormat="0" applyBorder="0" applyAlignment="0" applyProtection="0"/>
    <xf numFmtId="172" fontId="104" fillId="40" borderId="0" applyNumberFormat="0" applyBorder="0" applyAlignment="0" applyProtection="0"/>
    <xf numFmtId="172" fontId="94" fillId="77" borderId="0" applyNumberFormat="0" applyBorder="0" applyAlignment="0" applyProtection="0"/>
    <xf numFmtId="191" fontId="94"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4" fillId="58" borderId="0" applyNumberFormat="0" applyBorder="0" applyAlignment="0" applyProtection="0"/>
    <xf numFmtId="172" fontId="94" fillId="72" borderId="0" applyNumberFormat="0" applyBorder="0" applyAlignment="0" applyProtection="0"/>
    <xf numFmtId="172" fontId="94" fillId="72" borderId="0" applyNumberFormat="0" applyBorder="0" applyAlignment="0" applyProtection="0"/>
    <xf numFmtId="0" fontId="94" fillId="72" borderId="0" applyNumberFormat="0" applyBorder="0" applyAlignment="0" applyProtection="0"/>
    <xf numFmtId="172" fontId="101" fillId="0" borderId="0"/>
    <xf numFmtId="191" fontId="105" fillId="72" borderId="0" applyNumberFormat="0" applyBorder="0" applyAlignment="0" applyProtection="0"/>
    <xf numFmtId="180" fontId="105" fillId="72" borderId="0" applyNumberFormat="0" applyBorder="0" applyAlignment="0" applyProtection="0"/>
    <xf numFmtId="180" fontId="105" fillId="72" borderId="0" applyNumberFormat="0" applyBorder="0" applyAlignment="0" applyProtection="0"/>
    <xf numFmtId="172" fontId="101" fillId="0" borderId="0"/>
    <xf numFmtId="172" fontId="105" fillId="72" borderId="0" applyNumberFormat="0" applyBorder="0" applyAlignment="0" applyProtection="0"/>
    <xf numFmtId="180" fontId="105" fillId="72" borderId="0" applyNumberFormat="0" applyBorder="0" applyAlignment="0" applyProtection="0"/>
    <xf numFmtId="180" fontId="105" fillId="72" borderId="0" applyNumberFormat="0" applyBorder="0" applyAlignment="0" applyProtection="0"/>
    <xf numFmtId="172" fontId="94" fillId="72" borderId="0" applyNumberFormat="0" applyBorder="0" applyAlignment="0" applyProtection="0"/>
    <xf numFmtId="172" fontId="94" fillId="72" borderId="0" applyNumberFormat="0" applyBorder="0" applyAlignment="0" applyProtection="0"/>
    <xf numFmtId="172" fontId="20" fillId="20" borderId="0" applyNumberFormat="0" applyBorder="0" applyAlignment="0" applyProtection="0"/>
    <xf numFmtId="172" fontId="94" fillId="72" borderId="0" applyNumberFormat="0" applyBorder="0" applyAlignment="0" applyProtection="0"/>
    <xf numFmtId="0" fontId="94" fillId="72" borderId="0" applyNumberFormat="0" applyBorder="0" applyAlignment="0" applyProtection="0"/>
    <xf numFmtId="0" fontId="94" fillId="72" borderId="0" applyNumberFormat="0" applyBorder="0" applyAlignment="0" applyProtection="0"/>
    <xf numFmtId="180" fontId="94" fillId="72" borderId="0" applyNumberFormat="0" applyBorder="0" applyAlignment="0" applyProtection="0"/>
    <xf numFmtId="180" fontId="94" fillId="72" borderId="0" applyNumberFormat="0" applyBorder="0" applyAlignment="0" applyProtection="0"/>
    <xf numFmtId="0" fontId="105" fillId="72" borderId="0" applyNumberFormat="0" applyBorder="0" applyAlignment="0" applyProtection="0"/>
    <xf numFmtId="180" fontId="105" fillId="72" borderId="0" applyNumberFormat="0" applyBorder="0" applyAlignment="0" applyProtection="0"/>
    <xf numFmtId="180" fontId="105" fillId="72" borderId="0" applyNumberFormat="0" applyBorder="0" applyAlignment="0" applyProtection="0"/>
    <xf numFmtId="172" fontId="101" fillId="0" borderId="0"/>
    <xf numFmtId="172" fontId="101" fillId="0" borderId="0"/>
    <xf numFmtId="180" fontId="94" fillId="72" borderId="0" applyNumberFormat="0" applyBorder="0" applyAlignment="0" applyProtection="0"/>
    <xf numFmtId="180" fontId="94" fillId="72" borderId="0" applyNumberFormat="0" applyBorder="0" applyAlignment="0" applyProtection="0"/>
    <xf numFmtId="172" fontId="101" fillId="0" borderId="0"/>
    <xf numFmtId="172" fontId="101" fillId="0" borderId="0"/>
    <xf numFmtId="0" fontId="94" fillId="72" borderId="0" applyNumberFormat="0" applyBorder="0" applyAlignment="0" applyProtection="0"/>
    <xf numFmtId="180" fontId="94" fillId="72" borderId="0" applyNumberFormat="0" applyBorder="0" applyAlignment="0" applyProtection="0"/>
    <xf numFmtId="180" fontId="94"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72" borderId="0" applyNumberFormat="0" applyBorder="0" applyAlignment="0" applyProtection="0"/>
    <xf numFmtId="0" fontId="94" fillId="72" borderId="0" applyNumberFormat="0" applyBorder="0" applyAlignment="0" applyProtection="0"/>
    <xf numFmtId="172" fontId="101" fillId="0" borderId="0"/>
    <xf numFmtId="172" fontId="94" fillId="72" borderId="0" applyNumberFormat="0" applyBorder="0" applyAlignment="0" applyProtection="0"/>
    <xf numFmtId="172" fontId="101" fillId="0" borderId="0"/>
    <xf numFmtId="172" fontId="101" fillId="0" borderId="0"/>
    <xf numFmtId="172" fontId="94"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72" borderId="0" applyNumberFormat="0" applyBorder="0" applyAlignment="0" applyProtection="0"/>
    <xf numFmtId="0" fontId="94" fillId="72" borderId="0" applyNumberFormat="0" applyBorder="0" applyAlignment="0" applyProtection="0"/>
    <xf numFmtId="172" fontId="101" fillId="0" borderId="0"/>
    <xf numFmtId="172" fontId="101" fillId="0" borderId="0"/>
    <xf numFmtId="172" fontId="104" fillId="5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72" borderId="0" applyNumberFormat="0" applyBorder="0" applyAlignment="0" applyProtection="0"/>
    <xf numFmtId="0" fontId="94" fillId="72" borderId="0" applyNumberFormat="0" applyBorder="0" applyAlignment="0" applyProtection="0"/>
    <xf numFmtId="172" fontId="101" fillId="0" borderId="0"/>
    <xf numFmtId="172" fontId="101" fillId="0" borderId="0"/>
    <xf numFmtId="172" fontId="104" fillId="5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72" borderId="0" applyNumberFormat="0" applyBorder="0" applyAlignment="0" applyProtection="0"/>
    <xf numFmtId="0" fontId="94" fillId="72" borderId="0" applyNumberFormat="0" applyBorder="0" applyAlignment="0" applyProtection="0"/>
    <xf numFmtId="172" fontId="101" fillId="0" borderId="0"/>
    <xf numFmtId="172" fontId="101" fillId="0" borderId="0"/>
    <xf numFmtId="172" fontId="104" fillId="5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72" borderId="0" applyNumberFormat="0" applyBorder="0" applyAlignment="0" applyProtection="0"/>
    <xf numFmtId="172" fontId="101" fillId="0" borderId="0"/>
    <xf numFmtId="172" fontId="101" fillId="0" borderId="0"/>
    <xf numFmtId="0" fontId="94"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72" borderId="0" applyNumberFormat="0" applyBorder="0" applyAlignment="0" applyProtection="0"/>
    <xf numFmtId="0" fontId="94" fillId="7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72" borderId="0" applyNumberFormat="0" applyBorder="0" applyAlignment="0" applyProtection="0"/>
    <xf numFmtId="0" fontId="94" fillId="72" borderId="0" applyNumberFormat="0" applyBorder="0" applyAlignment="0" applyProtection="0"/>
    <xf numFmtId="172" fontId="101" fillId="0" borderId="0"/>
    <xf numFmtId="172" fontId="101" fillId="0" borderId="0"/>
    <xf numFmtId="172" fontId="104" fillId="58" borderId="0" applyNumberFormat="0" applyBorder="0" applyAlignment="0" applyProtection="0"/>
    <xf numFmtId="172" fontId="104" fillId="58" borderId="0" applyNumberFormat="0" applyBorder="0" applyAlignment="0" applyProtection="0"/>
    <xf numFmtId="172" fontId="104" fillId="58" borderId="0" applyNumberFormat="0" applyBorder="0" applyAlignment="0" applyProtection="0"/>
    <xf numFmtId="172" fontId="104" fillId="58" borderId="0" applyNumberFormat="0" applyBorder="0" applyAlignment="0" applyProtection="0"/>
    <xf numFmtId="172" fontId="94" fillId="87" borderId="0" applyNumberFormat="0" applyBorder="0" applyAlignment="0" applyProtection="0"/>
    <xf numFmtId="191" fontId="94" fillId="8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4" fillId="88" borderId="0" applyNumberFormat="0" applyBorder="0" applyAlignment="0" applyProtection="0"/>
    <xf numFmtId="172" fontId="94" fillId="82" borderId="0" applyNumberFormat="0" applyBorder="0" applyAlignment="0" applyProtection="0"/>
    <xf numFmtId="172" fontId="94" fillId="82" borderId="0" applyNumberFormat="0" applyBorder="0" applyAlignment="0" applyProtection="0"/>
    <xf numFmtId="0" fontId="94" fillId="82" borderId="0" applyNumberFormat="0" applyBorder="0" applyAlignment="0" applyProtection="0"/>
    <xf numFmtId="172" fontId="101" fillId="0" borderId="0"/>
    <xf numFmtId="191" fontId="105" fillId="82" borderId="0" applyNumberFormat="0" applyBorder="0" applyAlignment="0" applyProtection="0"/>
    <xf numFmtId="180" fontId="105" fillId="82" borderId="0" applyNumberFormat="0" applyBorder="0" applyAlignment="0" applyProtection="0"/>
    <xf numFmtId="180" fontId="105" fillId="82" borderId="0" applyNumberFormat="0" applyBorder="0" applyAlignment="0" applyProtection="0"/>
    <xf numFmtId="172" fontId="101" fillId="0" borderId="0"/>
    <xf numFmtId="172" fontId="105" fillId="82" borderId="0" applyNumberFormat="0" applyBorder="0" applyAlignment="0" applyProtection="0"/>
    <xf numFmtId="180" fontId="105" fillId="82" borderId="0" applyNumberFormat="0" applyBorder="0" applyAlignment="0" applyProtection="0"/>
    <xf numFmtId="180" fontId="105" fillId="82" borderId="0" applyNumberFormat="0" applyBorder="0" applyAlignment="0" applyProtection="0"/>
    <xf numFmtId="172" fontId="94" fillId="82" borderId="0" applyNumberFormat="0" applyBorder="0" applyAlignment="0" applyProtection="0"/>
    <xf numFmtId="172" fontId="94" fillId="82" borderId="0" applyNumberFormat="0" applyBorder="0" applyAlignment="0" applyProtection="0"/>
    <xf numFmtId="172" fontId="20" fillId="24" borderId="0" applyNumberFormat="0" applyBorder="0" applyAlignment="0" applyProtection="0"/>
    <xf numFmtId="172" fontId="94" fillId="82"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180" fontId="94" fillId="82" borderId="0" applyNumberFormat="0" applyBorder="0" applyAlignment="0" applyProtection="0"/>
    <xf numFmtId="180" fontId="94" fillId="82" borderId="0" applyNumberFormat="0" applyBorder="0" applyAlignment="0" applyProtection="0"/>
    <xf numFmtId="0" fontId="105" fillId="82" borderId="0" applyNumberFormat="0" applyBorder="0" applyAlignment="0" applyProtection="0"/>
    <xf numFmtId="180" fontId="105" fillId="82" borderId="0" applyNumberFormat="0" applyBorder="0" applyAlignment="0" applyProtection="0"/>
    <xf numFmtId="180" fontId="105" fillId="82" borderId="0" applyNumberFormat="0" applyBorder="0" applyAlignment="0" applyProtection="0"/>
    <xf numFmtId="172" fontId="101" fillId="0" borderId="0"/>
    <xf numFmtId="172" fontId="101" fillId="0" borderId="0"/>
    <xf numFmtId="180" fontId="94" fillId="82" borderId="0" applyNumberFormat="0" applyBorder="0" applyAlignment="0" applyProtection="0"/>
    <xf numFmtId="180" fontId="94" fillId="82" borderId="0" applyNumberFormat="0" applyBorder="0" applyAlignment="0" applyProtection="0"/>
    <xf numFmtId="172" fontId="101" fillId="0" borderId="0"/>
    <xf numFmtId="172" fontId="101" fillId="0" borderId="0"/>
    <xf numFmtId="0" fontId="94" fillId="82" borderId="0" applyNumberFormat="0" applyBorder="0" applyAlignment="0" applyProtection="0"/>
    <xf numFmtId="180" fontId="94" fillId="82" borderId="0" applyNumberFormat="0" applyBorder="0" applyAlignment="0" applyProtection="0"/>
    <xf numFmtId="180" fontId="94" fillId="8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0" fontId="94" fillId="82" borderId="0" applyNumberFormat="0" applyBorder="0" applyAlignment="0" applyProtection="0"/>
    <xf numFmtId="172" fontId="101" fillId="0" borderId="0"/>
    <xf numFmtId="172" fontId="94" fillId="82" borderId="0" applyNumberFormat="0" applyBorder="0" applyAlignment="0" applyProtection="0"/>
    <xf numFmtId="172" fontId="101" fillId="0" borderId="0"/>
    <xf numFmtId="172" fontId="101" fillId="0" borderId="0"/>
    <xf numFmtId="172" fontId="94" fillId="8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0" fontId="94" fillId="82" borderId="0" applyNumberFormat="0" applyBorder="0" applyAlignment="0" applyProtection="0"/>
    <xf numFmtId="172" fontId="101" fillId="0" borderId="0"/>
    <xf numFmtId="172" fontId="101" fillId="0" borderId="0"/>
    <xf numFmtId="172" fontId="104" fillId="8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0" fontId="94" fillId="82" borderId="0" applyNumberFormat="0" applyBorder="0" applyAlignment="0" applyProtection="0"/>
    <xf numFmtId="172" fontId="101" fillId="0" borderId="0"/>
    <xf numFmtId="172" fontId="101" fillId="0" borderId="0"/>
    <xf numFmtId="172" fontId="104" fillId="8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0" fontId="94" fillId="82" borderId="0" applyNumberFormat="0" applyBorder="0" applyAlignment="0" applyProtection="0"/>
    <xf numFmtId="172" fontId="101" fillId="0" borderId="0"/>
    <xf numFmtId="172" fontId="101" fillId="0" borderId="0"/>
    <xf numFmtId="172" fontId="104" fillId="8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172" fontId="101" fillId="0" borderId="0"/>
    <xf numFmtId="172" fontId="101" fillId="0" borderId="0"/>
    <xf numFmtId="0" fontId="94" fillId="8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0" fontId="94" fillId="8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0" fontId="94" fillId="82" borderId="0" applyNumberFormat="0" applyBorder="0" applyAlignment="0" applyProtection="0"/>
    <xf numFmtId="172" fontId="101" fillId="0" borderId="0"/>
    <xf numFmtId="172" fontId="101" fillId="0" borderId="0"/>
    <xf numFmtId="172" fontId="104" fillId="88" borderId="0" applyNumberFormat="0" applyBorder="0" applyAlignment="0" applyProtection="0"/>
    <xf numFmtId="172" fontId="104" fillId="88" borderId="0" applyNumberFormat="0" applyBorder="0" applyAlignment="0" applyProtection="0"/>
    <xf numFmtId="172" fontId="104" fillId="88" borderId="0" applyNumberFormat="0" applyBorder="0" applyAlignment="0" applyProtection="0"/>
    <xf numFmtId="172" fontId="104" fillId="88" borderId="0" applyNumberFormat="0" applyBorder="0" applyAlignment="0" applyProtection="0"/>
    <xf numFmtId="172" fontId="94" fillId="89" borderId="0" applyNumberFormat="0" applyBorder="0" applyAlignment="0" applyProtection="0"/>
    <xf numFmtId="191" fontId="9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4" fillId="59" borderId="0" applyNumberFormat="0" applyBorder="0" applyAlignment="0" applyProtection="0"/>
    <xf numFmtId="172" fontId="94" fillId="41" borderId="0" applyNumberFormat="0" applyBorder="0" applyAlignment="0" applyProtection="0"/>
    <xf numFmtId="172" fontId="94" fillId="41" borderId="0" applyNumberFormat="0" applyBorder="0" applyAlignment="0" applyProtection="0"/>
    <xf numFmtId="0" fontId="94" fillId="41" borderId="0" applyNumberFormat="0" applyBorder="0" applyAlignment="0" applyProtection="0"/>
    <xf numFmtId="172" fontId="101" fillId="0" borderId="0"/>
    <xf numFmtId="191" fontId="105" fillId="41" borderId="0" applyNumberFormat="0" applyBorder="0" applyAlignment="0" applyProtection="0"/>
    <xf numFmtId="180" fontId="105" fillId="41" borderId="0" applyNumberFormat="0" applyBorder="0" applyAlignment="0" applyProtection="0"/>
    <xf numFmtId="180" fontId="105" fillId="41" borderId="0" applyNumberFormat="0" applyBorder="0" applyAlignment="0" applyProtection="0"/>
    <xf numFmtId="172" fontId="101" fillId="0" borderId="0"/>
    <xf numFmtId="172" fontId="105" fillId="41" borderId="0" applyNumberFormat="0" applyBorder="0" applyAlignment="0" applyProtection="0"/>
    <xf numFmtId="180" fontId="105" fillId="41" borderId="0" applyNumberFormat="0" applyBorder="0" applyAlignment="0" applyProtection="0"/>
    <xf numFmtId="180" fontId="105" fillId="41" borderId="0" applyNumberFormat="0" applyBorder="0" applyAlignment="0" applyProtection="0"/>
    <xf numFmtId="172" fontId="94" fillId="41" borderId="0" applyNumberFormat="0" applyBorder="0" applyAlignment="0" applyProtection="0"/>
    <xf numFmtId="172" fontId="94" fillId="41" borderId="0" applyNumberFormat="0" applyBorder="0" applyAlignment="0" applyProtection="0"/>
    <xf numFmtId="172" fontId="20" fillId="28" borderId="0" applyNumberFormat="0" applyBorder="0" applyAlignment="0" applyProtection="0"/>
    <xf numFmtId="172"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180" fontId="94" fillId="41" borderId="0" applyNumberFormat="0" applyBorder="0" applyAlignment="0" applyProtection="0"/>
    <xf numFmtId="180" fontId="94" fillId="41" borderId="0" applyNumberFormat="0" applyBorder="0" applyAlignment="0" applyProtection="0"/>
    <xf numFmtId="0" fontId="105" fillId="41" borderId="0" applyNumberFormat="0" applyBorder="0" applyAlignment="0" applyProtection="0"/>
    <xf numFmtId="180" fontId="105" fillId="41" borderId="0" applyNumberFormat="0" applyBorder="0" applyAlignment="0" applyProtection="0"/>
    <xf numFmtId="180" fontId="105" fillId="41" borderId="0" applyNumberFormat="0" applyBorder="0" applyAlignment="0" applyProtection="0"/>
    <xf numFmtId="172" fontId="101" fillId="0" borderId="0"/>
    <xf numFmtId="172" fontId="101" fillId="0" borderId="0"/>
    <xf numFmtId="180" fontId="94" fillId="41" borderId="0" applyNumberFormat="0" applyBorder="0" applyAlignment="0" applyProtection="0"/>
    <xf numFmtId="180" fontId="94" fillId="41" borderId="0" applyNumberFormat="0" applyBorder="0" applyAlignment="0" applyProtection="0"/>
    <xf numFmtId="172" fontId="101" fillId="0" borderId="0"/>
    <xf numFmtId="172" fontId="101" fillId="0" borderId="0"/>
    <xf numFmtId="0" fontId="94" fillId="41" borderId="0" applyNumberFormat="0" applyBorder="0" applyAlignment="0" applyProtection="0"/>
    <xf numFmtId="180" fontId="94" fillId="41" borderId="0" applyNumberFormat="0" applyBorder="0" applyAlignment="0" applyProtection="0"/>
    <xf numFmtId="180" fontId="9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0" fontId="94" fillId="41" borderId="0" applyNumberFormat="0" applyBorder="0" applyAlignment="0" applyProtection="0"/>
    <xf numFmtId="172" fontId="101" fillId="0" borderId="0"/>
    <xf numFmtId="172" fontId="94" fillId="41" borderId="0" applyNumberFormat="0" applyBorder="0" applyAlignment="0" applyProtection="0"/>
    <xf numFmtId="172" fontId="101" fillId="0" borderId="0"/>
    <xf numFmtId="172" fontId="101" fillId="0" borderId="0"/>
    <xf numFmtId="172" fontId="9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0" fontId="94" fillId="41" borderId="0" applyNumberFormat="0" applyBorder="0" applyAlignment="0" applyProtection="0"/>
    <xf numFmtId="172" fontId="101" fillId="0" borderId="0"/>
    <xf numFmtId="172" fontId="101" fillId="0" borderId="0"/>
    <xf numFmtId="172" fontId="104" fillId="5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0" fontId="94" fillId="41" borderId="0" applyNumberFormat="0" applyBorder="0" applyAlignment="0" applyProtection="0"/>
    <xf numFmtId="172" fontId="101" fillId="0" borderId="0"/>
    <xf numFmtId="172" fontId="101" fillId="0" borderId="0"/>
    <xf numFmtId="172" fontId="104" fillId="5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0" fontId="94" fillId="41" borderId="0" applyNumberFormat="0" applyBorder="0" applyAlignment="0" applyProtection="0"/>
    <xf numFmtId="172" fontId="101" fillId="0" borderId="0"/>
    <xf numFmtId="172" fontId="101" fillId="0" borderId="0"/>
    <xf numFmtId="172" fontId="104" fillId="5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172" fontId="101" fillId="0" borderId="0"/>
    <xf numFmtId="172" fontId="101" fillId="0" borderId="0"/>
    <xf numFmtId="0" fontId="9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0" fontId="9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0" fontId="94" fillId="41" borderId="0" applyNumberFormat="0" applyBorder="0" applyAlignment="0" applyProtection="0"/>
    <xf numFmtId="172" fontId="101" fillId="0" borderId="0"/>
    <xf numFmtId="172" fontId="101" fillId="0" borderId="0"/>
    <xf numFmtId="172" fontId="104" fillId="59" borderId="0" applyNumberFormat="0" applyBorder="0" applyAlignment="0" applyProtection="0"/>
    <xf numFmtId="172" fontId="104" fillId="59" borderId="0" applyNumberFormat="0" applyBorder="0" applyAlignment="0" applyProtection="0"/>
    <xf numFmtId="172" fontId="104" fillId="59" borderId="0" applyNumberFormat="0" applyBorder="0" applyAlignment="0" applyProtection="0"/>
    <xf numFmtId="172" fontId="104" fillId="59" borderId="0" applyNumberFormat="0" applyBorder="0" applyAlignment="0" applyProtection="0"/>
    <xf numFmtId="172" fontId="94" fillId="90" borderId="0" applyNumberFormat="0" applyBorder="0" applyAlignment="0" applyProtection="0"/>
    <xf numFmtId="191" fontId="94" fillId="8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4" fillId="41" borderId="0" applyNumberFormat="0" applyBorder="0" applyAlignment="0" applyProtection="0"/>
    <xf numFmtId="172" fontId="94" fillId="85" borderId="0" applyNumberFormat="0" applyBorder="0" applyAlignment="0" applyProtection="0"/>
    <xf numFmtId="172" fontId="94" fillId="85" borderId="0" applyNumberFormat="0" applyBorder="0" applyAlignment="0" applyProtection="0"/>
    <xf numFmtId="0" fontId="94" fillId="85" borderId="0" applyNumberFormat="0" applyBorder="0" applyAlignment="0" applyProtection="0"/>
    <xf numFmtId="172" fontId="101" fillId="0" borderId="0"/>
    <xf numFmtId="191" fontId="105" fillId="85" borderId="0" applyNumberFormat="0" applyBorder="0" applyAlignment="0" applyProtection="0"/>
    <xf numFmtId="180" fontId="105" fillId="85" borderId="0" applyNumberFormat="0" applyBorder="0" applyAlignment="0" applyProtection="0"/>
    <xf numFmtId="180" fontId="105" fillId="85" borderId="0" applyNumberFormat="0" applyBorder="0" applyAlignment="0" applyProtection="0"/>
    <xf numFmtId="172" fontId="101" fillId="0" borderId="0"/>
    <xf numFmtId="172" fontId="105" fillId="85" borderId="0" applyNumberFormat="0" applyBorder="0" applyAlignment="0" applyProtection="0"/>
    <xf numFmtId="180" fontId="105" fillId="85" borderId="0" applyNumberFormat="0" applyBorder="0" applyAlignment="0" applyProtection="0"/>
    <xf numFmtId="180" fontId="105" fillId="85" borderId="0" applyNumberFormat="0" applyBorder="0" applyAlignment="0" applyProtection="0"/>
    <xf numFmtId="172" fontId="94" fillId="85" borderId="0" applyNumberFormat="0" applyBorder="0" applyAlignment="0" applyProtection="0"/>
    <xf numFmtId="172" fontId="94" fillId="85" borderId="0" applyNumberFormat="0" applyBorder="0" applyAlignment="0" applyProtection="0"/>
    <xf numFmtId="172" fontId="20" fillId="32" borderId="0" applyNumberFormat="0" applyBorder="0" applyAlignment="0" applyProtection="0"/>
    <xf numFmtId="172" fontId="94" fillId="85" borderId="0" applyNumberFormat="0" applyBorder="0" applyAlignment="0" applyProtection="0"/>
    <xf numFmtId="0" fontId="94" fillId="85" borderId="0" applyNumberFormat="0" applyBorder="0" applyAlignment="0" applyProtection="0"/>
    <xf numFmtId="0" fontId="94" fillId="85" borderId="0" applyNumberFormat="0" applyBorder="0" applyAlignment="0" applyProtection="0"/>
    <xf numFmtId="180" fontId="94" fillId="85" borderId="0" applyNumberFormat="0" applyBorder="0" applyAlignment="0" applyProtection="0"/>
    <xf numFmtId="180" fontId="94" fillId="85" borderId="0" applyNumberFormat="0" applyBorder="0" applyAlignment="0" applyProtection="0"/>
    <xf numFmtId="0" fontId="105" fillId="85" borderId="0" applyNumberFormat="0" applyBorder="0" applyAlignment="0" applyProtection="0"/>
    <xf numFmtId="180" fontId="105" fillId="85" borderId="0" applyNumberFormat="0" applyBorder="0" applyAlignment="0" applyProtection="0"/>
    <xf numFmtId="180" fontId="105" fillId="85" borderId="0" applyNumberFormat="0" applyBorder="0" applyAlignment="0" applyProtection="0"/>
    <xf numFmtId="172" fontId="101" fillId="0" borderId="0"/>
    <xf numFmtId="172" fontId="101" fillId="0" borderId="0"/>
    <xf numFmtId="180" fontId="94" fillId="85" borderId="0" applyNumberFormat="0" applyBorder="0" applyAlignment="0" applyProtection="0"/>
    <xf numFmtId="180" fontId="94" fillId="85" borderId="0" applyNumberFormat="0" applyBorder="0" applyAlignment="0" applyProtection="0"/>
    <xf numFmtId="172" fontId="101" fillId="0" borderId="0"/>
    <xf numFmtId="172" fontId="101" fillId="0" borderId="0"/>
    <xf numFmtId="0" fontId="94" fillId="85" borderId="0" applyNumberFormat="0" applyBorder="0" applyAlignment="0" applyProtection="0"/>
    <xf numFmtId="180" fontId="94" fillId="85" borderId="0" applyNumberFormat="0" applyBorder="0" applyAlignment="0" applyProtection="0"/>
    <xf numFmtId="180" fontId="94" fillId="8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5" borderId="0" applyNumberFormat="0" applyBorder="0" applyAlignment="0" applyProtection="0"/>
    <xf numFmtId="0" fontId="94" fillId="85" borderId="0" applyNumberFormat="0" applyBorder="0" applyAlignment="0" applyProtection="0"/>
    <xf numFmtId="172" fontId="101" fillId="0" borderId="0"/>
    <xf numFmtId="172" fontId="94" fillId="85" borderId="0" applyNumberFormat="0" applyBorder="0" applyAlignment="0" applyProtection="0"/>
    <xf numFmtId="172" fontId="101" fillId="0" borderId="0"/>
    <xf numFmtId="172" fontId="101" fillId="0" borderId="0"/>
    <xf numFmtId="172" fontId="94" fillId="8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5" borderId="0" applyNumberFormat="0" applyBorder="0" applyAlignment="0" applyProtection="0"/>
    <xf numFmtId="0" fontId="94" fillId="85" borderId="0" applyNumberFormat="0" applyBorder="0" applyAlignment="0" applyProtection="0"/>
    <xf numFmtId="172" fontId="101" fillId="0" borderId="0"/>
    <xf numFmtId="172" fontId="101" fillId="0" borderId="0"/>
    <xf numFmtId="172" fontId="10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5" borderId="0" applyNumberFormat="0" applyBorder="0" applyAlignment="0" applyProtection="0"/>
    <xf numFmtId="0" fontId="94" fillId="85" borderId="0" applyNumberFormat="0" applyBorder="0" applyAlignment="0" applyProtection="0"/>
    <xf numFmtId="172" fontId="101" fillId="0" borderId="0"/>
    <xf numFmtId="172" fontId="101" fillId="0" borderId="0"/>
    <xf numFmtId="172" fontId="10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5" borderId="0" applyNumberFormat="0" applyBorder="0" applyAlignment="0" applyProtection="0"/>
    <xf numFmtId="0" fontId="94" fillId="85" borderId="0" applyNumberFormat="0" applyBorder="0" applyAlignment="0" applyProtection="0"/>
    <xf numFmtId="172" fontId="101" fillId="0" borderId="0"/>
    <xf numFmtId="172" fontId="101" fillId="0" borderId="0"/>
    <xf numFmtId="172" fontId="104" fillId="4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5" borderId="0" applyNumberFormat="0" applyBorder="0" applyAlignment="0" applyProtection="0"/>
    <xf numFmtId="172" fontId="101" fillId="0" borderId="0"/>
    <xf numFmtId="172" fontId="101" fillId="0" borderId="0"/>
    <xf numFmtId="0" fontId="94" fillId="8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5" borderId="0" applyNumberFormat="0" applyBorder="0" applyAlignment="0" applyProtection="0"/>
    <xf numFmtId="0" fontId="94" fillId="8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5" borderId="0" applyNumberFormat="0" applyBorder="0" applyAlignment="0" applyProtection="0"/>
    <xf numFmtId="0" fontId="94" fillId="85" borderId="0" applyNumberFormat="0" applyBorder="0" applyAlignment="0" applyProtection="0"/>
    <xf numFmtId="172" fontId="101" fillId="0" borderId="0"/>
    <xf numFmtId="172" fontId="101" fillId="0" borderId="0"/>
    <xf numFmtId="172" fontId="104" fillId="41" borderId="0" applyNumberFormat="0" applyBorder="0" applyAlignment="0" applyProtection="0"/>
    <xf numFmtId="172" fontId="104" fillId="41" borderId="0" applyNumberFormat="0" applyBorder="0" applyAlignment="0" applyProtection="0"/>
    <xf numFmtId="172" fontId="104" fillId="41" borderId="0" applyNumberFormat="0" applyBorder="0" applyAlignment="0" applyProtection="0"/>
    <xf numFmtId="172" fontId="104" fillId="41"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7" fillId="80" borderId="0" applyNumberFormat="0" applyBorder="0" applyAlignment="0" applyProtection="0"/>
    <xf numFmtId="0" fontId="107" fillId="60" borderId="0" applyNumberFormat="0" applyBorder="0" applyAlignment="0" applyProtection="0"/>
    <xf numFmtId="0" fontId="107" fillId="72"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85" borderId="0" applyNumberFormat="0" applyBorder="0" applyAlignment="0" applyProtection="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8" fillId="12" borderId="0" applyNumberFormat="0" applyBorder="0" applyAlignment="0" applyProtection="0"/>
    <xf numFmtId="0" fontId="109" fillId="12" borderId="0" applyNumberFormat="0" applyBorder="0" applyAlignment="0" applyProtection="0"/>
    <xf numFmtId="0" fontId="109" fillId="12" borderId="0"/>
    <xf numFmtId="0" fontId="109" fillId="12" borderId="0"/>
    <xf numFmtId="0" fontId="109" fillId="12" borderId="0"/>
    <xf numFmtId="0" fontId="109" fillId="12" borderId="0"/>
    <xf numFmtId="0" fontId="109" fillId="12" borderId="0"/>
    <xf numFmtId="0" fontId="109" fillId="12" borderId="0"/>
    <xf numFmtId="0" fontId="108" fillId="12" borderId="0"/>
    <xf numFmtId="0" fontId="108" fillId="12" borderId="0"/>
    <xf numFmtId="0" fontId="108" fillId="12"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9" fillId="12" borderId="0" applyNumberFormat="0" applyBorder="0" applyAlignment="0" applyProtection="0"/>
    <xf numFmtId="0" fontId="109" fillId="12" borderId="0"/>
    <xf numFmtId="0" fontId="109" fillId="12" borderId="0"/>
    <xf numFmtId="0" fontId="109" fillId="12" borderId="0"/>
    <xf numFmtId="0" fontId="20" fillId="12" borderId="0" applyNumberFormat="0" applyBorder="0" applyAlignment="0" applyProtection="0"/>
    <xf numFmtId="0" fontId="105" fillId="86" borderId="0"/>
    <xf numFmtId="0" fontId="105" fillId="86" borderId="0"/>
    <xf numFmtId="0" fontId="105" fillId="86" borderId="0"/>
    <xf numFmtId="0" fontId="20" fillId="12" borderId="0"/>
    <xf numFmtId="0" fontId="20" fillId="12" borderId="0"/>
    <xf numFmtId="0" fontId="20" fillId="12" borderId="0"/>
    <xf numFmtId="0" fontId="20" fillId="12" borderId="0"/>
    <xf numFmtId="0" fontId="20" fillId="12" borderId="0"/>
    <xf numFmtId="0" fontId="20" fillId="12" borderId="0"/>
    <xf numFmtId="0" fontId="109" fillId="12" borderId="0" applyNumberFormat="0" applyBorder="0" applyAlignment="0" applyProtection="0"/>
    <xf numFmtId="0" fontId="109" fillId="12" borderId="0"/>
    <xf numFmtId="0" fontId="109" fillId="12" borderId="0"/>
    <xf numFmtId="0" fontId="109" fillId="12" borderId="0"/>
    <xf numFmtId="0" fontId="105" fillId="86" borderId="0" applyNumberFormat="0" applyBorder="0" applyAlignment="0" applyProtection="0"/>
    <xf numFmtId="0" fontId="105" fillId="86" borderId="0"/>
    <xf numFmtId="0" fontId="105" fillId="86" borderId="0"/>
    <xf numFmtId="0" fontId="105" fillId="86" borderId="0"/>
    <xf numFmtId="0" fontId="109" fillId="12" borderId="0" applyNumberFormat="0" applyBorder="0" applyAlignment="0" applyProtection="0"/>
    <xf numFmtId="0" fontId="105" fillId="91" borderId="0"/>
    <xf numFmtId="0" fontId="105" fillId="91" borderId="0"/>
    <xf numFmtId="0" fontId="105" fillId="91" borderId="0"/>
    <xf numFmtId="0" fontId="109" fillId="12" borderId="0"/>
    <xf numFmtId="0" fontId="109" fillId="12"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8" fillId="16" borderId="0" applyNumberFormat="0" applyBorder="0" applyAlignment="0" applyProtection="0"/>
    <xf numFmtId="0" fontId="109" fillId="16" borderId="0" applyNumberFormat="0" applyBorder="0" applyAlignment="0" applyProtection="0"/>
    <xf numFmtId="0" fontId="109" fillId="16" borderId="0"/>
    <xf numFmtId="0" fontId="109" fillId="16" borderId="0"/>
    <xf numFmtId="0" fontId="109" fillId="16" borderId="0"/>
    <xf numFmtId="0" fontId="109" fillId="16" borderId="0"/>
    <xf numFmtId="0" fontId="109" fillId="16" borderId="0"/>
    <xf numFmtId="0" fontId="109" fillId="16" borderId="0"/>
    <xf numFmtId="0" fontId="108" fillId="16" borderId="0"/>
    <xf numFmtId="0" fontId="108" fillId="16" borderId="0"/>
    <xf numFmtId="0" fontId="108" fillId="1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9" fillId="16" borderId="0" applyNumberFormat="0" applyBorder="0" applyAlignment="0" applyProtection="0"/>
    <xf numFmtId="0" fontId="109" fillId="16" borderId="0"/>
    <xf numFmtId="0" fontId="109" fillId="16" borderId="0"/>
    <xf numFmtId="0" fontId="109" fillId="16" borderId="0"/>
    <xf numFmtId="0" fontId="20" fillId="16" borderId="0" applyNumberFormat="0" applyBorder="0" applyAlignment="0" applyProtection="0"/>
    <xf numFmtId="0" fontId="105" fillId="76" borderId="0"/>
    <xf numFmtId="0" fontId="105" fillId="76" borderId="0"/>
    <xf numFmtId="0" fontId="105" fillId="76" borderId="0"/>
    <xf numFmtId="0" fontId="20" fillId="16" borderId="0"/>
    <xf numFmtId="0" fontId="20" fillId="16" borderId="0"/>
    <xf numFmtId="0" fontId="20" fillId="16" borderId="0"/>
    <xf numFmtId="0" fontId="20" fillId="16" borderId="0"/>
    <xf numFmtId="0" fontId="20" fillId="16" borderId="0"/>
    <xf numFmtId="0" fontId="20" fillId="16" borderId="0"/>
    <xf numFmtId="0" fontId="109" fillId="16" borderId="0" applyNumberFormat="0" applyBorder="0" applyAlignment="0" applyProtection="0"/>
    <xf numFmtId="0" fontId="109" fillId="16" borderId="0"/>
    <xf numFmtId="0" fontId="109" fillId="16" borderId="0"/>
    <xf numFmtId="0" fontId="109" fillId="16" borderId="0"/>
    <xf numFmtId="0" fontId="105" fillId="76" borderId="0" applyNumberFormat="0" applyBorder="0" applyAlignment="0" applyProtection="0"/>
    <xf numFmtId="0" fontId="105" fillId="76" borderId="0"/>
    <xf numFmtId="0" fontId="105" fillId="76" borderId="0"/>
    <xf numFmtId="0" fontId="105" fillId="76" borderId="0"/>
    <xf numFmtId="0" fontId="109" fillId="16" borderId="0" applyNumberFormat="0" applyBorder="0" applyAlignment="0" applyProtection="0"/>
    <xf numFmtId="0" fontId="105" fillId="92" borderId="0"/>
    <xf numFmtId="0" fontId="105" fillId="92" borderId="0"/>
    <xf numFmtId="0" fontId="105" fillId="92" borderId="0"/>
    <xf numFmtId="0" fontId="109" fillId="16" borderId="0"/>
    <xf numFmtId="0" fontId="109" fillId="1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8" fillId="20" borderId="0" applyNumberFormat="0" applyBorder="0" applyAlignment="0" applyProtection="0"/>
    <xf numFmtId="0" fontId="109" fillId="20" borderId="0" applyNumberFormat="0" applyBorder="0" applyAlignment="0" applyProtection="0"/>
    <xf numFmtId="0" fontId="109" fillId="20" borderId="0"/>
    <xf numFmtId="0" fontId="109" fillId="20" borderId="0"/>
    <xf numFmtId="0" fontId="109" fillId="20" borderId="0"/>
    <xf numFmtId="0" fontId="109" fillId="20" borderId="0"/>
    <xf numFmtId="0" fontId="109" fillId="20" borderId="0"/>
    <xf numFmtId="0" fontId="109" fillId="20" borderId="0"/>
    <xf numFmtId="0" fontId="108" fillId="20" borderId="0"/>
    <xf numFmtId="0" fontId="108" fillId="20" borderId="0"/>
    <xf numFmtId="0" fontId="108" fillId="20"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9" fillId="20" borderId="0" applyNumberFormat="0" applyBorder="0" applyAlignment="0" applyProtection="0"/>
    <xf numFmtId="0" fontId="109" fillId="20" borderId="0"/>
    <xf numFmtId="0" fontId="109" fillId="20" borderId="0"/>
    <xf numFmtId="0" fontId="109" fillId="20" borderId="0"/>
    <xf numFmtId="0" fontId="20" fillId="20" borderId="0" applyNumberFormat="0" applyBorder="0" applyAlignment="0" applyProtection="0"/>
    <xf numFmtId="0" fontId="105" fillId="77" borderId="0"/>
    <xf numFmtId="0" fontId="105" fillId="77" borderId="0"/>
    <xf numFmtId="0" fontId="105" fillId="77" borderId="0"/>
    <xf numFmtId="0" fontId="20" fillId="20" borderId="0"/>
    <xf numFmtId="0" fontId="20" fillId="20" borderId="0"/>
    <xf numFmtId="0" fontId="20" fillId="20" borderId="0"/>
    <xf numFmtId="0" fontId="20" fillId="20" borderId="0"/>
    <xf numFmtId="0" fontId="20" fillId="20" borderId="0"/>
    <xf numFmtId="0" fontId="20" fillId="20" borderId="0"/>
    <xf numFmtId="0" fontId="109" fillId="20" borderId="0" applyNumberFormat="0" applyBorder="0" applyAlignment="0" applyProtection="0"/>
    <xf numFmtId="0" fontId="109" fillId="20" borderId="0"/>
    <xf numFmtId="0" fontId="109" fillId="20" borderId="0"/>
    <xf numFmtId="0" fontId="109" fillId="20" borderId="0"/>
    <xf numFmtId="0" fontId="105" fillId="77" borderId="0" applyNumberFormat="0" applyBorder="0" applyAlignment="0" applyProtection="0"/>
    <xf numFmtId="0" fontId="105" fillId="77" borderId="0"/>
    <xf numFmtId="0" fontId="105" fillId="77" borderId="0"/>
    <xf numFmtId="0" fontId="105" fillId="77" borderId="0"/>
    <xf numFmtId="0" fontId="109" fillId="20" borderId="0" applyNumberFormat="0" applyBorder="0" applyAlignment="0" applyProtection="0"/>
    <xf numFmtId="0" fontId="105" fillId="93" borderId="0"/>
    <xf numFmtId="0" fontId="105" fillId="93" borderId="0"/>
    <xf numFmtId="0" fontId="105" fillId="93" borderId="0"/>
    <xf numFmtId="0" fontId="109" fillId="20" borderId="0"/>
    <xf numFmtId="0" fontId="109" fillId="20"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8" fillId="24" borderId="0" applyNumberFormat="0" applyBorder="0" applyAlignment="0" applyProtection="0"/>
    <xf numFmtId="0" fontId="109" fillId="24" borderId="0" applyNumberFormat="0" applyBorder="0" applyAlignment="0" applyProtection="0"/>
    <xf numFmtId="0" fontId="109" fillId="24" borderId="0"/>
    <xf numFmtId="0" fontId="109" fillId="24" borderId="0"/>
    <xf numFmtId="0" fontId="109" fillId="24" borderId="0"/>
    <xf numFmtId="0" fontId="109" fillId="24" borderId="0"/>
    <xf numFmtId="0" fontId="109" fillId="24" borderId="0"/>
    <xf numFmtId="0" fontId="109" fillId="24" borderId="0"/>
    <xf numFmtId="0" fontId="108" fillId="24" borderId="0"/>
    <xf numFmtId="0" fontId="108" fillId="24" borderId="0"/>
    <xf numFmtId="0" fontId="108" fillId="24"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9" fillId="24" borderId="0" applyNumberFormat="0" applyBorder="0" applyAlignment="0" applyProtection="0"/>
    <xf numFmtId="0" fontId="109" fillId="24" borderId="0"/>
    <xf numFmtId="0" fontId="109" fillId="24" borderId="0"/>
    <xf numFmtId="0" fontId="109" fillId="24" borderId="0"/>
    <xf numFmtId="0" fontId="20" fillId="24" borderId="0" applyNumberFormat="0" applyBorder="0" applyAlignment="0" applyProtection="0"/>
    <xf numFmtId="0" fontId="105" fillId="87" borderId="0"/>
    <xf numFmtId="0" fontId="105" fillId="87" borderId="0"/>
    <xf numFmtId="0" fontId="105" fillId="87" borderId="0"/>
    <xf numFmtId="0" fontId="20" fillId="24" borderId="0"/>
    <xf numFmtId="0" fontId="20" fillId="24" borderId="0"/>
    <xf numFmtId="0" fontId="20" fillId="24" borderId="0"/>
    <xf numFmtId="0" fontId="20" fillId="24" borderId="0"/>
    <xf numFmtId="0" fontId="20" fillId="24" borderId="0"/>
    <xf numFmtId="0" fontId="20" fillId="24" borderId="0"/>
    <xf numFmtId="0" fontId="109" fillId="24" borderId="0" applyNumberFormat="0" applyBorder="0" applyAlignment="0" applyProtection="0"/>
    <xf numFmtId="0" fontId="109" fillId="24" borderId="0"/>
    <xf numFmtId="0" fontId="109" fillId="24" borderId="0"/>
    <xf numFmtId="0" fontId="109" fillId="24" borderId="0"/>
    <xf numFmtId="0" fontId="105" fillId="87" borderId="0" applyNumberFormat="0" applyBorder="0" applyAlignment="0" applyProtection="0"/>
    <xf numFmtId="0" fontId="105" fillId="87" borderId="0"/>
    <xf numFmtId="0" fontId="105" fillId="87" borderId="0"/>
    <xf numFmtId="0" fontId="105" fillId="87" borderId="0"/>
    <xf numFmtId="0" fontId="109" fillId="24" borderId="0" applyNumberFormat="0" applyBorder="0" applyAlignment="0" applyProtection="0"/>
    <xf numFmtId="0" fontId="105" fillId="94" borderId="0"/>
    <xf numFmtId="0" fontId="105" fillId="94" borderId="0"/>
    <xf numFmtId="0" fontId="105" fillId="94" borderId="0"/>
    <xf numFmtId="0" fontId="109" fillId="24" borderId="0"/>
    <xf numFmtId="0" fontId="109" fillId="24"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8" fillId="28" borderId="0" applyNumberFormat="0" applyBorder="0" applyAlignment="0" applyProtection="0"/>
    <xf numFmtId="0" fontId="109" fillId="28" borderId="0" applyNumberFormat="0" applyBorder="0" applyAlignment="0" applyProtection="0"/>
    <xf numFmtId="0" fontId="109" fillId="28" borderId="0"/>
    <xf numFmtId="0" fontId="109" fillId="28" borderId="0"/>
    <xf numFmtId="0" fontId="109" fillId="28" borderId="0"/>
    <xf numFmtId="0" fontId="109" fillId="28" borderId="0"/>
    <xf numFmtId="0" fontId="109" fillId="28" borderId="0"/>
    <xf numFmtId="0" fontId="109" fillId="28" borderId="0"/>
    <xf numFmtId="0" fontId="108" fillId="28" borderId="0"/>
    <xf numFmtId="0" fontId="108" fillId="28" borderId="0"/>
    <xf numFmtId="0" fontId="108" fillId="28"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9" fillId="28" borderId="0" applyNumberFormat="0" applyBorder="0" applyAlignment="0" applyProtection="0"/>
    <xf numFmtId="0" fontId="109" fillId="28" borderId="0"/>
    <xf numFmtId="0" fontId="109" fillId="28" borderId="0"/>
    <xf numFmtId="0" fontId="109" fillId="28" borderId="0"/>
    <xf numFmtId="0" fontId="20" fillId="28" borderId="0" applyNumberFormat="0" applyBorder="0" applyAlignment="0" applyProtection="0"/>
    <xf numFmtId="0" fontId="105" fillId="89" borderId="0"/>
    <xf numFmtId="0" fontId="105" fillId="89" borderId="0"/>
    <xf numFmtId="0" fontId="105" fillId="89" borderId="0"/>
    <xf numFmtId="0" fontId="20" fillId="28" borderId="0"/>
    <xf numFmtId="0" fontId="20" fillId="28" borderId="0"/>
    <xf numFmtId="0" fontId="20" fillId="28" borderId="0"/>
    <xf numFmtId="0" fontId="20" fillId="28" borderId="0"/>
    <xf numFmtId="0" fontId="20" fillId="28" borderId="0"/>
    <xf numFmtId="0" fontId="20" fillId="28" borderId="0"/>
    <xf numFmtId="0" fontId="109" fillId="28" borderId="0" applyNumberFormat="0" applyBorder="0" applyAlignment="0" applyProtection="0"/>
    <xf numFmtId="0" fontId="109" fillId="28" borderId="0"/>
    <xf numFmtId="0" fontId="109" fillId="28" borderId="0"/>
    <xf numFmtId="0" fontId="109" fillId="28" borderId="0"/>
    <xf numFmtId="0" fontId="105" fillId="89" borderId="0" applyNumberFormat="0" applyBorder="0" applyAlignment="0" applyProtection="0"/>
    <xf numFmtId="0" fontId="105" fillId="89" borderId="0"/>
    <xf numFmtId="0" fontId="105" fillId="89" borderId="0"/>
    <xf numFmtId="0" fontId="105" fillId="89" borderId="0"/>
    <xf numFmtId="0" fontId="109" fillId="28" borderId="0" applyNumberFormat="0" applyBorder="0" applyAlignment="0" applyProtection="0"/>
    <xf numFmtId="0" fontId="105" fillId="91" borderId="0"/>
    <xf numFmtId="0" fontId="105" fillId="91" borderId="0"/>
    <xf numFmtId="0" fontId="105" fillId="91" borderId="0"/>
    <xf numFmtId="0" fontId="109" fillId="28" borderId="0"/>
    <xf numFmtId="0" fontId="109" fillId="28"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8" fillId="32" borderId="0" applyNumberFormat="0" applyBorder="0" applyAlignment="0" applyProtection="0"/>
    <xf numFmtId="0" fontId="109" fillId="32" borderId="0" applyNumberFormat="0" applyBorder="0" applyAlignment="0" applyProtection="0"/>
    <xf numFmtId="0" fontId="109" fillId="32" borderId="0"/>
    <xf numFmtId="0" fontId="109" fillId="32" borderId="0"/>
    <xf numFmtId="0" fontId="109" fillId="32" borderId="0"/>
    <xf numFmtId="0" fontId="109" fillId="32" borderId="0"/>
    <xf numFmtId="0" fontId="109" fillId="32" borderId="0"/>
    <xf numFmtId="0" fontId="109" fillId="32" borderId="0"/>
    <xf numFmtId="0" fontId="108" fillId="32" borderId="0"/>
    <xf numFmtId="0" fontId="108" fillId="32" borderId="0"/>
    <xf numFmtId="0" fontId="108" fillId="32"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9" fillId="32" borderId="0" applyNumberFormat="0" applyBorder="0" applyAlignment="0" applyProtection="0"/>
    <xf numFmtId="0" fontId="109" fillId="32" borderId="0"/>
    <xf numFmtId="0" fontId="109" fillId="32" borderId="0"/>
    <xf numFmtId="0" fontId="109" fillId="32" borderId="0"/>
    <xf numFmtId="0" fontId="20" fillId="32" borderId="0" applyNumberFormat="0" applyBorder="0" applyAlignment="0" applyProtection="0"/>
    <xf numFmtId="0" fontId="105" fillId="90" borderId="0"/>
    <xf numFmtId="0" fontId="105" fillId="90" borderId="0"/>
    <xf numFmtId="0" fontId="105" fillId="90" borderId="0"/>
    <xf numFmtId="0" fontId="20" fillId="32" borderId="0"/>
    <xf numFmtId="0" fontId="20" fillId="32" borderId="0"/>
    <xf numFmtId="0" fontId="20" fillId="32" borderId="0"/>
    <xf numFmtId="0" fontId="20" fillId="32" borderId="0"/>
    <xf numFmtId="0" fontId="20" fillId="32" borderId="0"/>
    <xf numFmtId="0" fontId="20" fillId="32" borderId="0"/>
    <xf numFmtId="0" fontId="109" fillId="32" borderId="0" applyNumberFormat="0" applyBorder="0" applyAlignment="0" applyProtection="0"/>
    <xf numFmtId="0" fontId="109" fillId="32" borderId="0"/>
    <xf numFmtId="0" fontId="109" fillId="32" borderId="0"/>
    <xf numFmtId="0" fontId="109" fillId="32" borderId="0"/>
    <xf numFmtId="0" fontId="105" fillId="90" borderId="0" applyNumberFormat="0" applyBorder="0" applyAlignment="0" applyProtection="0"/>
    <xf numFmtId="0" fontId="105" fillId="90" borderId="0"/>
    <xf numFmtId="0" fontId="105" fillId="90" borderId="0"/>
    <xf numFmtId="0" fontId="105" fillId="90" borderId="0"/>
    <xf numFmtId="0" fontId="109" fillId="32" borderId="0" applyNumberFormat="0" applyBorder="0" applyAlignment="0" applyProtection="0"/>
    <xf numFmtId="0" fontId="105" fillId="76" borderId="0"/>
    <xf numFmtId="0" fontId="105" fillId="76" borderId="0"/>
    <xf numFmtId="0" fontId="105" fillId="76" borderId="0"/>
    <xf numFmtId="0" fontId="109" fillId="32" borderId="0"/>
    <xf numFmtId="0" fontId="109" fillId="32"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94" fillId="80" borderId="0" applyNumberFormat="0" applyBorder="0" applyAlignment="0" applyProtection="0"/>
    <xf numFmtId="0" fontId="94" fillId="80" borderId="0" applyNumberFormat="0" applyBorder="0" applyAlignment="0" applyProtection="0"/>
    <xf numFmtId="180" fontId="94" fillId="80" borderId="0" applyNumberFormat="0" applyBorder="0" applyAlignment="0" applyProtection="0"/>
    <xf numFmtId="180" fontId="94" fillId="8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80" fontId="94" fillId="60" borderId="0" applyNumberFormat="0" applyBorder="0" applyAlignment="0" applyProtection="0"/>
    <xf numFmtId="180" fontId="94" fillId="60" borderId="0" applyNumberFormat="0" applyBorder="0" applyAlignment="0" applyProtection="0"/>
    <xf numFmtId="0" fontId="94" fillId="72" borderId="0" applyNumberFormat="0" applyBorder="0" applyAlignment="0" applyProtection="0"/>
    <xf numFmtId="0" fontId="94" fillId="72" borderId="0" applyNumberFormat="0" applyBorder="0" applyAlignment="0" applyProtection="0"/>
    <xf numFmtId="180" fontId="94" fillId="72" borderId="0" applyNumberFormat="0" applyBorder="0" applyAlignment="0" applyProtection="0"/>
    <xf numFmtId="180" fontId="94" fillId="72"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180" fontId="94" fillId="82" borderId="0" applyNumberFormat="0" applyBorder="0" applyAlignment="0" applyProtection="0"/>
    <xf numFmtId="180" fontId="94" fillId="82"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180" fontId="94" fillId="41" borderId="0" applyNumberFormat="0" applyBorder="0" applyAlignment="0" applyProtection="0"/>
    <xf numFmtId="180" fontId="94" fillId="41" borderId="0" applyNumberFormat="0" applyBorder="0" applyAlignment="0" applyProtection="0"/>
    <xf numFmtId="0" fontId="94" fillId="85" borderId="0" applyNumberFormat="0" applyBorder="0" applyAlignment="0" applyProtection="0"/>
    <xf numFmtId="0" fontId="94" fillId="85" borderId="0" applyNumberFormat="0" applyBorder="0" applyAlignment="0" applyProtection="0"/>
    <xf numFmtId="180" fontId="94" fillId="85" borderId="0" applyNumberFormat="0" applyBorder="0" applyAlignment="0" applyProtection="0"/>
    <xf numFmtId="180" fontId="94" fillId="85" borderId="0" applyNumberFormat="0" applyBorder="0" applyAlignment="0" applyProtection="0"/>
    <xf numFmtId="0" fontId="94" fillId="80"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82" borderId="0" applyNumberFormat="0" applyBorder="0" applyAlignment="0" applyProtection="0"/>
    <xf numFmtId="0" fontId="94" fillId="41" borderId="0" applyNumberFormat="0" applyBorder="0" applyAlignment="0" applyProtection="0"/>
    <xf numFmtId="0" fontId="94" fillId="85" borderId="0" applyNumberFormat="0" applyBorder="0" applyAlignment="0" applyProtection="0"/>
    <xf numFmtId="179" fontId="110" fillId="56" borderId="0" applyNumberFormat="0" applyBorder="0" applyAlignment="0" applyProtection="0"/>
    <xf numFmtId="179" fontId="110" fillId="45" borderId="0" applyNumberFormat="0" applyBorder="0" applyAlignment="0" applyProtection="0"/>
    <xf numFmtId="179" fontId="110" fillId="74" borderId="0" applyNumberFormat="0" applyBorder="0" applyAlignment="0" applyProtection="0"/>
    <xf numFmtId="179" fontId="110" fillId="40" borderId="0" applyNumberFormat="0" applyBorder="0" applyAlignment="0" applyProtection="0"/>
    <xf numFmtId="179" fontId="110" fillId="56" borderId="0" applyNumberFormat="0" applyBorder="0" applyAlignment="0" applyProtection="0"/>
    <xf numFmtId="179" fontId="110" fillId="60" borderId="0" applyNumberFormat="0" applyBorder="0" applyAlignment="0" applyProtection="0"/>
    <xf numFmtId="0" fontId="111" fillId="56" borderId="0" applyNumberFormat="0" applyBorder="0" applyAlignment="0" applyProtection="0"/>
    <xf numFmtId="0" fontId="111" fillId="80" borderId="0" applyNumberFormat="0" applyBorder="0" applyAlignment="0" applyProtection="0"/>
    <xf numFmtId="0" fontId="111" fillId="45" borderId="0" applyNumberFormat="0" applyBorder="0" applyAlignment="0" applyProtection="0"/>
    <xf numFmtId="0" fontId="111" fillId="60" borderId="0" applyNumberFormat="0" applyBorder="0" applyAlignment="0" applyProtection="0"/>
    <xf numFmtId="0" fontId="111" fillId="74" borderId="0" applyNumberFormat="0" applyBorder="0" applyAlignment="0" applyProtection="0"/>
    <xf numFmtId="0" fontId="111" fillId="72" borderId="0" applyNumberFormat="0" applyBorder="0" applyAlignment="0" applyProtection="0"/>
    <xf numFmtId="0" fontId="111" fillId="40" borderId="0" applyNumberFormat="0" applyBorder="0" applyAlignment="0" applyProtection="0"/>
    <xf numFmtId="0" fontId="111" fillId="82" borderId="0" applyNumberFormat="0" applyBorder="0" applyAlignment="0" applyProtection="0"/>
    <xf numFmtId="0" fontId="111" fillId="56" borderId="0" applyNumberFormat="0" applyBorder="0" applyAlignment="0" applyProtection="0"/>
    <xf numFmtId="0" fontId="111" fillId="41" borderId="0" applyNumberFormat="0" applyBorder="0" applyAlignment="0" applyProtection="0"/>
    <xf numFmtId="0" fontId="111" fillId="60" borderId="0" applyNumberFormat="0" applyBorder="0" applyAlignment="0" applyProtection="0"/>
    <xf numFmtId="0" fontId="111" fillId="85" borderId="0" applyNumberFormat="0" applyBorder="0" applyAlignment="0" applyProtection="0"/>
    <xf numFmtId="215" fontId="41" fillId="0" borderId="0">
      <alignment horizontal="center"/>
    </xf>
    <xf numFmtId="215" fontId="41" fillId="0" borderId="0">
      <alignment horizontal="center"/>
    </xf>
    <xf numFmtId="215" fontId="41" fillId="0" borderId="0">
      <alignment horizontal="center"/>
    </xf>
    <xf numFmtId="216" fontId="41" fillId="0" borderId="0">
      <alignment horizontal="center"/>
    </xf>
    <xf numFmtId="216" fontId="41" fillId="0" borderId="0">
      <alignment horizontal="center"/>
    </xf>
    <xf numFmtId="216" fontId="41" fillId="0" borderId="0">
      <alignment horizontal="center"/>
    </xf>
    <xf numFmtId="9" fontId="112" fillId="0" borderId="0"/>
    <xf numFmtId="217" fontId="41" fillId="0" borderId="0">
      <alignment horizontal="center"/>
    </xf>
    <xf numFmtId="217" fontId="41" fillId="0" borderId="0">
      <alignment horizontal="center"/>
    </xf>
    <xf numFmtId="217" fontId="41" fillId="0" borderId="0">
      <alignment horizontal="center"/>
    </xf>
    <xf numFmtId="218" fontId="41" fillId="0" borderId="0">
      <alignment horizontal="center"/>
    </xf>
    <xf numFmtId="218" fontId="41" fillId="0" borderId="0">
      <alignment horizontal="center"/>
    </xf>
    <xf numFmtId="218" fontId="41" fillId="0" borderId="0">
      <alignment horizontal="center"/>
    </xf>
    <xf numFmtId="219" fontId="41" fillId="0" borderId="0">
      <alignment horizontal="center"/>
    </xf>
    <xf numFmtId="219" fontId="41" fillId="0" borderId="0">
      <alignment horizontal="center"/>
    </xf>
    <xf numFmtId="219" fontId="41" fillId="0" borderId="0">
      <alignment horizontal="center"/>
    </xf>
    <xf numFmtId="1" fontId="86" fillId="0" borderId="0" applyBorder="0"/>
    <xf numFmtId="179" fontId="32" fillId="95"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97"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2" fontId="32" fillId="95" borderId="0" applyNumberFormat="0" applyBorder="0" applyAlignment="0" applyProtection="0"/>
    <xf numFmtId="179" fontId="94" fillId="98"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100" borderId="0" applyNumberFormat="0" applyBorder="0" applyAlignment="0" applyProtection="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0"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20" fillId="9" borderId="0" applyNumberFormat="0" applyBorder="0" applyAlignment="0" applyProtection="0"/>
    <xf numFmtId="172" fontId="94" fillId="102"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107" fillId="97" borderId="0" applyNumberFormat="0" applyBorder="0" applyAlignment="0" applyProtection="0"/>
    <xf numFmtId="172" fontId="94" fillId="102"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94" fillId="102"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94" fillId="102"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5" fillId="101" borderId="0" applyNumberFormat="0" applyBorder="0" applyAlignment="0" applyProtection="0"/>
    <xf numFmtId="180" fontId="105" fillId="101" borderId="0" applyNumberFormat="0" applyBorder="0" applyAlignment="0" applyProtection="0"/>
    <xf numFmtId="180" fontId="105"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94" fillId="101"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1" fillId="0" borderId="0"/>
    <xf numFmtId="180" fontId="94" fillId="101" borderId="0" applyNumberFormat="0" applyBorder="0" applyAlignment="0" applyProtection="0"/>
    <xf numFmtId="180" fontId="94" fillId="101" borderId="0" applyNumberFormat="0" applyBorder="0" applyAlignment="0" applyProtection="0"/>
    <xf numFmtId="172" fontId="101" fillId="0" borderId="0"/>
    <xf numFmtId="172" fontId="107" fillId="97" borderId="0" applyNumberFormat="0" applyBorder="0" applyAlignment="0" applyProtection="0"/>
    <xf numFmtId="0" fontId="94" fillId="101" borderId="0" applyNumberFormat="0" applyBorder="0" applyAlignment="0" applyProtection="0"/>
    <xf numFmtId="180" fontId="94" fillId="101" borderId="0" applyNumberFormat="0" applyBorder="0" applyAlignment="0" applyProtection="0"/>
    <xf numFmtId="180" fontId="94" fillId="101"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101" fillId="0" borderId="0"/>
    <xf numFmtId="172" fontId="94" fillId="101" borderId="0" applyNumberFormat="0" applyBorder="0" applyAlignment="0" applyProtection="0"/>
    <xf numFmtId="0"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94" fillId="102" borderId="0" applyNumberFormat="0" applyBorder="0" applyAlignment="0" applyProtection="0"/>
    <xf numFmtId="172" fontId="94" fillId="102" borderId="0" applyNumberFormat="0" applyBorder="0" applyAlignment="0" applyProtection="0"/>
    <xf numFmtId="172" fontId="101" fillId="0" borderId="0"/>
    <xf numFmtId="172" fontId="94" fillId="102" borderId="0" applyNumberFormat="0" applyBorder="0" applyAlignment="0" applyProtection="0"/>
    <xf numFmtId="172" fontId="94" fillId="102" borderId="0" applyNumberFormat="0" applyBorder="0" applyAlignment="0" applyProtection="0"/>
    <xf numFmtId="172" fontId="101" fillId="0" borderId="0"/>
    <xf numFmtId="172" fontId="94" fillId="102" borderId="0" applyNumberFormat="0" applyBorder="0" applyAlignment="0" applyProtection="0"/>
    <xf numFmtId="172" fontId="94" fillId="102" borderId="0" applyNumberFormat="0" applyBorder="0" applyAlignment="0" applyProtection="0"/>
    <xf numFmtId="172" fontId="101" fillId="0" borderId="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94" fillId="102" borderId="0" applyNumberFormat="0" applyBorder="0" applyAlignment="0" applyProtection="0"/>
    <xf numFmtId="172" fontId="94" fillId="102" borderId="0" applyNumberFormat="0" applyBorder="0" applyAlignment="0" applyProtection="0"/>
    <xf numFmtId="172" fontId="101" fillId="0" borderId="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0" fontId="94" fillId="101"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101" fillId="0" borderId="0"/>
    <xf numFmtId="172" fontId="104" fillId="72" borderId="0" applyNumberFormat="0" applyBorder="0" applyAlignment="0" applyProtection="0"/>
    <xf numFmtId="172" fontId="104" fillId="72" borderId="0" applyNumberFormat="0" applyBorder="0" applyAlignment="0" applyProtection="0"/>
    <xf numFmtId="172" fontId="104" fillId="72" borderId="0" applyNumberFormat="0" applyBorder="0" applyAlignment="0" applyProtection="0"/>
    <xf numFmtId="172" fontId="104" fillId="72" borderId="0" applyNumberFormat="0" applyBorder="0" applyAlignment="0" applyProtection="0"/>
    <xf numFmtId="179" fontId="32" fillId="103"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04"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9"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6" borderId="0" applyNumberFormat="0" applyBorder="0" applyAlignment="0" applyProtection="0"/>
    <xf numFmtId="172" fontId="94" fillId="107" borderId="0" applyNumberFormat="0" applyBorder="0" applyAlignment="0" applyProtection="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20" fillId="13" borderId="0" applyNumberFormat="0" applyBorder="0" applyAlignment="0" applyProtection="0"/>
    <xf numFmtId="172" fontId="94" fillId="108"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107" fillId="109" borderId="0" applyNumberFormat="0" applyBorder="0" applyAlignment="0" applyProtection="0"/>
    <xf numFmtId="172" fontId="94" fillId="108"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94" fillId="108"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94" fillId="108"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5" fillId="42" borderId="0" applyNumberFormat="0" applyBorder="0" applyAlignment="0" applyProtection="0"/>
    <xf numFmtId="180" fontId="105" fillId="42" borderId="0" applyNumberFormat="0" applyBorder="0" applyAlignment="0" applyProtection="0"/>
    <xf numFmtId="180" fontId="105"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94" fillId="42"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1" fillId="0" borderId="0"/>
    <xf numFmtId="180" fontId="94" fillId="42" borderId="0" applyNumberFormat="0" applyBorder="0" applyAlignment="0" applyProtection="0"/>
    <xf numFmtId="180" fontId="94" fillId="42" borderId="0" applyNumberFormat="0" applyBorder="0" applyAlignment="0" applyProtection="0"/>
    <xf numFmtId="172" fontId="101" fillId="0" borderId="0"/>
    <xf numFmtId="172" fontId="107" fillId="109" borderId="0" applyNumberFormat="0" applyBorder="0" applyAlignment="0" applyProtection="0"/>
    <xf numFmtId="0" fontId="94" fillId="42" borderId="0" applyNumberFormat="0" applyBorder="0" applyAlignment="0" applyProtection="0"/>
    <xf numFmtId="180" fontId="94" fillId="42" borderId="0" applyNumberFormat="0" applyBorder="0" applyAlignment="0" applyProtection="0"/>
    <xf numFmtId="180" fontId="94" fillId="42"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7" fillId="109" borderId="0" applyNumberFormat="0" applyBorder="0" applyAlignment="0" applyProtection="0"/>
    <xf numFmtId="172" fontId="101" fillId="0" borderId="0"/>
    <xf numFmtId="172" fontId="101" fillId="0" borderId="0"/>
    <xf numFmtId="172" fontId="107" fillId="109" borderId="0" applyNumberFormat="0" applyBorder="0" applyAlignment="0" applyProtection="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101" fillId="0" borderId="0"/>
    <xf numFmtId="172"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101" fillId="0" borderId="0"/>
    <xf numFmtId="172" fontId="101" fillId="0" borderId="0"/>
    <xf numFmtId="172" fontId="107" fillId="109" borderId="0" applyNumberFormat="0" applyBorder="0" applyAlignment="0" applyProtection="0"/>
    <xf numFmtId="172" fontId="101" fillId="0" borderId="0"/>
    <xf numFmtId="172" fontId="101" fillId="0" borderId="0"/>
    <xf numFmtId="172" fontId="107" fillId="109" borderId="0" applyNumberFormat="0" applyBorder="0" applyAlignment="0" applyProtection="0"/>
    <xf numFmtId="172" fontId="101" fillId="0" borderId="0"/>
    <xf numFmtId="172" fontId="101" fillId="0" borderId="0"/>
    <xf numFmtId="172" fontId="107" fillId="109" borderId="0" applyNumberFormat="0" applyBorder="0" applyAlignment="0" applyProtection="0"/>
    <xf numFmtId="172" fontId="101" fillId="0" borderId="0"/>
    <xf numFmtId="172" fontId="101" fillId="0" borderId="0"/>
    <xf numFmtId="172" fontId="94" fillId="108" borderId="0" applyNumberFormat="0" applyBorder="0" applyAlignment="0" applyProtection="0"/>
    <xf numFmtId="172" fontId="94" fillId="108" borderId="0" applyNumberFormat="0" applyBorder="0" applyAlignment="0" applyProtection="0"/>
    <xf numFmtId="172" fontId="101" fillId="0" borderId="0"/>
    <xf numFmtId="172" fontId="94" fillId="108" borderId="0" applyNumberFormat="0" applyBorder="0" applyAlignment="0" applyProtection="0"/>
    <xf numFmtId="172" fontId="94" fillId="108" borderId="0" applyNumberFormat="0" applyBorder="0" applyAlignment="0" applyProtection="0"/>
    <xf numFmtId="172" fontId="101" fillId="0" borderId="0"/>
    <xf numFmtId="172" fontId="94" fillId="108" borderId="0" applyNumberFormat="0" applyBorder="0" applyAlignment="0" applyProtection="0"/>
    <xf numFmtId="172" fontId="94" fillId="108" borderId="0" applyNumberFormat="0" applyBorder="0" applyAlignment="0" applyProtection="0"/>
    <xf numFmtId="172" fontId="101" fillId="0" borderId="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94" fillId="108" borderId="0" applyNumberFormat="0" applyBorder="0" applyAlignment="0" applyProtection="0"/>
    <xf numFmtId="172" fontId="94" fillId="108" borderId="0" applyNumberFormat="0" applyBorder="0" applyAlignment="0" applyProtection="0"/>
    <xf numFmtId="172" fontId="101" fillId="0" borderId="0"/>
    <xf numFmtId="172" fontId="107" fillId="109" borderId="0" applyNumberFormat="0" applyBorder="0" applyAlignment="0" applyProtection="0"/>
    <xf numFmtId="172" fontId="101" fillId="0" borderId="0"/>
    <xf numFmtId="172" fontId="101" fillId="0" borderId="0"/>
    <xf numFmtId="172" fontId="107" fillId="10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0" fontId="94" fillId="4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101" fillId="0" borderId="0"/>
    <xf numFmtId="172" fontId="104" fillId="110" borderId="0" applyNumberFormat="0" applyBorder="0" applyAlignment="0" applyProtection="0"/>
    <xf numFmtId="172" fontId="104" fillId="110" borderId="0" applyNumberFormat="0" applyBorder="0" applyAlignment="0" applyProtection="0"/>
    <xf numFmtId="172" fontId="104" fillId="110" borderId="0" applyNumberFormat="0" applyBorder="0" applyAlignment="0" applyProtection="0"/>
    <xf numFmtId="172" fontId="104" fillId="110" borderId="0" applyNumberFormat="0" applyBorder="0" applyAlignment="0" applyProtection="0"/>
    <xf numFmtId="179" fontId="32" fillId="111"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12"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05" borderId="0" applyNumberFormat="0" applyBorder="0" applyAlignment="0" applyProtection="0"/>
    <xf numFmtId="172" fontId="94" fillId="113" borderId="0" applyNumberFormat="0" applyBorder="0" applyAlignment="0" applyProtection="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20" fillId="17" borderId="0" applyNumberFormat="0" applyBorder="0" applyAlignment="0" applyProtection="0"/>
    <xf numFmtId="172" fontId="94" fillId="114"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107" fillId="106" borderId="0" applyNumberFormat="0" applyBorder="0" applyAlignment="0" applyProtection="0"/>
    <xf numFmtId="172" fontId="94" fillId="114"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94" fillId="114"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94" fillId="114"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5" fillId="43" borderId="0" applyNumberFormat="0" applyBorder="0" applyAlignment="0" applyProtection="0"/>
    <xf numFmtId="180" fontId="105" fillId="43" borderId="0" applyNumberFormat="0" applyBorder="0" applyAlignment="0" applyProtection="0"/>
    <xf numFmtId="180" fontId="105"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94" fillId="43"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1" fillId="0" borderId="0"/>
    <xf numFmtId="180" fontId="94" fillId="43" borderId="0" applyNumberFormat="0" applyBorder="0" applyAlignment="0" applyProtection="0"/>
    <xf numFmtId="180" fontId="94" fillId="43" borderId="0" applyNumberFormat="0" applyBorder="0" applyAlignment="0" applyProtection="0"/>
    <xf numFmtId="172" fontId="101" fillId="0" borderId="0"/>
    <xf numFmtId="172" fontId="107" fillId="106" borderId="0" applyNumberFormat="0" applyBorder="0" applyAlignment="0" applyProtection="0"/>
    <xf numFmtId="0" fontId="94" fillId="43" borderId="0" applyNumberFormat="0" applyBorder="0" applyAlignment="0" applyProtection="0"/>
    <xf numFmtId="180" fontId="94" fillId="43" borderId="0" applyNumberFormat="0" applyBorder="0" applyAlignment="0" applyProtection="0"/>
    <xf numFmtId="180" fontId="94" fillId="43"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7" fillId="106" borderId="0" applyNumberFormat="0" applyBorder="0" applyAlignment="0" applyProtection="0"/>
    <xf numFmtId="172" fontId="101" fillId="0" borderId="0"/>
    <xf numFmtId="172" fontId="101" fillId="0" borderId="0"/>
    <xf numFmtId="172" fontId="107" fillId="106" borderId="0" applyNumberFormat="0" applyBorder="0" applyAlignment="0" applyProtection="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101" fillId="0" borderId="0"/>
    <xf numFmtId="172"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101" fillId="0" borderId="0"/>
    <xf numFmtId="172" fontId="101" fillId="0" borderId="0"/>
    <xf numFmtId="172" fontId="107" fillId="106" borderId="0" applyNumberFormat="0" applyBorder="0" applyAlignment="0" applyProtection="0"/>
    <xf numFmtId="172" fontId="101" fillId="0" borderId="0"/>
    <xf numFmtId="172" fontId="101" fillId="0" borderId="0"/>
    <xf numFmtId="172" fontId="107" fillId="106" borderId="0" applyNumberFormat="0" applyBorder="0" applyAlignment="0" applyProtection="0"/>
    <xf numFmtId="172" fontId="101" fillId="0" borderId="0"/>
    <xf numFmtId="172" fontId="101" fillId="0" borderId="0"/>
    <xf numFmtId="172" fontId="107" fillId="106" borderId="0" applyNumberFormat="0" applyBorder="0" applyAlignment="0" applyProtection="0"/>
    <xf numFmtId="172" fontId="101" fillId="0" borderId="0"/>
    <xf numFmtId="172" fontId="101" fillId="0" borderId="0"/>
    <xf numFmtId="172" fontId="94" fillId="114" borderId="0" applyNumberFormat="0" applyBorder="0" applyAlignment="0" applyProtection="0"/>
    <xf numFmtId="172" fontId="94" fillId="114" borderId="0" applyNumberFormat="0" applyBorder="0" applyAlignment="0" applyProtection="0"/>
    <xf numFmtId="172" fontId="101" fillId="0" borderId="0"/>
    <xf numFmtId="172" fontId="94" fillId="114" borderId="0" applyNumberFormat="0" applyBorder="0" applyAlignment="0" applyProtection="0"/>
    <xf numFmtId="172" fontId="94" fillId="114" borderId="0" applyNumberFormat="0" applyBorder="0" applyAlignment="0" applyProtection="0"/>
    <xf numFmtId="172" fontId="101" fillId="0" borderId="0"/>
    <xf numFmtId="172" fontId="94" fillId="114" borderId="0" applyNumberFormat="0" applyBorder="0" applyAlignment="0" applyProtection="0"/>
    <xf numFmtId="172" fontId="94" fillId="114" borderId="0" applyNumberFormat="0" applyBorder="0" applyAlignment="0" applyProtection="0"/>
    <xf numFmtId="172" fontId="101" fillId="0" borderId="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94" fillId="114" borderId="0" applyNumberFormat="0" applyBorder="0" applyAlignment="0" applyProtection="0"/>
    <xf numFmtId="172" fontId="94" fillId="114" borderId="0" applyNumberFormat="0" applyBorder="0" applyAlignment="0" applyProtection="0"/>
    <xf numFmtId="172" fontId="101" fillId="0" borderId="0"/>
    <xf numFmtId="172" fontId="107" fillId="106" borderId="0" applyNumberFormat="0" applyBorder="0" applyAlignment="0" applyProtection="0"/>
    <xf numFmtId="172" fontId="101" fillId="0" borderId="0"/>
    <xf numFmtId="172" fontId="101" fillId="0" borderId="0"/>
    <xf numFmtId="172" fontId="107" fillId="106"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0" fontId="94" fillId="43"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20" fillId="17" borderId="0" applyNumberFormat="0" applyBorder="0" applyAlignment="0" applyProtection="0"/>
    <xf numFmtId="172" fontId="101" fillId="0" borderId="0"/>
    <xf numFmtId="172" fontId="104" fillId="74" borderId="0" applyNumberFormat="0" applyBorder="0" applyAlignment="0" applyProtection="0"/>
    <xf numFmtId="172" fontId="104" fillId="74" borderId="0" applyNumberFormat="0" applyBorder="0" applyAlignment="0" applyProtection="0"/>
    <xf numFmtId="172" fontId="104" fillId="74" borderId="0" applyNumberFormat="0" applyBorder="0" applyAlignment="0" applyProtection="0"/>
    <xf numFmtId="172" fontId="104" fillId="74" borderId="0" applyNumberFormat="0" applyBorder="0" applyAlignment="0" applyProtection="0"/>
    <xf numFmtId="179" fontId="32" fillId="112"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2" fontId="32" fillId="105" borderId="0" applyNumberFormat="0" applyBorder="0" applyAlignment="0" applyProtection="0"/>
    <xf numFmtId="179" fontId="94" fillId="105"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104" borderId="0" applyNumberFormat="0" applyBorder="0" applyAlignment="0" applyProtection="0"/>
    <xf numFmtId="172" fontId="94" fillId="87" borderId="0" applyNumberFormat="0" applyBorder="0" applyAlignment="0" applyProtection="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20" fillId="21" borderId="0" applyNumberFormat="0" applyBorder="0" applyAlignment="0" applyProtection="0"/>
    <xf numFmtId="172" fontId="94" fillId="97"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107" fillId="97" borderId="0" applyNumberFormat="0" applyBorder="0" applyAlignment="0" applyProtection="0"/>
    <xf numFmtId="172" fontId="94"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94" fillId="97"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94"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5" fillId="82" borderId="0" applyNumberFormat="0" applyBorder="0" applyAlignment="0" applyProtection="0"/>
    <xf numFmtId="180" fontId="105" fillId="82" borderId="0" applyNumberFormat="0" applyBorder="0" applyAlignment="0" applyProtection="0"/>
    <xf numFmtId="180" fontId="105"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94" fillId="82"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1" fillId="0" borderId="0"/>
    <xf numFmtId="180" fontId="94" fillId="82" borderId="0" applyNumberFormat="0" applyBorder="0" applyAlignment="0" applyProtection="0"/>
    <xf numFmtId="180" fontId="94" fillId="82" borderId="0" applyNumberFormat="0" applyBorder="0" applyAlignment="0" applyProtection="0"/>
    <xf numFmtId="172" fontId="101" fillId="0" borderId="0"/>
    <xf numFmtId="172" fontId="107" fillId="97" borderId="0" applyNumberFormat="0" applyBorder="0" applyAlignment="0" applyProtection="0"/>
    <xf numFmtId="0" fontId="94" fillId="82" borderId="0" applyNumberFormat="0" applyBorder="0" applyAlignment="0" applyProtection="0"/>
    <xf numFmtId="180" fontId="94" fillId="82" borderId="0" applyNumberFormat="0" applyBorder="0" applyAlignment="0" applyProtection="0"/>
    <xf numFmtId="180" fontId="94" fillId="82"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101" fillId="0" borderId="0"/>
    <xf numFmtId="172"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94" fillId="97" borderId="0" applyNumberFormat="0" applyBorder="0" applyAlignment="0" applyProtection="0"/>
    <xf numFmtId="172" fontId="94" fillId="97" borderId="0" applyNumberFormat="0" applyBorder="0" applyAlignment="0" applyProtection="0"/>
    <xf numFmtId="172" fontId="101" fillId="0" borderId="0"/>
    <xf numFmtId="172" fontId="94" fillId="97" borderId="0" applyNumberFormat="0" applyBorder="0" applyAlignment="0" applyProtection="0"/>
    <xf numFmtId="172" fontId="94" fillId="97" borderId="0" applyNumberFormat="0" applyBorder="0" applyAlignment="0" applyProtection="0"/>
    <xf numFmtId="172" fontId="101" fillId="0" borderId="0"/>
    <xf numFmtId="172" fontId="94" fillId="97" borderId="0" applyNumberFormat="0" applyBorder="0" applyAlignment="0" applyProtection="0"/>
    <xf numFmtId="172" fontId="94" fillId="97" borderId="0" applyNumberFormat="0" applyBorder="0" applyAlignment="0" applyProtection="0"/>
    <xf numFmtId="172" fontId="101" fillId="0" borderId="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94" fillId="97" borderId="0" applyNumberFormat="0" applyBorder="0" applyAlignment="0" applyProtection="0"/>
    <xf numFmtId="172" fontId="94" fillId="97" borderId="0" applyNumberFormat="0" applyBorder="0" applyAlignment="0" applyProtection="0"/>
    <xf numFmtId="172" fontId="101" fillId="0" borderId="0"/>
    <xf numFmtId="172" fontId="107" fillId="97" borderId="0" applyNumberFormat="0" applyBorder="0" applyAlignment="0" applyProtection="0"/>
    <xf numFmtId="172" fontId="101" fillId="0" borderId="0"/>
    <xf numFmtId="172" fontId="101" fillId="0" borderId="0"/>
    <xf numFmtId="172" fontId="107" fillId="97"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0" fontId="94" fillId="82"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20" fillId="21" borderId="0" applyNumberFormat="0" applyBorder="0" applyAlignment="0" applyProtection="0"/>
    <xf numFmtId="172" fontId="101" fillId="0" borderId="0"/>
    <xf numFmtId="172" fontId="104" fillId="115" borderId="0" applyNumberFormat="0" applyBorder="0" applyAlignment="0" applyProtection="0"/>
    <xf numFmtId="172" fontId="104" fillId="115" borderId="0" applyNumberFormat="0" applyBorder="0" applyAlignment="0" applyProtection="0"/>
    <xf numFmtId="172" fontId="104" fillId="115" borderId="0" applyNumberFormat="0" applyBorder="0" applyAlignment="0" applyProtection="0"/>
    <xf numFmtId="172" fontId="104" fillId="115" borderId="0" applyNumberFormat="0" applyBorder="0" applyAlignment="0" applyProtection="0"/>
    <xf numFmtId="179" fontId="32" fillId="95"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97"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2" fontId="32" fillId="99" borderId="0" applyNumberFormat="0" applyBorder="0" applyAlignment="0" applyProtection="0"/>
    <xf numFmtId="179" fontId="94" fillId="97"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99" borderId="0" applyNumberFormat="0" applyBorder="0" applyAlignment="0" applyProtection="0"/>
    <xf numFmtId="172" fontId="94" fillId="89" borderId="0" applyNumberFormat="0" applyBorder="0" applyAlignment="0" applyProtection="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20" fillId="25" borderId="0" applyNumberFormat="0" applyBorder="0" applyAlignment="0" applyProtection="0"/>
    <xf numFmtId="172" fontId="94" fillId="116"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107" fillId="116" borderId="0" applyNumberFormat="0" applyBorder="0" applyAlignment="0" applyProtection="0"/>
    <xf numFmtId="172" fontId="94"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94" fillId="116"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94"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5" fillId="41" borderId="0" applyNumberFormat="0" applyBorder="0" applyAlignment="0" applyProtection="0"/>
    <xf numFmtId="180" fontId="105" fillId="41" borderId="0" applyNumberFormat="0" applyBorder="0" applyAlignment="0" applyProtection="0"/>
    <xf numFmtId="180" fontId="105"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94" fillId="41"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1" fillId="0" borderId="0"/>
    <xf numFmtId="180" fontId="94" fillId="41" borderId="0" applyNumberFormat="0" applyBorder="0" applyAlignment="0" applyProtection="0"/>
    <xf numFmtId="180" fontId="94" fillId="41" borderId="0" applyNumberFormat="0" applyBorder="0" applyAlignment="0" applyProtection="0"/>
    <xf numFmtId="172" fontId="101" fillId="0" borderId="0"/>
    <xf numFmtId="172" fontId="107" fillId="116" borderId="0" applyNumberFormat="0" applyBorder="0" applyAlignment="0" applyProtection="0"/>
    <xf numFmtId="0" fontId="94" fillId="41" borderId="0" applyNumberFormat="0" applyBorder="0" applyAlignment="0" applyProtection="0"/>
    <xf numFmtId="180" fontId="94" fillId="41" borderId="0" applyNumberFormat="0" applyBorder="0" applyAlignment="0" applyProtection="0"/>
    <xf numFmtId="180" fontId="94" fillId="41"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7" fillId="116" borderId="0" applyNumberFormat="0" applyBorder="0" applyAlignment="0" applyProtection="0"/>
    <xf numFmtId="172" fontId="101" fillId="0" borderId="0"/>
    <xf numFmtId="172" fontId="101" fillId="0" borderId="0"/>
    <xf numFmtId="172" fontId="107" fillId="116" borderId="0" applyNumberFormat="0" applyBorder="0" applyAlignment="0" applyProtection="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101" fillId="0" borderId="0"/>
    <xf numFmtId="172"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101" fillId="0" borderId="0"/>
    <xf numFmtId="172" fontId="101" fillId="0" borderId="0"/>
    <xf numFmtId="172" fontId="107" fillId="116" borderId="0" applyNumberFormat="0" applyBorder="0" applyAlignment="0" applyProtection="0"/>
    <xf numFmtId="172" fontId="101" fillId="0" borderId="0"/>
    <xf numFmtId="172" fontId="101" fillId="0" borderId="0"/>
    <xf numFmtId="172" fontId="107" fillId="116" borderId="0" applyNumberFormat="0" applyBorder="0" applyAlignment="0" applyProtection="0"/>
    <xf numFmtId="172" fontId="101" fillId="0" borderId="0"/>
    <xf numFmtId="172" fontId="101" fillId="0" borderId="0"/>
    <xf numFmtId="172" fontId="107" fillId="116" borderId="0" applyNumberFormat="0" applyBorder="0" applyAlignment="0" applyProtection="0"/>
    <xf numFmtId="172" fontId="101" fillId="0" borderId="0"/>
    <xf numFmtId="172" fontId="101" fillId="0" borderId="0"/>
    <xf numFmtId="172" fontId="94" fillId="116" borderId="0" applyNumberFormat="0" applyBorder="0" applyAlignment="0" applyProtection="0"/>
    <xf numFmtId="172" fontId="94" fillId="116" borderId="0" applyNumberFormat="0" applyBorder="0" applyAlignment="0" applyProtection="0"/>
    <xf numFmtId="172" fontId="101" fillId="0" borderId="0"/>
    <xf numFmtId="172" fontId="94" fillId="116" borderId="0" applyNumberFormat="0" applyBorder="0" applyAlignment="0" applyProtection="0"/>
    <xf numFmtId="172" fontId="94" fillId="116" borderId="0" applyNumberFormat="0" applyBorder="0" applyAlignment="0" applyProtection="0"/>
    <xf numFmtId="172" fontId="101" fillId="0" borderId="0"/>
    <xf numFmtId="172" fontId="94" fillId="116" borderId="0" applyNumberFormat="0" applyBorder="0" applyAlignment="0" applyProtection="0"/>
    <xf numFmtId="172" fontId="94" fillId="116" borderId="0" applyNumberFormat="0" applyBorder="0" applyAlignment="0" applyProtection="0"/>
    <xf numFmtId="172" fontId="101" fillId="0" borderId="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94" fillId="116" borderId="0" applyNumberFormat="0" applyBorder="0" applyAlignment="0" applyProtection="0"/>
    <xf numFmtId="172" fontId="94" fillId="116" borderId="0" applyNumberFormat="0" applyBorder="0" applyAlignment="0" applyProtection="0"/>
    <xf numFmtId="172" fontId="101" fillId="0" borderId="0"/>
    <xf numFmtId="172" fontId="107" fillId="116" borderId="0" applyNumberFormat="0" applyBorder="0" applyAlignment="0" applyProtection="0"/>
    <xf numFmtId="172" fontId="101" fillId="0" borderId="0"/>
    <xf numFmtId="172" fontId="101" fillId="0" borderId="0"/>
    <xf numFmtId="172" fontId="107" fillId="116"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0" fontId="94" fillId="41"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20" fillId="25" borderId="0" applyNumberFormat="0" applyBorder="0" applyAlignment="0" applyProtection="0"/>
    <xf numFmtId="172" fontId="101" fillId="0" borderId="0"/>
    <xf numFmtId="172" fontId="104" fillId="44" borderId="0" applyNumberFormat="0" applyBorder="0" applyAlignment="0" applyProtection="0"/>
    <xf numFmtId="172" fontId="104" fillId="44" borderId="0" applyNumberFormat="0" applyBorder="0" applyAlignment="0" applyProtection="0"/>
    <xf numFmtId="172" fontId="104" fillId="44" borderId="0" applyNumberFormat="0" applyBorder="0" applyAlignment="0" applyProtection="0"/>
    <xf numFmtId="172" fontId="104" fillId="44" borderId="0" applyNumberFormat="0" applyBorder="0" applyAlignment="0" applyProtection="0"/>
    <xf numFmtId="179" fontId="32" fillId="117"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2" fontId="32" fillId="96" borderId="0" applyNumberFormat="0" applyBorder="0" applyAlignment="0" applyProtection="0"/>
    <xf numFmtId="179" fontId="32" fillId="104"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2" fontId="32" fillId="117" borderId="0" applyNumberFormat="0" applyBorder="0" applyAlignment="0" applyProtection="0"/>
    <xf numFmtId="179" fontId="94" fillId="96"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8" borderId="0" applyNumberFormat="0" applyBorder="0" applyAlignment="0" applyProtection="0"/>
    <xf numFmtId="172" fontId="94" fillId="119" borderId="0" applyNumberFormat="0" applyBorder="0" applyAlignment="0" applyProtection="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20" fillId="29" borderId="0" applyNumberFormat="0" applyBorder="0" applyAlignment="0" applyProtection="0"/>
    <xf numFmtId="172" fontId="94" fillId="120"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107" fillId="121" borderId="0" applyNumberFormat="0" applyBorder="0" applyAlignment="0" applyProtection="0"/>
    <xf numFmtId="172" fontId="94" fillId="120"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94" fillId="120"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94" fillId="120"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5" fillId="45" borderId="0" applyNumberFormat="0" applyBorder="0" applyAlignment="0" applyProtection="0"/>
    <xf numFmtId="180" fontId="105" fillId="45" borderId="0" applyNumberFormat="0" applyBorder="0" applyAlignment="0" applyProtection="0"/>
    <xf numFmtId="180" fontId="105"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94" fillId="45"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1" fillId="0" borderId="0"/>
    <xf numFmtId="180" fontId="94" fillId="45" borderId="0" applyNumberFormat="0" applyBorder="0" applyAlignment="0" applyProtection="0"/>
    <xf numFmtId="180" fontId="94" fillId="45" borderId="0" applyNumberFormat="0" applyBorder="0" applyAlignment="0" applyProtection="0"/>
    <xf numFmtId="172" fontId="101" fillId="0" borderId="0"/>
    <xf numFmtId="172" fontId="107" fillId="121" borderId="0" applyNumberFormat="0" applyBorder="0" applyAlignment="0" applyProtection="0"/>
    <xf numFmtId="0" fontId="94" fillId="45" borderId="0" applyNumberFormat="0" applyBorder="0" applyAlignment="0" applyProtection="0"/>
    <xf numFmtId="180" fontId="94" fillId="45" borderId="0" applyNumberFormat="0" applyBorder="0" applyAlignment="0" applyProtection="0"/>
    <xf numFmtId="180" fontId="94" fillId="45"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7" fillId="121" borderId="0" applyNumberFormat="0" applyBorder="0" applyAlignment="0" applyProtection="0"/>
    <xf numFmtId="172" fontId="101" fillId="0" borderId="0"/>
    <xf numFmtId="172" fontId="101" fillId="0" borderId="0"/>
    <xf numFmtId="172" fontId="107" fillId="121" borderId="0" applyNumberFormat="0" applyBorder="0" applyAlignment="0" applyProtection="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101" fillId="0" borderId="0"/>
    <xf numFmtId="172"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101" fillId="0" borderId="0"/>
    <xf numFmtId="172" fontId="101" fillId="0" borderId="0"/>
    <xf numFmtId="172" fontId="107" fillId="121" borderId="0" applyNumberFormat="0" applyBorder="0" applyAlignment="0" applyProtection="0"/>
    <xf numFmtId="172" fontId="101" fillId="0" borderId="0"/>
    <xf numFmtId="172" fontId="101" fillId="0" borderId="0"/>
    <xf numFmtId="172" fontId="107" fillId="121" borderId="0" applyNumberFormat="0" applyBorder="0" applyAlignment="0" applyProtection="0"/>
    <xf numFmtId="172" fontId="101" fillId="0" borderId="0"/>
    <xf numFmtId="172" fontId="101" fillId="0" borderId="0"/>
    <xf numFmtId="172" fontId="107" fillId="121" borderId="0" applyNumberFormat="0" applyBorder="0" applyAlignment="0" applyProtection="0"/>
    <xf numFmtId="172" fontId="101" fillId="0" borderId="0"/>
    <xf numFmtId="172" fontId="101" fillId="0" borderId="0"/>
    <xf numFmtId="172" fontId="94" fillId="120" borderId="0" applyNumberFormat="0" applyBorder="0" applyAlignment="0" applyProtection="0"/>
    <xf numFmtId="172" fontId="94" fillId="120" borderId="0" applyNumberFormat="0" applyBorder="0" applyAlignment="0" applyProtection="0"/>
    <xf numFmtId="172" fontId="101" fillId="0" borderId="0"/>
    <xf numFmtId="172" fontId="94" fillId="120" borderId="0" applyNumberFormat="0" applyBorder="0" applyAlignment="0" applyProtection="0"/>
    <xf numFmtId="172" fontId="94" fillId="120" borderId="0" applyNumberFormat="0" applyBorder="0" applyAlignment="0" applyProtection="0"/>
    <xf numFmtId="172" fontId="101" fillId="0" borderId="0"/>
    <xf numFmtId="172" fontId="94" fillId="120" borderId="0" applyNumberFormat="0" applyBorder="0" applyAlignment="0" applyProtection="0"/>
    <xf numFmtId="172" fontId="94" fillId="120" borderId="0" applyNumberFormat="0" applyBorder="0" applyAlignment="0" applyProtection="0"/>
    <xf numFmtId="172" fontId="101" fillId="0" borderId="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94" fillId="120" borderId="0" applyNumberFormat="0" applyBorder="0" applyAlignment="0" applyProtection="0"/>
    <xf numFmtId="172" fontId="94" fillId="120" borderId="0" applyNumberFormat="0" applyBorder="0" applyAlignment="0" applyProtection="0"/>
    <xf numFmtId="172" fontId="101" fillId="0" borderId="0"/>
    <xf numFmtId="172" fontId="107" fillId="121" borderId="0" applyNumberFormat="0" applyBorder="0" applyAlignment="0" applyProtection="0"/>
    <xf numFmtId="172" fontId="101" fillId="0" borderId="0"/>
    <xf numFmtId="172" fontId="101" fillId="0" borderId="0"/>
    <xf numFmtId="172" fontId="107" fillId="121"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0" fontId="94" fillId="45"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20" fillId="29" borderId="0" applyNumberFormat="0" applyBorder="0" applyAlignment="0" applyProtection="0"/>
    <xf numFmtId="172" fontId="101" fillId="0" borderId="0"/>
    <xf numFmtId="172" fontId="104" fillId="41" borderId="0" applyNumberFormat="0" applyBorder="0" applyAlignment="0" applyProtection="0"/>
    <xf numFmtId="172" fontId="104" fillId="41" borderId="0" applyNumberFormat="0" applyBorder="0" applyAlignment="0" applyProtection="0"/>
    <xf numFmtId="172" fontId="104" fillId="41" borderId="0" applyNumberFormat="0" applyBorder="0" applyAlignment="0" applyProtection="0"/>
    <xf numFmtId="172" fontId="104" fillId="41" borderId="0" applyNumberFormat="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220" fontId="45" fillId="0" borderId="0" applyFont="0" applyFill="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7" fillId="10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171" fontId="45" fillId="0" borderId="0" applyFont="0" applyFill="0" applyBorder="0" applyAlignment="0" applyProtection="0"/>
    <xf numFmtId="0" fontId="52" fillId="0" borderId="0" applyNumberFormat="0" applyFill="0" applyBorder="0" applyAlignment="0" applyProtection="0"/>
    <xf numFmtId="0" fontId="25" fillId="0" borderId="0" applyNumberFormat="0" applyFill="0" applyBorder="0" applyAlignment="0" applyProtection="0"/>
    <xf numFmtId="0" fontId="25" fillId="0" borderId="0">
      <alignment vertical="center"/>
    </xf>
    <xf numFmtId="0" fontId="52" fillId="0" borderId="0" applyNumberFormat="0" applyFill="0" applyBorder="0" applyAlignment="0" applyProtection="0"/>
    <xf numFmtId="0" fontId="114" fillId="0" borderId="0" applyNumberFormat="0" applyFill="0" applyBorder="0" applyAlignment="0" applyProtection="0"/>
    <xf numFmtId="191" fontId="114" fillId="0" borderId="0" applyNumberFormat="0" applyFill="0" applyBorder="0" applyAlignment="0" applyProtection="0"/>
    <xf numFmtId="191" fontId="114" fillId="0" borderId="0" applyNumberFormat="0" applyFill="0" applyBorder="0" applyAlignment="0" applyProtection="0"/>
    <xf numFmtId="0" fontId="114" fillId="0" borderId="0" applyNumberFormat="0" applyFill="0" applyBorder="0" applyAlignment="0" applyProtection="0"/>
    <xf numFmtId="191" fontId="52" fillId="0" borderId="0" applyNumberFormat="0" applyFill="0" applyBorder="0" applyAlignment="0" applyProtection="0"/>
    <xf numFmtId="0" fontId="52" fillId="0" borderId="0" applyNumberFormat="0" applyFill="0" applyBorder="0" applyAlignment="0" applyProtection="0"/>
    <xf numFmtId="191" fontId="52" fillId="0" borderId="0" applyNumberFormat="0" applyFill="0" applyBorder="0" applyAlignment="0" applyProtection="0"/>
    <xf numFmtId="191" fontId="52" fillId="0" borderId="0" applyNumberFormat="0" applyFill="0" applyBorder="0" applyAlignment="0" applyProtection="0"/>
    <xf numFmtId="0" fontId="52"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52" fillId="0" borderId="0" applyNumberFormat="0" applyFill="0" applyBorder="0" applyAlignment="0" applyProtection="0"/>
    <xf numFmtId="0" fontId="52" fillId="0" borderId="0" applyNumberFormat="0" applyFill="0" applyBorder="0" applyAlignment="0" applyProtection="0"/>
    <xf numFmtId="191" fontId="25" fillId="0" borderId="0" applyNumberFormat="0" applyFill="0" applyBorder="0" applyAlignment="0" applyProtection="0"/>
    <xf numFmtId="0" fontId="25" fillId="0" borderId="0" applyNumberFormat="0" applyFill="0" applyBorder="0" applyAlignment="0" applyProtection="0"/>
    <xf numFmtId="0" fontId="52" fillId="0" borderId="0" applyNumberFormat="0" applyFill="0" applyBorder="0" applyAlignment="0" applyProtection="0"/>
    <xf numFmtId="191" fontId="52" fillId="0" borderId="0" applyNumberFormat="0" applyFill="0" applyBorder="0" applyAlignment="0" applyProtection="0"/>
    <xf numFmtId="0" fontId="52" fillId="0" borderId="0" applyNumberFormat="0" applyFill="0" applyBorder="0" applyAlignment="0" applyProtection="0"/>
    <xf numFmtId="191" fontId="52" fillId="0" borderId="0" applyNumberFormat="0" applyFill="0" applyBorder="0" applyAlignment="0" applyProtection="0"/>
    <xf numFmtId="191" fontId="52" fillId="0" borderId="0" applyNumberFormat="0" applyFill="0" applyBorder="0" applyAlignment="0" applyProtection="0"/>
    <xf numFmtId="191" fontId="52" fillId="0" borderId="0" applyNumberFormat="0" applyFill="0" applyBorder="0" applyAlignment="0" applyProtection="0"/>
    <xf numFmtId="191" fontId="52" fillId="0" borderId="0" applyNumberFormat="0" applyFill="0" applyBorder="0" applyAlignment="0" applyProtection="0"/>
    <xf numFmtId="191" fontId="52" fillId="0" borderId="0" applyNumberFormat="0" applyFill="0" applyBorder="0" applyAlignment="0" applyProtection="0"/>
    <xf numFmtId="191" fontId="25" fillId="0" borderId="0" applyNumberFormat="0" applyFill="0" applyBorder="0" applyAlignment="0" applyProtection="0"/>
    <xf numFmtId="0" fontId="52" fillId="0" borderId="29">
      <alignment horizontal="center" vertical="center"/>
    </xf>
    <xf numFmtId="0" fontId="52" fillId="0" borderId="29">
      <alignment horizontal="center" vertical="center"/>
    </xf>
    <xf numFmtId="0" fontId="52" fillId="0" borderId="29">
      <alignment horizontal="center" vertical="center"/>
    </xf>
    <xf numFmtId="0" fontId="52" fillId="0" borderId="29">
      <alignment horizontal="center" vertical="center"/>
    </xf>
    <xf numFmtId="180" fontId="52" fillId="0" borderId="29">
      <alignment horizontal="center" vertical="center"/>
    </xf>
    <xf numFmtId="172" fontId="101" fillId="0" borderId="0"/>
    <xf numFmtId="172" fontId="115" fillId="0" borderId="0">
      <alignment horizontal="left" wrapText="1"/>
    </xf>
    <xf numFmtId="179" fontId="116" fillId="0" borderId="30">
      <protection hidden="1"/>
    </xf>
    <xf numFmtId="179" fontId="116" fillId="0" borderId="30">
      <protection hidden="1"/>
    </xf>
    <xf numFmtId="191" fontId="116" fillId="0" borderId="30">
      <protection hidden="1"/>
    </xf>
    <xf numFmtId="191" fontId="116" fillId="0" borderId="30">
      <protection hidden="1"/>
    </xf>
    <xf numFmtId="180" fontId="116" fillId="0" borderId="30">
      <protection hidden="1"/>
    </xf>
    <xf numFmtId="180" fontId="116" fillId="0" borderId="30">
      <protection hidden="1"/>
    </xf>
    <xf numFmtId="0" fontId="116" fillId="0" borderId="30">
      <protection hidden="1"/>
    </xf>
    <xf numFmtId="180" fontId="116" fillId="0" borderId="30">
      <protection hidden="1"/>
    </xf>
    <xf numFmtId="180" fontId="116" fillId="0" borderId="30">
      <protection hidden="1"/>
    </xf>
    <xf numFmtId="172" fontId="116" fillId="0" borderId="30">
      <protection hidden="1"/>
    </xf>
    <xf numFmtId="172" fontId="116" fillId="0" borderId="30">
      <protection hidden="1"/>
    </xf>
    <xf numFmtId="180" fontId="116" fillId="0" borderId="30">
      <protection hidden="1"/>
    </xf>
    <xf numFmtId="180" fontId="116" fillId="0" borderId="30">
      <protection hidden="1"/>
    </xf>
    <xf numFmtId="191" fontId="116" fillId="0" borderId="30">
      <protection hidden="1"/>
    </xf>
    <xf numFmtId="191" fontId="116" fillId="0" borderId="30">
      <protection hidden="1"/>
    </xf>
    <xf numFmtId="180" fontId="116" fillId="0" borderId="30">
      <protection hidden="1"/>
    </xf>
    <xf numFmtId="180" fontId="116" fillId="0" borderId="30">
      <protection hidden="1"/>
    </xf>
    <xf numFmtId="191" fontId="116" fillId="0" borderId="30">
      <protection hidden="1"/>
    </xf>
    <xf numFmtId="191" fontId="116" fillId="0" borderId="30">
      <protection hidden="1"/>
    </xf>
    <xf numFmtId="0" fontId="116" fillId="0" borderId="30">
      <protection hidden="1"/>
    </xf>
    <xf numFmtId="180" fontId="116" fillId="0" borderId="30">
      <protection hidden="1"/>
    </xf>
    <xf numFmtId="180" fontId="116" fillId="0" borderId="30">
      <protection hidden="1"/>
    </xf>
    <xf numFmtId="179"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191"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79" fontId="117" fillId="59" borderId="30" applyNumberFormat="0" applyFont="0" applyBorder="0" applyAlignment="0" applyProtection="0">
      <protection hidden="1"/>
    </xf>
    <xf numFmtId="172"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91" fontId="117" fillId="59" borderId="30" applyNumberFormat="0" applyFont="0" applyBorder="0" applyAlignment="0" applyProtection="0">
      <protection hidden="1"/>
    </xf>
    <xf numFmtId="191"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91" fontId="117" fillId="59" borderId="30" applyNumberFormat="0" applyFont="0" applyBorder="0" applyAlignment="0" applyProtection="0">
      <protection hidden="1"/>
    </xf>
    <xf numFmtId="191"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80" fontId="117" fillId="59" borderId="30" applyNumberFormat="0" applyFont="0" applyBorder="0" applyAlignment="0" applyProtection="0">
      <protection hidden="1"/>
    </xf>
    <xf numFmtId="179" fontId="118" fillId="0" borderId="30">
      <protection hidden="1"/>
    </xf>
    <xf numFmtId="1" fontId="119" fillId="0" borderId="0">
      <alignment horizontal="right"/>
      <protection locked="0"/>
    </xf>
    <xf numFmtId="0" fontId="120" fillId="0" borderId="0">
      <alignment horizontal="right"/>
    </xf>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21" fillId="59" borderId="25" applyNumberFormat="0" applyAlignment="0" applyProtection="0"/>
    <xf numFmtId="0" fontId="25" fillId="0" borderId="0"/>
    <xf numFmtId="172" fontId="25"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36" borderId="0" applyNumberFormat="0" applyBorder="0" applyAlignment="0"/>
    <xf numFmtId="0" fontId="122" fillId="0" borderId="0" applyNumberFormat="0" applyBorder="0" applyProtection="0"/>
    <xf numFmtId="172" fontId="101" fillId="0" borderId="0"/>
    <xf numFmtId="172" fontId="101" fillId="0" borderId="0"/>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123" fillId="0" borderId="32"/>
    <xf numFmtId="0" fontId="44" fillId="0" borderId="31"/>
    <xf numFmtId="0" fontId="44" fillId="0" borderId="31"/>
    <xf numFmtId="0" fontId="123" fillId="0" borderId="32"/>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172" fontId="124" fillId="122" borderId="0" applyNumberFormat="0" applyFont="0" applyBorder="0" applyAlignment="0"/>
    <xf numFmtId="172" fontId="125" fillId="64" borderId="0" applyNumberFormat="0" applyBorder="0" applyAlignment="0" applyProtection="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0" fillId="3" borderId="0" applyNumberFormat="0" applyBorder="0" applyAlignment="0" applyProtection="0"/>
    <xf numFmtId="172" fontId="126" fillId="117"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40" borderId="0" applyNumberFormat="0" applyBorder="0" applyAlignment="0" applyProtection="0"/>
    <xf numFmtId="0" fontId="125" fillId="40" borderId="0" applyNumberFormat="0" applyBorder="0" applyAlignment="0" applyProtection="0"/>
    <xf numFmtId="172" fontId="127" fillId="104" borderId="0" applyNumberFormat="0" applyBorder="0" applyAlignment="0" applyProtection="0"/>
    <xf numFmtId="172" fontId="126" fillId="117"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6" fillId="117"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26" fillId="117"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8" fillId="40" borderId="0" applyNumberFormat="0" applyBorder="0" applyAlignment="0" applyProtection="0"/>
    <xf numFmtId="180" fontId="128" fillId="40" borderId="0" applyNumberFormat="0" applyBorder="0" applyAlignment="0" applyProtection="0"/>
    <xf numFmtId="180" fontId="128"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5" fillId="40"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9" fillId="123" borderId="0" applyNumberFormat="0" applyBorder="0" applyAlignment="0" applyProtection="0"/>
    <xf numFmtId="172" fontId="101" fillId="0" borderId="0"/>
    <xf numFmtId="180" fontId="125" fillId="40" borderId="0" applyNumberFormat="0" applyBorder="0" applyAlignment="0" applyProtection="0"/>
    <xf numFmtId="180" fontId="125" fillId="40" borderId="0" applyNumberFormat="0" applyBorder="0" applyAlignment="0" applyProtection="0"/>
    <xf numFmtId="172" fontId="101" fillId="0" borderId="0"/>
    <xf numFmtId="172" fontId="127" fillId="104" borderId="0" applyNumberFormat="0" applyBorder="0" applyAlignment="0" applyProtection="0"/>
    <xf numFmtId="0" fontId="125" fillId="40" borderId="0" applyNumberFormat="0" applyBorder="0" applyAlignment="0" applyProtection="0"/>
    <xf numFmtId="180" fontId="125" fillId="40" borderId="0" applyNumberFormat="0" applyBorder="0" applyAlignment="0" applyProtection="0"/>
    <xf numFmtId="180" fontId="125" fillId="40"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27" fillId="104" borderId="0" applyNumberFormat="0" applyBorder="0" applyAlignment="0" applyProtection="0"/>
    <xf numFmtId="172" fontId="101" fillId="0" borderId="0"/>
    <xf numFmtId="172" fontId="101" fillId="0" borderId="0"/>
    <xf numFmtId="172" fontId="127" fillId="104" borderId="0" applyNumberFormat="0" applyBorder="0" applyAlignment="0" applyProtection="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5" fillId="40" borderId="0" applyNumberFormat="0" applyBorder="0" applyAlignment="0" applyProtection="0"/>
    <xf numFmtId="172" fontId="101" fillId="0" borderId="0"/>
    <xf numFmtId="172"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01" fillId="0" borderId="0"/>
    <xf numFmtId="172" fontId="101" fillId="0" borderId="0"/>
    <xf numFmtId="172" fontId="127" fillId="104" borderId="0" applyNumberFormat="0" applyBorder="0" applyAlignment="0" applyProtection="0"/>
    <xf numFmtId="172" fontId="101" fillId="0" borderId="0"/>
    <xf numFmtId="172" fontId="101" fillId="0" borderId="0"/>
    <xf numFmtId="172" fontId="127" fillId="104" borderId="0" applyNumberFormat="0" applyBorder="0" applyAlignment="0" applyProtection="0"/>
    <xf numFmtId="172" fontId="101" fillId="0" borderId="0"/>
    <xf numFmtId="172" fontId="101" fillId="0" borderId="0"/>
    <xf numFmtId="172" fontId="127" fillId="104" borderId="0" applyNumberFormat="0" applyBorder="0" applyAlignment="0" applyProtection="0"/>
    <xf numFmtId="172" fontId="101" fillId="0" borderId="0"/>
    <xf numFmtId="172" fontId="101" fillId="0" borderId="0"/>
    <xf numFmtId="172" fontId="126" fillId="117" borderId="0" applyNumberFormat="0" applyBorder="0" applyAlignment="0" applyProtection="0"/>
    <xf numFmtId="172" fontId="126" fillId="117" borderId="0" applyNumberFormat="0" applyBorder="0" applyAlignment="0" applyProtection="0"/>
    <xf numFmtId="172" fontId="101" fillId="0" borderId="0"/>
    <xf numFmtId="172" fontId="126" fillId="117" borderId="0" applyNumberFormat="0" applyBorder="0" applyAlignment="0" applyProtection="0"/>
    <xf numFmtId="172" fontId="126" fillId="117" borderId="0" applyNumberFormat="0" applyBorder="0" applyAlignment="0" applyProtection="0"/>
    <xf numFmtId="172" fontId="101" fillId="0" borderId="0"/>
    <xf numFmtId="172" fontId="126" fillId="117" borderId="0" applyNumberFormat="0" applyBorder="0" applyAlignment="0" applyProtection="0"/>
    <xf numFmtId="172" fontId="126" fillId="117" borderId="0" applyNumberFormat="0" applyBorder="0" applyAlignment="0" applyProtection="0"/>
    <xf numFmtId="172" fontId="101" fillId="0" borderId="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6" fillId="117" borderId="0" applyNumberFormat="0" applyBorder="0" applyAlignment="0" applyProtection="0"/>
    <xf numFmtId="172" fontId="126" fillId="117" borderId="0" applyNumberFormat="0" applyBorder="0" applyAlignment="0" applyProtection="0"/>
    <xf numFmtId="172" fontId="101" fillId="0" borderId="0"/>
    <xf numFmtId="172" fontId="127" fillId="104" borderId="0" applyNumberFormat="0" applyBorder="0" applyAlignment="0" applyProtection="0"/>
    <xf numFmtId="172" fontId="101" fillId="0" borderId="0"/>
    <xf numFmtId="172" fontId="101" fillId="0" borderId="0"/>
    <xf numFmtId="172" fontId="127" fillId="10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0" fontId="125" fillId="40"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 fillId="3" borderId="0" applyNumberFormat="0" applyBorder="0" applyAlignment="0" applyProtection="0"/>
    <xf numFmtId="172" fontId="101" fillId="0" borderId="0"/>
    <xf numFmtId="172" fontId="129" fillId="123" borderId="0" applyNumberFormat="0" applyBorder="0" applyAlignment="0" applyProtection="0"/>
    <xf numFmtId="172" fontId="130" fillId="40" borderId="0" applyNumberFormat="0" applyBorder="0" applyAlignment="0" applyProtection="0"/>
    <xf numFmtId="172" fontId="130" fillId="40" borderId="0" applyNumberFormat="0" applyBorder="0" applyAlignment="0" applyProtection="0"/>
    <xf numFmtId="172" fontId="130" fillId="40" borderId="0" applyNumberFormat="0" applyBorder="0" applyAlignment="0" applyProtection="0"/>
    <xf numFmtId="172" fontId="130" fillId="40" borderId="0" applyNumberFormat="0" applyBorder="0" applyAlignment="0" applyProtection="0"/>
    <xf numFmtId="1" fontId="131" fillId="124" borderId="33" applyNumberFormat="0" applyBorder="0" applyAlignment="0">
      <alignment horizontal="center" vertical="top" wrapText="1"/>
      <protection hidden="1"/>
    </xf>
    <xf numFmtId="221" fontId="46" fillId="0" borderId="34" applyBorder="0">
      <alignment horizontal="center" vertical="center"/>
    </xf>
    <xf numFmtId="0" fontId="132" fillId="59" borderId="26" applyNumberFormat="0" applyAlignment="0" applyProtection="0"/>
    <xf numFmtId="0" fontId="133" fillId="59" borderId="26" applyNumberFormat="0" applyAlignment="0" applyProtection="0"/>
    <xf numFmtId="172" fontId="134" fillId="58" borderId="26" applyNumberFormat="0" applyAlignment="0" applyProtection="0"/>
    <xf numFmtId="172" fontId="135" fillId="125" borderId="0" applyNumberFormat="0" applyBorder="0">
      <alignment horizontal="left"/>
    </xf>
    <xf numFmtId="0" fontId="136" fillId="0" borderId="0"/>
    <xf numFmtId="0" fontId="41" fillId="126" borderId="35"/>
    <xf numFmtId="172" fontId="101" fillId="0" borderId="0"/>
    <xf numFmtId="222" fontId="52" fillId="0" borderId="0" applyFont="0" applyFill="0" applyBorder="0" applyAlignment="0" applyProtection="0"/>
    <xf numFmtId="0" fontId="137" fillId="127" borderId="0"/>
    <xf numFmtId="172" fontId="101" fillId="0" borderId="0"/>
    <xf numFmtId="0" fontId="138" fillId="0" borderId="0" applyNumberFormat="0" applyFill="0" applyBorder="0" applyAlignment="0" applyProtection="0"/>
    <xf numFmtId="194" fontId="139" fillId="0" borderId="0">
      <alignment vertical="top"/>
    </xf>
    <xf numFmtId="194" fontId="25" fillId="0" borderId="0">
      <alignment vertical="top"/>
    </xf>
    <xf numFmtId="172" fontId="101" fillId="0" borderId="0"/>
    <xf numFmtId="172" fontId="101" fillId="0" borderId="0"/>
    <xf numFmtId="194" fontId="140" fillId="0" borderId="0">
      <alignment horizontal="right"/>
    </xf>
    <xf numFmtId="223" fontId="140" fillId="0" borderId="0" applyFill="0" applyBorder="0" applyProtection="0"/>
    <xf numFmtId="194" fontId="141" fillId="0" borderId="36"/>
    <xf numFmtId="194" fontId="141" fillId="0" borderId="37"/>
    <xf numFmtId="194" fontId="141" fillId="0" borderId="36"/>
    <xf numFmtId="194" fontId="141" fillId="0" borderId="37"/>
    <xf numFmtId="223" fontId="140" fillId="0" borderId="0" applyFill="0" applyBorder="0" applyProtection="0"/>
    <xf numFmtId="223" fontId="140" fillId="0" borderId="0" applyFill="0" applyBorder="0" applyProtection="0"/>
    <xf numFmtId="223" fontId="140" fillId="0" borderId="0" applyFill="0" applyBorder="0" applyProtection="0"/>
    <xf numFmtId="223" fontId="140" fillId="0" borderId="0" applyFill="0" applyBorder="0" applyProtection="0"/>
    <xf numFmtId="223" fontId="140" fillId="0" borderId="0" applyFill="0" applyBorder="0" applyProtection="0"/>
    <xf numFmtId="223" fontId="140" fillId="0" borderId="0" applyFill="0" applyBorder="0" applyProtection="0"/>
    <xf numFmtId="223" fontId="140" fillId="0" borderId="0" applyFill="0" applyBorder="0" applyProtection="0"/>
    <xf numFmtId="223" fontId="140" fillId="0" borderId="0" applyFill="0" applyBorder="0" applyProtection="0"/>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194" fontId="140" fillId="0" borderId="0">
      <alignment horizontal="left"/>
    </xf>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3" fillId="2" borderId="0" applyNumberFormat="0" applyBorder="0" applyAlignment="0" applyProtection="0"/>
    <xf numFmtId="0" fontId="144" fillId="2" borderId="0" applyNumberFormat="0" applyBorder="0" applyAlignment="0" applyProtection="0"/>
    <xf numFmtId="0" fontId="144" fillId="2" borderId="0"/>
    <xf numFmtId="0" fontId="144" fillId="2" borderId="0"/>
    <xf numFmtId="0" fontId="144" fillId="2" borderId="0"/>
    <xf numFmtId="0" fontId="144" fillId="2" borderId="0"/>
    <xf numFmtId="0" fontId="144" fillId="2" borderId="0"/>
    <xf numFmtId="0" fontId="144" fillId="2" borderId="0"/>
    <xf numFmtId="0" fontId="143" fillId="2" borderId="0"/>
    <xf numFmtId="0" fontId="143" fillId="2" borderId="0"/>
    <xf numFmtId="0" fontId="143" fillId="2"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4" fillId="2" borderId="0" applyNumberFormat="0" applyBorder="0" applyAlignment="0" applyProtection="0"/>
    <xf numFmtId="0" fontId="144" fillId="2" borderId="0"/>
    <xf numFmtId="0" fontId="144" fillId="2" borderId="0"/>
    <xf numFmtId="0" fontId="144" fillId="2" borderId="0"/>
    <xf numFmtId="0" fontId="9" fillId="2" borderId="0" applyNumberFormat="0" applyBorder="0" applyAlignment="0" applyProtection="0"/>
    <xf numFmtId="0" fontId="142" fillId="65" borderId="0"/>
    <xf numFmtId="0" fontId="142" fillId="65" borderId="0"/>
    <xf numFmtId="0" fontId="142" fillId="65" borderId="0"/>
    <xf numFmtId="0" fontId="9" fillId="2" borderId="0"/>
    <xf numFmtId="0" fontId="9" fillId="2" borderId="0"/>
    <xf numFmtId="0" fontId="9" fillId="2" borderId="0"/>
    <xf numFmtId="0" fontId="9" fillId="2" borderId="0"/>
    <xf numFmtId="0" fontId="9" fillId="2" borderId="0"/>
    <xf numFmtId="0" fontId="9" fillId="2" borderId="0"/>
    <xf numFmtId="0" fontId="144" fillId="2" borderId="0" applyNumberFormat="0" applyBorder="0" applyAlignment="0" applyProtection="0"/>
    <xf numFmtId="0" fontId="144" fillId="2" borderId="0"/>
    <xf numFmtId="0" fontId="144" fillId="2" borderId="0"/>
    <xf numFmtId="0" fontId="144" fillId="2" borderId="0"/>
    <xf numFmtId="0" fontId="142" fillId="65" borderId="0" applyNumberFormat="0" applyBorder="0" applyAlignment="0" applyProtection="0"/>
    <xf numFmtId="0" fontId="142" fillId="65" borderId="0"/>
    <xf numFmtId="0" fontId="142" fillId="65" borderId="0"/>
    <xf numFmtId="0" fontId="142" fillId="65" borderId="0"/>
    <xf numFmtId="0" fontId="144" fillId="2" borderId="0" applyNumberFormat="0" applyBorder="0" applyAlignment="0" applyProtection="0"/>
    <xf numFmtId="0" fontId="142" fillId="91" borderId="0"/>
    <xf numFmtId="0" fontId="142" fillId="91" borderId="0"/>
    <xf numFmtId="0" fontId="142" fillId="91" borderId="0"/>
    <xf numFmtId="0" fontId="144" fillId="2" borderId="0"/>
    <xf numFmtId="0" fontId="144" fillId="2"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172" fontId="101" fillId="0" borderId="0"/>
    <xf numFmtId="172" fontId="101" fillId="0" borderId="0"/>
    <xf numFmtId="0" fontId="25" fillId="0" borderId="0">
      <alignment vertical="center"/>
    </xf>
    <xf numFmtId="0" fontId="145" fillId="46" borderId="0" applyNumberFormat="0" applyBorder="0" applyAlignment="0" applyProtection="0"/>
    <xf numFmtId="0" fontId="145" fillId="46" borderId="0" applyNumberFormat="0" applyBorder="0" applyAlignment="0" applyProtection="0"/>
    <xf numFmtId="180" fontId="145" fillId="46" borderId="0" applyNumberFormat="0" applyBorder="0" applyAlignment="0" applyProtection="0"/>
    <xf numFmtId="180" fontId="145" fillId="46" borderId="0" applyNumberFormat="0" applyBorder="0" applyAlignment="0" applyProtection="0"/>
    <xf numFmtId="0" fontId="146" fillId="0" borderId="0"/>
    <xf numFmtId="2"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2" fontId="64" fillId="0" borderId="0">
      <protection locked="0"/>
    </xf>
    <xf numFmtId="3" fontId="64" fillId="0" borderId="0">
      <protection locked="0"/>
    </xf>
    <xf numFmtId="3" fontId="64" fillId="0" borderId="0">
      <protection locked="0"/>
    </xf>
    <xf numFmtId="3" fontId="147"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2" fontId="148"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147" fillId="0" borderId="0">
      <protection locked="0"/>
    </xf>
    <xf numFmtId="3" fontId="64" fillId="0" borderId="0">
      <protection locked="0"/>
    </xf>
    <xf numFmtId="3" fontId="64" fillId="0" borderId="0">
      <protection locked="0"/>
    </xf>
    <xf numFmtId="3" fontId="147"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50" fillId="0" borderId="0" applyNumberFormat="0" applyFont="0" applyFill="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ont="0" applyFill="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179" fontId="64" fillId="0" borderId="0">
      <protection locked="0"/>
    </xf>
    <xf numFmtId="0" fontId="64" fillId="0" borderId="0">
      <protection locked="0"/>
    </xf>
    <xf numFmtId="172" fontId="64" fillId="0" borderId="0">
      <protection locked="0"/>
    </xf>
    <xf numFmtId="191" fontId="64" fillId="0" borderId="0">
      <protection locked="0"/>
    </xf>
    <xf numFmtId="180" fontId="64" fillId="0" borderId="0">
      <protection locked="0"/>
    </xf>
    <xf numFmtId="180" fontId="64" fillId="0" borderId="0">
      <protection locked="0"/>
    </xf>
    <xf numFmtId="0" fontId="64" fillId="0" borderId="0">
      <protection locked="0"/>
    </xf>
    <xf numFmtId="180" fontId="64" fillId="0" borderId="0">
      <protection locked="0"/>
    </xf>
    <xf numFmtId="180" fontId="64" fillId="0" borderId="0">
      <protection locked="0"/>
    </xf>
    <xf numFmtId="172" fontId="64" fillId="0" borderId="0">
      <protection locked="0"/>
    </xf>
    <xf numFmtId="172" fontId="64" fillId="0" borderId="0">
      <protection locked="0"/>
    </xf>
    <xf numFmtId="180" fontId="64" fillId="0" borderId="0">
      <protection locked="0"/>
    </xf>
    <xf numFmtId="180" fontId="64" fillId="0" borderId="0">
      <protection locked="0"/>
    </xf>
    <xf numFmtId="191" fontId="64" fillId="0" borderId="0">
      <protection locked="0"/>
    </xf>
    <xf numFmtId="191" fontId="64" fillId="0" borderId="0">
      <protection locked="0"/>
    </xf>
    <xf numFmtId="180" fontId="64" fillId="0" borderId="0">
      <protection locked="0"/>
    </xf>
    <xf numFmtId="180" fontId="64" fillId="0" borderId="0">
      <protection locked="0"/>
    </xf>
    <xf numFmtId="191" fontId="64" fillId="0" borderId="0">
      <protection locked="0"/>
    </xf>
    <xf numFmtId="191" fontId="64" fillId="0" borderId="0">
      <protection locked="0"/>
    </xf>
    <xf numFmtId="0" fontId="64" fillId="0" borderId="0">
      <protection locked="0"/>
    </xf>
    <xf numFmtId="180" fontId="64" fillId="0" borderId="0">
      <protection locked="0"/>
    </xf>
    <xf numFmtId="180" fontId="64" fillId="0" borderId="0">
      <protection locked="0"/>
    </xf>
    <xf numFmtId="179" fontId="64" fillId="0" borderId="0">
      <protection locked="0"/>
    </xf>
    <xf numFmtId="0" fontId="64" fillId="0" borderId="0">
      <protection locked="0"/>
    </xf>
    <xf numFmtId="172" fontId="64" fillId="0" borderId="0">
      <protection locked="0"/>
    </xf>
    <xf numFmtId="191" fontId="64" fillId="0" borderId="0">
      <protection locked="0"/>
    </xf>
    <xf numFmtId="180" fontId="64" fillId="0" borderId="0">
      <protection locked="0"/>
    </xf>
    <xf numFmtId="180" fontId="64" fillId="0" borderId="0">
      <protection locked="0"/>
    </xf>
    <xf numFmtId="0" fontId="64" fillId="0" borderId="0">
      <protection locked="0"/>
    </xf>
    <xf numFmtId="180" fontId="64" fillId="0" borderId="0">
      <protection locked="0"/>
    </xf>
    <xf numFmtId="180" fontId="64" fillId="0" borderId="0">
      <protection locked="0"/>
    </xf>
    <xf numFmtId="172" fontId="64" fillId="0" borderId="0">
      <protection locked="0"/>
    </xf>
    <xf numFmtId="172" fontId="64" fillId="0" borderId="0">
      <protection locked="0"/>
    </xf>
    <xf numFmtId="180" fontId="64" fillId="0" borderId="0">
      <protection locked="0"/>
    </xf>
    <xf numFmtId="180" fontId="64" fillId="0" borderId="0">
      <protection locked="0"/>
    </xf>
    <xf numFmtId="191" fontId="64" fillId="0" borderId="0">
      <protection locked="0"/>
    </xf>
    <xf numFmtId="191" fontId="64" fillId="0" borderId="0">
      <protection locked="0"/>
    </xf>
    <xf numFmtId="180" fontId="64" fillId="0" borderId="0">
      <protection locked="0"/>
    </xf>
    <xf numFmtId="180" fontId="64" fillId="0" borderId="0">
      <protection locked="0"/>
    </xf>
    <xf numFmtId="191" fontId="64" fillId="0" borderId="0">
      <protection locked="0"/>
    </xf>
    <xf numFmtId="191" fontId="64" fillId="0" borderId="0">
      <protection locked="0"/>
    </xf>
    <xf numFmtId="0" fontId="64" fillId="0" borderId="0">
      <protection locked="0"/>
    </xf>
    <xf numFmtId="180" fontId="64" fillId="0" borderId="0">
      <protection locked="0"/>
    </xf>
    <xf numFmtId="180" fontId="64" fillId="0" borderId="0">
      <protection locked="0"/>
    </xf>
    <xf numFmtId="194" fontId="151" fillId="0" borderId="0">
      <alignment vertical="top"/>
    </xf>
    <xf numFmtId="224" fontId="152" fillId="0" borderId="0" applyFill="0" applyBorder="0" applyAlignment="0"/>
    <xf numFmtId="225" fontId="25" fillId="0" borderId="0" applyFill="0" applyBorder="0" applyAlignment="0"/>
    <xf numFmtId="225" fontId="25" fillId="0" borderId="0" applyFill="0" applyBorder="0" applyAlignment="0"/>
    <xf numFmtId="226" fontId="152" fillId="0" borderId="0" applyFill="0" applyBorder="0" applyAlignment="0"/>
    <xf numFmtId="227" fontId="152" fillId="0" borderId="0" applyFill="0" applyBorder="0" applyAlignment="0"/>
    <xf numFmtId="228" fontId="152"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0" fontId="153" fillId="128" borderId="38" applyNumberFormat="0" applyProtection="0"/>
    <xf numFmtId="172" fontId="133" fillId="59" borderId="26" applyNumberFormat="0" applyAlignment="0" applyProtection="0"/>
    <xf numFmtId="172" fontId="133" fillId="129" borderId="26" applyNumberFormat="0" applyAlignment="0" applyProtection="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55" fillId="123" borderId="26"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4" fillId="6" borderId="4" applyNumberFormat="0" applyAlignment="0" applyProtection="0"/>
    <xf numFmtId="172" fontId="154" fillId="123" borderId="26"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0" fontId="156" fillId="59" borderId="26" applyNumberFormat="0" applyAlignment="0" applyProtection="0"/>
    <xf numFmtId="0" fontId="156" fillId="59" borderId="26" applyNumberFormat="0" applyAlignment="0" applyProtection="0"/>
    <xf numFmtId="172" fontId="155" fillId="123" borderId="26" applyNumberFormat="0" applyAlignment="0" applyProtection="0"/>
    <xf numFmtId="172" fontId="154"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0" fontId="156" fillId="59" borderId="26" applyNumberFormat="0" applyAlignment="0" applyProtection="0"/>
    <xf numFmtId="172" fontId="14" fillId="6" borderId="4" applyNumberFormat="0" applyAlignment="0" applyProtection="0"/>
    <xf numFmtId="172" fontId="155" fillId="123" borderId="26" applyNumberFormat="0" applyAlignment="0" applyProtection="0"/>
    <xf numFmtId="172" fontId="155" fillId="123" borderId="26" applyNumberFormat="0" applyAlignment="0" applyProtection="0"/>
    <xf numFmtId="172" fontId="14" fillId="6" borderId="4" applyNumberFormat="0" applyAlignment="0" applyProtection="0"/>
    <xf numFmtId="172" fontId="155" fillId="123" borderId="26" applyNumberFormat="0" applyAlignment="0" applyProtection="0"/>
    <xf numFmtId="172" fontId="14" fillId="6" borderId="4"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5" fillId="123" borderId="26" applyNumberFormat="0" applyAlignment="0" applyProtection="0"/>
    <xf numFmtId="172" fontId="154"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4" fillId="6" borderId="4"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56" fillId="59" borderId="26" applyNumberFormat="0" applyAlignment="0" applyProtection="0"/>
    <xf numFmtId="180" fontId="156" fillId="59" borderId="26" applyNumberFormat="0" applyAlignment="0" applyProtection="0"/>
    <xf numFmtId="180" fontId="156"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33" fillId="59"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55" fillId="123" borderId="26" applyNumberFormat="0" applyAlignment="0" applyProtection="0"/>
    <xf numFmtId="172" fontId="155" fillId="123" borderId="26" applyNumberFormat="0" applyAlignment="0" applyProtection="0"/>
    <xf numFmtId="172" fontId="157" fillId="63" borderId="39" applyNumberFormat="0" applyAlignment="0" applyProtection="0"/>
    <xf numFmtId="172" fontId="101" fillId="0" borderId="0"/>
    <xf numFmtId="180" fontId="133" fillId="59" borderId="26" applyNumberFormat="0" applyAlignment="0" applyProtection="0"/>
    <xf numFmtId="180" fontId="133" fillId="59" borderId="26" applyNumberFormat="0" applyAlignment="0" applyProtection="0"/>
    <xf numFmtId="172" fontId="101" fillId="0" borderId="0"/>
    <xf numFmtId="172" fontId="155" fillId="123" borderId="26" applyNumberFormat="0" applyAlignment="0" applyProtection="0"/>
    <xf numFmtId="0" fontId="133" fillId="59" borderId="26" applyNumberFormat="0" applyAlignment="0" applyProtection="0"/>
    <xf numFmtId="180" fontId="133" fillId="59" borderId="26" applyNumberFormat="0" applyAlignment="0" applyProtection="0"/>
    <xf numFmtId="180" fontId="133" fillId="59"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55" fillId="123" borderId="26" applyNumberFormat="0" applyAlignment="0" applyProtection="0"/>
    <xf numFmtId="172" fontId="101" fillId="0" borderId="0"/>
    <xf numFmtId="172" fontId="101" fillId="0" borderId="0"/>
    <xf numFmtId="172" fontId="155" fillId="123" borderId="26" applyNumberFormat="0" applyAlignment="0" applyProtection="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3" fillId="59" borderId="26" applyNumberFormat="0" applyAlignment="0" applyProtection="0"/>
    <xf numFmtId="172" fontId="101" fillId="0" borderId="0"/>
    <xf numFmtId="172"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01" fillId="0" borderId="0"/>
    <xf numFmtId="172" fontId="101" fillId="0" borderId="0"/>
    <xf numFmtId="172" fontId="155" fillId="123" borderId="26" applyNumberFormat="0" applyAlignment="0" applyProtection="0"/>
    <xf numFmtId="172" fontId="101" fillId="0" borderId="0"/>
    <xf numFmtId="172" fontId="101" fillId="0" borderId="0"/>
    <xf numFmtId="172" fontId="155" fillId="123" borderId="26" applyNumberFormat="0" applyAlignment="0" applyProtection="0"/>
    <xf numFmtId="172" fontId="101" fillId="0" borderId="0"/>
    <xf numFmtId="172" fontId="101" fillId="0" borderId="0"/>
    <xf numFmtId="172" fontId="155" fillId="123" borderId="26" applyNumberFormat="0" applyAlignment="0" applyProtection="0"/>
    <xf numFmtId="172" fontId="101" fillId="0" borderId="0"/>
    <xf numFmtId="172" fontId="101" fillId="0" borderId="0"/>
    <xf numFmtId="172" fontId="154" fillId="123" borderId="26" applyNumberFormat="0" applyAlignment="0" applyProtection="0"/>
    <xf numFmtId="172" fontId="154" fillId="123" borderId="26" applyNumberFormat="0" applyAlignment="0" applyProtection="0"/>
    <xf numFmtId="172" fontId="101" fillId="0" borderId="0"/>
    <xf numFmtId="172" fontId="154" fillId="123" borderId="26" applyNumberFormat="0" applyAlignment="0" applyProtection="0"/>
    <xf numFmtId="172" fontId="154" fillId="123" borderId="26" applyNumberFormat="0" applyAlignment="0" applyProtection="0"/>
    <xf numFmtId="172" fontId="101" fillId="0" borderId="0"/>
    <xf numFmtId="172" fontId="154" fillId="123" borderId="26" applyNumberFormat="0" applyAlignment="0" applyProtection="0"/>
    <xf numFmtId="172" fontId="154" fillId="123" borderId="26" applyNumberFormat="0" applyAlignment="0" applyProtection="0"/>
    <xf numFmtId="172" fontId="101" fillId="0" borderId="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4" fillId="123" borderId="26" applyNumberFormat="0" applyAlignment="0" applyProtection="0"/>
    <xf numFmtId="172" fontId="154" fillId="123" borderId="26" applyNumberFormat="0" applyAlignment="0" applyProtection="0"/>
    <xf numFmtId="172" fontId="101" fillId="0" borderId="0"/>
    <xf numFmtId="172" fontId="155" fillId="123" borderId="26" applyNumberFormat="0" applyAlignment="0" applyProtection="0"/>
    <xf numFmtId="172" fontId="101" fillId="0" borderId="0"/>
    <xf numFmtId="172" fontId="101" fillId="0" borderId="0"/>
    <xf numFmtId="172" fontId="155" fillId="123"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0" fontId="133" fillId="59" borderId="26"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4" fillId="6" borderId="4" applyNumberFormat="0" applyAlignment="0" applyProtection="0"/>
    <xf numFmtId="172" fontId="101" fillId="0" borderId="0"/>
    <xf numFmtId="172" fontId="157" fillId="63" borderId="39" applyNumberFormat="0" applyAlignment="0" applyProtection="0"/>
    <xf numFmtId="172" fontId="158" fillId="59" borderId="26" applyNumberFormat="0" applyAlignment="0" applyProtection="0"/>
    <xf numFmtId="172" fontId="158" fillId="59" borderId="26" applyNumberFormat="0" applyAlignment="0" applyProtection="0"/>
    <xf numFmtId="172" fontId="158" fillId="59" borderId="26" applyNumberFormat="0" applyAlignment="0" applyProtection="0"/>
    <xf numFmtId="172" fontId="158" fillId="59" borderId="26" applyNumberFormat="0" applyAlignment="0" applyProtection="0"/>
    <xf numFmtId="0" fontId="133" fillId="59" borderId="26" applyNumberFormat="0" applyAlignment="0" applyProtection="0"/>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33" fillId="5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180" fontId="133" fillId="5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180" fontId="133" fillId="59" borderId="26" applyNumberFormat="0" applyAlignment="0" applyProtection="0"/>
    <xf numFmtId="0" fontId="159" fillId="6" borderId="4" applyNumberFormat="0" applyAlignment="0" applyProtection="0"/>
    <xf numFmtId="0" fontId="159" fillId="6" borderId="4"/>
    <xf numFmtId="0" fontId="159" fillId="6" borderId="4"/>
    <xf numFmtId="0" fontId="159" fillId="6" borderId="4"/>
    <xf numFmtId="0" fontId="159" fillId="6" borderId="4"/>
    <xf numFmtId="0" fontId="159" fillId="6" borderId="4"/>
    <xf numFmtId="0" fontId="159" fillId="6" borderId="4"/>
    <xf numFmtId="0" fontId="160" fillId="6" borderId="4"/>
    <xf numFmtId="0" fontId="160" fillId="6" borderId="4"/>
    <xf numFmtId="0" fontId="160" fillId="6" borderId="4"/>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9" fillId="6" borderId="4" applyNumberFormat="0" applyAlignment="0" applyProtection="0"/>
    <xf numFmtId="0" fontId="159" fillId="6" borderId="4"/>
    <xf numFmtId="0" fontId="159" fillId="6" borderId="4"/>
    <xf numFmtId="0" fontId="159" fillId="6" borderId="4"/>
    <xf numFmtId="0" fontId="14" fillId="6" borderId="4" applyNumberFormat="0" applyAlignment="0" applyProtection="0"/>
    <xf numFmtId="0" fontId="156" fillId="129" borderId="26"/>
    <xf numFmtId="0" fontId="156" fillId="129" borderId="26"/>
    <xf numFmtId="0" fontId="156" fillId="129" borderId="26"/>
    <xf numFmtId="0" fontId="14" fillId="6" borderId="4"/>
    <xf numFmtId="0" fontId="14" fillId="6" borderId="4"/>
    <xf numFmtId="0" fontId="14" fillId="6" borderId="4"/>
    <xf numFmtId="0" fontId="14" fillId="6" borderId="4"/>
    <xf numFmtId="0" fontId="14" fillId="6" borderId="4"/>
    <xf numFmtId="0" fontId="14" fillId="6" borderId="4"/>
    <xf numFmtId="0" fontId="159" fillId="6" borderId="4" applyNumberFormat="0" applyAlignment="0" applyProtection="0"/>
    <xf numFmtId="0" fontId="159" fillId="6" borderId="4"/>
    <xf numFmtId="0" fontId="159" fillId="6" borderId="4"/>
    <xf numFmtId="0" fontId="159" fillId="6" borderId="4"/>
    <xf numFmtId="0" fontId="156" fillId="129" borderId="26" applyNumberFormat="0" applyAlignment="0" applyProtection="0"/>
    <xf numFmtId="0" fontId="156" fillId="129" borderId="26"/>
    <xf numFmtId="0" fontId="156" fillId="129" borderId="26"/>
    <xf numFmtId="0" fontId="156" fillId="129" borderId="26"/>
    <xf numFmtId="0" fontId="159" fillId="6" borderId="4" applyNumberFormat="0" applyAlignment="0" applyProtection="0"/>
    <xf numFmtId="0" fontId="161" fillId="130" borderId="26"/>
    <xf numFmtId="0" fontId="161" fillId="130" borderId="26"/>
    <xf numFmtId="0" fontId="161" fillId="130" borderId="26"/>
    <xf numFmtId="0" fontId="159" fillId="6" borderId="4"/>
    <xf numFmtId="0" fontId="159" fillId="6" borderId="4"/>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25" fillId="0" borderId="0"/>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37" fillId="39" borderId="20" applyNumberFormat="0" applyAlignment="0" applyProtection="0"/>
    <xf numFmtId="0" fontId="137" fillId="39" borderId="20" applyNumberFormat="0" applyAlignment="0" applyProtection="0"/>
    <xf numFmtId="180" fontId="137" fillId="39" borderId="20" applyNumberFormat="0" applyAlignment="0" applyProtection="0"/>
    <xf numFmtId="180" fontId="137" fillId="39" borderId="20" applyNumberFormat="0" applyAlignment="0" applyProtection="0"/>
    <xf numFmtId="0" fontId="163" fillId="0" borderId="24" applyNumberFormat="0" applyFill="0" applyAlignment="0" applyProtection="0"/>
    <xf numFmtId="0" fontId="163" fillId="0" borderId="24" applyNumberFormat="0" applyFill="0" applyAlignment="0" applyProtection="0"/>
    <xf numFmtId="180" fontId="163" fillId="0" borderId="24" applyNumberFormat="0" applyFill="0" applyAlignment="0" applyProtection="0"/>
    <xf numFmtId="180" fontId="163" fillId="0" borderId="24" applyNumberFormat="0" applyFill="0" applyAlignment="0" applyProtection="0"/>
    <xf numFmtId="179" fontId="164" fillId="0" borderId="40" applyNumberFormat="0" applyFont="0" applyFill="0" applyAlignment="0" applyProtection="0"/>
    <xf numFmtId="0" fontId="41" fillId="0" borderId="41"/>
    <xf numFmtId="0" fontId="41" fillId="0" borderId="41"/>
    <xf numFmtId="0" fontId="165" fillId="0" borderId="42" applyNumberFormat="0" applyProtection="0"/>
    <xf numFmtId="0" fontId="166" fillId="131" borderId="20" applyNumberFormat="0" applyAlignment="0" applyProtection="0"/>
    <xf numFmtId="0" fontId="167" fillId="7" borderId="7"/>
    <xf numFmtId="0" fontId="167" fillId="7" borderId="7"/>
    <xf numFmtId="0" fontId="167" fillId="7" borderId="7"/>
    <xf numFmtId="0" fontId="166" fillId="131" borderId="20"/>
    <xf numFmtId="0" fontId="166" fillId="131" borderId="20"/>
    <xf numFmtId="0" fontId="166" fillId="131" borderId="20"/>
    <xf numFmtId="0" fontId="166" fillId="131" borderId="20"/>
    <xf numFmtId="0" fontId="166" fillId="131" borderId="20"/>
    <xf numFmtId="0" fontId="166" fillId="131" borderId="20"/>
    <xf numFmtId="0" fontId="166" fillId="131" borderId="20" applyNumberFormat="0" applyAlignment="0" applyProtection="0"/>
    <xf numFmtId="0" fontId="167" fillId="7" borderId="7"/>
    <xf numFmtId="0" fontId="167" fillId="7" borderId="7"/>
    <xf numFmtId="0" fontId="167" fillId="7" borderId="7"/>
    <xf numFmtId="0" fontId="166" fillId="131" borderId="20"/>
    <xf numFmtId="0" fontId="166" fillId="131" borderId="20"/>
    <xf numFmtId="0" fontId="166" fillId="131" borderId="20"/>
    <xf numFmtId="0" fontId="166" fillId="131" borderId="20"/>
    <xf numFmtId="0" fontId="166" fillId="131" borderId="20"/>
    <xf numFmtId="0" fontId="166" fillId="131" borderId="20"/>
    <xf numFmtId="0" fontId="168" fillId="7" borderId="7" applyNumberFormat="0" applyAlignment="0" applyProtection="0"/>
    <xf numFmtId="0" fontId="167" fillId="7" borderId="7" applyNumberFormat="0" applyAlignment="0" applyProtection="0"/>
    <xf numFmtId="0" fontId="167" fillId="7" borderId="7"/>
    <xf numFmtId="0" fontId="167" fillId="7" borderId="7"/>
    <xf numFmtId="0" fontId="167" fillId="7" borderId="7"/>
    <xf numFmtId="0" fontId="168" fillId="7" borderId="7"/>
    <xf numFmtId="0" fontId="168" fillId="7" borderId="7"/>
    <xf numFmtId="0" fontId="168" fillId="7" borderId="7"/>
    <xf numFmtId="0" fontId="16" fillId="7" borderId="7" applyNumberFormat="0" applyAlignment="0" applyProtection="0"/>
    <xf numFmtId="0" fontId="16" fillId="7" borderId="7"/>
    <xf numFmtId="0" fontId="16" fillId="7" borderId="7"/>
    <xf numFmtId="0" fontId="16" fillId="7" borderId="7"/>
    <xf numFmtId="0" fontId="167" fillId="7" borderId="7" applyNumberFormat="0" applyAlignment="0" applyProtection="0"/>
    <xf numFmtId="0" fontId="167" fillId="7" borderId="7"/>
    <xf numFmtId="0" fontId="167" fillId="7" borderId="7"/>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70" fillId="0" borderId="6" applyNumberFormat="0" applyFill="0" applyAlignment="0" applyProtection="0"/>
    <xf numFmtId="0" fontId="171" fillId="0" borderId="6" applyNumberFormat="0" applyFill="0" applyAlignment="0" applyProtection="0"/>
    <xf numFmtId="0" fontId="171" fillId="0" borderId="6"/>
    <xf numFmtId="0" fontId="171" fillId="0" borderId="6"/>
    <xf numFmtId="0" fontId="171" fillId="0" borderId="6"/>
    <xf numFmtId="0" fontId="171" fillId="0" borderId="6"/>
    <xf numFmtId="0" fontId="171" fillId="0" borderId="6"/>
    <xf numFmtId="0" fontId="171" fillId="0" borderId="6"/>
    <xf numFmtId="0" fontId="170" fillId="0" borderId="6"/>
    <xf numFmtId="0" fontId="170" fillId="0" borderId="6"/>
    <xf numFmtId="0" fontId="170" fillId="0" borderId="6"/>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71" fillId="0" borderId="6" applyNumberFormat="0" applyFill="0" applyAlignment="0" applyProtection="0"/>
    <xf numFmtId="0" fontId="171" fillId="0" borderId="6"/>
    <xf numFmtId="0" fontId="171" fillId="0" borderId="6"/>
    <xf numFmtId="0" fontId="171" fillId="0" borderId="6"/>
    <xf numFmtId="0" fontId="15" fillId="0" borderId="6" applyNumberFormat="0" applyFill="0" applyAlignment="0" applyProtection="0"/>
    <xf numFmtId="0" fontId="169" fillId="0" borderId="24"/>
    <xf numFmtId="0" fontId="169" fillId="0" borderId="24"/>
    <xf numFmtId="0" fontId="169" fillId="0" borderId="24"/>
    <xf numFmtId="0" fontId="15" fillId="0" borderId="6"/>
    <xf numFmtId="0" fontId="15" fillId="0" borderId="6"/>
    <xf numFmtId="0" fontId="15" fillId="0" borderId="6"/>
    <xf numFmtId="0" fontId="15" fillId="0" borderId="6"/>
    <xf numFmtId="0" fontId="15" fillId="0" borderId="6"/>
    <xf numFmtId="0" fontId="15" fillId="0" borderId="6"/>
    <xf numFmtId="0" fontId="171" fillId="0" borderId="6" applyNumberFormat="0" applyFill="0" applyAlignment="0" applyProtection="0"/>
    <xf numFmtId="0" fontId="171" fillId="0" borderId="6"/>
    <xf numFmtId="0" fontId="171" fillId="0" borderId="6"/>
    <xf numFmtId="0" fontId="171" fillId="0" borderId="6"/>
    <xf numFmtId="0" fontId="169" fillId="0" borderId="24" applyNumberFormat="0" applyFill="0" applyAlignment="0" applyProtection="0"/>
    <xf numFmtId="0" fontId="169" fillId="0" borderId="24"/>
    <xf numFmtId="0" fontId="169" fillId="0" borderId="24"/>
    <xf numFmtId="0" fontId="169" fillId="0" borderId="24"/>
    <xf numFmtId="0" fontId="171" fillId="0" borderId="6" applyNumberFormat="0" applyFill="0" applyAlignment="0" applyProtection="0"/>
    <xf numFmtId="0" fontId="172" fillId="0" borderId="43"/>
    <xf numFmtId="0" fontId="172" fillId="0" borderId="43"/>
    <xf numFmtId="0" fontId="172" fillId="0" borderId="43"/>
    <xf numFmtId="0" fontId="171" fillId="0" borderId="6"/>
    <xf numFmtId="0" fontId="171" fillId="0" borderId="6"/>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172" fontId="101" fillId="0" borderId="0"/>
    <xf numFmtId="172" fontId="101" fillId="0" borderId="0"/>
    <xf numFmtId="172" fontId="137" fillId="131" borderId="20" applyNumberFormat="0" applyAlignment="0" applyProtection="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73" fillId="106" borderId="20"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6" fillId="7" borderId="7" applyNumberFormat="0" applyAlignment="0" applyProtection="0"/>
    <xf numFmtId="172" fontId="137" fillId="106" borderId="20"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37" fillId="39" borderId="20" applyNumberFormat="0" applyAlignment="0" applyProtection="0"/>
    <xf numFmtId="0" fontId="137" fillId="39" borderId="20" applyNumberFormat="0" applyAlignment="0" applyProtection="0"/>
    <xf numFmtId="172" fontId="173" fillId="106" borderId="20" applyNumberFormat="0" applyAlignment="0" applyProtection="0"/>
    <xf numFmtId="172" fontId="137"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37" fillId="106" borderId="20" applyNumberFormat="0" applyAlignment="0" applyProtection="0"/>
    <xf numFmtId="172" fontId="16" fillId="7" borderId="7" applyNumberFormat="0" applyAlignment="0" applyProtection="0"/>
    <xf numFmtId="172" fontId="173" fillId="106" borderId="20" applyNumberFormat="0" applyAlignment="0" applyProtection="0"/>
    <xf numFmtId="172" fontId="173" fillId="106" borderId="20" applyNumberFormat="0" applyAlignment="0" applyProtection="0"/>
    <xf numFmtId="172" fontId="16" fillId="7" borderId="7" applyNumberFormat="0" applyAlignment="0" applyProtection="0"/>
    <xf numFmtId="172" fontId="173" fillId="106" borderId="20" applyNumberFormat="0" applyAlignment="0" applyProtection="0"/>
    <xf numFmtId="172" fontId="16" fillId="7" borderId="7"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3" fillId="106" borderId="20" applyNumberFormat="0" applyAlignment="0" applyProtection="0"/>
    <xf numFmtId="172" fontId="137"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6" fillId="7" borderId="7"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6" fillId="39" borderId="20" applyNumberFormat="0" applyAlignment="0" applyProtection="0"/>
    <xf numFmtId="180" fontId="166" fillId="39" borderId="20" applyNumberFormat="0" applyAlignment="0" applyProtection="0"/>
    <xf numFmtId="180" fontId="166"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37" fillId="39"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73" fillId="106" borderId="20" applyNumberFormat="0" applyAlignment="0" applyProtection="0"/>
    <xf numFmtId="172" fontId="173" fillId="106" borderId="20" applyNumberFormat="0" applyAlignment="0" applyProtection="0"/>
    <xf numFmtId="172" fontId="174" fillId="0" borderId="0" applyNumberFormat="0" applyFill="0" applyBorder="0" applyAlignment="0" applyProtection="0"/>
    <xf numFmtId="172" fontId="101" fillId="0" borderId="0"/>
    <xf numFmtId="180" fontId="137" fillId="39" borderId="20" applyNumberFormat="0" applyAlignment="0" applyProtection="0"/>
    <xf numFmtId="180" fontId="137" fillId="39" borderId="20" applyNumberFormat="0" applyAlignment="0" applyProtection="0"/>
    <xf numFmtId="172" fontId="101" fillId="0" borderId="0"/>
    <xf numFmtId="172" fontId="173" fillId="106" borderId="20" applyNumberFormat="0" applyAlignment="0" applyProtection="0"/>
    <xf numFmtId="0" fontId="137" fillId="39" borderId="20" applyNumberFormat="0" applyAlignment="0" applyProtection="0"/>
    <xf numFmtId="180" fontId="137" fillId="39" borderId="20" applyNumberFormat="0" applyAlignment="0" applyProtection="0"/>
    <xf numFmtId="180" fontId="137" fillId="39"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73" fillId="106" borderId="20" applyNumberFormat="0" applyAlignment="0" applyProtection="0"/>
    <xf numFmtId="172" fontId="101" fillId="0" borderId="0"/>
    <xf numFmtId="172" fontId="101" fillId="0" borderId="0"/>
    <xf numFmtId="172" fontId="173" fillId="106" borderId="20" applyNumberFormat="0" applyAlignment="0" applyProtection="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7" fillId="39" borderId="20" applyNumberFormat="0" applyAlignment="0" applyProtection="0"/>
    <xf numFmtId="172" fontId="101" fillId="0" borderId="0"/>
    <xf numFmtId="172"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01" fillId="0" borderId="0"/>
    <xf numFmtId="172" fontId="101" fillId="0" borderId="0"/>
    <xf numFmtId="172" fontId="173" fillId="106" borderId="20" applyNumberFormat="0" applyAlignment="0" applyProtection="0"/>
    <xf numFmtId="172" fontId="101" fillId="0" borderId="0"/>
    <xf numFmtId="172" fontId="101" fillId="0" borderId="0"/>
    <xf numFmtId="172" fontId="173" fillId="106" borderId="20" applyNumberFormat="0" applyAlignment="0" applyProtection="0"/>
    <xf numFmtId="172" fontId="101" fillId="0" borderId="0"/>
    <xf numFmtId="172" fontId="101" fillId="0" borderId="0"/>
    <xf numFmtId="172" fontId="173" fillId="106" borderId="20" applyNumberFormat="0" applyAlignment="0" applyProtection="0"/>
    <xf numFmtId="172" fontId="101" fillId="0" borderId="0"/>
    <xf numFmtId="172" fontId="101" fillId="0" borderId="0"/>
    <xf numFmtId="172" fontId="137" fillId="106" borderId="20" applyNumberFormat="0" applyAlignment="0" applyProtection="0"/>
    <xf numFmtId="172" fontId="137" fillId="106" borderId="20" applyNumberFormat="0" applyAlignment="0" applyProtection="0"/>
    <xf numFmtId="172" fontId="101" fillId="0" borderId="0"/>
    <xf numFmtId="172" fontId="137" fillId="106" borderId="20" applyNumberFormat="0" applyAlignment="0" applyProtection="0"/>
    <xf numFmtId="172" fontId="137" fillId="106" borderId="20" applyNumberFormat="0" applyAlignment="0" applyProtection="0"/>
    <xf numFmtId="172" fontId="101" fillId="0" borderId="0"/>
    <xf numFmtId="172" fontId="137" fillId="106" borderId="20" applyNumberFormat="0" applyAlignment="0" applyProtection="0"/>
    <xf numFmtId="172" fontId="137" fillId="106" borderId="20" applyNumberFormat="0" applyAlignment="0" applyProtection="0"/>
    <xf numFmtId="172" fontId="101" fillId="0" borderId="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37" fillId="106" borderId="20" applyNumberFormat="0" applyAlignment="0" applyProtection="0"/>
    <xf numFmtId="172" fontId="137" fillId="106" borderId="20" applyNumberFormat="0" applyAlignment="0" applyProtection="0"/>
    <xf numFmtId="172" fontId="101" fillId="0" borderId="0"/>
    <xf numFmtId="172" fontId="173" fillId="106" borderId="20" applyNumberFormat="0" applyAlignment="0" applyProtection="0"/>
    <xf numFmtId="172" fontId="101" fillId="0" borderId="0"/>
    <xf numFmtId="172" fontId="101" fillId="0" borderId="0"/>
    <xf numFmtId="172" fontId="173" fillId="106" borderId="20"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0" fontId="137" fillId="39" borderId="20"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6" fillId="7" borderId="7" applyNumberFormat="0" applyAlignment="0" applyProtection="0"/>
    <xf numFmtId="172" fontId="101" fillId="0" borderId="0"/>
    <xf numFmtId="172" fontId="174" fillId="0" borderId="0" applyNumberFormat="0" applyFill="0" applyBorder="0" applyAlignment="0" applyProtection="0"/>
    <xf numFmtId="172" fontId="175" fillId="39" borderId="20" applyNumberFormat="0" applyAlignment="0" applyProtection="0"/>
    <xf numFmtId="172" fontId="175" fillId="39" borderId="20" applyNumberFormat="0" applyAlignment="0" applyProtection="0"/>
    <xf numFmtId="172" fontId="175" fillId="39" borderId="20" applyNumberFormat="0" applyAlignment="0" applyProtection="0"/>
    <xf numFmtId="172" fontId="175" fillId="39" borderId="20" applyNumberFormat="0" applyAlignment="0" applyProtection="0"/>
    <xf numFmtId="229" fontId="115" fillId="0" borderId="0"/>
    <xf numFmtId="229" fontId="115" fillId="0" borderId="0"/>
    <xf numFmtId="191" fontId="115" fillId="0" borderId="0"/>
    <xf numFmtId="191" fontId="115" fillId="0" borderId="0"/>
    <xf numFmtId="180" fontId="115" fillId="0" borderId="0"/>
    <xf numFmtId="180" fontId="115" fillId="0" borderId="0"/>
    <xf numFmtId="229" fontId="115" fillId="0" borderId="0"/>
    <xf numFmtId="180" fontId="115" fillId="0" borderId="0"/>
    <xf numFmtId="180" fontId="115" fillId="0" borderId="0"/>
    <xf numFmtId="172" fontId="115" fillId="0" borderId="0"/>
    <xf numFmtId="172" fontId="115" fillId="0" borderId="0"/>
    <xf numFmtId="180" fontId="115" fillId="0" borderId="0"/>
    <xf numFmtId="180" fontId="115" fillId="0" borderId="0"/>
    <xf numFmtId="191" fontId="115" fillId="0" borderId="0"/>
    <xf numFmtId="191" fontId="115" fillId="0" borderId="0"/>
    <xf numFmtId="180" fontId="115" fillId="0" borderId="0"/>
    <xf numFmtId="180" fontId="115" fillId="0" borderId="0"/>
    <xf numFmtId="191" fontId="115" fillId="0" borderId="0"/>
    <xf numFmtId="191" fontId="115" fillId="0" borderId="0"/>
    <xf numFmtId="229" fontId="115" fillId="0" borderId="0"/>
    <xf numFmtId="180" fontId="115" fillId="0" borderId="0"/>
    <xf numFmtId="180" fontId="115" fillId="0" borderId="0"/>
    <xf numFmtId="172" fontId="176" fillId="0" borderId="0" applyNumberFormat="0" applyFill="0" applyBorder="0" applyAlignment="0" applyProtection="0"/>
    <xf numFmtId="194" fontId="177" fillId="0" borderId="0" applyNumberFormat="0" applyFill="0" applyBorder="0" applyProtection="0">
      <alignment horizontal="left"/>
      <protection locked="0"/>
    </xf>
    <xf numFmtId="172" fontId="178" fillId="0" borderId="44" applyNumberFormat="0" applyFill="0" applyAlignment="0" applyProtection="0"/>
    <xf numFmtId="172" fontId="179" fillId="0" borderId="22" applyNumberFormat="0" applyFill="0" applyAlignment="0" applyProtection="0"/>
    <xf numFmtId="172" fontId="180" fillId="0" borderId="45" applyNumberFormat="0" applyFill="0" applyAlignment="0" applyProtection="0"/>
    <xf numFmtId="172" fontId="180" fillId="0" borderId="0" applyNumberFormat="0" applyFill="0" applyBorder="0" applyAlignment="0" applyProtection="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230" fontId="25" fillId="0" borderId="0"/>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0"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9" fontId="25" fillId="48" borderId="46"/>
    <xf numFmtId="0" fontId="25" fillId="48" borderId="46"/>
    <xf numFmtId="172" fontId="25" fillId="48" borderId="46"/>
    <xf numFmtId="172" fontId="25" fillId="48" borderId="46"/>
    <xf numFmtId="172" fontId="25" fillId="48" borderId="46"/>
    <xf numFmtId="172" fontId="25" fillId="48" borderId="46"/>
    <xf numFmtId="172" fontId="25" fillId="48" borderId="46"/>
    <xf numFmtId="0" fontId="25" fillId="48" borderId="46"/>
    <xf numFmtId="172" fontId="25" fillId="48" borderId="46"/>
    <xf numFmtId="172" fontId="25" fillId="48" borderId="46"/>
    <xf numFmtId="172" fontId="25" fillId="48" borderId="46"/>
    <xf numFmtId="172" fontId="25" fillId="48" borderId="46"/>
    <xf numFmtId="0" fontId="25" fillId="48" borderId="46"/>
    <xf numFmtId="172" fontId="25" fillId="48" borderId="46"/>
    <xf numFmtId="172" fontId="25" fillId="48" borderId="46"/>
    <xf numFmtId="172" fontId="25" fillId="48" borderId="46"/>
    <xf numFmtId="0" fontId="25" fillId="48" borderId="46"/>
    <xf numFmtId="172" fontId="25" fillId="48" borderId="46"/>
    <xf numFmtId="172" fontId="25" fillId="47" borderId="46"/>
    <xf numFmtId="172" fontId="25" fillId="48" borderId="46"/>
    <xf numFmtId="172" fontId="25" fillId="48" borderId="46"/>
    <xf numFmtId="172" fontId="25" fillId="48" borderId="46"/>
    <xf numFmtId="172" fontId="25" fillId="48" borderId="46"/>
    <xf numFmtId="172" fontId="25" fillId="48" borderId="46"/>
    <xf numFmtId="179" fontId="184" fillId="132" borderId="41">
      <alignment horizontal="center" vertical="center"/>
    </xf>
    <xf numFmtId="179"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58" borderId="41">
      <alignment horizontal="center" vertical="center"/>
    </xf>
    <xf numFmtId="172" fontId="184" fillId="58" borderId="41">
      <alignment horizontal="center" vertical="center"/>
    </xf>
    <xf numFmtId="0"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0"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2" fontId="184" fillId="132" borderId="41">
      <alignment horizontal="center" vertical="center"/>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179" fontId="25" fillId="48" borderId="0"/>
    <xf numFmtId="0" fontId="25" fillId="48" borderId="0"/>
    <xf numFmtId="172" fontId="25" fillId="48" borderId="0"/>
    <xf numFmtId="172" fontId="25" fillId="48" borderId="0"/>
    <xf numFmtId="172" fontId="25" fillId="48" borderId="0"/>
    <xf numFmtId="172" fontId="25" fillId="48" borderId="0"/>
    <xf numFmtId="172" fontId="25" fillId="48" borderId="0"/>
    <xf numFmtId="0" fontId="25" fillId="48" borderId="0"/>
    <xf numFmtId="172" fontId="25" fillId="48" borderId="0"/>
    <xf numFmtId="172" fontId="25" fillId="48" borderId="0"/>
    <xf numFmtId="172" fontId="25" fillId="48" borderId="0"/>
    <xf numFmtId="172" fontId="25" fillId="48" borderId="0"/>
    <xf numFmtId="0" fontId="25" fillId="48" borderId="0"/>
    <xf numFmtId="172" fontId="25" fillId="48" borderId="0"/>
    <xf numFmtId="172" fontId="25" fillId="48" borderId="0"/>
    <xf numFmtId="172" fontId="25" fillId="48" borderId="0"/>
    <xf numFmtId="0" fontId="25" fillId="48" borderId="0"/>
    <xf numFmtId="172" fontId="25" fillId="48" borderId="0"/>
    <xf numFmtId="172" fontId="25" fillId="47" borderId="0"/>
    <xf numFmtId="172" fontId="25" fillId="48" borderId="0"/>
    <xf numFmtId="172" fontId="25" fillId="48" borderId="0"/>
    <xf numFmtId="172" fontId="25" fillId="48" borderId="0"/>
    <xf numFmtId="172" fontId="25" fillId="48" borderId="0"/>
    <xf numFmtId="172" fontId="25" fillId="48" borderId="0"/>
    <xf numFmtId="179" fontId="185" fillId="48" borderId="41">
      <alignment horizontal="left" vertical="center"/>
    </xf>
    <xf numFmtId="179"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8" borderId="41">
      <alignment horizontal="left" vertical="center"/>
    </xf>
    <xf numFmtId="172" fontId="185" fillId="47" borderId="41">
      <alignment horizontal="left" vertical="center"/>
    </xf>
    <xf numFmtId="172" fontId="185" fillId="47" borderId="41">
      <alignment horizontal="left" vertical="center"/>
    </xf>
    <xf numFmtId="179" fontId="185" fillId="48" borderId="47">
      <alignment vertical="center"/>
    </xf>
    <xf numFmtId="172" fontId="185" fillId="47" borderId="47">
      <alignment vertical="center"/>
    </xf>
    <xf numFmtId="172" fontId="185" fillId="48" borderId="47">
      <alignment vertical="center"/>
    </xf>
    <xf numFmtId="172" fontId="185" fillId="48" borderId="47">
      <alignment vertical="center"/>
    </xf>
    <xf numFmtId="172" fontId="185" fillId="48" borderId="47">
      <alignment vertical="center"/>
    </xf>
    <xf numFmtId="172" fontId="185" fillId="48" borderId="47">
      <alignment vertical="center"/>
    </xf>
    <xf numFmtId="172" fontId="185" fillId="48" borderId="47">
      <alignment vertical="center"/>
    </xf>
    <xf numFmtId="172" fontId="185" fillId="47" borderId="47">
      <alignment vertical="center"/>
    </xf>
    <xf numFmtId="172" fontId="185" fillId="47" borderId="47">
      <alignment vertical="center"/>
    </xf>
    <xf numFmtId="172" fontId="185" fillId="47" borderId="47">
      <alignment vertical="center"/>
    </xf>
    <xf numFmtId="179" fontId="186" fillId="48" borderId="48">
      <alignment vertical="center"/>
    </xf>
    <xf numFmtId="172" fontId="186" fillId="47" borderId="48">
      <alignment vertical="center"/>
    </xf>
    <xf numFmtId="172" fontId="186" fillId="48" borderId="48">
      <alignment vertical="center"/>
    </xf>
    <xf numFmtId="172" fontId="186" fillId="48" borderId="48">
      <alignment vertical="center"/>
    </xf>
    <xf numFmtId="172" fontId="186" fillId="48" borderId="48">
      <alignment vertical="center"/>
    </xf>
    <xf numFmtId="172" fontId="186" fillId="48" borderId="48">
      <alignment vertical="center"/>
    </xf>
    <xf numFmtId="172" fontId="186" fillId="48" borderId="48">
      <alignment vertical="center"/>
    </xf>
    <xf numFmtId="172" fontId="186" fillId="47" borderId="48">
      <alignment vertical="center"/>
    </xf>
    <xf numFmtId="172" fontId="186" fillId="47" borderId="48">
      <alignment vertical="center"/>
    </xf>
    <xf numFmtId="172" fontId="186" fillId="47" borderId="48">
      <alignment vertical="center"/>
    </xf>
    <xf numFmtId="179" fontId="185" fillId="48" borderId="41"/>
    <xf numFmtId="0" fontId="185" fillId="48" borderId="41">
      <alignment horizontal="left" indent="1"/>
    </xf>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alignment horizontal="left" indent="1"/>
    </xf>
    <xf numFmtId="172" fontId="185" fillId="48" borderId="41"/>
    <xf numFmtId="172" fontId="185" fillId="48" borderId="41"/>
    <xf numFmtId="172" fontId="185" fillId="47" borderId="41"/>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0" fontId="96" fillId="48" borderId="46"/>
    <xf numFmtId="179" fontId="187" fillId="133" borderId="41">
      <alignment horizontal="left" vertical="center"/>
    </xf>
    <xf numFmtId="0"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4" borderId="41">
      <alignment horizontal="left" vertical="center"/>
    </xf>
    <xf numFmtId="172" fontId="187" fillId="133" borderId="41">
      <alignment horizontal="left" vertical="center" indent="1"/>
    </xf>
    <xf numFmtId="179" fontId="187" fillId="133" borderId="41">
      <alignment horizontal="left" vertical="center"/>
    </xf>
    <xf numFmtId="0"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indent="1"/>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3" borderId="41">
      <alignment horizontal="left" vertical="center"/>
    </xf>
    <xf numFmtId="172" fontId="187" fillId="134" borderId="41">
      <alignment horizontal="left" vertical="center"/>
    </xf>
    <xf numFmtId="172" fontId="187" fillId="133" borderId="41">
      <alignment horizontal="left" vertical="center" indent="1"/>
    </xf>
    <xf numFmtId="179" fontId="183" fillId="48" borderId="41">
      <alignment horizontal="left" vertical="center"/>
    </xf>
    <xf numFmtId="0"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72" fontId="183" fillId="48" borderId="41">
      <alignment horizontal="left" vertical="center"/>
    </xf>
    <xf numFmtId="180" fontId="183" fillId="48" borderId="41">
      <alignment horizontal="left" vertical="center"/>
    </xf>
    <xf numFmtId="172" fontId="183" fillId="48" borderId="41">
      <alignment horizontal="left" vertical="center"/>
    </xf>
    <xf numFmtId="191" fontId="183" fillId="48" borderId="41">
      <alignment horizontal="left" vertical="center"/>
    </xf>
    <xf numFmtId="180" fontId="183" fillId="48" borderId="41">
      <alignment horizontal="left" vertical="center"/>
    </xf>
    <xf numFmtId="180" fontId="183" fillId="48" borderId="41">
      <alignment horizontal="left" vertical="center"/>
    </xf>
    <xf numFmtId="172" fontId="183" fillId="48" borderId="41">
      <alignment horizontal="left" vertical="center"/>
    </xf>
    <xf numFmtId="191" fontId="183" fillId="48" borderId="41">
      <alignment horizontal="left" vertical="center"/>
    </xf>
    <xf numFmtId="172" fontId="183" fillId="47" borderId="41">
      <alignment horizontal="left" vertical="center"/>
    </xf>
    <xf numFmtId="180" fontId="183" fillId="48" borderId="41">
      <alignment horizontal="left" vertical="center"/>
    </xf>
    <xf numFmtId="180" fontId="183" fillId="48" borderId="41">
      <alignment horizontal="left" vertical="center"/>
    </xf>
    <xf numFmtId="172" fontId="183" fillId="48" borderId="41">
      <alignment horizontal="left" vertical="center" indent="1"/>
    </xf>
    <xf numFmtId="0"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2" fontId="185" fillId="48" borderId="41">
      <alignment horizontal="left" vertical="center" wrapText="1" indent="1"/>
    </xf>
    <xf numFmtId="179" fontId="96" fillId="48" borderId="46"/>
    <xf numFmtId="172" fontId="96" fillId="48" borderId="46"/>
    <xf numFmtId="172" fontId="96" fillId="48" borderId="46"/>
    <xf numFmtId="172" fontId="96" fillId="47" borderId="46"/>
    <xf numFmtId="172" fontId="96" fillId="48" borderId="46"/>
    <xf numFmtId="172" fontId="96" fillId="47" borderId="46"/>
    <xf numFmtId="172" fontId="96" fillId="47" borderId="46"/>
    <xf numFmtId="172" fontId="96" fillId="48" borderId="46"/>
    <xf numFmtId="172" fontId="96" fillId="47" borderId="46"/>
    <xf numFmtId="172" fontId="96" fillId="48" borderId="46"/>
    <xf numFmtId="172" fontId="96" fillId="47" borderId="46"/>
    <xf numFmtId="172" fontId="96" fillId="47" borderId="46"/>
    <xf numFmtId="172" fontId="96" fillId="47" borderId="46"/>
    <xf numFmtId="172" fontId="96" fillId="48" borderId="46"/>
    <xf numFmtId="172" fontId="96" fillId="47" borderId="46"/>
    <xf numFmtId="172" fontId="96" fillId="47" borderId="46"/>
    <xf numFmtId="172" fontId="96" fillId="47" borderId="46"/>
    <xf numFmtId="172" fontId="96" fillId="47" borderId="46"/>
    <xf numFmtId="172" fontId="96" fillId="47" borderId="46"/>
    <xf numFmtId="172" fontId="96" fillId="47" borderId="46"/>
    <xf numFmtId="172" fontId="96" fillId="48" borderId="46"/>
    <xf numFmtId="179" fontId="184" fillId="122" borderId="41">
      <alignment horizontal="left" vertical="center"/>
    </xf>
    <xf numFmtId="0" fontId="188" fillId="135" borderId="49" applyNumberFormat="0" applyProtection="0">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122" borderId="41">
      <alignment horizontal="left" vertical="center"/>
    </xf>
    <xf numFmtId="172" fontId="184" fillId="59" borderId="41">
      <alignment horizontal="left" vertical="center"/>
    </xf>
    <xf numFmtId="172" fontId="184" fillId="48" borderId="41">
      <alignment horizontal="left" vertical="center" indent="1"/>
    </xf>
    <xf numFmtId="0" fontId="189" fillId="122" borderId="0">
      <alignment horizontal="center"/>
    </xf>
    <xf numFmtId="0" fontId="190" fillId="122" borderId="0">
      <alignment horizontal="center" vertical="center"/>
    </xf>
    <xf numFmtId="172" fontId="191" fillId="0" borderId="0" applyNumberFormat="0" applyFill="0" applyBorder="0" applyAlignment="0" applyProtection="0">
      <alignment vertical="top"/>
      <protection locked="0"/>
    </xf>
    <xf numFmtId="0" fontId="25" fillId="136" borderId="0">
      <alignment horizontal="center" wrapText="1"/>
    </xf>
    <xf numFmtId="0" fontId="192" fillId="122" borderId="0">
      <alignment horizontal="center"/>
    </xf>
    <xf numFmtId="49" fontId="193" fillId="0" borderId="11">
      <alignment horizontal="center" wrapText="1"/>
    </xf>
    <xf numFmtId="49" fontId="193" fillId="0" borderId="11">
      <alignment horizontal="center" wrapText="1"/>
    </xf>
    <xf numFmtId="49" fontId="193" fillId="0" borderId="11">
      <alignment horizontal="center" wrapText="1"/>
    </xf>
    <xf numFmtId="49" fontId="57" fillId="0" borderId="11">
      <alignment horizontal="center" wrapText="1"/>
    </xf>
    <xf numFmtId="49" fontId="57" fillId="0" borderId="11">
      <alignment horizontal="center" wrapText="1"/>
    </xf>
    <xf numFmtId="49" fontId="193" fillId="0" borderId="11">
      <alignment horizontal="center" wrapText="1"/>
    </xf>
    <xf numFmtId="49" fontId="193" fillId="0" borderId="11">
      <alignment horizontal="center" wrapText="1"/>
    </xf>
    <xf numFmtId="49" fontId="193" fillId="0" borderId="11">
      <alignment horizontal="center" wrapText="1"/>
    </xf>
    <xf numFmtId="49" fontId="194" fillId="0" borderId="50">
      <alignment horizontal="center" wrapText="1"/>
    </xf>
    <xf numFmtId="49" fontId="194" fillId="0" borderId="50">
      <alignment horizontal="center" wrapText="1"/>
    </xf>
    <xf numFmtId="49" fontId="194" fillId="0" borderId="10">
      <alignment horizontal="center" wrapText="1"/>
    </xf>
    <xf numFmtId="49" fontId="193" fillId="0" borderId="10">
      <alignment horizontal="center" wrapText="1"/>
    </xf>
    <xf numFmtId="49" fontId="193" fillId="0" borderId="10">
      <alignment horizontal="center" wrapText="1"/>
    </xf>
    <xf numFmtId="49" fontId="57" fillId="0" borderId="10">
      <alignment horizontal="center" wrapText="1"/>
    </xf>
    <xf numFmtId="49" fontId="57" fillId="0" borderId="10">
      <alignment horizontal="center" wrapText="1"/>
    </xf>
    <xf numFmtId="49" fontId="193" fillId="0" borderId="10">
      <alignment horizontal="center" wrapText="1"/>
    </xf>
    <xf numFmtId="49" fontId="193" fillId="0" borderId="10">
      <alignment horizontal="center" wrapText="1"/>
    </xf>
    <xf numFmtId="49" fontId="194" fillId="0" borderId="10">
      <alignment horizontal="center" wrapText="1"/>
    </xf>
    <xf numFmtId="167" fontId="195" fillId="0" borderId="0" applyBorder="0">
      <alignment horizontal="right"/>
    </xf>
    <xf numFmtId="167" fontId="195" fillId="0" borderId="11" applyAlignment="0">
      <alignment horizontal="right"/>
    </xf>
    <xf numFmtId="232" fontId="196" fillId="0" borderId="0"/>
    <xf numFmtId="0" fontId="197" fillId="0" borderId="0"/>
    <xf numFmtId="172" fontId="197"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232" fontId="196" fillId="0" borderId="0"/>
    <xf numFmtId="165" fontId="52" fillId="0" borderId="0" applyFont="0" applyFill="0" applyBorder="0" applyProtection="0">
      <alignment horizontal="right" vertical="top"/>
    </xf>
    <xf numFmtId="38"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1" fontId="198" fillId="0" borderId="0">
      <alignment vertical="top"/>
    </xf>
    <xf numFmtId="0" fontId="199" fillId="0" borderId="0" applyFont="0" applyFill="0" applyBorder="0" applyAlignment="0" applyProtection="0">
      <alignment horizontal="right"/>
    </xf>
    <xf numFmtId="233" fontId="4" fillId="0" borderId="0" applyFont="0" applyFill="0" applyBorder="0" applyAlignment="0" applyProtection="0"/>
    <xf numFmtId="172" fontId="101" fillId="0" borderId="0"/>
    <xf numFmtId="172" fontId="101" fillId="0" borderId="0"/>
    <xf numFmtId="172" fontId="101" fillId="0" borderId="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172" fontId="101" fillId="0" borderId="0"/>
    <xf numFmtId="234"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5" fontId="25"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101" fillId="0" borderId="0"/>
    <xf numFmtId="172" fontId="10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101" fillId="0" borderId="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6"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23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3" fontId="25" fillId="0" borderId="0" applyFont="0" applyFill="0" applyBorder="0" applyAlignment="0" applyProtection="0"/>
    <xf numFmtId="172" fontId="101" fillId="0" borderId="0"/>
    <xf numFmtId="172" fontId="101" fillId="0" borderId="0"/>
    <xf numFmtId="172" fontId="101" fillId="0" borderId="0"/>
    <xf numFmtId="23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43" fontId="46"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172" fontId="101" fillId="0" borderId="0"/>
    <xf numFmtId="233" fontId="200" fillId="0" borderId="0" applyFont="0" applyFill="0" applyBorder="0" applyAlignment="0" applyProtection="0"/>
    <xf numFmtId="233" fontId="25" fillId="0" borderId="0" applyFont="0" applyFill="0" applyBorder="0" applyAlignment="0" applyProtection="0"/>
    <xf numFmtId="43" fontId="46"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00"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172" fontId="101" fillId="0" borderId="0"/>
    <xf numFmtId="4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43" fontId="25" fillId="0" borderId="0" applyFont="0" applyFill="0" applyBorder="0" applyAlignment="0" applyProtection="0"/>
    <xf numFmtId="43" fontId="25" fillId="0" borderId="0" applyFont="0" applyFill="0" applyBorder="0" applyAlignment="0" applyProtection="0"/>
    <xf numFmtId="172" fontId="101" fillId="0" borderId="0"/>
    <xf numFmtId="43" fontId="25" fillId="0" borderId="0" applyFont="0" applyFill="0" applyBorder="0" applyAlignment="0" applyProtection="0"/>
    <xf numFmtId="172" fontId="10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233" fontId="32" fillId="0" borderId="0" applyFont="0" applyFill="0" applyBorder="0" applyAlignment="0" applyProtection="0"/>
    <xf numFmtId="172" fontId="101" fillId="0" borderId="0"/>
    <xf numFmtId="236"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3"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32" fillId="0" borderId="0" applyFont="0" applyFill="0" applyBorder="0" applyAlignment="0" applyProtection="0"/>
    <xf numFmtId="172" fontId="101" fillId="0" borderId="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172" fontId="101" fillId="0" borderId="0"/>
    <xf numFmtId="233" fontId="4" fillId="0" borderId="0" applyFont="0" applyFill="0" applyBorder="0" applyAlignment="0" applyProtection="0"/>
    <xf numFmtId="233" fontId="4" fillId="0" borderId="0" applyFont="0" applyFill="0" applyBorder="0" applyAlignment="0" applyProtection="0"/>
    <xf numFmtId="172" fontId="101" fillId="0" borderId="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43" fontId="32" fillId="0" borderId="0" applyFont="0" applyFill="0" applyBorder="0" applyAlignment="0" applyProtection="0"/>
    <xf numFmtId="172" fontId="101" fillId="0" borderId="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43" fontId="32" fillId="0" borderId="0" applyFont="0" applyFill="0" applyBorder="0" applyAlignment="0" applyProtection="0"/>
    <xf numFmtId="172" fontId="10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0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1"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172" fontId="101" fillId="0" borderId="0"/>
    <xf numFmtId="43" fontId="25"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172" fontId="10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172" fontId="101" fillId="0" borderId="0"/>
    <xf numFmtId="43" fontId="201"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172" fontId="101" fillId="0" borderId="0"/>
    <xf numFmtId="233" fontId="25" fillId="0" borderId="0" applyFont="0" applyFill="0" applyBorder="0" applyAlignment="0" applyProtection="0"/>
    <xf numFmtId="172" fontId="101" fillId="0" borderId="0"/>
    <xf numFmtId="172" fontId="101" fillId="0" borderId="0"/>
    <xf numFmtId="172" fontId="101" fillId="0" borderId="0"/>
    <xf numFmtId="233" fontId="25"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7" fontId="202"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43" fontId="201"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8" fontId="25" fillId="0" borderId="0" applyFont="0" applyFill="0" applyBorder="0" applyAlignment="0" applyProtection="0"/>
    <xf numFmtId="238" fontId="25" fillId="0" borderId="0" applyFont="0" applyFill="0" applyBorder="0" applyAlignment="0" applyProtection="0"/>
    <xf numFmtId="4" fontId="25" fillId="0" borderId="0" applyFont="0" applyFill="0" applyBorder="0" applyAlignment="0" applyProtection="0"/>
    <xf numFmtId="172" fontId="101" fillId="0" borderId="0"/>
    <xf numFmtId="4" fontId="25" fillId="0" borderId="0"/>
    <xf numFmtId="172" fontId="101" fillId="0" borderId="0"/>
    <xf numFmtId="172" fontId="101" fillId="0" borderId="0"/>
    <xf numFmtId="172" fontId="101" fillId="0" borderId="0"/>
    <xf numFmtId="233" fontId="25" fillId="0" borderId="0" applyFont="0" applyFill="0" applyBorder="0" applyAlignment="0" applyProtection="0"/>
    <xf numFmtId="4"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43" fontId="201"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181" fontId="32" fillId="0" borderId="0" applyFont="0" applyFill="0" applyBorder="0" applyAlignment="0" applyProtection="0"/>
    <xf numFmtId="43" fontId="25" fillId="0" borderId="0" applyFont="0" applyFill="0" applyBorder="0" applyAlignment="0" applyProtection="0"/>
    <xf numFmtId="172" fontId="101" fillId="0" borderId="0"/>
    <xf numFmtId="43" fontId="32"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3" fontId="201" fillId="0" borderId="0" applyFont="0" applyFill="0" applyBorder="0" applyAlignment="0" applyProtection="0"/>
    <xf numFmtId="172" fontId="101" fillId="0" borderId="0"/>
    <xf numFmtId="172"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172" fontId="10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172" fontId="101" fillId="0" borderId="0"/>
    <xf numFmtId="172" fontId="101" fillId="0" borderId="0"/>
    <xf numFmtId="239" fontId="25" fillId="0" borderId="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172" fontId="101"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33" fontId="55"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233" fontId="25"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172" fontId="101" fillId="0" borderId="0"/>
    <xf numFmtId="233" fontId="25" fillId="0" borderId="0" applyFont="0" applyFill="0" applyBorder="0" applyAlignment="0" applyProtection="0"/>
    <xf numFmtId="172" fontId="101" fillId="0" borderId="0"/>
    <xf numFmtId="172" fontId="101" fillId="0" borderId="0"/>
    <xf numFmtId="23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23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32" fillId="0" borderId="0" applyFont="0" applyFill="0" applyBorder="0" applyAlignment="0" applyProtection="0"/>
    <xf numFmtId="172" fontId="101" fillId="0" borderId="0"/>
    <xf numFmtId="172" fontId="101" fillId="0" borderId="0"/>
    <xf numFmtId="172" fontId="101" fillId="0" borderId="0"/>
    <xf numFmtId="4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43" fontId="25" fillId="0" borderId="0" applyFont="0" applyFill="0" applyBorder="0" applyAlignment="0" applyProtection="0"/>
    <xf numFmtId="43"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43" fontId="46" fillId="0" borderId="0" applyFont="0" applyFill="0" applyBorder="0" applyAlignment="0" applyProtection="0"/>
    <xf numFmtId="172" fontId="101" fillId="0" borderId="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4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3" fontId="25" fillId="0" borderId="0" applyFont="0" applyFill="0" applyBorder="0" applyAlignment="0" applyProtection="0"/>
    <xf numFmtId="172" fontId="101" fillId="0" borderId="0"/>
    <xf numFmtId="172" fontId="101" fillId="0" borderId="0"/>
    <xf numFmtId="233" fontId="25" fillId="0" borderId="0" applyFont="0" applyFill="0" applyBorder="0" applyAlignment="0" applyProtection="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203"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233" fontId="40"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40" fontId="25" fillId="0" borderId="0" applyFont="0" applyFill="0" applyBorder="0" applyAlignment="0" applyProtection="0"/>
    <xf numFmtId="172" fontId="101" fillId="0" borderId="0"/>
    <xf numFmtId="240"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43" fontId="4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181" fontId="32" fillId="0" borderId="0" applyFont="0" applyFill="0" applyBorder="0" applyAlignment="0" applyProtection="0"/>
    <xf numFmtId="233"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233" fontId="25" fillId="0" borderId="0" applyFont="0" applyFill="0" applyBorder="0" applyAlignment="0" applyProtection="0"/>
    <xf numFmtId="233" fontId="25" fillId="0" borderId="0" applyFont="0" applyFill="0" applyBorder="0" applyAlignment="0" applyProtection="0"/>
    <xf numFmtId="233" fontId="52"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43" fontId="25" fillId="0" borderId="0" applyFont="0" applyFill="0" applyBorder="0" applyAlignment="0" applyProtection="0"/>
    <xf numFmtId="172" fontId="101" fillId="0" borderId="0"/>
    <xf numFmtId="240" fontId="25" fillId="0" borderId="0" applyFont="0" applyFill="0" applyBorder="0" applyAlignment="0" applyProtection="0"/>
    <xf numFmtId="240" fontId="25" fillId="0" borderId="0" applyFont="0" applyFill="0" applyBorder="0" applyAlignment="0" applyProtection="0"/>
    <xf numFmtId="172" fontId="101" fillId="0" borderId="0"/>
    <xf numFmtId="172" fontId="101" fillId="0" borderId="0"/>
    <xf numFmtId="172" fontId="101" fillId="0" borderId="0"/>
    <xf numFmtId="172" fontId="101" fillId="0" borderId="0"/>
    <xf numFmtId="233" fontId="25" fillId="0" borderId="0" applyFont="0" applyFill="0" applyBorder="0" applyAlignment="0" applyProtection="0"/>
    <xf numFmtId="43" fontId="201" fillId="0" borderId="0" applyFont="0" applyFill="0" applyBorder="0" applyAlignment="0" applyProtection="0"/>
    <xf numFmtId="43" fontId="46"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101" fillId="0" borderId="0"/>
    <xf numFmtId="43" fontId="46"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172" fontId="101" fillId="0" borderId="0"/>
    <xf numFmtId="233" fontId="25"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4"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172" fontId="101" fillId="0" borderId="0"/>
    <xf numFmtId="4" fontId="25" fillId="0" borderId="0"/>
    <xf numFmtId="43" fontId="46" fillId="0" borderId="0" applyFont="0" applyFill="0" applyBorder="0" applyAlignment="0" applyProtection="0"/>
    <xf numFmtId="43" fontId="4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4" fontId="25" fillId="0" borderId="0" applyFont="0" applyFill="0" applyBorder="0" applyAlignment="0" applyProtection="0"/>
    <xf numFmtId="4" fontId="25" fillId="0" borderId="0" applyFont="0" applyFill="0" applyBorder="0" applyAlignment="0" applyProtection="0"/>
    <xf numFmtId="172" fontId="101" fillId="0" borderId="0"/>
    <xf numFmtId="4"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01" fillId="0" borderId="0"/>
    <xf numFmtId="241" fontId="3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172" fontId="101" fillId="0" borderId="0"/>
    <xf numFmtId="4"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01" fillId="0" borderId="0"/>
    <xf numFmtId="4" fontId="25" fillId="0" borderId="0"/>
    <xf numFmtId="172" fontId="101" fillId="0" borderId="0"/>
    <xf numFmtId="43" fontId="46"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33"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2" fontId="101" fillId="0" borderId="0"/>
    <xf numFmtId="4"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2" fontId="101" fillId="0" borderId="0"/>
    <xf numFmtId="4" fontId="2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3" fontId="46" fillId="0" borderId="0" applyFont="0" applyFill="0" applyBorder="0" applyAlignment="0" applyProtection="0"/>
    <xf numFmtId="4" fontId="25" fillId="0" borderId="0"/>
    <xf numFmtId="4" fontId="25" fillId="0" borderId="0"/>
    <xf numFmtId="233" fontId="101" fillId="0" borderId="0" applyFont="0" applyFill="0" applyBorder="0" applyAlignment="0" applyProtection="0"/>
    <xf numFmtId="4" fontId="25" fillId="0" borderId="0"/>
    <xf numFmtId="172" fontId="101" fillId="0" borderId="0"/>
    <xf numFmtId="43" fontId="46"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172" fontId="101" fillId="0" borderId="0"/>
    <xf numFmtId="172" fontId="101" fillId="0" borderId="0"/>
    <xf numFmtId="43" fontId="32" fillId="0" borderId="0" applyFont="0" applyFill="0" applyBorder="0" applyAlignment="0" applyProtection="0"/>
    <xf numFmtId="233" fontId="52"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4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42" fontId="204"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101" fillId="0" borderId="0"/>
    <xf numFmtId="234" fontId="25" fillId="0" borderId="0" applyFont="0" applyFill="0" applyBorder="0" applyAlignment="0" applyProtection="0"/>
    <xf numFmtId="234" fontId="25" fillId="0" borderId="0" applyFont="0" applyFill="0" applyBorder="0" applyAlignment="0" applyProtection="0"/>
    <xf numFmtId="233" fontId="25" fillId="0" borderId="0" applyFont="0" applyFill="0" applyBorder="0" applyAlignment="0" applyProtection="0"/>
    <xf numFmtId="243" fontId="25" fillId="0" borderId="0" applyFont="0" applyFill="0" applyBorder="0" applyAlignment="0" applyProtection="0"/>
    <xf numFmtId="172" fontId="101" fillId="0" borderId="0"/>
    <xf numFmtId="167" fontId="25" fillId="0" borderId="0" applyFont="0" applyFill="0" applyBorder="0" applyAlignment="0" applyProtection="0"/>
    <xf numFmtId="167"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234" fontId="25" fillId="0" borderId="0" applyFont="0" applyFill="0" applyBorder="0" applyAlignment="0" applyProtection="0"/>
    <xf numFmtId="234" fontId="25" fillId="0" borderId="0" applyFont="0" applyFill="0" applyBorder="0" applyAlignment="0" applyProtection="0"/>
    <xf numFmtId="43" fontId="25" fillId="0" borderId="0" applyFont="0" applyFill="0" applyBorder="0" applyAlignment="0" applyProtection="0"/>
    <xf numFmtId="234"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233"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3" fontId="101" fillId="0" borderId="0" applyFont="0" applyFill="0" applyBorder="0" applyAlignment="0" applyProtection="0"/>
    <xf numFmtId="4" fontId="25" fillId="0" borderId="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3" fontId="101" fillId="0" borderId="0" applyFont="0" applyFill="0" applyBorder="0" applyAlignment="0" applyProtection="0"/>
    <xf numFmtId="4" fontId="25" fillId="0" borderId="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233" fontId="4" fillId="0" borderId="0" applyFont="0" applyFill="0" applyBorder="0" applyAlignment="0" applyProtection="0"/>
    <xf numFmtId="4" fontId="25" fillId="0" borderId="0"/>
    <xf numFmtId="233" fontId="4" fillId="0" borderId="0" applyFont="0" applyFill="0" applyBorder="0" applyAlignment="0" applyProtection="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3" fontId="101" fillId="0" borderId="0" applyFont="0" applyFill="0" applyBorder="0" applyAlignment="0" applyProtection="0"/>
    <xf numFmtId="4" fontId="25" fillId="0" borderId="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6" fillId="0" borderId="0" applyFont="0" applyFill="0" applyBorder="0" applyAlignment="0" applyProtection="0"/>
    <xf numFmtId="233" fontId="25" fillId="0" borderId="0" applyFont="0" applyFill="0" applyBorder="0" applyAlignment="0" applyProtection="0"/>
    <xf numFmtId="4" fontId="25" fillId="0" borderId="0"/>
    <xf numFmtId="4" fontId="25" fillId="0" borderId="0"/>
    <xf numFmtId="233" fontId="101" fillId="0" borderId="0" applyFont="0" applyFill="0" applyBorder="0" applyAlignment="0" applyProtection="0"/>
    <xf numFmtId="172" fontId="101" fillId="0" borderId="0"/>
    <xf numFmtId="233" fontId="52" fillId="0" borderId="0" applyFont="0" applyFill="0" applyBorder="0" applyAlignment="0" applyProtection="0"/>
    <xf numFmtId="233" fontId="101" fillId="0" borderId="0" applyFont="0" applyFill="0" applyBorder="0" applyAlignment="0" applyProtection="0"/>
    <xf numFmtId="233" fontId="101" fillId="0" borderId="0" applyFont="0" applyFill="0" applyBorder="0" applyAlignment="0" applyProtection="0"/>
    <xf numFmtId="172" fontId="101" fillId="0" borderId="0"/>
    <xf numFmtId="233" fontId="52" fillId="0" borderId="0" applyFont="0" applyFill="0" applyBorder="0" applyAlignment="0" applyProtection="0"/>
    <xf numFmtId="233" fontId="52" fillId="0" borderId="0" applyFont="0" applyFill="0" applyBorder="0" applyAlignment="0" applyProtection="0"/>
    <xf numFmtId="233" fontId="101" fillId="0" borderId="0" applyFont="0" applyFill="0" applyBorder="0" applyAlignment="0" applyProtection="0"/>
    <xf numFmtId="233" fontId="101" fillId="0" borderId="0" applyFont="0" applyFill="0" applyBorder="0" applyAlignment="0" applyProtection="0"/>
    <xf numFmtId="172" fontId="101" fillId="0" borderId="0"/>
    <xf numFmtId="233" fontId="52" fillId="0" borderId="0" applyFont="0" applyFill="0" applyBorder="0" applyAlignment="0" applyProtection="0"/>
    <xf numFmtId="172" fontId="101" fillId="0" borderId="0"/>
    <xf numFmtId="172" fontId="101" fillId="0" borderId="0"/>
    <xf numFmtId="233" fontId="101"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5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4" fontId="25"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25" fillId="0" borderId="0" applyFont="0" applyFill="0" applyBorder="0" applyAlignment="0" applyProtection="0"/>
    <xf numFmtId="233" fontId="52" fillId="0" borderId="0" applyFont="0" applyFill="0" applyBorder="0" applyAlignment="0" applyProtection="0"/>
    <xf numFmtId="233" fontId="25"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43" fontId="46" fillId="0" borderId="0" applyFont="0" applyFill="0" applyBorder="0" applyAlignment="0" applyProtection="0"/>
    <xf numFmtId="43" fontId="25" fillId="0" borderId="0" applyFont="0" applyFill="0" applyBorder="0" applyAlignment="0" applyProtection="0"/>
    <xf numFmtId="172" fontId="101" fillId="0" borderId="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43" fontId="46"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43" fontId="25" fillId="0" borderId="0" applyFont="0" applyFill="0" applyBorder="0" applyAlignment="0" applyProtection="0"/>
    <xf numFmtId="172" fontId="101" fillId="0" borderId="0"/>
    <xf numFmtId="172" fontId="101" fillId="0" borderId="0"/>
    <xf numFmtId="172" fontId="101" fillId="0" borderId="0"/>
    <xf numFmtId="172" fontId="101" fillId="0" borderId="0"/>
    <xf numFmtId="238" fontId="32" fillId="0" borderId="0" applyFont="0" applyFill="0" applyBorder="0" applyAlignment="0" applyProtection="0"/>
    <xf numFmtId="238" fontId="32" fillId="0" borderId="0" applyFont="0" applyFill="0" applyBorder="0" applyAlignment="0" applyProtection="0"/>
    <xf numFmtId="23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172" fontId="10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4" fontId="55" fillId="0" borderId="0" applyFont="0" applyFill="0" applyBorder="0" applyAlignment="0" applyProtection="0">
      <alignment vertical="top"/>
    </xf>
    <xf numFmtId="43" fontId="25" fillId="0" borderId="0" applyFont="0" applyFill="0" applyBorder="0" applyAlignment="0" applyProtection="0"/>
    <xf numFmtId="172" fontId="101" fillId="0" borderId="0"/>
    <xf numFmtId="172" fontId="101" fillId="0" borderId="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172" fontId="101" fillId="0" borderId="0"/>
    <xf numFmtId="4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52" fillId="0" borderId="0" applyFont="0" applyFill="0" applyBorder="0" applyAlignment="0" applyProtection="0"/>
    <xf numFmtId="43" fontId="25"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205" fillId="0" borderId="0" applyFont="0" applyFill="0" applyBorder="0" applyAlignment="0" applyProtection="0"/>
    <xf numFmtId="43" fontId="4" fillId="0" borderId="0" applyFont="0" applyFill="0" applyBorder="0" applyAlignment="0" applyProtection="0"/>
    <xf numFmtId="23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17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172" fontId="101" fillId="0" borderId="0"/>
    <xf numFmtId="233" fontId="25" fillId="0" borderId="0" applyFont="0" applyFill="0" applyBorder="0" applyAlignment="0" applyProtection="0"/>
    <xf numFmtId="23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01" fillId="0" borderId="0"/>
    <xf numFmtId="3" fontId="198" fillId="0" borderId="0" applyFill="0" applyBorder="0">
      <alignment horizontal="right" vertical="top"/>
    </xf>
    <xf numFmtId="168" fontId="151" fillId="0" borderId="0" applyFont="0" applyFill="0" applyBorder="0">
      <alignment horizontal="right" vertical="top"/>
    </xf>
    <xf numFmtId="170" fontId="206" fillId="0" borderId="0">
      <alignment horizontal="right" vertical="top"/>
    </xf>
    <xf numFmtId="170" fontId="198" fillId="0" borderId="0" applyFill="0" applyBorder="0">
      <alignment horizontal="right" vertical="top"/>
    </xf>
    <xf numFmtId="3" fontId="198" fillId="0" borderId="0" applyFill="0" applyBorder="0">
      <alignment horizontal="right" vertical="top"/>
    </xf>
    <xf numFmtId="168" fontId="151" fillId="0" borderId="0" applyFont="0" applyFill="0" applyBorder="0">
      <alignment horizontal="right" vertical="top"/>
    </xf>
    <xf numFmtId="245" fontId="84" fillId="0" borderId="0" applyFont="0" applyFill="0" applyBorder="0" applyAlignment="0" applyProtection="0">
      <alignment horizontal="right" vertical="top"/>
    </xf>
    <xf numFmtId="170" fontId="198" fillId="0" borderId="0">
      <alignment horizontal="right" vertical="top"/>
    </xf>
    <xf numFmtId="246" fontId="52" fillId="0" borderId="0"/>
    <xf numFmtId="246" fontId="52" fillId="0" borderId="0"/>
    <xf numFmtId="246" fontId="52" fillId="0" borderId="0"/>
    <xf numFmtId="246" fontId="52" fillId="0" borderId="0"/>
    <xf numFmtId="246" fontId="52" fillId="0" borderId="0"/>
    <xf numFmtId="246" fontId="52" fillId="0" borderId="0"/>
    <xf numFmtId="3" fontId="25" fillId="137" borderId="0" applyFont="0" applyFill="0" applyBorder="0" applyAlignment="0" applyProtection="0"/>
    <xf numFmtId="0" fontId="207" fillId="0" borderId="0"/>
    <xf numFmtId="0" fontId="57" fillId="0" borderId="0"/>
    <xf numFmtId="0" fontId="57" fillId="0" borderId="0"/>
    <xf numFmtId="0" fontId="57" fillId="0" borderId="0"/>
    <xf numFmtId="180" fontId="57" fillId="0" borderId="0"/>
    <xf numFmtId="180" fontId="57"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ill="0" applyBorder="0" applyAlignment="0" applyProtection="0"/>
    <xf numFmtId="3" fontId="45" fillId="0" borderId="0"/>
    <xf numFmtId="3" fontId="45" fillId="0" borderId="0"/>
    <xf numFmtId="3" fontId="45" fillId="0" borderId="0"/>
    <xf numFmtId="3" fontId="45" fillId="0" borderId="0"/>
    <xf numFmtId="3" fontId="4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xf numFmtId="3" fontId="25" fillId="0" borderId="0"/>
    <xf numFmtId="172" fontId="101" fillId="0" borderId="0"/>
    <xf numFmtId="3" fontId="25" fillId="0" borderId="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137"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124" fillId="0" borderId="0" applyFont="0" applyFill="0" applyBorder="0" applyAlignment="0" applyProtection="0"/>
    <xf numFmtId="0" fontId="207" fillId="0" borderId="0"/>
    <xf numFmtId="0" fontId="57" fillId="0" borderId="0"/>
    <xf numFmtId="172" fontId="208" fillId="0" borderId="0"/>
    <xf numFmtId="0" fontId="209" fillId="138" borderId="51" applyNumberFormat="0" applyFont="0" applyProtection="0"/>
    <xf numFmtId="0" fontId="4" fillId="8" borderId="8" applyNumberFormat="0" applyFont="0" applyAlignment="0" applyProtection="0"/>
    <xf numFmtId="172" fontId="210" fillId="0" borderId="0" applyNumberFormat="0" applyFont="0" applyFill="0" applyBorder="0" applyAlignment="0"/>
    <xf numFmtId="0" fontId="41" fillId="0" borderId="52">
      <alignment horizontal="right" vertical="top" wrapText="1"/>
    </xf>
    <xf numFmtId="0" fontId="211" fillId="0" borderId="53">
      <alignment horizontal="right" vertical="top" wrapText="1"/>
    </xf>
    <xf numFmtId="0" fontId="212" fillId="0" borderId="53">
      <alignment horizontal="right" vertical="top" wrapText="1"/>
    </xf>
    <xf numFmtId="0" fontId="211" fillId="0" borderId="53">
      <alignment horizontal="right" vertical="top" wrapText="1"/>
    </xf>
    <xf numFmtId="0" fontId="213" fillId="0" borderId="0" applyNumberFormat="0" applyAlignment="0">
      <alignment horizontal="left"/>
    </xf>
    <xf numFmtId="0" fontId="44" fillId="0" borderId="0" applyNumberFormat="0" applyAlignment="0"/>
    <xf numFmtId="0" fontId="44" fillId="38" borderId="54"/>
    <xf numFmtId="0" fontId="44" fillId="139" borderId="54"/>
    <xf numFmtId="194" fontId="214" fillId="0" borderId="0"/>
    <xf numFmtId="194" fontId="215" fillId="0" borderId="0"/>
    <xf numFmtId="179" fontId="197" fillId="0" borderId="0"/>
    <xf numFmtId="0" fontId="197" fillId="0" borderId="0"/>
    <xf numFmtId="179" fontId="197" fillId="0" borderId="0"/>
    <xf numFmtId="0" fontId="197" fillId="0" borderId="0"/>
    <xf numFmtId="247" fontId="216" fillId="0" borderId="41"/>
    <xf numFmtId="247" fontId="216" fillId="0" borderId="41"/>
    <xf numFmtId="225" fontId="25" fillId="0" borderId="0" applyFont="0" applyFill="0" applyBorder="0" applyAlignment="0" applyProtection="0"/>
    <xf numFmtId="225" fontId="25" fillId="0" borderId="0" applyFont="0" applyFill="0" applyBorder="0" applyAlignment="0" applyProtection="0"/>
    <xf numFmtId="172" fontId="101" fillId="0" borderId="0"/>
    <xf numFmtId="172" fontId="101" fillId="0" borderId="0"/>
    <xf numFmtId="0" fontId="199" fillId="0" borderId="0" applyFont="0" applyFill="0" applyBorder="0" applyAlignment="0" applyProtection="0">
      <alignment horizontal="right"/>
    </xf>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0" fontId="199" fillId="0" borderId="0" applyFont="0" applyFill="0" applyBorder="0" applyAlignment="0" applyProtection="0">
      <alignment horizontal="right"/>
    </xf>
    <xf numFmtId="249" fontId="32" fillId="0" borderId="0" applyFont="0" applyFill="0" applyBorder="0" applyAlignment="0" applyProtection="0"/>
    <xf numFmtId="248" fontId="25" fillId="0" borderId="0" applyFont="0" applyFill="0" applyBorder="0" applyAlignment="0" applyProtection="0"/>
    <xf numFmtId="249" fontId="4" fillId="0" borderId="0" applyFont="0" applyFill="0" applyBorder="0" applyAlignment="0" applyProtection="0"/>
    <xf numFmtId="248" fontId="25" fillId="0" borderId="0"/>
    <xf numFmtId="249" fontId="4" fillId="0" borderId="0" applyFont="0" applyFill="0" applyBorder="0" applyAlignment="0" applyProtection="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166" fontId="25" fillId="0" borderId="0" applyFont="0" applyFill="0" applyBorder="0" applyAlignment="0" applyProtection="0"/>
    <xf numFmtId="250" fontId="45" fillId="0" borderId="0"/>
    <xf numFmtId="250" fontId="45" fillId="0" borderId="0"/>
    <xf numFmtId="249" fontId="44" fillId="0" borderId="0" applyFont="0" applyFill="0" applyBorder="0" applyAlignment="0" applyProtection="0"/>
    <xf numFmtId="250" fontId="45" fillId="0" borderId="0"/>
    <xf numFmtId="250" fontId="4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0" fontId="25" fillId="0" borderId="0"/>
    <xf numFmtId="248" fontId="25" fillId="0" borderId="0" applyFont="0" applyFill="0" applyBorder="0" applyAlignment="0" applyProtection="0"/>
    <xf numFmtId="249" fontId="4" fillId="0" borderId="0" applyFont="0" applyFill="0" applyBorder="0" applyAlignment="0" applyProtection="0"/>
    <xf numFmtId="248" fontId="25" fillId="0" borderId="0"/>
    <xf numFmtId="249" fontId="4" fillId="0" borderId="0" applyFont="0" applyFill="0" applyBorder="0" applyAlignment="0" applyProtection="0"/>
    <xf numFmtId="191" fontId="25" fillId="0" borderId="0"/>
    <xf numFmtId="251" fontId="25" fillId="0" borderId="0" applyFill="0" applyBorder="0" applyAlignment="0" applyProtection="0"/>
    <xf numFmtId="0"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0" fontId="25" fillId="0" borderId="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48" fontId="25" fillId="0" borderId="0" applyFont="0" applyFill="0" applyBorder="0" applyAlignment="0" applyProtection="0"/>
    <xf numFmtId="248" fontId="25" fillId="0" borderId="0" applyFont="0" applyFill="0" applyBorder="0" applyAlignment="0" applyProtection="0"/>
    <xf numFmtId="248" fontId="25" fillId="0" borderId="0"/>
    <xf numFmtId="248" fontId="25" fillId="0" borderId="0"/>
    <xf numFmtId="248" fontId="25" fillId="0" borderId="0"/>
    <xf numFmtId="248" fontId="25" fillId="0" borderId="0"/>
    <xf numFmtId="248" fontId="25" fillId="0" borderId="0"/>
    <xf numFmtId="248" fontId="25" fillId="0" borderId="0"/>
    <xf numFmtId="252" fontId="25" fillId="137"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2" fontId="25" fillId="137"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4" fontId="45" fillId="0" borderId="0"/>
    <xf numFmtId="254" fontId="45" fillId="0" borderId="0"/>
    <xf numFmtId="254" fontId="45" fillId="0" borderId="0"/>
    <xf numFmtId="254" fontId="45" fillId="0" borderId="0"/>
    <xf numFmtId="254" fontId="45" fillId="0" borderId="0"/>
    <xf numFmtId="254" fontId="45" fillId="0" borderId="0"/>
    <xf numFmtId="255" fontId="25" fillId="0"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2" fontId="25" fillId="137"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3" fontId="25" fillId="0" borderId="0" applyFont="0" applyFill="0" applyBorder="0" applyAlignment="0" applyProtection="0"/>
    <xf numFmtId="253" fontId="25" fillId="0" borderId="0" applyFont="0" applyFill="0" applyBorder="0" applyAlignment="0" applyProtection="0"/>
    <xf numFmtId="253" fontId="25" fillId="0" borderId="0"/>
    <xf numFmtId="253" fontId="25" fillId="0" borderId="0"/>
    <xf numFmtId="253" fontId="25" fillId="0" borderId="0"/>
    <xf numFmtId="253" fontId="25" fillId="0" borderId="0"/>
    <xf numFmtId="253" fontId="25" fillId="0" borderId="0"/>
    <xf numFmtId="253" fontId="25" fillId="0" borderId="0"/>
    <xf numFmtId="256" fontId="25" fillId="0" borderId="0" applyFont="0" applyFill="0" applyBorder="0" applyAlignment="0" applyProtection="0"/>
    <xf numFmtId="172" fontId="101" fillId="0" borderId="0"/>
    <xf numFmtId="257" fontId="45" fillId="0" borderId="0"/>
    <xf numFmtId="257" fontId="44" fillId="0" borderId="0"/>
    <xf numFmtId="257" fontId="45" fillId="0" borderId="0"/>
    <xf numFmtId="258" fontId="44" fillId="0" borderId="0"/>
    <xf numFmtId="164" fontId="45" fillId="0" borderId="0"/>
    <xf numFmtId="172" fontId="101" fillId="0" borderId="0"/>
    <xf numFmtId="0" fontId="217" fillId="58" borderId="26" applyNumberFormat="0" applyAlignment="0" applyProtection="0"/>
    <xf numFmtId="0" fontId="218" fillId="59" borderId="25" applyNumberFormat="0" applyAlignment="0" applyProtection="0"/>
    <xf numFmtId="0" fontId="125" fillId="40" borderId="0" applyNumberFormat="0" applyBorder="0" applyAlignment="0" applyProtection="0"/>
    <xf numFmtId="2"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94" fillId="0" borderId="0" applyNumberFormat="0">
      <alignment horizontal="right"/>
    </xf>
    <xf numFmtId="0" fontId="64" fillId="0" borderId="0">
      <protection locked="0"/>
    </xf>
    <xf numFmtId="191" fontId="64" fillId="0" borderId="0">
      <protection locked="0"/>
    </xf>
    <xf numFmtId="180" fontId="64" fillId="0" borderId="0">
      <protection locked="0"/>
    </xf>
    <xf numFmtId="180" fontId="64" fillId="0" borderId="0">
      <protection locked="0"/>
    </xf>
    <xf numFmtId="0" fontId="64" fillId="0" borderId="0">
      <protection locked="0"/>
    </xf>
    <xf numFmtId="0" fontId="64" fillId="0" borderId="0">
      <protection locked="0"/>
    </xf>
    <xf numFmtId="180" fontId="64" fillId="0" borderId="0">
      <protection locked="0"/>
    </xf>
    <xf numFmtId="180" fontId="64" fillId="0" borderId="0">
      <protection locked="0"/>
    </xf>
    <xf numFmtId="0" fontId="25" fillId="0" borderId="0" applyFont="0" applyFill="0" applyBorder="0" applyAlignment="0" applyProtection="0"/>
    <xf numFmtId="0" fontId="64" fillId="0" borderId="0">
      <protection locked="0"/>
    </xf>
    <xf numFmtId="180" fontId="64" fillId="0" borderId="0">
      <protection locked="0"/>
    </xf>
    <xf numFmtId="18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180" fontId="64" fillId="0" borderId="0">
      <protection locked="0"/>
    </xf>
    <xf numFmtId="180" fontId="64" fillId="0" borderId="0">
      <protection locked="0"/>
    </xf>
    <xf numFmtId="172" fontId="64" fillId="0" borderId="0">
      <protection locked="0"/>
    </xf>
    <xf numFmtId="172" fontId="64" fillId="0" borderId="0">
      <protection locked="0"/>
    </xf>
    <xf numFmtId="180" fontId="64" fillId="0" borderId="0">
      <protection locked="0"/>
    </xf>
    <xf numFmtId="180" fontId="64" fillId="0" borderId="0">
      <protection locked="0"/>
    </xf>
    <xf numFmtId="0" fontId="64" fillId="0" borderId="0">
      <protection locked="0"/>
    </xf>
    <xf numFmtId="180" fontId="64" fillId="0" borderId="0">
      <protection locked="0"/>
    </xf>
    <xf numFmtId="18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180" fontId="64" fillId="0" borderId="0">
      <protection locked="0"/>
    </xf>
    <xf numFmtId="180" fontId="64" fillId="0" borderId="0">
      <protection locked="0"/>
    </xf>
    <xf numFmtId="0" fontId="64" fillId="0" borderId="0">
      <protection locked="0"/>
    </xf>
    <xf numFmtId="172" fontId="64" fillId="0" borderId="0">
      <protection locked="0"/>
    </xf>
    <xf numFmtId="180" fontId="64" fillId="0" borderId="0">
      <protection locked="0"/>
    </xf>
    <xf numFmtId="180" fontId="64" fillId="0" borderId="0">
      <protection locked="0"/>
    </xf>
    <xf numFmtId="0" fontId="64" fillId="0" borderId="0">
      <protection locked="0"/>
    </xf>
    <xf numFmtId="0" fontId="64" fillId="0" borderId="0">
      <protection locked="0"/>
    </xf>
    <xf numFmtId="191" fontId="64" fillId="0" borderId="0">
      <protection locked="0"/>
    </xf>
    <xf numFmtId="180" fontId="64" fillId="0" borderId="0">
      <protection locked="0"/>
    </xf>
    <xf numFmtId="180" fontId="64" fillId="0" borderId="0">
      <protection locked="0"/>
    </xf>
    <xf numFmtId="0" fontId="64" fillId="0" borderId="0">
      <protection locked="0"/>
    </xf>
    <xf numFmtId="191" fontId="64" fillId="0" borderId="0">
      <protection locked="0"/>
    </xf>
    <xf numFmtId="0" fontId="64" fillId="0" borderId="0">
      <protection locked="0"/>
    </xf>
    <xf numFmtId="3" fontId="193" fillId="0" borderId="0">
      <alignment horizontal="right" vertical="center"/>
    </xf>
    <xf numFmtId="3" fontId="57" fillId="0" borderId="0">
      <alignment horizontal="right" vertical="center"/>
    </xf>
    <xf numFmtId="0" fontId="193" fillId="0" borderId="0" applyNumberFormat="0">
      <alignment horizontal="right" vertical="center"/>
    </xf>
    <xf numFmtId="0" fontId="57" fillId="0" borderId="0" applyNumberFormat="0">
      <alignment horizontal="right" vertical="center"/>
    </xf>
    <xf numFmtId="0" fontId="193" fillId="0" borderId="0" applyNumberFormat="0">
      <alignment horizontal="right" vertical="center"/>
    </xf>
    <xf numFmtId="0" fontId="193" fillId="0" borderId="0" applyNumberFormat="0">
      <alignment horizontal="center" vertical="center"/>
    </xf>
    <xf numFmtId="0" fontId="57" fillId="0" borderId="0" applyNumberFormat="0">
      <alignment horizontal="center" vertical="center"/>
    </xf>
    <xf numFmtId="0" fontId="193" fillId="0" borderId="0" applyNumberFormat="0">
      <alignment horizontal="center" vertical="center"/>
    </xf>
    <xf numFmtId="0" fontId="47" fillId="48" borderId="35" applyBorder="0">
      <protection locked="0"/>
    </xf>
    <xf numFmtId="0" fontId="25" fillId="137"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137" borderId="0" applyFont="0" applyFill="0" applyBorder="0" applyAlignment="0" applyProtection="0"/>
    <xf numFmtId="172" fontId="101"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172" fontId="101" fillId="0" borderId="0"/>
    <xf numFmtId="191" fontId="25" fillId="0" borderId="0" applyFont="0" applyFill="0" applyBorder="0" applyAlignment="0" applyProtection="0"/>
    <xf numFmtId="0" fontId="45" fillId="0" borderId="0"/>
    <xf numFmtId="172" fontId="101" fillId="0" borderId="0"/>
    <xf numFmtId="0" fontId="45" fillId="0" borderId="0"/>
    <xf numFmtId="172" fontId="101" fillId="0" borderId="0"/>
    <xf numFmtId="172" fontId="101" fillId="0" borderId="0"/>
    <xf numFmtId="172" fontId="101" fillId="0" borderId="0"/>
    <xf numFmtId="172" fontId="101"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protection locked="0"/>
    </xf>
    <xf numFmtId="0" fontId="25" fillId="0" borderId="0" applyFont="0" applyFill="0" applyBorder="0" applyAlignment="0" applyProtection="0"/>
    <xf numFmtId="0" fontId="25" fillId="0" borderId="0" applyFont="0" applyFill="0" applyBorder="0" applyAlignment="0" applyProtection="0"/>
    <xf numFmtId="0" fontId="25" fillId="0" borderId="0"/>
    <xf numFmtId="180" fontId="25" fillId="0" borderId="0" applyFont="0" applyFill="0" applyBorder="0" applyAlignment="0" applyProtection="0"/>
    <xf numFmtId="180" fontId="25" fillId="0" borderId="0" applyFont="0" applyFill="0" applyBorder="0" applyAlignment="0" applyProtection="0"/>
    <xf numFmtId="172" fontId="101" fillId="0" borderId="0" applyNumberFormat="0" applyFill="0" applyBorder="0" applyAlignment="0" applyProtection="0"/>
    <xf numFmtId="172"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137"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137" borderId="0" applyFont="0" applyFill="0" applyBorder="0" applyAlignment="0" applyProtection="0"/>
    <xf numFmtId="0" fontId="25" fillId="0" borderId="0"/>
    <xf numFmtId="180" fontId="25" fillId="137"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0" fontId="25" fillId="0" borderId="0" applyFont="0" applyFill="0" applyBorder="0" applyAlignment="0" applyProtection="0"/>
    <xf numFmtId="0" fontId="25" fillId="0" borderId="0"/>
    <xf numFmtId="18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99" fillId="0" borderId="0" applyFont="0" applyFill="0" applyBorder="0" applyAlignment="0" applyProtection="0"/>
    <xf numFmtId="172" fontId="101" fillId="0" borderId="0"/>
    <xf numFmtId="14" fontId="55" fillId="0" borderId="0" applyFill="0" applyBorder="0" applyAlignment="0"/>
    <xf numFmtId="172" fontId="101" fillId="0" borderId="0"/>
    <xf numFmtId="14" fontId="25" fillId="0" borderId="0"/>
    <xf numFmtId="259" fontId="25" fillId="0" borderId="0" applyFont="0" applyFill="0" applyBorder="0" applyAlignment="0" applyProtection="0">
      <alignment wrapText="1"/>
    </xf>
    <xf numFmtId="259" fontId="25" fillId="0" borderId="0" applyFont="0" applyFill="0" applyBorder="0" applyAlignment="0" applyProtection="0">
      <alignment wrapText="1"/>
    </xf>
    <xf numFmtId="260" fontId="33" fillId="0" borderId="0"/>
    <xf numFmtId="179" fontId="164" fillId="0" borderId="0" applyFont="0" applyFill="0" applyBorder="0" applyAlignment="0" applyProtection="0"/>
    <xf numFmtId="172" fontId="101" fillId="0" borderId="0"/>
    <xf numFmtId="15" fontId="219" fillId="0" borderId="0"/>
    <xf numFmtId="261" fontId="44" fillId="0" borderId="0" applyFont="0" applyFill="0" applyBorder="0" applyAlignment="0" applyProtection="0"/>
    <xf numFmtId="262" fontId="45" fillId="0" borderId="55">
      <alignment vertical="center"/>
    </xf>
    <xf numFmtId="263" fontId="52" fillId="0" borderId="0"/>
    <xf numFmtId="180" fontId="52" fillId="0" borderId="0"/>
    <xf numFmtId="263" fontId="52" fillId="0" borderId="0"/>
    <xf numFmtId="191" fontId="52" fillId="0" borderId="0"/>
    <xf numFmtId="191"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91" fontId="52" fillId="0" borderId="0"/>
    <xf numFmtId="180" fontId="52" fillId="0" borderId="0"/>
    <xf numFmtId="180" fontId="52" fillId="0" borderId="0"/>
    <xf numFmtId="191" fontId="52" fillId="0" borderId="0"/>
    <xf numFmtId="191" fontId="52" fillId="0" borderId="0"/>
    <xf numFmtId="191"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91" fontId="52" fillId="0" borderId="0"/>
    <xf numFmtId="180" fontId="52" fillId="0" borderId="0"/>
    <xf numFmtId="180" fontId="52" fillId="0" borderId="0"/>
    <xf numFmtId="263" fontId="52" fillId="0" borderId="0"/>
    <xf numFmtId="191" fontId="52" fillId="0" borderId="0"/>
    <xf numFmtId="191" fontId="52" fillId="0" borderId="0"/>
    <xf numFmtId="180" fontId="52" fillId="0" borderId="0"/>
    <xf numFmtId="180" fontId="52" fillId="0" borderId="0"/>
    <xf numFmtId="263"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91" fontId="52" fillId="0" borderId="0"/>
    <xf numFmtId="180" fontId="52" fillId="0" borderId="0"/>
    <xf numFmtId="180" fontId="52" fillId="0" borderId="0"/>
    <xf numFmtId="191" fontId="52" fillId="0" borderId="0"/>
    <xf numFmtId="191" fontId="52" fillId="0" borderId="0"/>
    <xf numFmtId="263" fontId="52" fillId="0" borderId="0"/>
    <xf numFmtId="180" fontId="52" fillId="0" borderId="0"/>
    <xf numFmtId="263" fontId="52" fillId="0" borderId="0"/>
    <xf numFmtId="172" fontId="101" fillId="0" borderId="0"/>
    <xf numFmtId="264" fontId="25" fillId="0" borderId="0" applyFont="0" applyFill="0" applyBorder="0" applyAlignment="0" applyProtection="0"/>
    <xf numFmtId="233" fontId="25" fillId="0" borderId="0" applyFont="0" applyFill="0" applyBorder="0" applyAlignment="0" applyProtection="0"/>
    <xf numFmtId="0" fontId="64" fillId="0" borderId="0">
      <protection locked="0"/>
    </xf>
    <xf numFmtId="167" fontId="220" fillId="0" borderId="0"/>
    <xf numFmtId="167" fontId="206" fillId="0" borderId="0"/>
    <xf numFmtId="4" fontId="119" fillId="0" borderId="0" applyFill="0" applyBorder="0" applyAlignment="0" applyProtection="0"/>
    <xf numFmtId="0" fontId="221" fillId="46" borderId="0" applyNumberFormat="0" applyBorder="0" applyAlignment="0" applyProtection="0"/>
    <xf numFmtId="167" fontId="52" fillId="0" borderId="0" applyBorder="0"/>
    <xf numFmtId="167" fontId="52" fillId="0" borderId="0" applyBorder="0"/>
    <xf numFmtId="167" fontId="52" fillId="0" borderId="33"/>
    <xf numFmtId="167" fontId="52" fillId="0" borderId="33"/>
    <xf numFmtId="0" fontId="199" fillId="0" borderId="56" applyNumberFormat="0" applyFont="0" applyFill="0" applyAlignment="0" applyProtection="0"/>
    <xf numFmtId="37" fontId="222" fillId="0" borderId="0"/>
    <xf numFmtId="172" fontId="101" fillId="0" borderId="0"/>
    <xf numFmtId="265" fontId="25" fillId="0" borderId="0">
      <alignment horizontal="right"/>
    </xf>
    <xf numFmtId="1" fontId="25" fillId="0" borderId="0">
      <alignment horizontal="right"/>
    </xf>
    <xf numFmtId="1" fontId="25" fillId="0" borderId="0">
      <alignment horizontal="right"/>
    </xf>
    <xf numFmtId="266" fontId="25" fillId="0" borderId="0">
      <alignment horizontal="right"/>
    </xf>
    <xf numFmtId="49" fontId="25" fillId="0" borderId="0">
      <alignment horizontal="left"/>
    </xf>
    <xf numFmtId="49" fontId="25" fillId="0" borderId="0">
      <alignment horizontal="right"/>
    </xf>
    <xf numFmtId="267" fontId="25" fillId="0" borderId="0">
      <alignment horizontal="left"/>
    </xf>
    <xf numFmtId="41"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268" fontId="25" fillId="0" borderId="0" applyFont="0" applyFill="0" applyBorder="0" applyAlignment="0" applyProtection="0"/>
    <xf numFmtId="43" fontId="25" fillId="0" borderId="0" applyFont="0" applyFill="0" applyBorder="0" applyAlignment="0" applyProtection="0"/>
    <xf numFmtId="0" fontId="223" fillId="58" borderId="26" applyNumberFormat="0" applyAlignment="0" applyProtection="0"/>
    <xf numFmtId="172" fontId="224" fillId="39" borderId="20" applyNumberFormat="0" applyAlignment="0" applyProtection="0"/>
    <xf numFmtId="179" fontId="225" fillId="140"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5" fillId="140"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2" fontId="226" fillId="141" borderId="0" applyNumberFormat="0" applyBorder="0" applyAlignment="0" applyProtection="0"/>
    <xf numFmtId="179" fontId="225" fillId="142"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5" fillId="142"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2" fontId="226" fillId="143" borderId="0" applyNumberFormat="0" applyBorder="0" applyAlignment="0" applyProtection="0"/>
    <xf numFmtId="179" fontId="225" fillId="142"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5" fillId="142"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172" fontId="226" fillId="144" borderId="0" applyNumberFormat="0" applyBorder="0" applyAlignment="0" applyProtection="0"/>
    <xf numFmtId="0" fontId="227" fillId="0" borderId="0">
      <protection locked="0"/>
    </xf>
    <xf numFmtId="0" fontId="227" fillId="0" borderId="0">
      <protection locked="0"/>
    </xf>
    <xf numFmtId="0" fontId="228" fillId="0" borderId="0" applyNumberFormat="0" applyFill="0" applyBorder="0" applyAlignment="0" applyProtection="0"/>
    <xf numFmtId="0" fontId="228" fillId="0" borderId="0" applyNumberFormat="0" applyFill="0" applyBorder="0" applyAlignment="0" applyProtection="0"/>
    <xf numFmtId="180" fontId="228" fillId="0" borderId="0" applyNumberFormat="0" applyFill="0" applyBorder="0" applyAlignment="0" applyProtection="0"/>
    <xf numFmtId="180" fontId="228" fillId="0" borderId="0" applyNumberFormat="0" applyFill="0" applyBorder="0" applyAlignment="0" applyProtection="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8" fillId="9" borderId="0" applyNumberFormat="0" applyBorder="0" applyAlignment="0" applyProtection="0"/>
    <xf numFmtId="0" fontId="109" fillId="9" borderId="0" applyNumberFormat="0" applyBorder="0" applyAlignment="0" applyProtection="0"/>
    <xf numFmtId="0" fontId="109" fillId="9" borderId="0"/>
    <xf numFmtId="0" fontId="109" fillId="9" borderId="0"/>
    <xf numFmtId="0" fontId="109" fillId="9" borderId="0"/>
    <xf numFmtId="0" fontId="109" fillId="9" borderId="0"/>
    <xf numFmtId="0" fontId="109" fillId="9" borderId="0"/>
    <xf numFmtId="0" fontId="109" fillId="9" borderId="0"/>
    <xf numFmtId="0" fontId="108" fillId="9" borderId="0"/>
    <xf numFmtId="0" fontId="108" fillId="9" borderId="0"/>
    <xf numFmtId="0" fontId="108" fillId="9"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9" fillId="9" borderId="0" applyNumberFormat="0" applyBorder="0" applyAlignment="0" applyProtection="0"/>
    <xf numFmtId="0" fontId="109" fillId="9" borderId="0"/>
    <xf numFmtId="0" fontId="109" fillId="9" borderId="0"/>
    <xf numFmtId="0" fontId="109" fillId="9" borderId="0"/>
    <xf numFmtId="0" fontId="20" fillId="9" borderId="0" applyNumberFormat="0" applyBorder="0" applyAlignment="0" applyProtection="0"/>
    <xf numFmtId="0" fontId="105" fillId="100" borderId="0"/>
    <xf numFmtId="0" fontId="105" fillId="100" borderId="0"/>
    <xf numFmtId="0" fontId="105" fillId="100" borderId="0"/>
    <xf numFmtId="0" fontId="20" fillId="9" borderId="0"/>
    <xf numFmtId="0" fontId="20" fillId="9" borderId="0"/>
    <xf numFmtId="0" fontId="20" fillId="9" borderId="0"/>
    <xf numFmtId="0" fontId="20" fillId="9" borderId="0"/>
    <xf numFmtId="0" fontId="20" fillId="9" borderId="0"/>
    <xf numFmtId="0" fontId="20" fillId="9" borderId="0"/>
    <xf numFmtId="0" fontId="109" fillId="9" borderId="0" applyNumberFormat="0" applyBorder="0" applyAlignment="0" applyProtection="0"/>
    <xf numFmtId="0" fontId="109" fillId="9" borderId="0"/>
    <xf numFmtId="0" fontId="109" fillId="9" borderId="0"/>
    <xf numFmtId="0" fontId="109" fillId="9" borderId="0"/>
    <xf numFmtId="0" fontId="105" fillId="100" borderId="0" applyNumberFormat="0" applyBorder="0" applyAlignment="0" applyProtection="0"/>
    <xf numFmtId="0" fontId="105" fillId="100" borderId="0"/>
    <xf numFmtId="0" fontId="105" fillId="100" borderId="0"/>
    <xf numFmtId="0" fontId="105" fillId="100" borderId="0"/>
    <xf numFmtId="0" fontId="109" fillId="9" borderId="0" applyNumberFormat="0" applyBorder="0" applyAlignment="0" applyProtection="0"/>
    <xf numFmtId="0" fontId="105" fillId="145" borderId="0"/>
    <xf numFmtId="0" fontId="105" fillId="145" borderId="0"/>
    <xf numFmtId="0" fontId="105" fillId="145" borderId="0"/>
    <xf numFmtId="0" fontId="109" fillId="9" borderId="0"/>
    <xf numFmtId="0" fontId="109" fillId="9"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8" fillId="13" borderId="0" applyNumberFormat="0" applyBorder="0" applyAlignment="0" applyProtection="0"/>
    <xf numFmtId="0" fontId="109" fillId="13" borderId="0" applyNumberFormat="0" applyBorder="0" applyAlignment="0" applyProtection="0"/>
    <xf numFmtId="0" fontId="109" fillId="13" borderId="0"/>
    <xf numFmtId="0" fontId="109" fillId="13" borderId="0"/>
    <xf numFmtId="0" fontId="109" fillId="13" borderId="0"/>
    <xf numFmtId="0" fontId="109" fillId="13" borderId="0"/>
    <xf numFmtId="0" fontId="109" fillId="13" borderId="0"/>
    <xf numFmtId="0" fontId="109" fillId="13" borderId="0"/>
    <xf numFmtId="0" fontId="108" fillId="13" borderId="0"/>
    <xf numFmtId="0" fontId="108" fillId="13" borderId="0"/>
    <xf numFmtId="0" fontId="108" fillId="13"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9" fillId="13" borderId="0" applyNumberFormat="0" applyBorder="0" applyAlignment="0" applyProtection="0"/>
    <xf numFmtId="0" fontId="109" fillId="13" borderId="0"/>
    <xf numFmtId="0" fontId="109" fillId="13" borderId="0"/>
    <xf numFmtId="0" fontId="109" fillId="13" borderId="0"/>
    <xf numFmtId="0" fontId="20" fillId="13" borderId="0" applyNumberFormat="0" applyBorder="0" applyAlignment="0" applyProtection="0"/>
    <xf numFmtId="0" fontId="105" fillId="107" borderId="0"/>
    <xf numFmtId="0" fontId="105" fillId="107" borderId="0"/>
    <xf numFmtId="0" fontId="105" fillId="107" borderId="0"/>
    <xf numFmtId="0" fontId="20" fillId="13" borderId="0"/>
    <xf numFmtId="0" fontId="20" fillId="13" borderId="0"/>
    <xf numFmtId="0" fontId="20" fillId="13" borderId="0"/>
    <xf numFmtId="0" fontId="20" fillId="13" borderId="0"/>
    <xf numFmtId="0" fontId="20" fillId="13" borderId="0"/>
    <xf numFmtId="0" fontId="20" fillId="13" borderId="0"/>
    <xf numFmtId="0" fontId="109" fillId="13" borderId="0" applyNumberFormat="0" applyBorder="0" applyAlignment="0" applyProtection="0"/>
    <xf numFmtId="0" fontId="109" fillId="13" borderId="0"/>
    <xf numFmtId="0" fontId="109" fillId="13" borderId="0"/>
    <xf numFmtId="0" fontId="109" fillId="13" borderId="0"/>
    <xf numFmtId="0" fontId="105" fillId="107" borderId="0" applyNumberFormat="0" applyBorder="0" applyAlignment="0" applyProtection="0"/>
    <xf numFmtId="0" fontId="105" fillId="107" borderId="0"/>
    <xf numFmtId="0" fontId="105" fillId="107" borderId="0"/>
    <xf numFmtId="0" fontId="105" fillId="107" borderId="0"/>
    <xf numFmtId="0" fontId="109" fillId="13" borderId="0" applyNumberFormat="0" applyBorder="0" applyAlignment="0" applyProtection="0"/>
    <xf numFmtId="0" fontId="105" fillId="92" borderId="0"/>
    <xf numFmtId="0" fontId="105" fillId="92" borderId="0"/>
    <xf numFmtId="0" fontId="105" fillId="92" borderId="0"/>
    <xf numFmtId="0" fontId="109" fillId="13" borderId="0"/>
    <xf numFmtId="0" fontId="109" fillId="13"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8" fillId="17" borderId="0" applyNumberFormat="0" applyBorder="0" applyAlignment="0" applyProtection="0"/>
    <xf numFmtId="0" fontId="109" fillId="17" borderId="0" applyNumberFormat="0" applyBorder="0" applyAlignment="0" applyProtection="0"/>
    <xf numFmtId="0" fontId="109" fillId="17" borderId="0"/>
    <xf numFmtId="0" fontId="109" fillId="17" borderId="0"/>
    <xf numFmtId="0" fontId="109" fillId="17" borderId="0"/>
    <xf numFmtId="0" fontId="109" fillId="17" borderId="0"/>
    <xf numFmtId="0" fontId="109" fillId="17" borderId="0"/>
    <xf numFmtId="0" fontId="109" fillId="17" borderId="0"/>
    <xf numFmtId="0" fontId="108" fillId="17" borderId="0"/>
    <xf numFmtId="0" fontId="108" fillId="17" borderId="0"/>
    <xf numFmtId="0" fontId="108" fillId="17"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9" fillId="17" borderId="0" applyNumberFormat="0" applyBorder="0" applyAlignment="0" applyProtection="0"/>
    <xf numFmtId="0" fontId="109" fillId="17" borderId="0"/>
    <xf numFmtId="0" fontId="109" fillId="17" borderId="0"/>
    <xf numFmtId="0" fontId="109" fillId="17" borderId="0"/>
    <xf numFmtId="0" fontId="20" fillId="17" borderId="0" applyNumberFormat="0" applyBorder="0" applyAlignment="0" applyProtection="0"/>
    <xf numFmtId="0" fontId="105" fillId="113" borderId="0"/>
    <xf numFmtId="0" fontId="105" fillId="113" borderId="0"/>
    <xf numFmtId="0" fontId="105" fillId="113" borderId="0"/>
    <xf numFmtId="0" fontId="20" fillId="17" borderId="0"/>
    <xf numFmtId="0" fontId="20" fillId="17" borderId="0"/>
    <xf numFmtId="0" fontId="20" fillId="17" borderId="0"/>
    <xf numFmtId="0" fontId="20" fillId="17" borderId="0"/>
    <xf numFmtId="0" fontId="20" fillId="17" borderId="0"/>
    <xf numFmtId="0" fontId="20" fillId="17" borderId="0"/>
    <xf numFmtId="0" fontId="109" fillId="17" borderId="0" applyNumberFormat="0" applyBorder="0" applyAlignment="0" applyProtection="0"/>
    <xf numFmtId="0" fontId="109" fillId="17" borderId="0"/>
    <xf numFmtId="0" fontId="109" fillId="17" borderId="0"/>
    <xf numFmtId="0" fontId="109" fillId="17" borderId="0"/>
    <xf numFmtId="0" fontId="105" fillId="113" borderId="0" applyNumberFormat="0" applyBorder="0" applyAlignment="0" applyProtection="0"/>
    <xf numFmtId="0" fontId="105" fillId="113" borderId="0"/>
    <xf numFmtId="0" fontId="105" fillId="113" borderId="0"/>
    <xf numFmtId="0" fontId="105" fillId="113" borderId="0"/>
    <xf numFmtId="0" fontId="109" fillId="17" borderId="0" applyNumberFormat="0" applyBorder="0" applyAlignment="0" applyProtection="0"/>
    <xf numFmtId="0" fontId="105" fillId="93" borderId="0"/>
    <xf numFmtId="0" fontId="105" fillId="93" borderId="0"/>
    <xf numFmtId="0" fontId="105" fillId="93" borderId="0"/>
    <xf numFmtId="0" fontId="109" fillId="17" borderId="0"/>
    <xf numFmtId="0" fontId="109" fillId="17"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8" fillId="21" borderId="0" applyNumberFormat="0" applyBorder="0" applyAlignment="0" applyProtection="0"/>
    <xf numFmtId="0" fontId="109" fillId="21" borderId="0" applyNumberFormat="0" applyBorder="0" applyAlignment="0" applyProtection="0"/>
    <xf numFmtId="0" fontId="109" fillId="21" borderId="0"/>
    <xf numFmtId="0" fontId="109" fillId="21" borderId="0"/>
    <xf numFmtId="0" fontId="109" fillId="21" borderId="0"/>
    <xf numFmtId="0" fontId="109" fillId="21" borderId="0"/>
    <xf numFmtId="0" fontId="109" fillId="21" borderId="0"/>
    <xf numFmtId="0" fontId="109" fillId="21" borderId="0"/>
    <xf numFmtId="0" fontId="108" fillId="21" borderId="0"/>
    <xf numFmtId="0" fontId="108" fillId="21" borderId="0"/>
    <xf numFmtId="0" fontId="108" fillId="21"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9" fillId="21" borderId="0" applyNumberFormat="0" applyBorder="0" applyAlignment="0" applyProtection="0"/>
    <xf numFmtId="0" fontId="109" fillId="21" borderId="0"/>
    <xf numFmtId="0" fontId="109" fillId="21" borderId="0"/>
    <xf numFmtId="0" fontId="109" fillId="21" borderId="0"/>
    <xf numFmtId="0" fontId="20" fillId="21" borderId="0" applyNumberFormat="0" applyBorder="0" applyAlignment="0" applyProtection="0"/>
    <xf numFmtId="0" fontId="105" fillId="87" borderId="0"/>
    <xf numFmtId="0" fontId="105" fillId="87" borderId="0"/>
    <xf numFmtId="0" fontId="105" fillId="87" borderId="0"/>
    <xf numFmtId="0" fontId="20" fillId="21" borderId="0"/>
    <xf numFmtId="0" fontId="20" fillId="21" borderId="0"/>
    <xf numFmtId="0" fontId="20" fillId="21" borderId="0"/>
    <xf numFmtId="0" fontId="20" fillId="21" borderId="0"/>
    <xf numFmtId="0" fontId="20" fillId="21" borderId="0"/>
    <xf numFmtId="0" fontId="20" fillId="21" borderId="0"/>
    <xf numFmtId="0" fontId="109" fillId="21" borderId="0" applyNumberFormat="0" applyBorder="0" applyAlignment="0" applyProtection="0"/>
    <xf numFmtId="0" fontId="109" fillId="21" borderId="0"/>
    <xf numFmtId="0" fontId="109" fillId="21" borderId="0"/>
    <xf numFmtId="0" fontId="109" fillId="21" borderId="0"/>
    <xf numFmtId="0" fontId="105" fillId="87" borderId="0" applyNumberFormat="0" applyBorder="0" applyAlignment="0" applyProtection="0"/>
    <xf numFmtId="0" fontId="105" fillId="87" borderId="0"/>
    <xf numFmtId="0" fontId="105" fillId="87" borderId="0"/>
    <xf numFmtId="0" fontId="105" fillId="87" borderId="0"/>
    <xf numFmtId="0" fontId="109" fillId="21" borderId="0" applyNumberFormat="0" applyBorder="0" applyAlignment="0" applyProtection="0"/>
    <xf numFmtId="0" fontId="105" fillId="146" borderId="0"/>
    <xf numFmtId="0" fontId="105" fillId="146" borderId="0"/>
    <xf numFmtId="0" fontId="105" fillId="146" borderId="0"/>
    <xf numFmtId="0" fontId="109" fillId="21" borderId="0"/>
    <xf numFmtId="0" fontId="109" fillId="21"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9" borderId="0" applyNumberFormat="0" applyBorder="0" applyAlignment="0" applyProtection="0"/>
    <xf numFmtId="0" fontId="109" fillId="25" borderId="0"/>
    <xf numFmtId="0" fontId="109" fillId="25" borderId="0"/>
    <xf numFmtId="0" fontId="109" fillId="25" borderId="0"/>
    <xf numFmtId="0" fontId="105" fillId="89" borderId="0"/>
    <xf numFmtId="0" fontId="105" fillId="89" borderId="0"/>
    <xf numFmtId="0" fontId="105" fillId="89" borderId="0"/>
    <xf numFmtId="0" fontId="105" fillId="89" borderId="0"/>
    <xf numFmtId="0" fontId="105" fillId="89" borderId="0"/>
    <xf numFmtId="0" fontId="105" fillId="89" borderId="0"/>
    <xf numFmtId="0" fontId="105" fillId="89" borderId="0" applyNumberFormat="0" applyBorder="0" applyAlignment="0" applyProtection="0"/>
    <xf numFmtId="0" fontId="109" fillId="25" borderId="0"/>
    <xf numFmtId="0" fontId="109" fillId="25" borderId="0"/>
    <xf numFmtId="0" fontId="109" fillId="25" borderId="0"/>
    <xf numFmtId="0" fontId="105" fillId="89" borderId="0"/>
    <xf numFmtId="0" fontId="105" fillId="89" borderId="0"/>
    <xf numFmtId="0" fontId="105" fillId="89" borderId="0"/>
    <xf numFmtId="0" fontId="105" fillId="89" borderId="0"/>
    <xf numFmtId="0" fontId="105" fillId="89" borderId="0"/>
    <xf numFmtId="0" fontId="105" fillId="89" borderId="0"/>
    <xf numFmtId="0" fontId="108" fillId="25" borderId="0" applyNumberFormat="0" applyBorder="0" applyAlignment="0" applyProtection="0"/>
    <xf numFmtId="0" fontId="109" fillId="25" borderId="0" applyNumberFormat="0" applyBorder="0" applyAlignment="0" applyProtection="0"/>
    <xf numFmtId="0" fontId="109" fillId="25" borderId="0"/>
    <xf numFmtId="0" fontId="109" fillId="25" borderId="0"/>
    <xf numFmtId="0" fontId="109" fillId="25" borderId="0"/>
    <xf numFmtId="0" fontId="108" fillId="25" borderId="0"/>
    <xf numFmtId="0" fontId="108" fillId="25" borderId="0"/>
    <xf numFmtId="0" fontId="108" fillId="25" borderId="0"/>
    <xf numFmtId="0" fontId="20" fillId="25" borderId="0" applyNumberFormat="0" applyBorder="0" applyAlignment="0" applyProtection="0"/>
    <xf numFmtId="0" fontId="20" fillId="25" borderId="0"/>
    <xf numFmtId="0" fontId="20" fillId="25" borderId="0"/>
    <xf numFmtId="0" fontId="20" fillId="25" borderId="0"/>
    <xf numFmtId="0" fontId="109" fillId="25" borderId="0" applyNumberFormat="0" applyBorder="0" applyAlignment="0" applyProtection="0"/>
    <xf numFmtId="0" fontId="109" fillId="25" borderId="0"/>
    <xf numFmtId="0" fontId="109" fillId="25"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8" fillId="29" borderId="0" applyNumberFormat="0" applyBorder="0" applyAlignment="0" applyProtection="0"/>
    <xf numFmtId="0" fontId="109" fillId="29" borderId="0" applyNumberFormat="0" applyBorder="0" applyAlignment="0" applyProtection="0"/>
    <xf numFmtId="0" fontId="109" fillId="29" borderId="0"/>
    <xf numFmtId="0" fontId="109" fillId="29" borderId="0"/>
    <xf numFmtId="0" fontId="109" fillId="29" borderId="0"/>
    <xf numFmtId="0" fontId="109" fillId="29" borderId="0"/>
    <xf numFmtId="0" fontId="109" fillId="29" borderId="0"/>
    <xf numFmtId="0" fontId="109" fillId="29" borderId="0"/>
    <xf numFmtId="0" fontId="108" fillId="29" borderId="0"/>
    <xf numFmtId="0" fontId="108" fillId="29" borderId="0"/>
    <xf numFmtId="0" fontId="108" fillId="2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9" fillId="29" borderId="0" applyNumberFormat="0" applyBorder="0" applyAlignment="0" applyProtection="0"/>
    <xf numFmtId="0" fontId="109" fillId="29" borderId="0"/>
    <xf numFmtId="0" fontId="109" fillId="29" borderId="0"/>
    <xf numFmtId="0" fontId="109" fillId="29" borderId="0"/>
    <xf numFmtId="0" fontId="20" fillId="29" borderId="0" applyNumberFormat="0" applyBorder="0" applyAlignment="0" applyProtection="0"/>
    <xf numFmtId="0" fontId="105" fillId="119" borderId="0"/>
    <xf numFmtId="0" fontId="105" fillId="119" borderId="0"/>
    <xf numFmtId="0" fontId="105" fillId="119" borderId="0"/>
    <xf numFmtId="0" fontId="20" fillId="29" borderId="0"/>
    <xf numFmtId="0" fontId="20" fillId="29" borderId="0"/>
    <xf numFmtId="0" fontId="20" fillId="29" borderId="0"/>
    <xf numFmtId="0" fontId="20" fillId="29" borderId="0"/>
    <xf numFmtId="0" fontId="20" fillId="29" borderId="0"/>
    <xf numFmtId="0" fontId="20" fillId="29" borderId="0"/>
    <xf numFmtId="0" fontId="109" fillId="29" borderId="0" applyNumberFormat="0" applyBorder="0" applyAlignment="0" applyProtection="0"/>
    <xf numFmtId="0" fontId="109" fillId="29" borderId="0"/>
    <xf numFmtId="0" fontId="109" fillId="29" borderId="0"/>
    <xf numFmtId="0" fontId="109" fillId="29" borderId="0"/>
    <xf numFmtId="0" fontId="105" fillId="119" borderId="0" applyNumberFormat="0" applyBorder="0" applyAlignment="0" applyProtection="0"/>
    <xf numFmtId="0" fontId="105" fillId="119" borderId="0"/>
    <xf numFmtId="0" fontId="105" fillId="119" borderId="0"/>
    <xf numFmtId="0" fontId="105" fillId="119" borderId="0"/>
    <xf numFmtId="0" fontId="109" fillId="29" borderId="0" applyNumberFormat="0" applyBorder="0" applyAlignment="0" applyProtection="0"/>
    <xf numFmtId="0" fontId="105" fillId="107" borderId="0"/>
    <xf numFmtId="0" fontId="105" fillId="107" borderId="0"/>
    <xf numFmtId="0" fontId="105" fillId="107" borderId="0"/>
    <xf numFmtId="0" fontId="109" fillId="29" borderId="0"/>
    <xf numFmtId="0" fontId="109" fillId="2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94" fillId="101" borderId="0" applyNumberFormat="0" applyBorder="0" applyAlignment="0" applyProtection="0"/>
    <xf numFmtId="0" fontId="94" fillId="101" borderId="0" applyNumberFormat="0" applyBorder="0" applyAlignment="0" applyProtection="0"/>
    <xf numFmtId="180" fontId="94" fillId="101" borderId="0" applyNumberFormat="0" applyBorder="0" applyAlignment="0" applyProtection="0"/>
    <xf numFmtId="180" fontId="94" fillId="101"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180" fontId="94" fillId="42" borderId="0" applyNumberFormat="0" applyBorder="0" applyAlignment="0" applyProtection="0"/>
    <xf numFmtId="180" fontId="94" fillId="42"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180" fontId="94" fillId="43" borderId="0" applyNumberFormat="0" applyBorder="0" applyAlignment="0" applyProtection="0"/>
    <xf numFmtId="180" fontId="94" fillId="43"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180" fontId="94" fillId="82" borderId="0" applyNumberFormat="0" applyBorder="0" applyAlignment="0" applyProtection="0"/>
    <xf numFmtId="180" fontId="94" fillId="82"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180" fontId="94" fillId="41" borderId="0" applyNumberFormat="0" applyBorder="0" applyAlignment="0" applyProtection="0"/>
    <xf numFmtId="180" fontId="94" fillId="41"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180" fontId="94" fillId="45" borderId="0" applyNumberFormat="0" applyBorder="0" applyAlignment="0" applyProtection="0"/>
    <xf numFmtId="180" fontId="94" fillId="45" borderId="0" applyNumberFormat="0" applyBorder="0" applyAlignment="0" applyProtection="0"/>
    <xf numFmtId="224" fontId="25" fillId="0" borderId="0" applyFill="0" applyBorder="0" applyAlignment="0"/>
    <xf numFmtId="224" fontId="25" fillId="0" borderId="0" applyFill="0" applyBorder="0" applyAlignment="0"/>
    <xf numFmtId="225" fontId="25" fillId="0" borderId="0" applyFill="0" applyBorder="0" applyAlignment="0"/>
    <xf numFmtId="225" fontId="25"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0" fontId="229" fillId="0" borderId="0" applyNumberFormat="0" applyAlignment="0">
      <alignment horizontal="left"/>
    </xf>
    <xf numFmtId="269" fontId="25" fillId="0" borderId="0">
      <protection locked="0"/>
    </xf>
    <xf numFmtId="0" fontId="230" fillId="58" borderId="26" applyNumberFormat="0" applyAlignment="0" applyProtection="0"/>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0" fillId="5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180" fontId="230" fillId="5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180" fontId="230" fillId="58" borderId="26" applyNumberFormat="0" applyAlignment="0" applyProtection="0"/>
    <xf numFmtId="0" fontId="232" fillId="5" borderId="4" applyNumberFormat="0" applyAlignment="0" applyProtection="0"/>
    <xf numFmtId="0" fontId="232" fillId="5" borderId="4"/>
    <xf numFmtId="0" fontId="232" fillId="5" borderId="4"/>
    <xf numFmtId="0" fontId="232" fillId="5" borderId="4"/>
    <xf numFmtId="0" fontId="232" fillId="5" borderId="4"/>
    <xf numFmtId="0" fontId="232" fillId="5" borderId="4"/>
    <xf numFmtId="0" fontId="232" fillId="5" borderId="4"/>
    <xf numFmtId="0" fontId="233" fillId="5" borderId="4"/>
    <xf numFmtId="0" fontId="233" fillId="5" borderId="4"/>
    <xf numFmtId="0" fontId="233" fillId="5" borderId="4"/>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2" fillId="5" borderId="4" applyNumberFormat="0" applyAlignment="0" applyProtection="0"/>
    <xf numFmtId="0" fontId="232" fillId="5" borderId="4"/>
    <xf numFmtId="0" fontId="232" fillId="5" borderId="4"/>
    <xf numFmtId="0" fontId="232" fillId="5" borderId="4"/>
    <xf numFmtId="0" fontId="12" fillId="5" borderId="4" applyNumberFormat="0" applyAlignment="0" applyProtection="0"/>
    <xf numFmtId="0" fontId="231" fillId="68" borderId="26"/>
    <xf numFmtId="0" fontId="231" fillId="68" borderId="26"/>
    <xf numFmtId="0" fontId="231" fillId="68" borderId="26"/>
    <xf numFmtId="0" fontId="12" fillId="5" borderId="4"/>
    <xf numFmtId="0" fontId="12" fillId="5" borderId="4"/>
    <xf numFmtId="0" fontId="12" fillId="5" borderId="4"/>
    <xf numFmtId="0" fontId="12" fillId="5" borderId="4"/>
    <xf numFmtId="0" fontId="12" fillId="5" borderId="4"/>
    <xf numFmtId="0" fontId="12" fillId="5" borderId="4"/>
    <xf numFmtId="0" fontId="232" fillId="5" borderId="4" applyNumberFormat="0" applyAlignment="0" applyProtection="0"/>
    <xf numFmtId="0" fontId="232" fillId="5" borderId="4"/>
    <xf numFmtId="0" fontId="232" fillId="5" borderId="4"/>
    <xf numFmtId="0" fontId="232" fillId="5" borderId="4"/>
    <xf numFmtId="0" fontId="231" fillId="68" borderId="26" applyNumberFormat="0" applyAlignment="0" applyProtection="0"/>
    <xf numFmtId="0" fontId="231" fillId="68" borderId="26"/>
    <xf numFmtId="0" fontId="231" fillId="68" borderId="26"/>
    <xf numFmtId="0" fontId="231" fillId="68" borderId="26"/>
    <xf numFmtId="0" fontId="232" fillId="5" borderId="4" applyNumberFormat="0" applyAlignment="0" applyProtection="0"/>
    <xf numFmtId="0" fontId="231" fillId="147" borderId="26"/>
    <xf numFmtId="0" fontId="231" fillId="147" borderId="26"/>
    <xf numFmtId="0" fontId="231" fillId="147" borderId="26"/>
    <xf numFmtId="0" fontId="232" fillId="5" borderId="4"/>
    <xf numFmtId="0" fontId="232" fillId="5" borderId="4"/>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4" fillId="57" borderId="38" applyNumberFormat="0" applyProtection="0"/>
    <xf numFmtId="172" fontId="230" fillId="58" borderId="26" applyNumberFormat="0" applyAlignment="0" applyProtection="0"/>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270" fontId="45" fillId="0" borderId="29">
      <alignment horizontal="center"/>
    </xf>
    <xf numFmtId="0" fontId="235" fillId="0" borderId="57" applyNumberFormat="0" applyFill="0" applyAlignment="0" applyProtection="0"/>
    <xf numFmtId="0" fontId="236" fillId="0" borderId="0" applyNumberFormat="0" applyFill="0" applyBorder="0" applyAlignment="0" applyProtection="0"/>
    <xf numFmtId="0" fontId="237" fillId="48" borderId="35">
      <protection locked="0"/>
    </xf>
    <xf numFmtId="0" fontId="25" fillId="48" borderId="41"/>
    <xf numFmtId="0" fontId="25" fillId="122" borderId="0"/>
    <xf numFmtId="0" fontId="52" fillId="0" borderId="0"/>
    <xf numFmtId="0" fontId="52" fillId="0" borderId="0"/>
    <xf numFmtId="180" fontId="52" fillId="0" borderId="0"/>
    <xf numFmtId="180" fontId="52" fillId="0" borderId="0"/>
    <xf numFmtId="0" fontId="55" fillId="0" borderId="0">
      <alignment vertical="top"/>
    </xf>
    <xf numFmtId="249" fontId="238" fillId="0" borderId="0" applyFill="0" applyBorder="0" applyAlignment="0" applyProtection="0"/>
    <xf numFmtId="271"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80" fontId="52" fillId="0" borderId="0" applyFont="0" applyFill="0" applyBorder="0" applyAlignment="0" applyProtection="0"/>
    <xf numFmtId="272" fontId="25" fillId="0" borderId="0"/>
    <xf numFmtId="180" fontId="52"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80" fontId="52" fillId="0" borderId="0" applyFont="0" applyFill="0" applyBorder="0" applyAlignment="0" applyProtection="0"/>
    <xf numFmtId="272" fontId="25" fillId="0" borderId="0"/>
    <xf numFmtId="273"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1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72" fontId="25" fillId="0" borderId="0" applyFont="0" applyFill="0" applyBorder="0" applyAlignment="0" applyProtection="0"/>
    <xf numFmtId="272" fontId="25" fillId="0" borderId="0"/>
    <xf numFmtId="272" fontId="25" fillId="0" borderId="0"/>
    <xf numFmtId="172" fontId="25" fillId="0" borderId="0" applyFont="0" applyFill="0" applyBorder="0" applyAlignment="0" applyProtection="0"/>
    <xf numFmtId="272" fontId="25" fillId="0" borderId="0"/>
    <xf numFmtId="1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72" fontId="52" fillId="0" borderId="0" applyFont="0" applyFill="0" applyBorder="0" applyAlignment="0" applyProtection="0"/>
    <xf numFmtId="272" fontId="25" fillId="0" borderId="0"/>
    <xf numFmtId="272" fontId="25" fillId="0" borderId="0"/>
    <xf numFmtId="180" fontId="52" fillId="0" borderId="0" applyFont="0" applyFill="0" applyBorder="0" applyAlignment="0" applyProtection="0"/>
    <xf numFmtId="272" fontId="25" fillId="0" borderId="0"/>
    <xf numFmtId="272" fontId="25" fillId="0" borderId="0"/>
    <xf numFmtId="172" fontId="44" fillId="0" borderId="0" applyFont="0" applyFill="0" applyBorder="0" applyAlignment="0" applyProtection="0"/>
    <xf numFmtId="274" fontId="45" fillId="0" borderId="0"/>
    <xf numFmtId="274" fontId="45" fillId="0" borderId="0"/>
    <xf numFmtId="172" fontId="25" fillId="0" borderId="0" applyFont="0" applyFill="0" applyBorder="0" applyAlignment="0" applyProtection="0"/>
    <xf numFmtId="172" fontId="41" fillId="0" borderId="0" applyFont="0" applyFill="0" applyBorder="0" applyAlignment="0" applyProtection="0"/>
    <xf numFmtId="180" fontId="52"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85" fillId="0" borderId="0" applyFont="0" applyFill="0" applyBorder="0" applyAlignment="0" applyProtection="0"/>
    <xf numFmtId="272" fontId="25" fillId="0" borderId="0" applyFont="0" applyFill="0" applyBorder="0" applyAlignment="0" applyProtection="0"/>
    <xf numFmtId="172" fontId="25" fillId="0" borderId="0" applyFont="0" applyFill="0" applyBorder="0" applyAlignment="0" applyProtection="0"/>
    <xf numFmtId="191" fontId="52" fillId="0" borderId="0" applyFont="0" applyFill="0" applyBorder="0" applyAlignment="0" applyProtection="0"/>
    <xf numFmtId="180" fontId="52" fillId="0" borderId="0" applyFont="0" applyFill="0" applyBorder="0" applyAlignment="0" applyProtection="0"/>
    <xf numFmtId="180" fontId="52" fillId="0" borderId="0" applyFont="0" applyFill="0" applyBorder="0" applyAlignment="0" applyProtection="0"/>
    <xf numFmtId="172" fontId="101" fillId="0" borderId="0"/>
    <xf numFmtId="172" fontId="52" fillId="0" borderId="0" applyFont="0" applyFill="0" applyBorder="0" applyAlignment="0" applyProtection="0"/>
    <xf numFmtId="172" fontId="52" fillId="0" borderId="0" applyFont="0" applyFill="0" applyBorder="0" applyAlignment="0" applyProtection="0"/>
    <xf numFmtId="180" fontId="52"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72" fontId="25" fillId="0" borderId="0" applyFont="0" applyFill="0" applyBorder="0" applyAlignment="0" applyProtection="0"/>
    <xf numFmtId="272" fontId="25" fillId="0" borderId="0"/>
    <xf numFmtId="272" fontId="25" fillId="0" borderId="0"/>
    <xf numFmtId="172" fontId="25" fillId="0" borderId="0" applyFont="0" applyFill="0" applyBorder="0" applyAlignment="0" applyProtection="0"/>
    <xf numFmtId="172"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80" fontId="52" fillId="0" borderId="0" applyFont="0" applyFill="0" applyBorder="0" applyAlignment="0" applyProtection="0"/>
    <xf numFmtId="180" fontId="52" fillId="0" borderId="0" applyFont="0" applyFill="0" applyBorder="0" applyAlignment="0" applyProtection="0"/>
    <xf numFmtId="180" fontId="52" fillId="0" borderId="0" applyFont="0" applyFill="0" applyBorder="0" applyAlignment="0" applyProtection="0"/>
    <xf numFmtId="272" fontId="52" fillId="0" borderId="0" applyFont="0" applyFill="0" applyBorder="0" applyAlignment="0" applyProtection="0"/>
    <xf numFmtId="272" fontId="52" fillId="0" borderId="0" applyFont="0" applyFill="0" applyBorder="0" applyAlignment="0" applyProtection="0"/>
    <xf numFmtId="180" fontId="52"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72" fontId="52" fillId="0" borderId="0" applyFont="0" applyFill="0" applyBorder="0" applyAlignment="0" applyProtection="0"/>
    <xf numFmtId="172" fontId="52" fillId="0" borderId="0" applyFont="0" applyFill="0" applyBorder="0" applyAlignment="0" applyProtection="0"/>
    <xf numFmtId="180" fontId="52" fillId="0" borderId="0" applyFont="0" applyFill="0" applyBorder="0" applyAlignment="0" applyProtection="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180" fontId="52" fillId="0" borderId="0" applyFont="0" applyFill="0" applyBorder="0" applyAlignment="0" applyProtection="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272" fontId="25" fillId="0" borderId="0" applyFont="0" applyFill="0" applyBorder="0" applyAlignment="0" applyProtection="0"/>
    <xf numFmtId="272" fontId="25" fillId="0" borderId="0" applyFont="0" applyFill="0" applyBorder="0" applyAlignment="0" applyProtection="0"/>
    <xf numFmtId="272" fontId="25" fillId="0" borderId="0"/>
    <xf numFmtId="272" fontId="25" fillId="0" borderId="0"/>
    <xf numFmtId="272" fontId="25" fillId="0" borderId="0"/>
    <xf numFmtId="272" fontId="25" fillId="0" borderId="0"/>
    <xf numFmtId="272" fontId="25" fillId="0" borderId="0"/>
    <xf numFmtId="272" fontId="25" fillId="0" borderId="0"/>
    <xf numFmtId="172" fontId="25" fillId="0" borderId="0" applyFont="0" applyFill="0" applyBorder="0" applyAlignment="0" applyProtection="0"/>
    <xf numFmtId="194" fontId="56" fillId="0" borderId="0"/>
    <xf numFmtId="194" fontId="56" fillId="0" borderId="0"/>
    <xf numFmtId="194" fontId="239" fillId="0" borderId="0"/>
    <xf numFmtId="194" fontId="56" fillId="0" borderId="0"/>
    <xf numFmtId="194" fontId="56" fillId="0" borderId="0"/>
    <xf numFmtId="172" fontId="101" fillId="0" borderId="0"/>
    <xf numFmtId="172" fontId="240" fillId="0" borderId="0" applyNumberFormat="0" applyFill="0" applyBorder="0" applyAlignment="0" applyProtection="0"/>
    <xf numFmtId="191" fontId="24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41"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0" fontId="240" fillId="0" borderId="0" applyNumberFormat="0" applyFill="0" applyBorder="0" applyAlignment="0" applyProtection="0"/>
    <xf numFmtId="172" fontId="101" fillId="0" borderId="0"/>
    <xf numFmtId="191" fontId="242" fillId="0" borderId="0" applyNumberFormat="0" applyFill="0" applyBorder="0" applyAlignment="0" applyProtection="0"/>
    <xf numFmtId="180" fontId="242" fillId="0" borderId="0" applyNumberFormat="0" applyFill="0" applyBorder="0" applyAlignment="0" applyProtection="0"/>
    <xf numFmtId="180" fontId="242" fillId="0" borderId="0" applyNumberFormat="0" applyFill="0" applyBorder="0" applyAlignment="0" applyProtection="0"/>
    <xf numFmtId="172" fontId="101" fillId="0" borderId="0"/>
    <xf numFmtId="172" fontId="242" fillId="0" borderId="0" applyNumberFormat="0" applyFill="0" applyBorder="0" applyAlignment="0" applyProtection="0"/>
    <xf numFmtId="180" fontId="242" fillId="0" borderId="0" applyNumberFormat="0" applyFill="0" applyBorder="0" applyAlignment="0" applyProtection="0"/>
    <xf numFmtId="180" fontId="242"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80" fontId="242" fillId="0" borderId="0" applyNumberFormat="0" applyFill="0" applyBorder="0" applyAlignment="0" applyProtection="0"/>
    <xf numFmtId="172"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180" fontId="240" fillId="0" borderId="0" applyNumberFormat="0" applyFill="0" applyBorder="0" applyAlignment="0" applyProtection="0"/>
    <xf numFmtId="180" fontId="240" fillId="0" borderId="0" applyNumberFormat="0" applyFill="0" applyBorder="0" applyAlignment="0" applyProtection="0"/>
    <xf numFmtId="0" fontId="242" fillId="0" borderId="0" applyNumberFormat="0" applyFill="0" applyBorder="0" applyAlignment="0" applyProtection="0"/>
    <xf numFmtId="180" fontId="242" fillId="0" borderId="0" applyNumberFormat="0" applyFill="0" applyBorder="0" applyAlignment="0" applyProtection="0"/>
    <xf numFmtId="180" fontId="242" fillId="0" borderId="0" applyNumberFormat="0" applyFill="0" applyBorder="0" applyAlignment="0" applyProtection="0"/>
    <xf numFmtId="172" fontId="101" fillId="0" borderId="0"/>
    <xf numFmtId="172" fontId="101" fillId="0" borderId="0"/>
    <xf numFmtId="180" fontId="240" fillId="0" borderId="0" applyNumberFormat="0" applyFill="0" applyBorder="0" applyAlignment="0" applyProtection="0"/>
    <xf numFmtId="180" fontId="240" fillId="0" borderId="0" applyNumberFormat="0" applyFill="0" applyBorder="0" applyAlignment="0" applyProtection="0"/>
    <xf numFmtId="172" fontId="101" fillId="0" borderId="0"/>
    <xf numFmtId="172" fontId="101" fillId="0" borderId="0"/>
    <xf numFmtId="0" fontId="240" fillId="0" borderId="0" applyNumberFormat="0" applyFill="0" applyBorder="0" applyAlignment="0" applyProtection="0"/>
    <xf numFmtId="180" fontId="240" fillId="0" borderId="0" applyNumberFormat="0" applyFill="0" applyBorder="0" applyAlignment="0" applyProtection="0"/>
    <xf numFmtId="180" fontId="24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40" fillId="0" borderId="0" applyNumberFormat="0" applyFill="0" applyBorder="0" applyAlignment="0" applyProtection="0"/>
    <xf numFmtId="0" fontId="240" fillId="0" borderId="0" applyNumberFormat="0" applyFill="0" applyBorder="0" applyAlignment="0" applyProtection="0"/>
    <xf numFmtId="172" fontId="101" fillId="0" borderId="0"/>
    <xf numFmtId="172" fontId="240" fillId="0" borderId="0" applyNumberFormat="0" applyFill="0" applyBorder="0" applyAlignment="0" applyProtection="0"/>
    <xf numFmtId="172" fontId="101" fillId="0" borderId="0"/>
    <xf numFmtId="172" fontId="101" fillId="0" borderId="0"/>
    <xf numFmtId="172" fontId="24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40" fillId="0" borderId="0" applyNumberFormat="0" applyFill="0" applyBorder="0" applyAlignment="0" applyProtection="0"/>
    <xf numFmtId="0" fontId="240" fillId="0" borderId="0" applyNumberFormat="0" applyFill="0" applyBorder="0" applyAlignment="0" applyProtection="0"/>
    <xf numFmtId="172" fontId="101" fillId="0" borderId="0"/>
    <xf numFmtId="172" fontId="101" fillId="0" borderId="0"/>
    <xf numFmtId="172" fontId="241"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40" fillId="0" borderId="0" applyNumberFormat="0" applyFill="0" applyBorder="0" applyAlignment="0" applyProtection="0"/>
    <xf numFmtId="0" fontId="240" fillId="0" borderId="0" applyNumberFormat="0" applyFill="0" applyBorder="0" applyAlignment="0" applyProtection="0"/>
    <xf numFmtId="172" fontId="101" fillId="0" borderId="0"/>
    <xf numFmtId="172" fontId="101" fillId="0" borderId="0"/>
    <xf numFmtId="172" fontId="241"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40" fillId="0" borderId="0" applyNumberFormat="0" applyFill="0" applyBorder="0" applyAlignment="0" applyProtection="0"/>
    <xf numFmtId="0" fontId="240" fillId="0" borderId="0" applyNumberFormat="0" applyFill="0" applyBorder="0" applyAlignment="0" applyProtection="0"/>
    <xf numFmtId="172" fontId="101" fillId="0" borderId="0"/>
    <xf numFmtId="172" fontId="101" fillId="0" borderId="0"/>
    <xf numFmtId="172" fontId="241"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40" fillId="0" borderId="0" applyNumberFormat="0" applyFill="0" applyBorder="0" applyAlignment="0" applyProtection="0"/>
    <xf numFmtId="172" fontId="101" fillId="0" borderId="0"/>
    <xf numFmtId="172" fontId="101" fillId="0" borderId="0"/>
    <xf numFmtId="0" fontId="24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40" fillId="0" borderId="0" applyNumberFormat="0" applyFill="0" applyBorder="0" applyAlignment="0" applyProtection="0"/>
    <xf numFmtId="0" fontId="24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40" fillId="0" borderId="0" applyNumberFormat="0" applyFill="0" applyBorder="0" applyAlignment="0" applyProtection="0"/>
    <xf numFmtId="0" fontId="240" fillId="0" borderId="0" applyNumberFormat="0" applyFill="0" applyBorder="0" applyAlignment="0" applyProtection="0"/>
    <xf numFmtId="172" fontId="101" fillId="0" borderId="0"/>
    <xf numFmtId="172" fontId="101" fillId="0" borderId="0"/>
    <xf numFmtId="172" fontId="241"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275" fontId="45" fillId="0" borderId="0" applyFont="0" applyFill="0" applyBorder="0" applyAlignment="0" applyProtection="0"/>
    <xf numFmtId="276" fontId="243" fillId="0" borderId="0" applyFont="0" applyFill="0" applyBorder="0" applyAlignment="0" applyProtection="0"/>
    <xf numFmtId="172" fontId="25" fillId="0" borderId="0"/>
    <xf numFmtId="179" fontId="44" fillId="0" borderId="0">
      <alignment vertical="center"/>
    </xf>
    <xf numFmtId="0" fontId="244" fillId="0" borderId="0" applyProtection="0"/>
    <xf numFmtId="0" fontId="64"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80" fontId="64" fillId="0" borderId="0">
      <protection locked="0"/>
    </xf>
    <xf numFmtId="180" fontId="64"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91" fontId="64" fillId="0" borderId="0">
      <protection locked="0"/>
    </xf>
    <xf numFmtId="180" fontId="64" fillId="0" borderId="0">
      <protection locked="0"/>
    </xf>
    <xf numFmtId="180" fontId="64" fillId="0" borderId="0">
      <protection locked="0"/>
    </xf>
    <xf numFmtId="0" fontId="46" fillId="0" borderId="0" applyProtection="0"/>
    <xf numFmtId="0" fontId="64"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80" fontId="64" fillId="0" borderId="0">
      <protection locked="0"/>
    </xf>
    <xf numFmtId="180" fontId="64"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91" fontId="64" fillId="0" borderId="0">
      <protection locked="0"/>
    </xf>
    <xf numFmtId="180" fontId="64" fillId="0" borderId="0">
      <protection locked="0"/>
    </xf>
    <xf numFmtId="180" fontId="64" fillId="0" borderId="0">
      <protection locked="0"/>
    </xf>
    <xf numFmtId="0" fontId="46" fillId="0" borderId="0" applyProtection="0"/>
    <xf numFmtId="0" fontId="64" fillId="0" borderId="0">
      <protection locked="0"/>
    </xf>
    <xf numFmtId="0" fontId="148"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80" fontId="64" fillId="0" borderId="0">
      <protection locked="0"/>
    </xf>
    <xf numFmtId="180" fontId="64"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91" fontId="64" fillId="0" borderId="0">
      <protection locked="0"/>
    </xf>
    <xf numFmtId="180" fontId="64" fillId="0" borderId="0">
      <protection locked="0"/>
    </xf>
    <xf numFmtId="180" fontId="64" fillId="0" borderId="0">
      <protection locked="0"/>
    </xf>
    <xf numFmtId="0" fontId="41" fillId="0" borderId="0" applyProtection="0"/>
    <xf numFmtId="0" fontId="246" fillId="0" borderId="0"/>
    <xf numFmtId="0" fontId="64"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72" fontId="64" fillId="0" borderId="0">
      <protection locked="0"/>
    </xf>
    <xf numFmtId="191" fontId="64" fillId="0" borderId="0">
      <protection locked="0"/>
    </xf>
    <xf numFmtId="180" fontId="64" fillId="0" borderId="0">
      <protection locked="0"/>
    </xf>
    <xf numFmtId="180" fontId="64" fillId="0" borderId="0">
      <protection locked="0"/>
    </xf>
    <xf numFmtId="172" fontId="64" fillId="0" borderId="0">
      <protection locked="0"/>
    </xf>
    <xf numFmtId="0" fontId="25" fillId="0" borderId="0" applyProtection="0"/>
    <xf numFmtId="0" fontId="222" fillId="0" borderId="0"/>
    <xf numFmtId="0" fontId="64"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72" fontId="25" fillId="0" borderId="0" applyProtection="0"/>
    <xf numFmtId="172" fontId="25" fillId="0" borderId="0" applyProtection="0"/>
    <xf numFmtId="180" fontId="64" fillId="0" borderId="0">
      <protection locked="0"/>
    </xf>
    <xf numFmtId="168" fontId="25" fillId="0" borderId="0" applyFont="0" applyFill="0" applyBorder="0" applyAlignment="0" applyProtection="0"/>
    <xf numFmtId="277" fontId="245"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72" fontId="64" fillId="0" borderId="0">
      <protection locked="0"/>
    </xf>
    <xf numFmtId="191" fontId="64" fillId="0" borderId="0">
      <protection locked="0"/>
    </xf>
    <xf numFmtId="180" fontId="64" fillId="0" borderId="0">
      <protection locked="0"/>
    </xf>
    <xf numFmtId="180" fontId="64" fillId="0" borderId="0">
      <protection locked="0"/>
    </xf>
    <xf numFmtId="172" fontId="64" fillId="0" borderId="0">
      <protection locked="0"/>
    </xf>
    <xf numFmtId="0" fontId="46" fillId="0" borderId="0" applyProtection="0"/>
    <xf numFmtId="0" fontId="222" fillId="0" borderId="0"/>
    <xf numFmtId="0" fontId="64"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72"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72" fontId="64" fillId="0" borderId="0">
      <protection locked="0"/>
    </xf>
    <xf numFmtId="191" fontId="64" fillId="0" borderId="0">
      <protection locked="0"/>
    </xf>
    <xf numFmtId="180" fontId="64" fillId="0" borderId="0">
      <protection locked="0"/>
    </xf>
    <xf numFmtId="180" fontId="64" fillId="0" borderId="0">
      <protection locked="0"/>
    </xf>
    <xf numFmtId="172" fontId="64" fillId="0" borderId="0">
      <protection locked="0"/>
    </xf>
    <xf numFmtId="0" fontId="46" fillId="0" borderId="0" applyProtection="0"/>
    <xf numFmtId="0" fontId="222" fillId="0" borderId="0"/>
    <xf numFmtId="0" fontId="64" fillId="0" borderId="0">
      <protection locked="0"/>
    </xf>
    <xf numFmtId="0" fontId="148"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80" fontId="64" fillId="0" borderId="0">
      <protection locked="0"/>
    </xf>
    <xf numFmtId="180" fontId="64" fillId="0" borderId="0">
      <protection locked="0"/>
    </xf>
    <xf numFmtId="168" fontId="25" fillId="0" borderId="0" applyFont="0" applyFill="0" applyBorder="0" applyAlignment="0" applyProtection="0"/>
    <xf numFmtId="277" fontId="245" fillId="0" borderId="0">
      <protection locked="0"/>
    </xf>
    <xf numFmtId="172" fontId="148" fillId="0" borderId="0">
      <protection locked="0"/>
    </xf>
    <xf numFmtId="168" fontId="25" fillId="0" borderId="0" applyFont="0" applyFill="0" applyBorder="0" applyAlignment="0" applyProtection="0"/>
    <xf numFmtId="180" fontId="64" fillId="0" borderId="0">
      <protection locked="0"/>
    </xf>
    <xf numFmtId="180" fontId="64" fillId="0" borderId="0">
      <protection locked="0"/>
    </xf>
    <xf numFmtId="172" fontId="148" fillId="0" borderId="0">
      <protection locked="0"/>
    </xf>
    <xf numFmtId="191" fontId="64" fillId="0" borderId="0">
      <protection locked="0"/>
    </xf>
    <xf numFmtId="180" fontId="64" fillId="0" borderId="0">
      <protection locked="0"/>
    </xf>
    <xf numFmtId="180" fontId="64" fillId="0" borderId="0">
      <protection locked="0"/>
    </xf>
    <xf numFmtId="172" fontId="148" fillId="0" borderId="0">
      <protection locked="0"/>
    </xf>
    <xf numFmtId="179" fontId="45" fillId="0" borderId="0"/>
    <xf numFmtId="172" fontId="45" fillId="0" borderId="0"/>
    <xf numFmtId="172" fontId="45" fillId="0" borderId="0"/>
    <xf numFmtId="191" fontId="45" fillId="0" borderId="0"/>
    <xf numFmtId="180" fontId="45" fillId="0" borderId="0"/>
    <xf numFmtId="180" fontId="45" fillId="0" borderId="0"/>
    <xf numFmtId="0" fontId="45" fillId="0" borderId="0"/>
    <xf numFmtId="180" fontId="45" fillId="0" borderId="0"/>
    <xf numFmtId="180" fontId="45" fillId="0" borderId="0"/>
    <xf numFmtId="172" fontId="45" fillId="0" borderId="0"/>
    <xf numFmtId="172" fontId="45" fillId="0" borderId="0"/>
    <xf numFmtId="180" fontId="45" fillId="0" borderId="0"/>
    <xf numFmtId="180" fontId="45" fillId="0" borderId="0"/>
    <xf numFmtId="191" fontId="45" fillId="0" borderId="0"/>
    <xf numFmtId="191" fontId="45" fillId="0" borderId="0"/>
    <xf numFmtId="180" fontId="45" fillId="0" borderId="0"/>
    <xf numFmtId="180" fontId="45" fillId="0" borderId="0"/>
    <xf numFmtId="180" fontId="45" fillId="0" borderId="0"/>
    <xf numFmtId="191" fontId="45" fillId="0" borderId="0"/>
    <xf numFmtId="180" fontId="45" fillId="0" borderId="0"/>
    <xf numFmtId="180" fontId="45" fillId="0" borderId="0"/>
    <xf numFmtId="278" fontId="25" fillId="0" borderId="0" applyFont="0" applyFill="0" applyBorder="0">
      <alignment horizontal="left"/>
    </xf>
    <xf numFmtId="179" fontId="64" fillId="0" borderId="0">
      <protection locked="0"/>
    </xf>
    <xf numFmtId="0" fontId="64" fillId="0" borderId="0">
      <protection locked="0"/>
    </xf>
    <xf numFmtId="172" fontId="64" fillId="0" borderId="0">
      <protection locked="0"/>
    </xf>
    <xf numFmtId="191" fontId="64" fillId="0" borderId="0">
      <protection locked="0"/>
    </xf>
    <xf numFmtId="180" fontId="64" fillId="0" borderId="0">
      <protection locked="0"/>
    </xf>
    <xf numFmtId="180" fontId="64" fillId="0" borderId="0">
      <protection locked="0"/>
    </xf>
    <xf numFmtId="0" fontId="64" fillId="0" borderId="0">
      <protection locked="0"/>
    </xf>
    <xf numFmtId="180" fontId="64" fillId="0" borderId="0">
      <protection locked="0"/>
    </xf>
    <xf numFmtId="180" fontId="64" fillId="0" borderId="0">
      <protection locked="0"/>
    </xf>
    <xf numFmtId="172" fontId="64" fillId="0" borderId="0">
      <protection locked="0"/>
    </xf>
    <xf numFmtId="172" fontId="64" fillId="0" borderId="0">
      <protection locked="0"/>
    </xf>
    <xf numFmtId="180" fontId="64" fillId="0" borderId="0">
      <protection locked="0"/>
    </xf>
    <xf numFmtId="180" fontId="64" fillId="0" borderId="0">
      <protection locked="0"/>
    </xf>
    <xf numFmtId="191" fontId="64" fillId="0" borderId="0">
      <protection locked="0"/>
    </xf>
    <xf numFmtId="191" fontId="64" fillId="0" borderId="0">
      <protection locked="0"/>
    </xf>
    <xf numFmtId="180" fontId="64" fillId="0" borderId="0">
      <protection locked="0"/>
    </xf>
    <xf numFmtId="180" fontId="64" fillId="0" borderId="0">
      <protection locked="0"/>
    </xf>
    <xf numFmtId="191" fontId="64" fillId="0" borderId="0">
      <protection locked="0"/>
    </xf>
    <xf numFmtId="191" fontId="64" fillId="0" borderId="0">
      <protection locked="0"/>
    </xf>
    <xf numFmtId="0" fontId="64" fillId="0" borderId="0">
      <protection locked="0"/>
    </xf>
    <xf numFmtId="180" fontId="64" fillId="0" borderId="0">
      <protection locked="0"/>
    </xf>
    <xf numFmtId="180" fontId="64" fillId="0" borderId="0">
      <protection locked="0"/>
    </xf>
    <xf numFmtId="0" fontId="247" fillId="0" borderId="0"/>
    <xf numFmtId="1" fontId="248" fillId="148" borderId="58" applyNumberFormat="0" applyBorder="0" applyAlignment="0">
      <alignment horizontal="centerContinuous" vertical="center"/>
      <protection locked="0"/>
    </xf>
    <xf numFmtId="172" fontId="249" fillId="0" borderId="0" applyNumberFormat="0" applyFill="0" applyBorder="0" applyAlignment="0" applyProtection="0"/>
    <xf numFmtId="279" fontId="64" fillId="0" borderId="0">
      <protection locked="0"/>
    </xf>
    <xf numFmtId="279" fontId="64" fillId="0" borderId="0">
      <protection locked="0"/>
    </xf>
    <xf numFmtId="279" fontId="64" fillId="0" borderId="0">
      <protection locked="0"/>
    </xf>
    <xf numFmtId="0" fontId="64" fillId="0" borderId="0">
      <protection locked="0"/>
    </xf>
    <xf numFmtId="3" fontId="164" fillId="0" borderId="0" applyFont="0" applyFill="0" applyBorder="0" applyAlignment="0" applyProtection="0"/>
    <xf numFmtId="3" fontId="250" fillId="0" borderId="0"/>
    <xf numFmtId="3" fontId="52" fillId="0" borderId="0" applyFont="0" applyFill="0" applyBorder="0" applyAlignment="0" applyProtection="0">
      <alignment vertical="top"/>
    </xf>
    <xf numFmtId="3" fontId="164" fillId="0" borderId="0" applyFont="0" applyFill="0" applyBorder="0" applyAlignment="0" applyProtection="0"/>
    <xf numFmtId="3" fontId="52" fillId="0" borderId="0" applyFont="0" applyFill="0" applyBorder="0" applyAlignment="0" applyProtection="0">
      <alignment vertical="top"/>
    </xf>
    <xf numFmtId="3" fontId="52" fillId="0" borderId="0" applyFont="0" applyFill="0" applyBorder="0" applyAlignment="0" applyProtection="0">
      <alignment vertical="top"/>
    </xf>
    <xf numFmtId="172" fontId="101" fillId="0" borderId="0"/>
    <xf numFmtId="172" fontId="101" fillId="0" borderId="0"/>
    <xf numFmtId="2" fontId="25" fillId="137" borderId="0" applyFont="0" applyFill="0" applyBorder="0" applyAlignment="0" applyProtection="0"/>
    <xf numFmtId="1" fontId="251" fillId="0" borderId="0" applyFont="0" applyFill="0" applyBorder="0" applyAlignment="0" applyProtection="0"/>
    <xf numFmtId="167" fontId="251" fillId="0" borderId="0" applyFont="0" applyFill="0" applyBorder="0" applyAlignment="0" applyProtection="0"/>
    <xf numFmtId="2" fontId="251" fillId="0" borderId="0" applyFont="0" applyFill="0" applyBorder="0" applyAlignment="0" applyProtection="0"/>
    <xf numFmtId="172" fontId="101"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137"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45" fillId="0" borderId="0"/>
    <xf numFmtId="2" fontId="45" fillId="0" borderId="0"/>
    <xf numFmtId="2" fontId="45" fillId="0" borderId="0"/>
    <xf numFmtId="2" fontId="45" fillId="0" borderId="0"/>
    <xf numFmtId="2" fontId="45" fillId="0" borderId="0"/>
    <xf numFmtId="2" fontId="4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80" fontId="64" fillId="0" borderId="0">
      <protection locked="0"/>
    </xf>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137"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167" fontId="25" fillId="0" borderId="0" applyFill="0" applyBorder="0" applyAlignment="0" applyProtection="0"/>
    <xf numFmtId="0" fontId="222" fillId="0" borderId="0"/>
    <xf numFmtId="0" fontId="222" fillId="0" borderId="0"/>
    <xf numFmtId="191" fontId="222" fillId="0" borderId="0"/>
    <xf numFmtId="191" fontId="222" fillId="0" borderId="0"/>
    <xf numFmtId="180" fontId="222" fillId="0" borderId="0"/>
    <xf numFmtId="180" fontId="222" fillId="0" borderId="0"/>
    <xf numFmtId="0" fontId="222" fillId="0" borderId="0"/>
    <xf numFmtId="180" fontId="222" fillId="0" borderId="0"/>
    <xf numFmtId="180" fontId="222" fillId="0" borderId="0"/>
    <xf numFmtId="172" fontId="222" fillId="0" borderId="0"/>
    <xf numFmtId="172" fontId="222" fillId="0" borderId="0"/>
    <xf numFmtId="180" fontId="222" fillId="0" borderId="0"/>
    <xf numFmtId="180" fontId="222" fillId="0" borderId="0"/>
    <xf numFmtId="191" fontId="222" fillId="0" borderId="0"/>
    <xf numFmtId="191" fontId="222" fillId="0" borderId="0"/>
    <xf numFmtId="180" fontId="222" fillId="0" borderId="0"/>
    <xf numFmtId="180" fontId="222" fillId="0" borderId="0"/>
    <xf numFmtId="191" fontId="222" fillId="0" borderId="0"/>
    <xf numFmtId="191" fontId="222" fillId="0" borderId="0"/>
    <xf numFmtId="0" fontId="222" fillId="0" borderId="0"/>
    <xf numFmtId="180" fontId="222" fillId="0" borderId="0"/>
    <xf numFmtId="180" fontId="222" fillId="0" borderId="0"/>
    <xf numFmtId="0" fontId="56" fillId="0" borderId="0"/>
    <xf numFmtId="0" fontId="222" fillId="0" borderId="0"/>
    <xf numFmtId="0" fontId="57" fillId="0" borderId="0"/>
    <xf numFmtId="0" fontId="57" fillId="0" borderId="0"/>
    <xf numFmtId="180" fontId="57" fillId="0" borderId="0"/>
    <xf numFmtId="180" fontId="57" fillId="0" borderId="0"/>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147" fillId="0" borderId="0">
      <protection locked="0"/>
    </xf>
    <xf numFmtId="279" fontId="64" fillId="0" borderId="0">
      <protection locked="0"/>
    </xf>
    <xf numFmtId="279" fontId="64" fillId="0" borderId="0">
      <protection locked="0"/>
    </xf>
    <xf numFmtId="2" fontId="25" fillId="0" borderId="0" applyFont="0" applyFill="0" applyBorder="0" applyAlignment="0" applyProtection="0"/>
    <xf numFmtId="279" fontId="147" fillId="0" borderId="0">
      <protection locked="0"/>
    </xf>
    <xf numFmtId="279" fontId="147"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279" fontId="64" fillId="0" borderId="0">
      <protection locked="0"/>
    </xf>
    <xf numFmtId="172" fontId="25" fillId="0" borderId="0"/>
    <xf numFmtId="0" fontId="252" fillId="0" borderId="0" applyFill="0" applyBorder="0" applyProtection="0">
      <alignment horizontal="left"/>
    </xf>
    <xf numFmtId="0" fontId="240" fillId="0" borderId="0" applyNumberFormat="0" applyFill="0" applyBorder="0" applyAlignment="0" applyProtection="0"/>
    <xf numFmtId="0" fontId="253" fillId="122" borderId="41">
      <alignment horizontal="left"/>
    </xf>
    <xf numFmtId="168" fontId="254" fillId="0" borderId="0" applyProtection="0"/>
    <xf numFmtId="168" fontId="128" fillId="0" borderId="0" applyProtection="0"/>
    <xf numFmtId="168" fontId="255" fillId="0" borderId="0" applyProtection="0"/>
    <xf numFmtId="0" fontId="256" fillId="0" borderId="0"/>
    <xf numFmtId="0" fontId="34" fillId="0" borderId="0"/>
    <xf numFmtId="0" fontId="41" fillId="0" borderId="59"/>
    <xf numFmtId="0" fontId="41" fillId="0" borderId="59"/>
    <xf numFmtId="0" fontId="41" fillId="0" borderId="59"/>
    <xf numFmtId="0" fontId="41" fillId="0" borderId="59"/>
    <xf numFmtId="172" fontId="210" fillId="0" borderId="0">
      <alignment horizontal="centerContinuous"/>
    </xf>
    <xf numFmtId="0" fontId="92" fillId="122" borderId="0">
      <alignment horizontal="left"/>
    </xf>
    <xf numFmtId="0" fontId="44" fillId="0" borderId="0" applyNumberFormat="0">
      <protection locked="0"/>
    </xf>
    <xf numFmtId="172" fontId="101" fillId="0" borderId="0"/>
    <xf numFmtId="172" fontId="101" fillId="0" borderId="0"/>
    <xf numFmtId="0" fontId="145" fillId="46" borderId="0" applyNumberFormat="0" applyBorder="0" applyAlignment="0" applyProtection="0"/>
    <xf numFmtId="172" fontId="145" fillId="65" borderId="0" applyNumberFormat="0" applyBorder="0" applyAlignment="0" applyProtection="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9" fillId="2" borderId="0" applyNumberFormat="0" applyBorder="0" applyAlignment="0" applyProtection="0"/>
    <xf numFmtId="172" fontId="145" fillId="149"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45" fillId="46" borderId="0" applyNumberFormat="0" applyBorder="0" applyAlignment="0" applyProtection="0"/>
    <xf numFmtId="0" fontId="145" fillId="46" borderId="0" applyNumberFormat="0" applyBorder="0" applyAlignment="0" applyProtection="0"/>
    <xf numFmtId="172" fontId="257" fillId="149" borderId="0" applyNumberFormat="0" applyBorder="0" applyAlignment="0" applyProtection="0"/>
    <xf numFmtId="172" fontId="145"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145" fillId="149"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145"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42" fillId="46" borderId="0" applyNumberFormat="0" applyBorder="0" applyAlignment="0" applyProtection="0"/>
    <xf numFmtId="180" fontId="142" fillId="46" borderId="0" applyNumberFormat="0" applyBorder="0" applyAlignment="0" applyProtection="0"/>
    <xf numFmtId="180" fontId="142"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45" fillId="46"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8" fillId="149" borderId="0" applyNumberFormat="0" applyBorder="0" applyAlignment="0" applyProtection="0"/>
    <xf numFmtId="172" fontId="101" fillId="0" borderId="0"/>
    <xf numFmtId="180" fontId="145" fillId="46" borderId="0" applyNumberFormat="0" applyBorder="0" applyAlignment="0" applyProtection="0"/>
    <xf numFmtId="180" fontId="145" fillId="46" borderId="0" applyNumberFormat="0" applyBorder="0" applyAlignment="0" applyProtection="0"/>
    <xf numFmtId="172" fontId="101" fillId="0" borderId="0"/>
    <xf numFmtId="172" fontId="257" fillId="149" borderId="0" applyNumberFormat="0" applyBorder="0" applyAlignment="0" applyProtection="0"/>
    <xf numFmtId="0" fontId="145" fillId="46" borderId="0" applyNumberFormat="0" applyBorder="0" applyAlignment="0" applyProtection="0"/>
    <xf numFmtId="180" fontId="145" fillId="46" borderId="0" applyNumberFormat="0" applyBorder="0" applyAlignment="0" applyProtection="0"/>
    <xf numFmtId="180" fontId="145" fillId="46"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257" fillId="149" borderId="0" applyNumberFormat="0" applyBorder="0" applyAlignment="0" applyProtection="0"/>
    <xf numFmtId="172" fontId="101" fillId="0" borderId="0"/>
    <xf numFmtId="172" fontId="101" fillId="0" borderId="0"/>
    <xf numFmtId="172" fontId="257" fillId="149" borderId="0" applyNumberFormat="0" applyBorder="0" applyAlignment="0" applyProtection="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5" fillId="46" borderId="0" applyNumberFormat="0" applyBorder="0" applyAlignment="0" applyProtection="0"/>
    <xf numFmtId="172" fontId="101" fillId="0" borderId="0"/>
    <xf numFmtId="172"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01" fillId="0" borderId="0"/>
    <xf numFmtId="172" fontId="101" fillId="0" borderId="0"/>
    <xf numFmtId="172" fontId="257" fillId="149" borderId="0" applyNumberFormat="0" applyBorder="0" applyAlignment="0" applyProtection="0"/>
    <xf numFmtId="172" fontId="101" fillId="0" borderId="0"/>
    <xf numFmtId="172" fontId="101" fillId="0" borderId="0"/>
    <xf numFmtId="172" fontId="257" fillId="149" borderId="0" applyNumberFormat="0" applyBorder="0" applyAlignment="0" applyProtection="0"/>
    <xf numFmtId="172" fontId="101" fillId="0" borderId="0"/>
    <xf numFmtId="172" fontId="101" fillId="0" borderId="0"/>
    <xf numFmtId="172" fontId="257" fillId="149" borderId="0" applyNumberFormat="0" applyBorder="0" applyAlignment="0" applyProtection="0"/>
    <xf numFmtId="172" fontId="101" fillId="0" borderId="0"/>
    <xf numFmtId="172" fontId="101" fillId="0" borderId="0"/>
    <xf numFmtId="172" fontId="145" fillId="149" borderId="0" applyNumberFormat="0" applyBorder="0" applyAlignment="0" applyProtection="0"/>
    <xf numFmtId="172" fontId="145" fillId="149" borderId="0" applyNumberFormat="0" applyBorder="0" applyAlignment="0" applyProtection="0"/>
    <xf numFmtId="172" fontId="101" fillId="0" borderId="0"/>
    <xf numFmtId="172" fontId="145" fillId="149" borderId="0" applyNumberFormat="0" applyBorder="0" applyAlignment="0" applyProtection="0"/>
    <xf numFmtId="172" fontId="145" fillId="149" borderId="0" applyNumberFormat="0" applyBorder="0" applyAlignment="0" applyProtection="0"/>
    <xf numFmtId="172" fontId="101" fillId="0" borderId="0"/>
    <xf numFmtId="172" fontId="145" fillId="149" borderId="0" applyNumberFormat="0" applyBorder="0" applyAlignment="0" applyProtection="0"/>
    <xf numFmtId="172" fontId="145" fillId="149" borderId="0" applyNumberFormat="0" applyBorder="0" applyAlignment="0" applyProtection="0"/>
    <xf numFmtId="172" fontId="101" fillId="0" borderId="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45" fillId="149" borderId="0" applyNumberFormat="0" applyBorder="0" applyAlignment="0" applyProtection="0"/>
    <xf numFmtId="172" fontId="145" fillId="149" borderId="0" applyNumberFormat="0" applyBorder="0" applyAlignment="0" applyProtection="0"/>
    <xf numFmtId="172" fontId="101" fillId="0" borderId="0"/>
    <xf numFmtId="172" fontId="257" fillId="149" borderId="0" applyNumberFormat="0" applyBorder="0" applyAlignment="0" applyProtection="0"/>
    <xf numFmtId="172" fontId="101" fillId="0" borderId="0"/>
    <xf numFmtId="172" fontId="101" fillId="0" borderId="0"/>
    <xf numFmtId="172" fontId="257" fillId="149"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5" fillId="46" borderId="0" applyNumberFormat="0" applyBorder="0" applyAlignment="0" applyProtection="0"/>
    <xf numFmtId="172" fontId="101" fillId="0" borderId="0"/>
    <xf numFmtId="172" fontId="101" fillId="0" borderId="0"/>
    <xf numFmtId="172" fontId="101"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5" fillId="46" borderId="0" applyNumberFormat="0" applyBorder="0" applyAlignment="0" applyProtection="0"/>
    <xf numFmtId="172" fontId="101" fillId="0" borderId="0"/>
    <xf numFmtId="172" fontId="101" fillId="0" borderId="0"/>
    <xf numFmtId="172" fontId="101"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5" fillId="46" borderId="0" applyNumberFormat="0" applyBorder="0" applyAlignment="0" applyProtection="0"/>
    <xf numFmtId="172" fontId="101" fillId="0" borderId="0"/>
    <xf numFmtId="172" fontId="101" fillId="0" borderId="0"/>
    <xf numFmtId="172" fontId="101"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45" fillId="46"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0" fontId="145" fillId="46" borderId="0" applyNumberFormat="0" applyBorder="0" applyAlignment="0" applyProtection="0"/>
    <xf numFmtId="172" fontId="101" fillId="0" borderId="0"/>
    <xf numFmtId="172" fontId="101" fillId="0" borderId="0"/>
    <xf numFmtId="172" fontId="101" fillId="0" borderId="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9" fillId="2" borderId="0" applyNumberFormat="0" applyBorder="0" applyAlignment="0" applyProtection="0"/>
    <xf numFmtId="172" fontId="101" fillId="0" borderId="0"/>
    <xf numFmtId="172" fontId="258" fillId="149" borderId="0" applyNumberFormat="0" applyBorder="0" applyAlignment="0" applyProtection="0"/>
    <xf numFmtId="172" fontId="259" fillId="46" borderId="0" applyNumberFormat="0" applyBorder="0" applyAlignment="0" applyProtection="0"/>
    <xf numFmtId="172" fontId="259" fillId="46" borderId="0" applyNumberFormat="0" applyBorder="0" applyAlignment="0" applyProtection="0"/>
    <xf numFmtId="172" fontId="259" fillId="46" borderId="0" applyNumberFormat="0" applyBorder="0" applyAlignment="0" applyProtection="0"/>
    <xf numFmtId="172" fontId="259" fillId="46" borderId="0" applyNumberFormat="0" applyBorder="0" applyAlignment="0" applyProtection="0"/>
    <xf numFmtId="37" fontId="52" fillId="0" borderId="0" applyNumberFormat="0" applyFont="0" applyFill="0"/>
    <xf numFmtId="37" fontId="52" fillId="0" borderId="0" applyNumberFormat="0" applyFont="0" applyFill="0"/>
    <xf numFmtId="38" fontId="41" fillId="122" borderId="0" applyNumberFormat="0" applyBorder="0" applyAlignment="0" applyProtection="0"/>
    <xf numFmtId="38" fontId="41" fillId="122" borderId="0" applyNumberFormat="0" applyBorder="0" applyAlignment="0" applyProtection="0"/>
    <xf numFmtId="172" fontId="101" fillId="0" borderId="0"/>
    <xf numFmtId="38" fontId="41" fillId="122" borderId="0" applyNumberFormat="0" applyBorder="0" applyAlignment="0" applyProtection="0"/>
    <xf numFmtId="0" fontId="260" fillId="150" borderId="0">
      <alignment horizontal="right" vertical="top" textRotation="90" wrapText="1"/>
    </xf>
    <xf numFmtId="172" fontId="115" fillId="151" borderId="29" applyAlignment="0" applyProtection="0"/>
    <xf numFmtId="0" fontId="57" fillId="152" borderId="0" applyNumberFormat="0" applyFont="0" applyBorder="0" applyAlignment="0" applyProtection="0"/>
    <xf numFmtId="0" fontId="257" fillId="46" borderId="0" applyNumberFormat="0" applyBorder="0" applyAlignment="0" applyProtection="0"/>
    <xf numFmtId="172" fontId="101" fillId="0" borderId="0"/>
    <xf numFmtId="172" fontId="115" fillId="0" borderId="0"/>
    <xf numFmtId="172" fontId="115" fillId="0" borderId="0">
      <alignment horizontal="left" indent="1"/>
    </xf>
    <xf numFmtId="172" fontId="25" fillId="0" borderId="0">
      <alignment horizontal="left" indent="2"/>
    </xf>
    <xf numFmtId="172" fontId="25" fillId="0" borderId="0">
      <alignment horizontal="left" indent="3"/>
    </xf>
    <xf numFmtId="172" fontId="25" fillId="0" borderId="0">
      <alignment horizontal="left" indent="4"/>
    </xf>
    <xf numFmtId="172" fontId="101" fillId="0" borderId="0"/>
    <xf numFmtId="0" fontId="199" fillId="0" borderId="0" applyFont="0" applyFill="0" applyBorder="0" applyAlignment="0" applyProtection="0">
      <alignment horizontal="right"/>
    </xf>
    <xf numFmtId="168" fontId="25" fillId="0" borderId="0" applyProtection="0"/>
    <xf numFmtId="172" fontId="101" fillId="0" borderId="0"/>
    <xf numFmtId="0" fontId="261" fillId="0" borderId="0"/>
    <xf numFmtId="172" fontId="101" fillId="0" borderId="0"/>
    <xf numFmtId="0" fontId="262" fillId="0" borderId="0" applyProtection="0">
      <alignment horizontal="right"/>
    </xf>
    <xf numFmtId="0" fontId="150" fillId="0" borderId="0"/>
    <xf numFmtId="0" fontId="150" fillId="0" borderId="0"/>
    <xf numFmtId="191" fontId="150" fillId="0" borderId="0"/>
    <xf numFmtId="191" fontId="150" fillId="0" borderId="0"/>
    <xf numFmtId="180" fontId="150" fillId="0" borderId="0"/>
    <xf numFmtId="180" fontId="150" fillId="0" borderId="0"/>
    <xf numFmtId="0" fontId="150" fillId="0" borderId="0"/>
    <xf numFmtId="180" fontId="150" fillId="0" borderId="0"/>
    <xf numFmtId="180" fontId="150" fillId="0" borderId="0"/>
    <xf numFmtId="0" fontId="150" fillId="0" borderId="0"/>
    <xf numFmtId="172" fontId="150" fillId="0" borderId="0"/>
    <xf numFmtId="180" fontId="150" fillId="0" borderId="0"/>
    <xf numFmtId="180" fontId="150" fillId="0" borderId="0"/>
    <xf numFmtId="191" fontId="150" fillId="0" borderId="0"/>
    <xf numFmtId="191" fontId="150" fillId="0" borderId="0"/>
    <xf numFmtId="180" fontId="150" fillId="0" borderId="0"/>
    <xf numFmtId="180" fontId="150" fillId="0" borderId="0"/>
    <xf numFmtId="191" fontId="150" fillId="0" borderId="0"/>
    <xf numFmtId="191" fontId="150" fillId="0" borderId="0"/>
    <xf numFmtId="0" fontId="150" fillId="0" borderId="0"/>
    <xf numFmtId="180" fontId="150" fillId="0" borderId="0"/>
    <xf numFmtId="180" fontId="150" fillId="0" borderId="0"/>
    <xf numFmtId="179" fontId="150" fillId="0" borderId="0"/>
    <xf numFmtId="0" fontId="150" fillId="0" borderId="13" applyNumberFormat="0" applyAlignment="0" applyProtection="0">
      <alignment horizontal="left" vertical="center"/>
    </xf>
    <xf numFmtId="180" fontId="150" fillId="0" borderId="13" applyNumberFormat="0" applyAlignment="0" applyProtection="0">
      <alignment horizontal="left" vertical="center"/>
    </xf>
    <xf numFmtId="172" fontId="150" fillId="0" borderId="13" applyNumberFormat="0" applyAlignment="0" applyProtection="0">
      <alignment horizontal="left" vertical="center"/>
    </xf>
    <xf numFmtId="172" fontId="101" fillId="0" borderId="0"/>
    <xf numFmtId="191"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72" fontId="150" fillId="0" borderId="13" applyNumberFormat="0" applyAlignment="0" applyProtection="0">
      <alignment horizontal="left" vertical="center"/>
    </xf>
    <xf numFmtId="172"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91"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72" fontId="150" fillId="0" borderId="13" applyNumberFormat="0" applyAlignment="0" applyProtection="0">
      <alignment horizontal="left" vertical="center"/>
    </xf>
    <xf numFmtId="172" fontId="101" fillId="0" borderId="0"/>
    <xf numFmtId="0"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72" fontId="150" fillId="0" borderId="13" applyNumberFormat="0" applyAlignment="0" applyProtection="0">
      <alignment horizontal="left" vertical="center"/>
    </xf>
    <xf numFmtId="172"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0"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72" fontId="150" fillId="0" borderId="13" applyNumberFormat="0" applyAlignment="0" applyProtection="0">
      <alignment horizontal="left" vertical="center"/>
    </xf>
    <xf numFmtId="191"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72" fontId="150" fillId="0" borderId="13" applyNumberFormat="0" applyAlignment="0" applyProtection="0">
      <alignment horizontal="left" vertical="center"/>
    </xf>
    <xf numFmtId="172"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91" fontId="150" fillId="0" borderId="13" applyNumberFormat="0" applyAlignment="0" applyProtection="0">
      <alignment horizontal="left" vertical="center"/>
    </xf>
    <xf numFmtId="191"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80" fontId="150" fillId="0" borderId="13" applyNumberFormat="0" applyAlignment="0" applyProtection="0">
      <alignment horizontal="left" vertical="center"/>
    </xf>
    <xf numFmtId="191" fontId="150" fillId="0" borderId="13" applyNumberFormat="0" applyAlignment="0" applyProtection="0">
      <alignment horizontal="left" vertical="center"/>
    </xf>
    <xf numFmtId="180" fontId="150" fillId="0" borderId="13" applyNumberFormat="0" applyAlignment="0" applyProtection="0">
      <alignment horizontal="left" vertical="center"/>
    </xf>
    <xf numFmtId="0" fontId="150" fillId="0" borderId="29">
      <alignment horizontal="left" vertical="center"/>
    </xf>
    <xf numFmtId="18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180" fontId="150" fillId="0" borderId="29">
      <alignment horizontal="left" vertical="center"/>
    </xf>
    <xf numFmtId="18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180" fontId="150" fillId="0" borderId="29">
      <alignment horizontal="left" vertical="center"/>
    </xf>
    <xf numFmtId="180" fontId="150" fillId="0" borderId="29">
      <alignment horizontal="left" vertical="center"/>
    </xf>
    <xf numFmtId="0" fontId="150" fillId="0" borderId="29">
      <alignment horizontal="left" vertical="center"/>
    </xf>
    <xf numFmtId="0" fontId="150" fillId="0" borderId="29">
      <alignment horizontal="left" vertical="center"/>
    </xf>
    <xf numFmtId="180" fontId="150" fillId="0" borderId="29">
      <alignment horizontal="left" vertical="center"/>
    </xf>
    <xf numFmtId="180" fontId="150" fillId="0" borderId="29">
      <alignment horizontal="left" vertical="center"/>
    </xf>
    <xf numFmtId="0" fontId="150" fillId="0" borderId="29">
      <alignment horizontal="left" vertical="center"/>
    </xf>
    <xf numFmtId="180" fontId="150" fillId="0" borderId="29">
      <alignment horizontal="left" vertical="center"/>
    </xf>
    <xf numFmtId="18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180" fontId="150" fillId="0" borderId="29">
      <alignment horizontal="left" vertical="center"/>
    </xf>
    <xf numFmtId="180" fontId="150" fillId="0" borderId="29">
      <alignment horizontal="left" vertical="center"/>
    </xf>
    <xf numFmtId="191" fontId="150" fillId="0" borderId="29">
      <alignment horizontal="left" vertical="center"/>
    </xf>
    <xf numFmtId="191" fontId="150" fillId="0" borderId="29">
      <alignment horizontal="left" vertical="center"/>
    </xf>
    <xf numFmtId="180" fontId="150" fillId="0" borderId="29">
      <alignment horizontal="left" vertical="center"/>
    </xf>
    <xf numFmtId="180" fontId="150" fillId="0" borderId="29">
      <alignment horizontal="left" vertical="center"/>
    </xf>
    <xf numFmtId="180" fontId="150" fillId="0" borderId="29">
      <alignment horizontal="left" vertical="center"/>
    </xf>
    <xf numFmtId="191" fontId="150" fillId="0" borderId="29">
      <alignment horizontal="left" vertical="center"/>
    </xf>
    <xf numFmtId="180" fontId="150" fillId="0" borderId="29">
      <alignment horizontal="left" vertical="center"/>
    </xf>
    <xf numFmtId="0" fontId="150" fillId="0" borderId="29">
      <alignment horizontal="left" vertical="center"/>
    </xf>
    <xf numFmtId="0" fontId="263" fillId="0" borderId="0">
      <alignment horizontal="center"/>
    </xf>
    <xf numFmtId="172" fontId="264" fillId="0" borderId="44" applyNumberFormat="0" applyFill="0" applyAlignment="0" applyProtection="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101" fillId="0" borderId="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6" fillId="0" borderId="1"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5" fillId="0" borderId="60"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6" fillId="0" borderId="1"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266" fillId="0" borderId="61"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1" fillId="0" borderId="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0" fontId="149" fillId="0" borderId="0" applyNumberFormat="0" applyFon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4" fillId="0" borderId="44" applyNumberFormat="0" applyFill="0" applyAlignment="0" applyProtection="0"/>
    <xf numFmtId="180" fontId="264" fillId="0" borderId="44" applyNumberFormat="0" applyFill="0" applyAlignment="0" applyProtection="0"/>
    <xf numFmtId="180" fontId="264" fillId="0" borderId="44"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265" fillId="0" borderId="60" applyNumberFormat="0" applyFill="0" applyAlignment="0" applyProtection="0"/>
    <xf numFmtId="172" fontId="265" fillId="0" borderId="60" applyNumberFormat="0" applyFill="0" applyAlignment="0" applyProtection="0"/>
    <xf numFmtId="172" fontId="101" fillId="0" borderId="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149" fillId="0" borderId="0" applyNumberFormat="0" applyFon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0" fontId="264" fillId="0" borderId="44" applyNumberFormat="0" applyFill="0" applyAlignment="0" applyProtection="0"/>
    <xf numFmtId="180" fontId="264" fillId="0" borderId="44" applyNumberFormat="0" applyFill="0" applyAlignment="0" applyProtection="0"/>
    <xf numFmtId="180"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80" fontId="264" fillId="0" borderId="44" applyNumberFormat="0" applyFill="0" applyAlignment="0" applyProtection="0"/>
    <xf numFmtId="180"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149" fillId="0" borderId="0" applyNumberFormat="0" applyFont="0" applyFill="0" applyAlignment="0" applyProtection="0"/>
    <xf numFmtId="0" fontId="264" fillId="0" borderId="44" applyNumberFormat="0" applyFill="0" applyAlignment="0" applyProtection="0"/>
    <xf numFmtId="180" fontId="264" fillId="0" borderId="44" applyNumberFormat="0" applyFill="0" applyAlignment="0" applyProtection="0"/>
    <xf numFmtId="180"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264" fillId="0" borderId="44" applyNumberFormat="0" applyFill="0" applyAlignment="0" applyProtection="0"/>
    <xf numFmtId="172" fontId="149" fillId="0" borderId="0" applyNumberFormat="0" applyFill="0" applyBorder="0" applyAlignment="0" applyProtection="0"/>
    <xf numFmtId="172" fontId="264" fillId="0" borderId="44" applyNumberFormat="0" applyFill="0" applyAlignment="0" applyProtection="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4" fillId="0" borderId="44" applyNumberFormat="0" applyFill="0" applyAlignment="0" applyProtection="0"/>
    <xf numFmtId="172" fontId="101" fillId="0" borderId="0"/>
    <xf numFmtId="172" fontId="264" fillId="0" borderId="44" applyNumberFormat="0" applyFill="0" applyAlignment="0" applyProtection="0"/>
    <xf numFmtId="172" fontId="267" fillId="0" borderId="0" applyNumberFormat="0" applyFill="0" applyBorder="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0"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67" fillId="0" borderId="0" applyNumberFormat="0" applyFill="0" applyBorder="0" applyAlignment="0" applyProtection="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266" fillId="0" borderId="6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266" fillId="0" borderId="6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266" fillId="0" borderId="6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4" fillId="0" borderId="44"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49" fillId="0" borderId="0" applyNumberFormat="0" applyFont="0" applyFill="0" applyAlignment="0" applyProtection="0"/>
    <xf numFmtId="172" fontId="266" fillId="0" borderId="6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4" fillId="0" borderId="44"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4" fillId="0" borderId="44"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4" fillId="0" borderId="44"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4" fillId="0" borderId="44"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49"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49" fillId="0" borderId="0" applyNumberFormat="0" applyFon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0" fontId="264" fillId="0" borderId="44" applyNumberFormat="0" applyFill="0" applyAlignment="0" applyProtection="0"/>
    <xf numFmtId="172" fontId="101" fillId="0" borderId="0"/>
    <xf numFmtId="172" fontId="101" fillId="0" borderId="0"/>
    <xf numFmtId="172" fontId="101" fillId="0" borderId="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6" fillId="0" borderId="1" applyNumberFormat="0" applyFill="0" applyAlignment="0" applyProtection="0"/>
    <xf numFmtId="172" fontId="101" fillId="0" borderId="0"/>
    <xf numFmtId="172" fontId="268" fillId="0" borderId="60" applyNumberFormat="0" applyFill="0" applyAlignment="0" applyProtection="0"/>
    <xf numFmtId="172" fontId="267" fillId="0" borderId="0" applyNumberFormat="0" applyFill="0" applyBorder="0" applyAlignment="0" applyProtection="0"/>
    <xf numFmtId="172" fontId="267" fillId="0" borderId="0" applyNumberFormat="0" applyFill="0" applyBorder="0" applyAlignment="0" applyProtection="0"/>
    <xf numFmtId="172" fontId="267" fillId="0" borderId="0" applyNumberFormat="0" applyFill="0" applyBorder="0" applyAlignment="0" applyProtection="0"/>
    <xf numFmtId="172" fontId="267" fillId="0" borderId="0" applyNumberFormat="0" applyFill="0" applyBorder="0" applyAlignment="0" applyProtection="0"/>
    <xf numFmtId="172" fontId="269" fillId="0" borderId="22" applyNumberFormat="0" applyFill="0" applyAlignment="0" applyProtection="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01"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7"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0"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270" fillId="0" borderId="22"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7"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271" fillId="0" borderId="6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01"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0" fontId="150" fillId="0" borderId="0" applyNumberFormat="0" applyFon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69" fillId="0" borderId="22" applyNumberFormat="0" applyFill="0" applyAlignment="0" applyProtection="0"/>
    <xf numFmtId="180" fontId="269" fillId="0" borderId="22" applyNumberFormat="0" applyFill="0" applyAlignment="0" applyProtection="0"/>
    <xf numFmtId="180" fontId="269" fillId="0" borderId="2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01"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50" fillId="0" borderId="0" applyNumberFormat="0" applyFont="0" applyFill="0" applyAlignment="0" applyProtection="0"/>
    <xf numFmtId="172" fontId="101" fillId="0" borderId="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ill="0" applyBorder="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0" fontId="269" fillId="0" borderId="22" applyNumberFormat="0" applyFill="0" applyAlignment="0" applyProtection="0"/>
    <xf numFmtId="180" fontId="269" fillId="0" borderId="22" applyNumberFormat="0" applyFill="0" applyAlignment="0" applyProtection="0"/>
    <xf numFmtId="180"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80" fontId="269" fillId="0" borderId="22" applyNumberFormat="0" applyFill="0" applyAlignment="0" applyProtection="0"/>
    <xf numFmtId="180"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50" fillId="0" borderId="0" applyNumberFormat="0" applyFont="0" applyFill="0" applyAlignment="0" applyProtection="0"/>
    <xf numFmtId="0" fontId="269" fillId="0" borderId="22" applyNumberFormat="0" applyFill="0" applyAlignment="0" applyProtection="0"/>
    <xf numFmtId="180" fontId="269" fillId="0" borderId="22" applyNumberFormat="0" applyFill="0" applyAlignment="0" applyProtection="0"/>
    <xf numFmtId="180"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50" fillId="0" borderId="0" applyNumberFormat="0" applyFill="0" applyBorder="0" applyAlignment="0" applyProtection="0"/>
    <xf numFmtId="172" fontId="269" fillId="0" borderId="22" applyNumberFormat="0" applyFill="0" applyAlignment="0" applyProtection="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9" fillId="0" borderId="22" applyNumberFormat="0" applyFill="0" applyAlignment="0" applyProtection="0"/>
    <xf numFmtId="172" fontId="101" fillId="0" borderId="0"/>
    <xf numFmtId="172" fontId="269" fillId="0" borderId="22" applyNumberFormat="0" applyFill="0" applyAlignment="0" applyProtection="0"/>
    <xf numFmtId="172" fontId="85" fillId="0" borderId="0" applyNumberFormat="0" applyFill="0" applyBorder="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85" fillId="0" borderId="0" applyNumberFormat="0" applyFill="0" applyBorder="0" applyAlignment="0" applyProtection="0"/>
    <xf numFmtId="172" fontId="101" fillId="0" borderId="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271" fillId="0" borderId="62"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271" fillId="0" borderId="62"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271" fillId="0" borderId="62"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9" fillId="0" borderId="2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50" fillId="0" borderId="0" applyNumberFormat="0" applyFont="0" applyFill="0" applyAlignment="0" applyProtection="0"/>
    <xf numFmtId="172" fontId="271" fillId="0" borderId="62"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9" fillId="0" borderId="2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9" fillId="0" borderId="2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9" fillId="0" borderId="2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9" fillId="0" borderId="2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50" fillId="0" borderId="0" applyNumberFormat="0" applyFon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0" fontId="269" fillId="0" borderId="22" applyNumberFormat="0" applyFill="0" applyAlignment="0" applyProtection="0"/>
    <xf numFmtId="172" fontId="101" fillId="0" borderId="0"/>
    <xf numFmtId="172" fontId="101" fillId="0" borderId="0"/>
    <xf numFmtId="172" fontId="101" fillId="0" borderId="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7" fillId="0" borderId="2" applyNumberFormat="0" applyFill="0" applyAlignment="0" applyProtection="0"/>
    <xf numFmtId="172" fontId="101" fillId="0" borderId="0"/>
    <xf numFmtId="172" fontId="272" fillId="0" borderId="22" applyNumberFormat="0" applyFill="0" applyAlignment="0" applyProtection="0"/>
    <xf numFmtId="172" fontId="85" fillId="0" borderId="0" applyNumberFormat="0" applyFill="0" applyBorder="0" applyAlignment="0" applyProtection="0"/>
    <xf numFmtId="172" fontId="85" fillId="0" borderId="0" applyNumberFormat="0" applyFill="0" applyBorder="0" applyAlignment="0" applyProtection="0"/>
    <xf numFmtId="172" fontId="85" fillId="0" borderId="0" applyNumberFormat="0" applyFill="0" applyBorder="0" applyAlignment="0" applyProtection="0"/>
    <xf numFmtId="172" fontId="85" fillId="0" borderId="0" applyNumberFormat="0" applyFill="0" applyBorder="0" applyAlignment="0" applyProtection="0"/>
    <xf numFmtId="172" fontId="85" fillId="0" borderId="0" applyNumberFormat="0" applyFill="0" applyBorder="0" applyAlignment="0" applyProtection="0"/>
    <xf numFmtId="172" fontId="85" fillId="0" borderId="0" applyNumberFormat="0" applyFill="0" applyBorder="0" applyAlignment="0" applyProtection="0"/>
    <xf numFmtId="172" fontId="228" fillId="0" borderId="63" applyNumberFormat="0" applyFill="0" applyAlignment="0" applyProtection="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0"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101" fillId="0" borderId="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8" fillId="0" borderId="3" applyNumberFormat="0" applyFill="0" applyAlignment="0" applyProtection="0"/>
    <xf numFmtId="172" fontId="273" fillId="0" borderId="64"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28" fillId="0" borderId="63" applyNumberFormat="0" applyFill="0" applyAlignment="0" applyProtection="0"/>
    <xf numFmtId="0" fontId="228" fillId="0" borderId="63" applyNumberFormat="0" applyFill="0" applyAlignment="0" applyProtection="0"/>
    <xf numFmtId="172" fontId="274" fillId="0" borderId="65" applyNumberFormat="0" applyFill="0" applyAlignment="0" applyProtection="0"/>
    <xf numFmtId="172" fontId="273" fillId="0" borderId="64"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3" fillId="0" borderId="64"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273" fillId="0" borderId="64"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5" fillId="0" borderId="63" applyNumberFormat="0" applyFill="0" applyAlignment="0" applyProtection="0"/>
    <xf numFmtId="180" fontId="275" fillId="0" borderId="63" applyNumberFormat="0" applyFill="0" applyAlignment="0" applyProtection="0"/>
    <xf numFmtId="180" fontId="275"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28" fillId="0" borderId="63"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101" fillId="0" borderId="0"/>
    <xf numFmtId="172" fontId="276" fillId="0" borderId="66" applyNumberFormat="0" applyFill="0" applyAlignment="0" applyProtection="0"/>
    <xf numFmtId="172" fontId="228" fillId="0" borderId="63" applyNumberFormat="0" applyFill="0" applyAlignment="0" applyProtection="0"/>
    <xf numFmtId="180" fontId="228" fillId="0" borderId="63" applyNumberFormat="0" applyFill="0" applyAlignment="0" applyProtection="0"/>
    <xf numFmtId="180" fontId="228" fillId="0" borderId="63" applyNumberFormat="0" applyFill="0" applyAlignment="0" applyProtection="0"/>
    <xf numFmtId="172" fontId="274" fillId="0" borderId="65" applyNumberFormat="0" applyFill="0" applyAlignment="0" applyProtection="0"/>
    <xf numFmtId="0" fontId="228" fillId="0" borderId="63" applyNumberFormat="0" applyFill="0" applyAlignment="0" applyProtection="0"/>
    <xf numFmtId="180" fontId="228" fillId="0" borderId="63" applyNumberFormat="0" applyFill="0" applyAlignment="0" applyProtection="0"/>
    <xf numFmtId="180" fontId="228" fillId="0" borderId="63"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4" fillId="0" borderId="65" applyNumberFormat="0" applyFill="0" applyAlignment="0" applyProtection="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8" fillId="0" borderId="63" applyNumberFormat="0" applyFill="0" applyAlignment="0" applyProtection="0"/>
    <xf numFmtId="172" fontId="101" fillId="0" borderId="0"/>
    <xf numFmtId="172"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6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6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6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64" applyNumberFormat="0" applyFill="0" applyAlignment="0" applyProtection="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8" fillId="0" borderId="6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3" fillId="0" borderId="64" applyNumberFormat="0" applyFill="0" applyAlignment="0" applyProtection="0"/>
    <xf numFmtId="172" fontId="273" fillId="0" borderId="6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6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6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8" fillId="0" borderId="6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8" fillId="0" borderId="6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8" fillId="0" borderId="6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8" fillId="0" borderId="6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6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0" fontId="228" fillId="0" borderId="63" applyNumberFormat="0" applyFill="0" applyAlignment="0" applyProtection="0"/>
    <xf numFmtId="172" fontId="101" fillId="0" borderId="0"/>
    <xf numFmtId="172" fontId="101" fillId="0" borderId="0"/>
    <xf numFmtId="172" fontId="101" fillId="0" borderId="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8" fillId="0" borderId="3" applyNumberFormat="0" applyFill="0" applyAlignment="0" applyProtection="0"/>
    <xf numFmtId="172" fontId="101" fillId="0" borderId="0"/>
    <xf numFmtId="172" fontId="276" fillId="0" borderId="66" applyNumberFormat="0" applyFill="0" applyAlignment="0" applyProtection="0"/>
    <xf numFmtId="172" fontId="277" fillId="0" borderId="67" applyNumberFormat="0" applyFill="0" applyAlignment="0" applyProtection="0"/>
    <xf numFmtId="172" fontId="277" fillId="0" borderId="67" applyNumberFormat="0" applyFill="0" applyAlignment="0" applyProtection="0"/>
    <xf numFmtId="172" fontId="277" fillId="0" borderId="67" applyNumberFormat="0" applyFill="0" applyAlignment="0" applyProtection="0"/>
    <xf numFmtId="172" fontId="277" fillId="0" borderId="67" applyNumberFormat="0" applyFill="0" applyAlignment="0" applyProtection="0"/>
    <xf numFmtId="172" fontId="228" fillId="0" borderId="0" applyNumberFormat="0" applyFill="0" applyBorder="0" applyAlignment="0" applyProtection="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101" fillId="0" borderId="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8" fillId="0" borderId="0" applyNumberFormat="0" applyFill="0" applyBorder="0" applyAlignment="0" applyProtection="0"/>
    <xf numFmtId="172" fontId="273"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28" fillId="0" borderId="0" applyNumberFormat="0" applyFill="0" applyBorder="0" applyAlignment="0" applyProtection="0"/>
    <xf numFmtId="0" fontId="228" fillId="0" borderId="0" applyNumberFormat="0" applyFill="0" applyBorder="0" applyAlignment="0" applyProtection="0"/>
    <xf numFmtId="172" fontId="274" fillId="0" borderId="0" applyNumberFormat="0" applyFill="0" applyBorder="0" applyAlignment="0" applyProtection="0"/>
    <xf numFmtId="172" fontId="273"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3"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273"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5" fillId="0" borderId="0" applyNumberFormat="0" applyFill="0" applyBorder="0" applyAlignment="0" applyProtection="0"/>
    <xf numFmtId="180" fontId="275" fillId="0" borderId="0" applyNumberFormat="0" applyFill="0" applyBorder="0" applyAlignment="0" applyProtection="0"/>
    <xf numFmtId="180" fontId="275"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28"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101" fillId="0" borderId="0"/>
    <xf numFmtId="172" fontId="276" fillId="0" borderId="0" applyNumberFormat="0" applyFill="0" applyBorder="0" applyAlignment="0" applyProtection="0"/>
    <xf numFmtId="172" fontId="228" fillId="0" borderId="0" applyNumberFormat="0" applyFill="0" applyBorder="0" applyAlignment="0" applyProtection="0"/>
    <xf numFmtId="180" fontId="228" fillId="0" borderId="0" applyNumberFormat="0" applyFill="0" applyBorder="0" applyAlignment="0" applyProtection="0"/>
    <xf numFmtId="180" fontId="228" fillId="0" borderId="0" applyNumberFormat="0" applyFill="0" applyBorder="0" applyAlignment="0" applyProtection="0"/>
    <xf numFmtId="172" fontId="274" fillId="0" borderId="0" applyNumberFormat="0" applyFill="0" applyBorder="0" applyAlignment="0" applyProtection="0"/>
    <xf numFmtId="0" fontId="228" fillId="0" borderId="0" applyNumberFormat="0" applyFill="0" applyBorder="0" applyAlignment="0" applyProtection="0"/>
    <xf numFmtId="180" fontId="228" fillId="0" borderId="0" applyNumberFormat="0" applyFill="0" applyBorder="0" applyAlignment="0" applyProtection="0"/>
    <xf numFmtId="180" fontId="228"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4" fillId="0" borderId="0" applyNumberFormat="0" applyFill="0" applyBorder="0" applyAlignment="0" applyProtection="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8" fillId="0" borderId="0" applyNumberFormat="0" applyFill="0" applyBorder="0" applyAlignment="0" applyProtection="0"/>
    <xf numFmtId="172" fontId="101" fillId="0" borderId="0"/>
    <xf numFmtId="172"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3" fillId="0" borderId="0" applyNumberFormat="0" applyFill="0" applyBorder="0" applyAlignment="0" applyProtection="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3" fillId="0" borderId="0" applyNumberFormat="0" applyFill="0" applyBorder="0" applyAlignment="0" applyProtection="0"/>
    <xf numFmtId="172" fontId="273"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74"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22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0" fontId="228" fillId="0" borderId="0" applyNumberFormat="0" applyFill="0" applyBorder="0" applyAlignment="0" applyProtection="0"/>
    <xf numFmtId="172" fontId="101" fillId="0" borderId="0"/>
    <xf numFmtId="172" fontId="101" fillId="0" borderId="0"/>
    <xf numFmtId="172" fontId="101" fillId="0" borderId="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8" fillId="0" borderId="0" applyNumberFormat="0" applyFill="0" applyBorder="0" applyAlignment="0" applyProtection="0"/>
    <xf numFmtId="172" fontId="101" fillId="0" borderId="0"/>
    <xf numFmtId="172" fontId="276" fillId="0" borderId="0" applyNumberFormat="0" applyFill="0" applyBorder="0" applyAlignment="0" applyProtection="0"/>
    <xf numFmtId="172" fontId="277" fillId="0" borderId="0" applyNumberFormat="0" applyFill="0" applyBorder="0" applyAlignment="0" applyProtection="0"/>
    <xf numFmtId="172" fontId="277" fillId="0" borderId="0" applyNumberFormat="0" applyFill="0" applyBorder="0" applyAlignment="0" applyProtection="0"/>
    <xf numFmtId="172" fontId="277" fillId="0" borderId="0" applyNumberFormat="0" applyFill="0" applyBorder="0" applyAlignment="0" applyProtection="0"/>
    <xf numFmtId="172" fontId="277" fillId="0" borderId="0" applyNumberFormat="0" applyFill="0" applyBorder="0" applyAlignment="0" applyProtection="0"/>
    <xf numFmtId="172" fontId="278" fillId="124" borderId="0" applyNumberFormat="0" applyBorder="0" applyAlignment="0">
      <protection hidden="1"/>
    </xf>
    <xf numFmtId="172" fontId="278" fillId="124" borderId="0" applyNumberFormat="0" applyBorder="0" applyAlignment="0">
      <protection hidden="1"/>
    </xf>
    <xf numFmtId="195" fontId="227" fillId="0" borderId="0">
      <protection locked="0"/>
    </xf>
    <xf numFmtId="195" fontId="279" fillId="0" borderId="0">
      <protection locked="0"/>
    </xf>
    <xf numFmtId="281" fontId="84" fillId="0" borderId="0">
      <protection locked="0"/>
    </xf>
    <xf numFmtId="0" fontId="227" fillId="0" borderId="0">
      <protection locked="0"/>
    </xf>
    <xf numFmtId="180" fontId="227" fillId="0" borderId="0">
      <protection locked="0"/>
    </xf>
    <xf numFmtId="180" fontId="227" fillId="0" borderId="0">
      <protection locked="0"/>
    </xf>
    <xf numFmtId="0" fontId="227" fillId="0" borderId="0">
      <protection locked="0"/>
    </xf>
    <xf numFmtId="282" fontId="25"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95" fontId="227" fillId="0" borderId="0">
      <protection locked="0"/>
    </xf>
    <xf numFmtId="281" fontId="84" fillId="0" borderId="0">
      <protection locked="0"/>
    </xf>
    <xf numFmtId="0" fontId="227" fillId="0" borderId="0">
      <protection locked="0"/>
    </xf>
    <xf numFmtId="180" fontId="227" fillId="0" borderId="0">
      <protection locked="0"/>
    </xf>
    <xf numFmtId="180" fontId="227" fillId="0" borderId="0">
      <protection locked="0"/>
    </xf>
    <xf numFmtId="0" fontId="227" fillId="0" borderId="0">
      <protection locked="0"/>
    </xf>
    <xf numFmtId="282" fontId="25" fillId="0" borderId="0">
      <protection locked="0"/>
    </xf>
    <xf numFmtId="172" fontId="150" fillId="0" borderId="0" applyProtection="0"/>
    <xf numFmtId="172" fontId="150" fillId="0" borderId="0" applyProtection="0"/>
    <xf numFmtId="172" fontId="150" fillId="0" borderId="0" applyProtection="0"/>
    <xf numFmtId="172" fontId="150" fillId="0" borderId="0" applyProtection="0"/>
    <xf numFmtId="172" fontId="150" fillId="0" borderId="0" applyProtection="0"/>
    <xf numFmtId="172" fontId="280" fillId="0" borderId="0"/>
    <xf numFmtId="172" fontId="46" fillId="0" borderId="0"/>
    <xf numFmtId="172" fontId="115" fillId="0" borderId="0"/>
    <xf numFmtId="172" fontId="281" fillId="0" borderId="0"/>
    <xf numFmtId="172" fontId="101" fillId="0" borderId="0"/>
    <xf numFmtId="0"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0" fontId="282" fillId="0" borderId="0" applyNumberFormat="0" applyFill="0" applyBorder="0" applyAlignment="0" applyProtection="0">
      <alignment vertical="top"/>
      <protection locked="0"/>
    </xf>
    <xf numFmtId="180" fontId="282" fillId="0" borderId="0" applyNumberFormat="0" applyFill="0" applyBorder="0" applyAlignment="0" applyProtection="0">
      <alignment vertical="top"/>
      <protection locked="0"/>
    </xf>
    <xf numFmtId="179"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2" fontId="283" fillId="0" borderId="0" applyNumberFormat="0" applyFill="0" applyBorder="0" applyAlignment="0" applyProtection="0">
      <alignment vertical="top"/>
      <protection locked="0"/>
    </xf>
    <xf numFmtId="191"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72" fontId="28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5" fillId="0" borderId="0" applyNumberFormat="0" applyFill="0" applyBorder="0" applyAlignment="0" applyProtection="0">
      <alignment vertical="top"/>
      <protection locked="0"/>
    </xf>
    <xf numFmtId="191"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91" fontId="285" fillId="0" borderId="0" applyNumberFormat="0" applyFill="0" applyBorder="0" applyAlignment="0" applyProtection="0">
      <alignment vertical="top"/>
      <protection locked="0"/>
    </xf>
    <xf numFmtId="191"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79" fontId="287"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91"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91" fontId="288" fillId="0" borderId="0" applyNumberFormat="0" applyFill="0" applyBorder="0" applyAlignment="0" applyProtection="0">
      <alignment vertical="top"/>
      <protection locked="0"/>
    </xf>
    <xf numFmtId="191"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91" fontId="288" fillId="0" borderId="0" applyNumberFormat="0" applyFill="0" applyBorder="0" applyAlignment="0" applyProtection="0">
      <alignment vertical="top"/>
      <protection locked="0"/>
    </xf>
    <xf numFmtId="191"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80" fontId="288" fillId="0" borderId="0" applyNumberFormat="0" applyFill="0" applyBorder="0" applyAlignment="0" applyProtection="0">
      <alignment vertical="top"/>
      <protection locked="0"/>
    </xf>
    <xf numFmtId="179" fontId="289" fillId="0" borderId="0" applyNumberFormat="0" applyFill="0" applyBorder="0" applyAlignment="0" applyProtection="0">
      <alignment vertical="top"/>
      <protection locked="0"/>
    </xf>
    <xf numFmtId="172" fontId="101" fillId="0" borderId="0"/>
    <xf numFmtId="172" fontId="290" fillId="0" borderId="24" applyNumberFormat="0" applyFill="0" applyAlignment="0" applyProtection="0"/>
    <xf numFmtId="172" fontId="25" fillId="0" borderId="0">
      <alignment horizontal="center"/>
    </xf>
    <xf numFmtId="37" fontId="115" fillId="0" borderId="0"/>
    <xf numFmtId="0" fontId="119" fillId="0" borderId="0">
      <protection locked="0"/>
    </xf>
    <xf numFmtId="0" fontId="30"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92" fillId="0" borderId="0" applyNumberFormat="0" applyFill="0" applyBorder="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91"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91"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91" fontId="30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91"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Protection="0">
      <alignment vertical="top"/>
    </xf>
    <xf numFmtId="0" fontId="29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72"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180" fontId="3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91" fontId="37"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91" fontId="37"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72" fontId="302"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80" fontId="295"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9" fontId="303" fillId="0" borderId="0" applyNumberFormat="0" applyFill="0" applyBorder="0" applyAlignment="0" applyProtection="0">
      <alignment vertical="top"/>
      <protection locked="0"/>
    </xf>
    <xf numFmtId="179"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55" fillId="0" borderId="0"/>
    <xf numFmtId="172" fontId="304" fillId="0" borderId="0"/>
    <xf numFmtId="172" fontId="101" fillId="0" borderId="0"/>
    <xf numFmtId="0" fontId="52" fillId="0" borderId="0" applyNumberFormat="0" applyFont="0" applyFill="0">
      <alignment horizontal="left" vertical="top" wrapText="1"/>
    </xf>
    <xf numFmtId="168" fontId="84" fillId="0" borderId="0" applyFont="0" applyFill="0" applyBorder="0" applyAlignment="0" applyProtection="0"/>
    <xf numFmtId="168" fontId="84" fillId="0" borderId="0" applyFont="0" applyFill="0" applyBorder="0" applyAlignment="0" applyProtection="0"/>
    <xf numFmtId="168" fontId="52" fillId="0" borderId="0" applyFont="0" applyFill="0" applyBorder="0" applyAlignment="0" applyProtection="0"/>
    <xf numFmtId="168" fontId="84" fillId="0" borderId="0" applyFont="0" applyFill="0" applyBorder="0" applyAlignment="0" applyProtection="0"/>
    <xf numFmtId="168" fontId="52" fillId="0" borderId="0" applyFont="0" applyFill="0" applyBorder="0" applyAlignment="0" applyProtection="0"/>
    <xf numFmtId="168" fontId="85"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52" fillId="0" borderId="0" applyFont="0" applyFill="0" applyBorder="0" applyAlignment="0" applyProtection="0"/>
    <xf numFmtId="3" fontId="84"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0" fontId="125" fillId="40" borderId="0" applyNumberFormat="0" applyBorder="0" applyAlignment="0" applyProtection="0"/>
    <xf numFmtId="0" fontId="125" fillId="40" borderId="0" applyNumberFormat="0" applyBorder="0" applyAlignment="0" applyProtection="0"/>
    <xf numFmtId="180" fontId="125" fillId="40" borderId="0" applyNumberFormat="0" applyBorder="0" applyAlignment="0" applyProtection="0"/>
    <xf numFmtId="180" fontId="125" fillId="40" borderId="0" applyNumberFormat="0" applyBorder="0" applyAlignment="0" applyProtection="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305" fillId="3" borderId="0" applyNumberFormat="0" applyBorder="0" applyAlignment="0" applyProtection="0"/>
    <xf numFmtId="0" fontId="306" fillId="3" borderId="0" applyNumberFormat="0" applyBorder="0" applyAlignment="0" applyProtection="0"/>
    <xf numFmtId="0" fontId="306" fillId="3" borderId="0"/>
    <xf numFmtId="0" fontId="306" fillId="3" borderId="0"/>
    <xf numFmtId="0" fontId="306" fillId="3" borderId="0"/>
    <xf numFmtId="0" fontId="306" fillId="3" borderId="0"/>
    <xf numFmtId="0" fontId="306" fillId="3" borderId="0"/>
    <xf numFmtId="0" fontId="306" fillId="3" borderId="0"/>
    <xf numFmtId="0" fontId="305" fillId="3" borderId="0"/>
    <xf numFmtId="0" fontId="305" fillId="3" borderId="0"/>
    <xf numFmtId="0" fontId="305" fillId="3"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306" fillId="3" borderId="0" applyNumberFormat="0" applyBorder="0" applyAlignment="0" applyProtection="0"/>
    <xf numFmtId="0" fontId="306" fillId="3" borderId="0"/>
    <xf numFmtId="0" fontId="306" fillId="3" borderId="0"/>
    <xf numFmtId="0" fontId="306" fillId="3" borderId="0"/>
    <xf numFmtId="0" fontId="10" fillId="3" borderId="0" applyNumberFormat="0" applyBorder="0" applyAlignment="0" applyProtection="0"/>
    <xf numFmtId="0" fontId="128" fillId="64" borderId="0"/>
    <xf numFmtId="0" fontId="128" fillId="64" borderId="0"/>
    <xf numFmtId="0" fontId="128" fillId="64" borderId="0"/>
    <xf numFmtId="0" fontId="10" fillId="3" borderId="0"/>
    <xf numFmtId="0" fontId="10" fillId="3" borderId="0"/>
    <xf numFmtId="0" fontId="10" fillId="3" borderId="0"/>
    <xf numFmtId="0" fontId="10" fillId="3" borderId="0"/>
    <xf numFmtId="0" fontId="10" fillId="3" borderId="0"/>
    <xf numFmtId="0" fontId="10" fillId="3" borderId="0"/>
    <xf numFmtId="0" fontId="306" fillId="3" borderId="0" applyNumberFormat="0" applyBorder="0" applyAlignment="0" applyProtection="0"/>
    <xf numFmtId="0" fontId="306" fillId="3" borderId="0"/>
    <xf numFmtId="0" fontId="306" fillId="3" borderId="0"/>
    <xf numFmtId="0" fontId="306" fillId="3" borderId="0"/>
    <xf numFmtId="0" fontId="128" fillId="64" borderId="0" applyNumberFormat="0" applyBorder="0" applyAlignment="0" applyProtection="0"/>
    <xf numFmtId="0" fontId="128" fillId="64" borderId="0"/>
    <xf numFmtId="0" fontId="128" fillId="64" borderId="0"/>
    <xf numFmtId="0" fontId="128" fillId="64" borderId="0"/>
    <xf numFmtId="0" fontId="306" fillId="3" borderId="0" applyNumberFormat="0" applyBorder="0" applyAlignment="0" applyProtection="0"/>
    <xf numFmtId="0" fontId="128" fillId="153" borderId="0"/>
    <xf numFmtId="0" fontId="128" fillId="153" borderId="0"/>
    <xf numFmtId="0" fontId="128" fillId="153" borderId="0"/>
    <xf numFmtId="0" fontId="306" fillId="3" borderId="0"/>
    <xf numFmtId="0" fontId="306" fillId="3"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2" fontId="307" fillId="0" borderId="0"/>
    <xf numFmtId="0" fontId="230" fillId="5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0" fontId="41" fillId="48" borderId="41" applyNumberFormat="0" applyBorder="0" applyAlignment="0" applyProtection="0"/>
    <xf numFmtId="10" fontId="41" fillId="154" borderId="41" applyNumberFormat="0" applyBorder="0" applyAlignment="0" applyProtection="0"/>
    <xf numFmtId="10" fontId="41" fillId="154"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154" borderId="41" applyNumberFormat="0" applyBorder="0" applyAlignment="0" applyProtection="0"/>
    <xf numFmtId="10" fontId="41" fillId="48" borderId="41" applyNumberFormat="0" applyBorder="0" applyAlignment="0" applyProtection="0"/>
    <xf numFmtId="10" fontId="41" fillId="154"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154" borderId="41" applyNumberFormat="0" applyBorder="0" applyAlignment="0" applyProtection="0"/>
    <xf numFmtId="172" fontId="230" fillId="68" borderId="26" applyNumberFormat="0" applyAlignment="0" applyProtection="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0" fillId="58" borderId="26" applyNumberFormat="0" applyAlignment="0" applyProtection="0"/>
    <xf numFmtId="172" fontId="101" fillId="0" borderId="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0" fillId="58" borderId="26" applyNumberFormat="0" applyAlignment="0" applyProtection="0"/>
    <xf numFmtId="172" fontId="101" fillId="0" borderId="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1" fillId="58" borderId="26" applyNumberFormat="0" applyAlignment="0" applyProtection="0"/>
    <xf numFmtId="172" fontId="12" fillId="5" borderId="4" applyNumberFormat="0" applyAlignment="0" applyProtection="0"/>
    <xf numFmtId="0" fontId="230" fillId="58" borderId="26" applyNumberFormat="0" applyAlignment="0" applyProtection="0"/>
    <xf numFmtId="172" fontId="223" fillId="96" borderId="26"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3" fillId="96" borderId="26" applyNumberFormat="0" applyAlignment="0" applyProtection="0"/>
    <xf numFmtId="172" fontId="223" fillId="96" borderId="26" applyNumberFormat="0" applyAlignment="0" applyProtection="0"/>
    <xf numFmtId="172" fontId="101" fillId="0" borderId="0"/>
    <xf numFmtId="172" fontId="223" fillId="96" borderId="26"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12" fillId="5" borderId="4" applyNumberFormat="0" applyAlignment="0" applyProtection="0"/>
    <xf numFmtId="0" fontId="12" fillId="5" borderId="4" applyNumberFormat="0" applyAlignment="0" applyProtection="0"/>
    <xf numFmtId="180" fontId="12" fillId="5" borderId="4" applyNumberFormat="0" applyAlignment="0" applyProtection="0"/>
    <xf numFmtId="180" fontId="231" fillId="58" borderId="26" applyNumberFormat="0" applyAlignment="0" applyProtection="0"/>
    <xf numFmtId="0" fontId="230" fillId="58" borderId="26" applyNumberFormat="0" applyAlignment="0" applyProtection="0"/>
    <xf numFmtId="180" fontId="12" fillId="5" borderId="4" applyNumberFormat="0" applyAlignment="0" applyProtection="0"/>
    <xf numFmtId="0" fontId="231" fillId="58" borderId="26" applyNumberFormat="0" applyAlignment="0" applyProtection="0"/>
    <xf numFmtId="172" fontId="12" fillId="5" borderId="4" applyNumberFormat="0" applyAlignment="0" applyProtection="0"/>
    <xf numFmtId="0" fontId="230" fillId="58" borderId="26" applyNumberFormat="0" applyAlignment="0" applyProtection="0"/>
    <xf numFmtId="172" fontId="101" fillId="0" borderId="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80" fontId="12" fillId="5" borderId="4" applyNumberFormat="0" applyAlignment="0" applyProtection="0"/>
    <xf numFmtId="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180" fontId="12" fillId="5" borderId="4" applyNumberFormat="0" applyAlignment="0" applyProtection="0"/>
    <xf numFmtId="0" fontId="231" fillId="58" borderId="26" applyNumberFormat="0" applyAlignment="0" applyProtection="0"/>
    <xf numFmtId="0" fontId="230" fillId="58" borderId="26" applyNumberFormat="0" applyAlignment="0" applyProtection="0"/>
    <xf numFmtId="172" fontId="101" fillId="0" borderId="0"/>
    <xf numFmtId="172" fontId="101" fillId="0" borderId="0"/>
    <xf numFmtId="172" fontId="101"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8" fillId="58" borderId="26" applyNumberFormat="0" applyAlignment="0" applyProtection="0"/>
    <xf numFmtId="172" fontId="308" fillId="58" borderId="26" applyNumberFormat="0" applyAlignment="0" applyProtection="0"/>
    <xf numFmtId="172" fontId="101" fillId="0" borderId="0"/>
    <xf numFmtId="180" fontId="12" fillId="5" borderId="4" applyNumberFormat="0" applyAlignment="0" applyProtection="0"/>
    <xf numFmtId="0" fontId="309" fillId="5" borderId="4" applyNumberFormat="0" applyAlignment="0" applyProtection="0"/>
    <xf numFmtId="0" fontId="309" fillId="5" borderId="4" applyNumberFormat="0" applyAlignment="0" applyProtection="0"/>
    <xf numFmtId="0" fontId="309" fillId="5" borderId="4" applyNumberFormat="0" applyAlignment="0" applyProtection="0"/>
    <xf numFmtId="180" fontId="12" fillId="5" borderId="4" applyNumberFormat="0" applyAlignment="0" applyProtection="0"/>
    <xf numFmtId="180" fontId="12" fillId="5" borderId="4" applyNumberFormat="0" applyAlignment="0" applyProtection="0"/>
    <xf numFmtId="0" fontId="309" fillId="5" borderId="4" applyNumberFormat="0" applyAlignment="0" applyProtection="0"/>
    <xf numFmtId="0" fontId="231" fillId="58" borderId="26" applyNumberFormat="0" applyAlignment="0" applyProtection="0"/>
    <xf numFmtId="0" fontId="230" fillId="58" borderId="26" applyNumberFormat="0" applyAlignment="0" applyProtection="0"/>
    <xf numFmtId="172" fontId="101" fillId="0" borderId="0"/>
    <xf numFmtId="172" fontId="101" fillId="0" borderId="0"/>
    <xf numFmtId="172" fontId="101"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8" fillId="58" borderId="26" applyNumberFormat="0" applyAlignment="0" applyProtection="0"/>
    <xf numFmtId="172" fontId="308" fillId="58" borderId="26" applyNumberFormat="0" applyAlignment="0" applyProtection="0"/>
    <xf numFmtId="172" fontId="101" fillId="0" borderId="0"/>
    <xf numFmtId="191" fontId="230" fillId="58" borderId="26" applyNumberFormat="0" applyAlignment="0" applyProtection="0"/>
    <xf numFmtId="0" fontId="230" fillId="58" borderId="26" applyNumberFormat="0" applyAlignment="0" applyProtection="0"/>
    <xf numFmtId="172" fontId="101" fillId="0" borderId="0"/>
    <xf numFmtId="172" fontId="101" fillId="0" borderId="0"/>
    <xf numFmtId="172" fontId="101"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8" fillId="58" borderId="26" applyNumberFormat="0" applyAlignment="0" applyProtection="0"/>
    <xf numFmtId="172" fontId="308" fillId="58" borderId="26" applyNumberFormat="0" applyAlignment="0" applyProtection="0"/>
    <xf numFmtId="172" fontId="101" fillId="0" borderId="0"/>
    <xf numFmtId="191" fontId="230" fillId="58" borderId="26" applyNumberFormat="0" applyAlignment="0" applyProtection="0"/>
    <xf numFmtId="0" fontId="230" fillId="58" borderId="26" applyNumberFormat="0" applyAlignment="0" applyProtection="0"/>
    <xf numFmtId="172" fontId="101" fillId="0" borderId="0"/>
    <xf numFmtId="172" fontId="101" fillId="0" borderId="0"/>
    <xf numFmtId="172" fontId="101"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8" fillId="58" borderId="26" applyNumberFormat="0" applyAlignment="0" applyProtection="0"/>
    <xf numFmtId="172" fontId="308" fillId="58" borderId="26" applyNumberFormat="0" applyAlignment="0" applyProtection="0"/>
    <xf numFmtId="172" fontId="101" fillId="0" borderId="0"/>
    <xf numFmtId="191" fontId="230" fillId="58" borderId="26" applyNumberFormat="0" applyAlignment="0" applyProtection="0"/>
    <xf numFmtId="172" fontId="12" fillId="5" borderId="4" applyNumberFormat="0" applyAlignment="0" applyProtection="0"/>
    <xf numFmtId="172" fontId="101" fillId="0" borderId="0"/>
    <xf numFmtId="172" fontId="101" fillId="0" borderId="0"/>
    <xf numFmtId="172" fontId="101"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8" fillId="58" borderId="26" applyNumberFormat="0" applyAlignment="0" applyProtection="0"/>
    <xf numFmtId="172" fontId="308" fillId="58" borderId="26" applyNumberFormat="0" applyAlignment="0" applyProtection="0"/>
    <xf numFmtId="172" fontId="101" fillId="0" borderId="0"/>
    <xf numFmtId="191" fontId="230" fillId="58" borderId="26" applyNumberFormat="0" applyAlignment="0" applyProtection="0"/>
    <xf numFmtId="172" fontId="12" fillId="5" borderId="4" applyNumberFormat="0" applyAlignment="0" applyProtection="0"/>
    <xf numFmtId="172" fontId="101" fillId="0" borderId="0"/>
    <xf numFmtId="172" fontId="101" fillId="0" borderId="0"/>
    <xf numFmtId="172" fontId="101" fillId="0" borderId="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308" fillId="58" borderId="26" applyNumberFormat="0" applyAlignment="0" applyProtection="0"/>
    <xf numFmtId="172" fontId="308" fillId="58" borderId="26" applyNumberFormat="0" applyAlignment="0" applyProtection="0"/>
    <xf numFmtId="172" fontId="101" fillId="0" borderId="0"/>
    <xf numFmtId="172" fontId="12" fillId="5" borderId="4" applyNumberFormat="0" applyAlignment="0" applyProtection="0"/>
    <xf numFmtId="172" fontId="310" fillId="118" borderId="26"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172" fontId="223" fillId="96" borderId="26" applyNumberFormat="0" applyAlignment="0" applyProtection="0"/>
    <xf numFmtId="172" fontId="310" fillId="118" borderId="26" applyNumberFormat="0" applyAlignment="0" applyProtection="0"/>
    <xf numFmtId="172" fontId="223" fillId="96" borderId="26" applyNumberFormat="0" applyAlignment="0" applyProtection="0"/>
    <xf numFmtId="172" fontId="223" fillId="96" borderId="26" applyNumberFormat="0" applyAlignment="0" applyProtection="0"/>
    <xf numFmtId="0" fontId="231" fillId="58" borderId="26" applyNumberFormat="0" applyAlignment="0" applyProtection="0"/>
    <xf numFmtId="172" fontId="12" fillId="5" borderId="4" applyNumberFormat="0" applyAlignment="0" applyProtection="0"/>
    <xf numFmtId="172" fontId="223" fillId="96" borderId="26" applyNumberFormat="0" applyAlignment="0" applyProtection="0"/>
    <xf numFmtId="172" fontId="223" fillId="96" borderId="26" applyNumberFormat="0" applyAlignment="0" applyProtection="0"/>
    <xf numFmtId="172" fontId="12" fillId="5" borderId="4" applyNumberFormat="0" applyAlignment="0" applyProtection="0"/>
    <xf numFmtId="172" fontId="223" fillId="96" borderId="26" applyNumberFormat="0" applyAlignment="0" applyProtection="0"/>
    <xf numFmtId="172" fontId="12" fillId="5" borderId="4"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3" fillId="96" borderId="26" applyNumberFormat="0" applyAlignment="0" applyProtection="0"/>
    <xf numFmtId="172" fontId="310" fillId="118"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12" fillId="5" borderId="4"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230" fillId="58" borderId="26" applyNumberFormat="0" applyAlignment="0" applyProtection="0"/>
    <xf numFmtId="172" fontId="223" fillId="96" borderId="26"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223" fillId="96" borderId="26" applyNumberFormat="0" applyAlignment="0" applyProtection="0"/>
    <xf numFmtId="172" fontId="223" fillId="96" borderId="26" applyNumberFormat="0" applyAlignment="0" applyProtection="0"/>
    <xf numFmtId="172" fontId="101" fillId="0" borderId="0"/>
    <xf numFmtId="172" fontId="311" fillId="56" borderId="68"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223" fillId="96"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223" fillId="96" borderId="26" applyNumberFormat="0" applyAlignment="0" applyProtection="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2"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223" fillId="96"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223" fillId="96"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223" fillId="96"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10" fillId="118" borderId="26" applyNumberFormat="0" applyAlignment="0" applyProtection="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310" fillId="118" borderId="26" applyNumberFormat="0" applyAlignment="0" applyProtection="0"/>
    <xf numFmtId="172" fontId="310" fillId="11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223" fillId="96"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223" fillId="96"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08" fillId="5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308" fillId="5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08" fillId="58" borderId="26" applyNumberFormat="0" applyAlignment="0" applyProtection="0"/>
    <xf numFmtId="172" fontId="308" fillId="58" borderId="26"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1" fillId="58" borderId="26" applyNumberFormat="0" applyAlignment="0" applyProtection="0"/>
    <xf numFmtId="172" fontId="308" fillId="58" borderId="26" applyNumberFormat="0" applyAlignment="0" applyProtection="0"/>
    <xf numFmtId="0" fontId="231" fillId="58" borderId="26" applyNumberFormat="0" applyAlignment="0" applyProtection="0"/>
    <xf numFmtId="0" fontId="231" fillId="58" borderId="26" applyNumberFormat="0" applyAlignment="0" applyProtection="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0" fillId="58" borderId="26" applyNumberFormat="0" applyAlignment="0" applyProtection="0"/>
    <xf numFmtId="172" fontId="101" fillId="0" borderId="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172" fontId="101" fillId="0" borderId="0"/>
    <xf numFmtId="172" fontId="101" fillId="0" borderId="0"/>
    <xf numFmtId="180" fontId="230" fillId="58" borderId="26" applyNumberFormat="0" applyAlignment="0" applyProtection="0"/>
    <xf numFmtId="172" fontId="101" fillId="0" borderId="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01" fillId="0" borderId="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1"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0" fontId="230" fillId="58" borderId="26" applyNumberFormat="0" applyAlignment="0" applyProtection="0"/>
    <xf numFmtId="172" fontId="101" fillId="0" borderId="0"/>
    <xf numFmtId="172" fontId="101" fillId="0" borderId="0"/>
    <xf numFmtId="180" fontId="230" fillId="58" borderId="26" applyNumberFormat="0" applyAlignment="0" applyProtection="0"/>
    <xf numFmtId="172" fontId="101" fillId="0" borderId="0"/>
    <xf numFmtId="172" fontId="12"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2" fillId="5" borderId="4" applyNumberFormat="0" applyAlignment="0" applyProtection="0"/>
    <xf numFmtId="172" fontId="101" fillId="0" borderId="0"/>
    <xf numFmtId="172" fontId="311" fillId="56" borderId="68"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308"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308"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308"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308"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81" fontId="56" fillId="155" borderId="0"/>
    <xf numFmtId="172" fontId="101" fillId="0" borderId="0"/>
    <xf numFmtId="172" fontId="101" fillId="0" borderId="0"/>
    <xf numFmtId="0" fontId="312" fillId="51" borderId="0" applyNumberFormat="0" applyBorder="0" applyProtection="0"/>
    <xf numFmtId="172" fontId="125" fillId="40" borderId="0" applyNumberFormat="0" applyBorder="0" applyAlignment="0" applyProtection="0"/>
    <xf numFmtId="0" fontId="313" fillId="0" borderId="0" applyNumberFormat="0" applyFill="0" applyBorder="0" applyAlignment="0" applyProtection="0">
      <alignment vertical="top"/>
      <protection locked="0"/>
    </xf>
    <xf numFmtId="0" fontId="313" fillId="0" borderId="0" applyNumberFormat="0" applyFill="0" applyBorder="0" applyAlignment="0" applyProtection="0">
      <alignment vertical="top"/>
      <protection locked="0"/>
    </xf>
    <xf numFmtId="0" fontId="115" fillId="136" borderId="0">
      <alignment horizontal="center"/>
    </xf>
    <xf numFmtId="0" fontId="25" fillId="122" borderId="41">
      <alignment horizontal="centerContinuous" wrapText="1"/>
    </xf>
    <xf numFmtId="0" fontId="314" fillId="156" borderId="0">
      <alignment horizontal="center" wrapText="1"/>
    </xf>
    <xf numFmtId="172" fontId="315" fillId="0" borderId="0"/>
    <xf numFmtId="179" fontId="316" fillId="0" borderId="0" applyNumberFormat="0" applyFill="0" applyBorder="0" applyAlignment="0" applyProtection="0">
      <alignment vertical="top"/>
      <protection locked="0"/>
    </xf>
    <xf numFmtId="172" fontId="317" fillId="37" borderId="16" applyNumberFormat="0" applyFont="0" applyAlignment="0" applyProtection="0"/>
    <xf numFmtId="172" fontId="103" fillId="101" borderId="0" applyNumberFormat="0" applyBorder="0" applyAlignment="0" applyProtection="0"/>
    <xf numFmtId="172" fontId="103" fillId="42" borderId="0" applyNumberFormat="0" applyBorder="0" applyAlignment="0" applyProtection="0"/>
    <xf numFmtId="172" fontId="103" fillId="43" borderId="0" applyNumberFormat="0" applyBorder="0" applyAlignment="0" applyProtection="0"/>
    <xf numFmtId="172" fontId="103" fillId="82" borderId="0" applyNumberFormat="0" applyBorder="0" applyAlignment="0" applyProtection="0"/>
    <xf numFmtId="172" fontId="103" fillId="41" borderId="0" applyNumberFormat="0" applyBorder="0" applyAlignment="0" applyProtection="0"/>
    <xf numFmtId="172" fontId="103" fillId="45" borderId="0" applyNumberFormat="0" applyBorder="0" applyAlignment="0" applyProtection="0"/>
    <xf numFmtId="172" fontId="318" fillId="46" borderId="0" applyNumberFormat="0" applyBorder="0" applyAlignment="0" applyProtection="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283" fontId="115" fillId="0" borderId="0"/>
    <xf numFmtId="283" fontId="115" fillId="0" borderId="0"/>
    <xf numFmtId="191" fontId="115" fillId="0" borderId="0"/>
    <xf numFmtId="191" fontId="115" fillId="0" borderId="0"/>
    <xf numFmtId="180" fontId="115" fillId="0" borderId="0"/>
    <xf numFmtId="180" fontId="115" fillId="0" borderId="0"/>
    <xf numFmtId="283" fontId="115" fillId="0" borderId="0"/>
    <xf numFmtId="180" fontId="115" fillId="0" borderId="0"/>
    <xf numFmtId="180" fontId="115" fillId="0" borderId="0"/>
    <xf numFmtId="172" fontId="115" fillId="0" borderId="0"/>
    <xf numFmtId="172" fontId="115" fillId="0" borderId="0"/>
    <xf numFmtId="180" fontId="115" fillId="0" borderId="0"/>
    <xf numFmtId="180" fontId="115" fillId="0" borderId="0"/>
    <xf numFmtId="191" fontId="115" fillId="0" borderId="0"/>
    <xf numFmtId="191" fontId="115" fillId="0" borderId="0"/>
    <xf numFmtId="180" fontId="115" fillId="0" borderId="0"/>
    <xf numFmtId="180" fontId="115" fillId="0" borderId="0"/>
    <xf numFmtId="191" fontId="115" fillId="0" borderId="0"/>
    <xf numFmtId="191" fontId="115" fillId="0" borderId="0"/>
    <xf numFmtId="283" fontId="115" fillId="0" borderId="0"/>
    <xf numFmtId="180" fontId="115" fillId="0" borderId="0"/>
    <xf numFmtId="180" fontId="115" fillId="0" borderId="0"/>
    <xf numFmtId="172" fontId="101" fillId="0" borderId="0"/>
    <xf numFmtId="172" fontId="319" fillId="59" borderId="25" applyNumberFormat="0" applyAlignment="0" applyProtection="0"/>
    <xf numFmtId="0" fontId="163" fillId="0" borderId="24" applyNumberFormat="0" applyFill="0" applyAlignment="0" applyProtection="0"/>
    <xf numFmtId="0" fontId="33" fillId="35" borderId="0">
      <alignment horizontal="right"/>
    </xf>
    <xf numFmtId="284" fontId="25" fillId="0" borderId="0" applyFont="0" applyFill="0" applyBorder="0" applyAlignment="0" applyProtection="0"/>
    <xf numFmtId="284" fontId="25" fillId="0" borderId="0" applyFont="0" applyFill="0" applyBorder="0" applyAlignment="0" applyProtection="0"/>
    <xf numFmtId="43" fontId="25" fillId="0" borderId="0" applyFont="0" applyFill="0" applyBorder="0" applyAlignment="0" applyProtection="0"/>
    <xf numFmtId="233" fontId="25" fillId="0" borderId="0" applyFont="0" applyFill="0" applyBorder="0" applyAlignment="0" applyProtection="0"/>
    <xf numFmtId="3" fontId="25" fillId="0" borderId="0" applyFont="0" applyFill="0" applyBorder="0" applyAlignment="0" applyProtection="0"/>
    <xf numFmtId="0" fontId="320" fillId="0" borderId="24" applyNumberFormat="0" applyFill="0" applyAlignment="0" applyProtection="0"/>
    <xf numFmtId="0" fontId="321" fillId="39" borderId="20" applyNumberFormat="0" applyAlignment="0" applyProtection="0"/>
    <xf numFmtId="0" fontId="137" fillId="39" borderId="20" applyNumberFormat="0" applyAlignment="0" applyProtection="0"/>
    <xf numFmtId="179" fontId="322" fillId="0" borderId="0" applyNumberFormat="0" applyFill="0" applyBorder="0" applyAlignment="0" applyProtection="0">
      <alignment vertical="top"/>
      <protection locked="0"/>
    </xf>
    <xf numFmtId="0" fontId="149" fillId="0" borderId="0" applyNumberFormat="0" applyFont="0" applyFill="0" applyAlignment="0" applyProtection="0"/>
    <xf numFmtId="0" fontId="150" fillId="0" borderId="0" applyNumberFormat="0" applyFon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68" fontId="323" fillId="0" borderId="0"/>
    <xf numFmtId="172" fontId="324" fillId="0" borderId="0" applyNumberFormat="0" applyFill="0" applyBorder="0">
      <alignment horizontal="right"/>
    </xf>
    <xf numFmtId="172" fontId="101" fillId="0" borderId="0"/>
    <xf numFmtId="0" fontId="41" fillId="0" borderId="10">
      <alignment horizontal="left" vertical="top" wrapText="1"/>
    </xf>
    <xf numFmtId="0" fontId="41" fillId="0" borderId="10">
      <alignment horizontal="left" vertical="top" wrapText="1"/>
    </xf>
    <xf numFmtId="172" fontId="45" fillId="0" borderId="0"/>
    <xf numFmtId="0" fontId="222" fillId="0" borderId="69"/>
    <xf numFmtId="0" fontId="325" fillId="122" borderId="29">
      <alignment wrapText="1"/>
    </xf>
    <xf numFmtId="0" fontId="325" fillId="122" borderId="30"/>
    <xf numFmtId="0" fontId="325" fillId="122" borderId="10"/>
    <xf numFmtId="0" fontId="41" fillId="122" borderId="70">
      <alignment horizontal="center" wrapText="1"/>
    </xf>
    <xf numFmtId="179" fontId="326"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9" fontId="328" fillId="0" borderId="0" applyNumberFormat="0" applyFill="0" applyBorder="0" applyAlignment="0" applyProtection="0">
      <alignment vertical="top"/>
      <protection locked="0"/>
    </xf>
    <xf numFmtId="172" fontId="329"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285" fontId="56" fillId="0" borderId="0" applyFont="0" applyFill="0" applyBorder="0" applyAlignment="0" applyProtection="0"/>
    <xf numFmtId="285" fontId="56" fillId="0" borderId="0" applyFont="0" applyFill="0" applyBorder="0" applyAlignment="0" applyProtection="0"/>
    <xf numFmtId="286" fontId="44" fillId="0" borderId="0" applyFont="0" applyFill="0" applyBorder="0" applyAlignment="0" applyProtection="0"/>
    <xf numFmtId="286" fontId="44" fillId="0" borderId="0" applyFont="0" applyFill="0" applyBorder="0" applyAlignment="0" applyProtection="0"/>
    <xf numFmtId="286" fontId="44" fillId="0" borderId="0" applyFont="0" applyFill="0" applyBorder="0" applyAlignment="0" applyProtection="0"/>
    <xf numFmtId="286" fontId="44" fillId="0" borderId="0" applyFont="0" applyFill="0" applyBorder="0" applyAlignment="0" applyProtection="0"/>
    <xf numFmtId="172" fontId="101" fillId="0" borderId="0"/>
    <xf numFmtId="172" fontId="101" fillId="0" borderId="0"/>
    <xf numFmtId="172" fontId="101" fillId="0" borderId="0"/>
    <xf numFmtId="172" fontId="101" fillId="0" borderId="0"/>
    <xf numFmtId="224" fontId="25" fillId="0" borderId="0" applyFill="0" applyBorder="0" applyAlignment="0"/>
    <xf numFmtId="224" fontId="25" fillId="0" borderId="0" applyFill="0" applyBorder="0" applyAlignment="0"/>
    <xf numFmtId="225" fontId="25" fillId="0" borderId="0" applyFill="0" applyBorder="0" applyAlignment="0"/>
    <xf numFmtId="225" fontId="25"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168" fontId="172" fillId="0" borderId="0" applyProtection="0"/>
    <xf numFmtId="172" fontId="163" fillId="0" borderId="24" applyNumberFormat="0" applyFill="0" applyAlignment="0" applyProtection="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01" fillId="0" borderId="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5" fillId="0" borderId="6" applyNumberFormat="0" applyFill="0" applyAlignment="0" applyProtection="0"/>
    <xf numFmtId="172" fontId="330" fillId="0" borderId="71"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63" fillId="0" borderId="24" applyNumberFormat="0" applyFill="0" applyAlignment="0" applyProtection="0"/>
    <xf numFmtId="0" fontId="163" fillId="0" borderId="24" applyNumberFormat="0" applyFill="0" applyAlignment="0" applyProtection="0"/>
    <xf numFmtId="172" fontId="331" fillId="0" borderId="24" applyNumberFormat="0" applyFill="0" applyAlignment="0" applyProtection="0"/>
    <xf numFmtId="172" fontId="330" fillId="0" borderId="71"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0" fillId="0" borderId="71"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330" fillId="0" borderId="71"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69" fillId="0" borderId="24" applyNumberFormat="0" applyFill="0" applyAlignment="0" applyProtection="0"/>
    <xf numFmtId="180" fontId="169" fillId="0" borderId="24" applyNumberFormat="0" applyFill="0" applyAlignment="0" applyProtection="0"/>
    <xf numFmtId="180" fontId="169"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63"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101" fillId="0" borderId="0"/>
    <xf numFmtId="172" fontId="52" fillId="118" borderId="72" applyNumberFormat="0" applyFont="0" applyAlignment="0" applyProtection="0"/>
    <xf numFmtId="172" fontId="163" fillId="0" borderId="24" applyNumberFormat="0" applyFill="0" applyAlignment="0" applyProtection="0"/>
    <xf numFmtId="180" fontId="163" fillId="0" borderId="24" applyNumberFormat="0" applyFill="0" applyAlignment="0" applyProtection="0"/>
    <xf numFmtId="180" fontId="163" fillId="0" borderId="24" applyNumberFormat="0" applyFill="0" applyAlignment="0" applyProtection="0"/>
    <xf numFmtId="172" fontId="331" fillId="0" borderId="24" applyNumberFormat="0" applyFill="0" applyAlignment="0" applyProtection="0"/>
    <xf numFmtId="0" fontId="163" fillId="0" borderId="24" applyNumberFormat="0" applyFill="0" applyAlignment="0" applyProtection="0"/>
    <xf numFmtId="180" fontId="163" fillId="0" borderId="24" applyNumberFormat="0" applyFill="0" applyAlignment="0" applyProtection="0"/>
    <xf numFmtId="180" fontId="163"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3" fillId="0" borderId="24" applyNumberFormat="0" applyFill="0" applyAlignment="0" applyProtection="0"/>
    <xf numFmtId="172" fontId="101" fillId="0" borderId="0"/>
    <xf numFmtId="172"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1" fillId="0" borderId="2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1" fillId="0" borderId="2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1" fillId="0" borderId="2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0" borderId="71" applyNumberFormat="0" applyFill="0" applyAlignment="0" applyProtection="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3" fillId="0" borderId="24"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330" fillId="0" borderId="71" applyNumberFormat="0" applyFill="0" applyAlignment="0" applyProtection="0"/>
    <xf numFmtId="172" fontId="330" fillId="0" borderId="71"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1" fillId="0" borderId="2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1" fillId="0" borderId="24"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3" fillId="0" borderId="24"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3" fillId="0" borderId="24"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3" fillId="0" borderId="24"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3" fillId="0" borderId="24"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163" fillId="0" borderId="24"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0" fontId="163" fillId="0" borderId="24" applyNumberFormat="0" applyFill="0" applyAlignment="0" applyProtection="0"/>
    <xf numFmtId="172" fontId="101" fillId="0" borderId="0"/>
    <xf numFmtId="172" fontId="101" fillId="0" borderId="0"/>
    <xf numFmtId="172" fontId="101" fillId="0" borderId="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5" fillId="0" borderId="6" applyNumberFormat="0" applyFill="0" applyAlignment="0" applyProtection="0"/>
    <xf numFmtId="172" fontId="101" fillId="0" borderId="0"/>
    <xf numFmtId="172" fontId="52" fillId="118" borderId="72" applyNumberFormat="0" applyFont="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81" fontId="333" fillId="157" borderId="0"/>
    <xf numFmtId="172" fontId="101" fillId="0" borderId="0"/>
    <xf numFmtId="172" fontId="101" fillId="0" borderId="0"/>
    <xf numFmtId="179" fontId="334" fillId="0" borderId="30">
      <alignment horizontal="left"/>
      <protection locked="0"/>
    </xf>
    <xf numFmtId="179" fontId="334" fillId="0" borderId="30">
      <alignment horizontal="left"/>
      <protection locked="0"/>
    </xf>
    <xf numFmtId="191" fontId="334" fillId="0" borderId="30">
      <alignment horizontal="left"/>
      <protection locked="0"/>
    </xf>
    <xf numFmtId="191" fontId="334" fillId="0" borderId="30">
      <alignment horizontal="left"/>
      <protection locked="0"/>
    </xf>
    <xf numFmtId="180" fontId="334" fillId="0" borderId="30">
      <alignment horizontal="left"/>
      <protection locked="0"/>
    </xf>
    <xf numFmtId="180" fontId="334" fillId="0" borderId="30">
      <alignment horizontal="left"/>
      <protection locked="0"/>
    </xf>
    <xf numFmtId="0" fontId="334" fillId="0" borderId="30">
      <alignment horizontal="left"/>
      <protection locked="0"/>
    </xf>
    <xf numFmtId="180" fontId="334" fillId="0" borderId="30">
      <alignment horizontal="left"/>
      <protection locked="0"/>
    </xf>
    <xf numFmtId="180" fontId="334" fillId="0" borderId="30">
      <alignment horizontal="left"/>
      <protection locked="0"/>
    </xf>
    <xf numFmtId="172" fontId="334" fillId="0" borderId="30">
      <alignment horizontal="left"/>
      <protection locked="0"/>
    </xf>
    <xf numFmtId="172" fontId="334" fillId="0" borderId="30">
      <alignment horizontal="left"/>
      <protection locked="0"/>
    </xf>
    <xf numFmtId="180" fontId="334" fillId="0" borderId="30">
      <alignment horizontal="left"/>
      <protection locked="0"/>
    </xf>
    <xf numFmtId="180" fontId="334" fillId="0" borderId="30">
      <alignment horizontal="left"/>
      <protection locked="0"/>
    </xf>
    <xf numFmtId="191" fontId="334" fillId="0" borderId="30">
      <alignment horizontal="left"/>
      <protection locked="0"/>
    </xf>
    <xf numFmtId="191" fontId="334" fillId="0" borderId="30">
      <alignment horizontal="left"/>
      <protection locked="0"/>
    </xf>
    <xf numFmtId="180" fontId="334" fillId="0" borderId="30">
      <alignment horizontal="left"/>
      <protection locked="0"/>
    </xf>
    <xf numFmtId="180" fontId="334" fillId="0" borderId="30">
      <alignment horizontal="left"/>
      <protection locked="0"/>
    </xf>
    <xf numFmtId="191" fontId="334" fillId="0" borderId="30">
      <alignment horizontal="left"/>
      <protection locked="0"/>
    </xf>
    <xf numFmtId="191" fontId="334" fillId="0" borderId="30">
      <alignment horizontal="left"/>
      <protection locked="0"/>
    </xf>
    <xf numFmtId="0" fontId="334" fillId="0" borderId="30">
      <alignment horizontal="left"/>
      <protection locked="0"/>
    </xf>
    <xf numFmtId="180" fontId="334" fillId="0" borderId="30">
      <alignment horizontal="left"/>
      <protection locked="0"/>
    </xf>
    <xf numFmtId="180" fontId="334" fillId="0" borderId="30">
      <alignment horizontal="left"/>
      <protection locked="0"/>
    </xf>
    <xf numFmtId="172" fontId="101" fillId="0" borderId="0"/>
    <xf numFmtId="172" fontId="335" fillId="0" borderId="0" applyNumberFormat="0" applyFill="0" applyBorder="0" applyAlignment="0" applyProtection="0"/>
    <xf numFmtId="0" fontId="336" fillId="0" borderId="0"/>
    <xf numFmtId="2" fontId="337" fillId="0" borderId="0">
      <alignment horizontal="centerContinuous" wrapText="1"/>
    </xf>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41" fillId="0" borderId="0" applyNumberFormat="0" applyFill="0" applyBorder="0" applyProtection="0"/>
    <xf numFmtId="0" fontId="341" fillId="0" borderId="0" applyNumberFormat="0" applyFill="0" applyBorder="0" applyAlignment="0" applyProtection="0"/>
    <xf numFmtId="0"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180" fontId="342" fillId="0" borderId="0" applyNumberFormat="0" applyFill="0" applyBorder="0" applyAlignment="0" applyProtection="0">
      <alignment vertical="top"/>
      <protection locked="0"/>
    </xf>
    <xf numFmtId="180" fontId="342" fillId="0" borderId="0" applyNumberFormat="0" applyFill="0" applyBorder="0" applyAlignment="0" applyProtection="0">
      <alignment vertical="top"/>
      <protection locked="0"/>
    </xf>
    <xf numFmtId="172" fontId="25" fillId="0" borderId="0">
      <alignment horizontal="center"/>
    </xf>
    <xf numFmtId="287" fontId="164" fillId="0" borderId="0" applyFont="0" applyFill="0" applyBorder="0" applyAlignment="0" applyProtection="0"/>
    <xf numFmtId="288" fontId="343" fillId="0" borderId="0" applyFont="0" applyFill="0" applyBorder="0" applyAlignment="0" applyProtection="0"/>
    <xf numFmtId="172" fontId="101" fillId="0" borderId="0"/>
    <xf numFmtId="0" fontId="32" fillId="37" borderId="16" applyNumberFormat="0" applyFont="0" applyAlignment="0" applyProtection="0"/>
    <xf numFmtId="1" fontId="52" fillId="0" borderId="0" applyNumberFormat="0" applyAlignment="0">
      <alignment horizontal="center"/>
    </xf>
    <xf numFmtId="1" fontId="52" fillId="0" borderId="0" applyNumberFormat="0" applyAlignment="0">
      <alignment horizontal="center"/>
    </xf>
    <xf numFmtId="289" fontId="344" fillId="0" borderId="0" applyNumberFormat="0">
      <alignment horizontal="centerContinuous"/>
    </xf>
    <xf numFmtId="290" fontId="25" fillId="0" borderId="0" applyFill="0" applyBorder="0" applyAlignment="0" applyProtection="0"/>
    <xf numFmtId="172" fontId="101" fillId="0" borderId="0"/>
    <xf numFmtId="41" fontId="25" fillId="0" borderId="0" applyFont="0" applyFill="0" applyBorder="0" applyAlignment="0" applyProtection="0"/>
    <xf numFmtId="172" fontId="101" fillId="0" borderId="0"/>
    <xf numFmtId="175" fontId="2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91" fontId="25" fillId="0" borderId="0" applyFont="0" applyFill="0" applyBorder="0" applyAlignment="0" applyProtection="0"/>
    <xf numFmtId="291" fontId="2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92" fontId="25" fillId="0" borderId="0" applyFont="0" applyFill="0" applyBorder="0" applyAlignment="0" applyProtection="0"/>
    <xf numFmtId="292" fontId="2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52"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8" fontId="52" fillId="0" borderId="0" applyFont="0" applyFill="0" applyBorder="0" applyAlignment="0" applyProtection="0"/>
    <xf numFmtId="233" fontId="25"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8" fontId="52" fillId="0" borderId="0" applyFont="0" applyFill="0" applyBorder="0" applyAlignment="0" applyProtection="0"/>
    <xf numFmtId="238" fontId="52" fillId="0" borderId="0" applyFont="0" applyFill="0" applyBorder="0" applyAlignment="0" applyProtection="0"/>
    <xf numFmtId="233" fontId="253"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52"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233" fontId="345" fillId="0" borderId="0" applyFont="0" applyFill="0" applyBorder="0" applyAlignment="0" applyProtection="0"/>
    <xf numFmtId="176" fontId="25" fillId="0" borderId="0" applyFont="0" applyFill="0" applyBorder="0" applyAlignment="0" applyProtection="0"/>
    <xf numFmtId="293" fontId="25" fillId="0" borderId="0" applyFont="0" applyFill="0" applyBorder="0" applyAlignment="0" applyProtection="0"/>
    <xf numFmtId="284" fontId="25" fillId="0" borderId="0" applyFont="0" applyFill="0" applyBorder="0" applyAlignment="0" applyProtection="0"/>
    <xf numFmtId="294" fontId="25" fillId="0" borderId="0" applyFont="0" applyFill="0" applyBorder="0" applyAlignment="0" applyProtection="0"/>
    <xf numFmtId="295" fontId="307" fillId="0" borderId="0"/>
    <xf numFmtId="236" fontId="52" fillId="0" borderId="0" applyFont="0" applyFill="0" applyBorder="0" applyAlignment="0" applyProtection="0">
      <alignment vertical="top"/>
    </xf>
    <xf numFmtId="236" fontId="164" fillId="0" borderId="0" applyFont="0" applyFill="0" applyBorder="0" applyAlignment="0" applyProtection="0"/>
    <xf numFmtId="236" fontId="52" fillId="0" borderId="0" applyFont="0" applyFill="0" applyBorder="0" applyAlignment="0" applyProtection="0">
      <alignment vertical="top"/>
    </xf>
    <xf numFmtId="236" fontId="52" fillId="0" borderId="0" applyFont="0" applyFill="0" applyBorder="0" applyAlignment="0" applyProtection="0">
      <alignment vertical="top"/>
    </xf>
    <xf numFmtId="196" fontId="88" fillId="0" borderId="0"/>
    <xf numFmtId="296" fontId="25" fillId="0" borderId="0" applyFont="0" applyFill="0" applyBorder="0" applyAlignment="0" applyProtection="0"/>
    <xf numFmtId="297" fontId="25"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49" fontId="25" fillId="0" borderId="0" applyFont="0" applyFill="0" applyBorder="0" applyAlignment="0" applyProtection="0"/>
    <xf numFmtId="298" fontId="25" fillId="0" borderId="0" applyFont="0" applyFill="0" applyBorder="0" applyAlignment="0" applyProtection="0"/>
    <xf numFmtId="297" fontId="25" fillId="0" borderId="0" applyFont="0" applyFill="0" applyBorder="0" applyAlignment="0" applyProtection="0"/>
    <xf numFmtId="299" fontId="64" fillId="0" borderId="0">
      <protection locked="0"/>
    </xf>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300" fontId="45" fillId="0" borderId="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300" fontId="45" fillId="0" borderId="0"/>
    <xf numFmtId="300" fontId="45" fillId="0" borderId="0"/>
    <xf numFmtId="300" fontId="45" fillId="0" borderId="0"/>
    <xf numFmtId="300" fontId="45" fillId="0" borderId="0" applyFill="0" applyBorder="0" applyAlignment="0" applyProtection="0"/>
    <xf numFmtId="300" fontId="45" fillId="0" borderId="0"/>
    <xf numFmtId="300" fontId="45" fillId="0" borderId="0"/>
    <xf numFmtId="300" fontId="4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xf numFmtId="255" fontId="25" fillId="0" borderId="0"/>
    <xf numFmtId="255" fontId="25" fillId="0" borderId="0"/>
    <xf numFmtId="253" fontId="25" fillId="0" borderId="0" applyFont="0" applyFill="0" applyBorder="0" applyAlignment="0" applyProtection="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0" fontId="25" fillId="0" borderId="0" applyFont="0" applyFill="0" applyBorder="0" applyAlignment="0" applyProtection="0"/>
    <xf numFmtId="0" fontId="25" fillId="0" borderId="0" applyFont="0" applyFill="0" applyBorder="0" applyAlignment="0" applyProtection="0"/>
    <xf numFmtId="301" fontId="25" fillId="0" borderId="0" applyFont="0" applyFill="0" applyBorder="0" applyAlignment="0" applyProtection="0"/>
    <xf numFmtId="302" fontId="25" fillId="0" borderId="0" applyFont="0" applyFill="0" applyBorder="0" applyAlignment="0" applyProtection="0"/>
    <xf numFmtId="303" fontId="64" fillId="0" borderId="0">
      <protection locked="0"/>
    </xf>
    <xf numFmtId="303" fontId="64" fillId="0" borderId="0">
      <protection locked="0"/>
    </xf>
    <xf numFmtId="303" fontId="64" fillId="0" borderId="0">
      <protection locked="0"/>
    </xf>
    <xf numFmtId="304" fontId="64" fillId="0" borderId="0">
      <protection locked="0"/>
    </xf>
    <xf numFmtId="304" fontId="64" fillId="0" borderId="0">
      <protection locked="0"/>
    </xf>
    <xf numFmtId="304" fontId="64" fillId="0" borderId="0">
      <protection locked="0"/>
    </xf>
    <xf numFmtId="3" fontId="101" fillId="0" borderId="0" applyFont="0"/>
    <xf numFmtId="305" fontId="25" fillId="0" borderId="0"/>
    <xf numFmtId="306" fontId="25" fillId="0" borderId="0">
      <alignment horizontal="right"/>
    </xf>
    <xf numFmtId="307" fontId="41" fillId="154" borderId="0">
      <alignment horizontal="center"/>
    </xf>
    <xf numFmtId="269" fontId="25" fillId="0" borderId="0"/>
    <xf numFmtId="0" fontId="346" fillId="0" borderId="0" applyNumberFormat="0">
      <alignment horizontal="right"/>
    </xf>
    <xf numFmtId="308" fontId="194" fillId="0" borderId="0"/>
    <xf numFmtId="308" fontId="194" fillId="0" borderId="0"/>
    <xf numFmtId="308" fontId="194" fillId="0" borderId="0"/>
    <xf numFmtId="0" fontId="199" fillId="0" borderId="0" applyFont="0" applyFill="0" applyBorder="0" applyAlignment="0" applyProtection="0">
      <alignment horizontal="right"/>
    </xf>
    <xf numFmtId="172" fontId="101" fillId="0" borderId="0"/>
    <xf numFmtId="168" fontId="138" fillId="0" borderId="0" applyFill="0" applyBorder="0"/>
    <xf numFmtId="172" fontId="101" fillId="0" borderId="0"/>
    <xf numFmtId="39" fontId="44" fillId="0" borderId="0"/>
    <xf numFmtId="0" fontId="347" fillId="0" borderId="44" applyNumberFormat="0" applyFill="0" applyAlignment="0" applyProtection="0"/>
    <xf numFmtId="0" fontId="348" fillId="0" borderId="22" applyNumberFormat="0" applyFill="0" applyAlignment="0" applyProtection="0"/>
    <xf numFmtId="0" fontId="349" fillId="0" borderId="63" applyNumberFormat="0" applyFill="0" applyAlignment="0" applyProtection="0"/>
    <xf numFmtId="0" fontId="349" fillId="0" borderId="0" applyNumberFormat="0" applyFill="0" applyBorder="0" applyAlignment="0" applyProtection="0"/>
    <xf numFmtId="0" fontId="350" fillId="0" borderId="0"/>
    <xf numFmtId="179" fontId="44" fillId="0"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2" fillId="4" borderId="0" applyNumberFormat="0" applyBorder="0" applyAlignment="0" applyProtection="0"/>
    <xf numFmtId="0" fontId="353" fillId="4" borderId="0" applyNumberFormat="0" applyBorder="0" applyAlignment="0" applyProtection="0"/>
    <xf numFmtId="0" fontId="353" fillId="4" borderId="0"/>
    <xf numFmtId="0" fontId="353" fillId="4" borderId="0"/>
    <xf numFmtId="0" fontId="353" fillId="4" borderId="0"/>
    <xf numFmtId="0" fontId="353" fillId="4" borderId="0"/>
    <xf numFmtId="0" fontId="353" fillId="4" borderId="0"/>
    <xf numFmtId="0" fontId="353" fillId="4" borderId="0"/>
    <xf numFmtId="0" fontId="352" fillId="4" borderId="0"/>
    <xf numFmtId="0" fontId="352" fillId="4" borderId="0"/>
    <xf numFmtId="0" fontId="352" fillId="4"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3" fillId="4" borderId="0" applyNumberFormat="0" applyBorder="0" applyAlignment="0" applyProtection="0"/>
    <xf numFmtId="0" fontId="353" fillId="4" borderId="0"/>
    <xf numFmtId="0" fontId="353" fillId="4" borderId="0"/>
    <xf numFmtId="0" fontId="353" fillId="4" borderId="0"/>
    <xf numFmtId="0" fontId="11" fillId="4" borderId="0" applyNumberFormat="0" applyBorder="0" applyAlignment="0" applyProtection="0"/>
    <xf numFmtId="0" fontId="351" fillId="147" borderId="0"/>
    <xf numFmtId="0" fontId="351" fillId="147" borderId="0"/>
    <xf numFmtId="0" fontId="351" fillId="147" borderId="0"/>
    <xf numFmtId="0" fontId="11" fillId="4" borderId="0"/>
    <xf numFmtId="0" fontId="11" fillId="4" borderId="0"/>
    <xf numFmtId="0" fontId="11" fillId="4" borderId="0"/>
    <xf numFmtId="0" fontId="11" fillId="4" borderId="0"/>
    <xf numFmtId="0" fontId="11" fillId="4" borderId="0"/>
    <xf numFmtId="0" fontId="11" fillId="4" borderId="0"/>
    <xf numFmtId="0" fontId="353" fillId="4" borderId="0" applyNumberFormat="0" applyBorder="0" applyAlignment="0" applyProtection="0"/>
    <xf numFmtId="0" fontId="353" fillId="4" borderId="0"/>
    <xf numFmtId="0" fontId="353" fillId="4" borderId="0"/>
    <xf numFmtId="0" fontId="353" fillId="4" borderId="0"/>
    <xf numFmtId="0" fontId="351" fillId="147" borderId="0" applyNumberFormat="0" applyBorder="0" applyAlignment="0" applyProtection="0"/>
    <xf numFmtId="0" fontId="351" fillId="147" borderId="0"/>
    <xf numFmtId="0" fontId="351" fillId="147" borderId="0"/>
    <xf numFmtId="0" fontId="351" fillId="147" borderId="0"/>
    <xf numFmtId="0" fontId="353" fillId="4" borderId="0" applyNumberFormat="0" applyBorder="0" applyAlignment="0" applyProtection="0"/>
    <xf numFmtId="0" fontId="354" fillId="147" borderId="0"/>
    <xf numFmtId="0" fontId="354" fillId="147" borderId="0"/>
    <xf numFmtId="0" fontId="354" fillId="147" borderId="0"/>
    <xf numFmtId="0" fontId="353" fillId="4" borderId="0"/>
    <xf numFmtId="0" fontId="353" fillId="4"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172" fontId="355" fillId="147" borderId="0" applyNumberFormat="0" applyBorder="0" applyAlignment="0" applyProtection="0"/>
    <xf numFmtId="191"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01" fillId="0" borderId="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11" fillId="4" borderId="0" applyNumberFormat="0" applyBorder="0" applyAlignment="0" applyProtection="0"/>
    <xf numFmtId="172" fontId="330" fillId="118"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5" fillId="38" borderId="0" applyNumberFormat="0" applyBorder="0" applyAlignment="0" applyProtection="0"/>
    <xf numFmtId="0" fontId="355" fillId="38" borderId="0" applyNumberFormat="0" applyBorder="0" applyAlignment="0" applyProtection="0"/>
    <xf numFmtId="172" fontId="356" fillId="118" borderId="0" applyNumberFormat="0" applyBorder="0" applyAlignment="0" applyProtection="0"/>
    <xf numFmtId="172" fontId="330"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30" fillId="118"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330"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1" fillId="38" borderId="0" applyNumberFormat="0" applyBorder="0" applyAlignment="0" applyProtection="0"/>
    <xf numFmtId="180" fontId="351" fillId="38" borderId="0" applyNumberFormat="0" applyBorder="0" applyAlignment="0" applyProtection="0"/>
    <xf numFmtId="180" fontId="351"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55" fillId="3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101" fillId="0" borderId="0"/>
    <xf numFmtId="172" fontId="357" fillId="117" borderId="0" applyNumberFormat="0" applyBorder="0" applyAlignment="0" applyProtection="0"/>
    <xf numFmtId="172" fontId="355" fillId="38" borderId="0" applyNumberFormat="0" applyBorder="0" applyAlignment="0" applyProtection="0"/>
    <xf numFmtId="180" fontId="355" fillId="38" borderId="0" applyNumberFormat="0" applyBorder="0" applyAlignment="0" applyProtection="0"/>
    <xf numFmtId="180" fontId="355" fillId="38" borderId="0" applyNumberFormat="0" applyBorder="0" applyAlignment="0" applyProtection="0"/>
    <xf numFmtId="172" fontId="356" fillId="118" borderId="0" applyNumberFormat="0" applyBorder="0" applyAlignment="0" applyProtection="0"/>
    <xf numFmtId="0" fontId="355" fillId="38" borderId="0" applyNumberFormat="0" applyBorder="0" applyAlignment="0" applyProtection="0"/>
    <xf numFmtId="180" fontId="355" fillId="38" borderId="0" applyNumberFormat="0" applyBorder="0" applyAlignment="0" applyProtection="0"/>
    <xf numFmtId="180" fontId="355" fillId="3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56" fillId="118" borderId="0" applyNumberFormat="0" applyBorder="0" applyAlignment="0" applyProtection="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5" fillId="38" borderId="0" applyNumberFormat="0" applyBorder="0" applyAlignment="0" applyProtection="0"/>
    <xf numFmtId="172" fontId="101" fillId="0" borderId="0"/>
    <xf numFmtId="172"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56"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56"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56"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30" fillId="118" borderId="0" applyNumberFormat="0" applyBorder="0" applyAlignment="0" applyProtection="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5" fillId="38"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30" fillId="118" borderId="0" applyNumberFormat="0" applyBorder="0" applyAlignment="0" applyProtection="0"/>
    <xf numFmtId="172" fontId="330"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56"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56" fillId="118"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5" fillId="38"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5" fillId="38"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5" fillId="38"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5" fillId="38"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55" fillId="38"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0" fontId="355" fillId="38" borderId="0" applyNumberFormat="0" applyBorder="0" applyAlignment="0" applyProtection="0"/>
    <xf numFmtId="172" fontId="101" fillId="0" borderId="0"/>
    <xf numFmtId="172" fontId="101" fillId="0" borderId="0"/>
    <xf numFmtId="172" fontId="101" fillId="0" borderId="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1" fillId="4" borderId="0" applyNumberFormat="0" applyBorder="0" applyAlignment="0" applyProtection="0"/>
    <xf numFmtId="172" fontId="101" fillId="0" borderId="0"/>
    <xf numFmtId="172" fontId="357" fillId="117" borderId="0" applyNumberFormat="0" applyBorder="0" applyAlignment="0" applyProtection="0"/>
    <xf numFmtId="172" fontId="358" fillId="38" borderId="0" applyNumberFormat="0" applyBorder="0" applyAlignment="0" applyProtection="0"/>
    <xf numFmtId="172" fontId="358" fillId="38" borderId="0" applyNumberFormat="0" applyBorder="0" applyAlignment="0" applyProtection="0"/>
    <xf numFmtId="172" fontId="358" fillId="38" borderId="0" applyNumberFormat="0" applyBorder="0" applyAlignment="0" applyProtection="0"/>
    <xf numFmtId="172" fontId="358" fillId="38" borderId="0" applyNumberFormat="0" applyBorder="0" applyAlignment="0" applyProtection="0"/>
    <xf numFmtId="0" fontId="359" fillId="38" borderId="0" applyNumberFormat="0" applyBorder="0" applyAlignment="0" applyProtection="0"/>
    <xf numFmtId="0" fontId="360" fillId="158" borderId="0" applyNumberFormat="0" applyBorder="0" applyProtection="0"/>
    <xf numFmtId="172" fontId="355" fillId="38" borderId="0" applyNumberFormat="0" applyBorder="0" applyAlignment="0" applyProtection="0"/>
    <xf numFmtId="172" fontId="361" fillId="122" borderId="46" applyNumberFormat="0" applyFont="0" applyFill="0" applyAlignment="0" applyProtection="0">
      <alignment horizontal="center"/>
    </xf>
    <xf numFmtId="172" fontId="362" fillId="0" borderId="0">
      <alignment horizontal="left"/>
    </xf>
    <xf numFmtId="37" fontId="363" fillId="0" borderId="0"/>
    <xf numFmtId="172" fontId="101" fillId="0" borderId="0"/>
    <xf numFmtId="0" fontId="44" fillId="0" borderId="0"/>
    <xf numFmtId="172" fontId="44" fillId="0" borderId="0"/>
    <xf numFmtId="180" fontId="44" fillId="0" borderId="0"/>
    <xf numFmtId="180" fontId="44" fillId="0" borderId="0"/>
    <xf numFmtId="309" fontId="364" fillId="0" borderId="30">
      <alignment horizontal="center"/>
      <protection locked="0"/>
    </xf>
    <xf numFmtId="310" fontId="25" fillId="0" borderId="0"/>
    <xf numFmtId="172" fontId="101" fillId="0" borderId="0"/>
    <xf numFmtId="0" fontId="46" fillId="0" borderId="0"/>
    <xf numFmtId="0" fontId="46" fillId="0" borderId="0"/>
    <xf numFmtId="172" fontId="46" fillId="0" borderId="0"/>
    <xf numFmtId="172" fontId="46" fillId="0" borderId="0"/>
    <xf numFmtId="172" fontId="46" fillId="0" borderId="0"/>
    <xf numFmtId="172" fontId="44" fillId="0" borderId="0"/>
    <xf numFmtId="172" fontId="46" fillId="0" borderId="0"/>
    <xf numFmtId="172" fontId="46" fillId="0" borderId="0"/>
    <xf numFmtId="172" fontId="46" fillId="0" borderId="0"/>
    <xf numFmtId="0" fontId="46" fillId="0" borderId="0"/>
    <xf numFmtId="0" fontId="57" fillId="0" borderId="0"/>
    <xf numFmtId="179" fontId="25" fillId="0" borderId="0"/>
    <xf numFmtId="0" fontId="57" fillId="0" borderId="0"/>
    <xf numFmtId="0" fontId="57" fillId="0" borderId="0"/>
    <xf numFmtId="191" fontId="57" fillId="0" borderId="0"/>
    <xf numFmtId="191" fontId="57" fillId="0" borderId="0"/>
    <xf numFmtId="180" fontId="57" fillId="0" borderId="0"/>
    <xf numFmtId="180" fontId="57" fillId="0" borderId="0"/>
    <xf numFmtId="0" fontId="57" fillId="0" borderId="0"/>
    <xf numFmtId="180" fontId="57" fillId="0" borderId="0"/>
    <xf numFmtId="180" fontId="57" fillId="0" borderId="0"/>
    <xf numFmtId="172" fontId="57" fillId="0" borderId="0"/>
    <xf numFmtId="172" fontId="57" fillId="0" borderId="0"/>
    <xf numFmtId="180" fontId="57" fillId="0" borderId="0"/>
    <xf numFmtId="180" fontId="57" fillId="0" borderId="0"/>
    <xf numFmtId="191" fontId="57" fillId="0" borderId="0"/>
    <xf numFmtId="191" fontId="57" fillId="0" borderId="0"/>
    <xf numFmtId="180" fontId="57" fillId="0" borderId="0"/>
    <xf numFmtId="180" fontId="57" fillId="0" borderId="0"/>
    <xf numFmtId="191" fontId="57" fillId="0" borderId="0"/>
    <xf numFmtId="191" fontId="57" fillId="0" borderId="0"/>
    <xf numFmtId="0" fontId="57" fillId="0" borderId="0"/>
    <xf numFmtId="180" fontId="57" fillId="0" borderId="0"/>
    <xf numFmtId="180" fontId="57" fillId="0" borderId="0"/>
    <xf numFmtId="0" fontId="365" fillId="0" borderId="0"/>
    <xf numFmtId="0" fontId="138" fillId="0" borderId="0"/>
    <xf numFmtId="234" fontId="366" fillId="0" borderId="0"/>
    <xf numFmtId="191" fontId="138" fillId="0" borderId="0"/>
    <xf numFmtId="0" fontId="138" fillId="0" borderId="0"/>
    <xf numFmtId="234" fontId="366" fillId="0" borderId="0"/>
    <xf numFmtId="0" fontId="114" fillId="0" borderId="0"/>
    <xf numFmtId="172" fontId="101" fillId="0" borderId="0"/>
    <xf numFmtId="191" fontId="138" fillId="0" borderId="0"/>
    <xf numFmtId="191" fontId="138" fillId="0" borderId="0"/>
    <xf numFmtId="0" fontId="52" fillId="0" borderId="0"/>
    <xf numFmtId="191" fontId="138" fillId="0" borderId="0"/>
    <xf numFmtId="191" fontId="138" fillId="0" borderId="0"/>
    <xf numFmtId="191" fontId="138" fillId="0" borderId="0"/>
    <xf numFmtId="191" fontId="138" fillId="0" borderId="0"/>
    <xf numFmtId="0" fontId="365" fillId="0" borderId="0"/>
    <xf numFmtId="0" fontId="138" fillId="0" borderId="0"/>
    <xf numFmtId="172" fontId="101" fillId="0" borderId="0"/>
    <xf numFmtId="172" fontId="56" fillId="0" borderId="0"/>
    <xf numFmtId="0" fontId="114" fillId="0" borderId="0"/>
    <xf numFmtId="172" fontId="138" fillId="0" borderId="0"/>
    <xf numFmtId="172" fontId="56" fillId="0" borderId="0"/>
    <xf numFmtId="0" fontId="114" fillId="0" borderId="0"/>
    <xf numFmtId="0" fontId="114" fillId="0" borderId="0"/>
    <xf numFmtId="172" fontId="56" fillId="0" borderId="0"/>
    <xf numFmtId="172" fontId="56" fillId="0" borderId="0"/>
    <xf numFmtId="172" fontId="56" fillId="0" borderId="0"/>
    <xf numFmtId="0" fontId="56" fillId="0" borderId="0"/>
    <xf numFmtId="0" fontId="56" fillId="0" borderId="0"/>
    <xf numFmtId="172" fontId="56" fillId="0" borderId="0"/>
    <xf numFmtId="172" fontId="56" fillId="0" borderId="0"/>
    <xf numFmtId="172" fontId="56" fillId="0" borderId="0"/>
    <xf numFmtId="179" fontId="197" fillId="0" borderId="0"/>
    <xf numFmtId="0" fontId="197" fillId="0" borderId="0"/>
    <xf numFmtId="179" fontId="197" fillId="0" borderId="0"/>
    <xf numFmtId="0" fontId="197" fillId="0" borderId="0"/>
    <xf numFmtId="179" fontId="197" fillId="0" borderId="0"/>
    <xf numFmtId="0" fontId="197" fillId="0" borderId="0"/>
    <xf numFmtId="179" fontId="197" fillId="0" borderId="0"/>
    <xf numFmtId="0" fontId="197" fillId="0" borderId="0"/>
    <xf numFmtId="172" fontId="101" fillId="0" borderId="0"/>
    <xf numFmtId="172" fontId="101" fillId="0" borderId="0"/>
    <xf numFmtId="0" fontId="201" fillId="0" borderId="0"/>
    <xf numFmtId="172" fontId="101" fillId="0" borderId="0"/>
    <xf numFmtId="172" fontId="101" fillId="0" borderId="0"/>
    <xf numFmtId="172" fontId="101" fillId="0" borderId="0"/>
    <xf numFmtId="172" fontId="25" fillId="0" borderId="0"/>
    <xf numFmtId="0" fontId="201" fillId="0" borderId="0"/>
    <xf numFmtId="0" fontId="201" fillId="0" borderId="0"/>
    <xf numFmtId="0" fontId="201" fillId="0" borderId="0"/>
    <xf numFmtId="0" fontId="25" fillId="0" borderId="0"/>
    <xf numFmtId="172" fontId="4" fillId="0" borderId="0"/>
    <xf numFmtId="172" fontId="4" fillId="0" borderId="0"/>
    <xf numFmtId="0" fontId="25" fillId="0" borderId="0"/>
    <xf numFmtId="172" fontId="52" fillId="0" borderId="0"/>
    <xf numFmtId="172" fontId="4" fillId="0" borderId="0"/>
    <xf numFmtId="172" fontId="4" fillId="0" borderId="0"/>
    <xf numFmtId="172" fontId="4" fillId="0" borderId="0"/>
    <xf numFmtId="172" fontId="25" fillId="0" borderId="0"/>
    <xf numFmtId="0" fontId="25" fillId="0" borderId="0"/>
    <xf numFmtId="0" fontId="25" fillId="0" borderId="0"/>
    <xf numFmtId="172" fontId="101" fillId="0" borderId="0"/>
    <xf numFmtId="172" fontId="101" fillId="0" borderId="0"/>
    <xf numFmtId="180" fontId="52" fillId="0" borderId="0"/>
    <xf numFmtId="172" fontId="25" fillId="0" borderId="0"/>
    <xf numFmtId="172" fontId="25" fillId="0" borderId="0"/>
    <xf numFmtId="180" fontId="52" fillId="0" borderId="0"/>
    <xf numFmtId="180" fontId="52" fillId="0" borderId="0"/>
    <xf numFmtId="172" fontId="101" fillId="0" borderId="0"/>
    <xf numFmtId="172" fontId="101" fillId="0" borderId="0"/>
    <xf numFmtId="180" fontId="52" fillId="0" borderId="0"/>
    <xf numFmtId="172" fontId="4" fillId="0" borderId="0"/>
    <xf numFmtId="0" fontId="201" fillId="0" borderId="0"/>
    <xf numFmtId="0" fontId="201" fillId="0" borderId="0"/>
    <xf numFmtId="172" fontId="101" fillId="0" borderId="0"/>
    <xf numFmtId="172" fontId="101" fillId="0" borderId="0"/>
    <xf numFmtId="180" fontId="345" fillId="0" borderId="0"/>
    <xf numFmtId="0" fontId="201" fillId="0" borderId="0"/>
    <xf numFmtId="172" fontId="4" fillId="0" borderId="0"/>
    <xf numFmtId="172" fontId="4" fillId="0" borderId="0"/>
    <xf numFmtId="180" fontId="345" fillId="0" borderId="0"/>
    <xf numFmtId="0" fontId="201" fillId="0" borderId="0"/>
    <xf numFmtId="0" fontId="201" fillId="0" borderId="0"/>
    <xf numFmtId="180" fontId="345" fillId="0" borderId="0"/>
    <xf numFmtId="0" fontId="201"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01" fillId="0" borderId="0"/>
    <xf numFmtId="172" fontId="4" fillId="0" borderId="0"/>
    <xf numFmtId="172" fontId="4" fillId="0" borderId="0"/>
    <xf numFmtId="0" fontId="201" fillId="0" borderId="0"/>
    <xf numFmtId="172" fontId="4" fillId="0" borderId="0"/>
    <xf numFmtId="172" fontId="4" fillId="0" borderId="0"/>
    <xf numFmtId="0" fontId="201" fillId="0" borderId="0"/>
    <xf numFmtId="0" fontId="201" fillId="0" borderId="0"/>
    <xf numFmtId="172" fontId="4" fillId="0" borderId="0"/>
    <xf numFmtId="172" fontId="4" fillId="0" borderId="0"/>
    <xf numFmtId="0" fontId="201" fillId="0" borderId="0"/>
    <xf numFmtId="0" fontId="201" fillId="0" borderId="0"/>
    <xf numFmtId="0" fontId="201" fillId="0" borderId="0"/>
    <xf numFmtId="172" fontId="4" fillId="0" borderId="0"/>
    <xf numFmtId="0" fontId="201" fillId="0" borderId="0"/>
    <xf numFmtId="0" fontId="201" fillId="0" borderId="0"/>
    <xf numFmtId="172" fontId="4" fillId="0" borderId="0"/>
    <xf numFmtId="172" fontId="4" fillId="0" borderId="0"/>
    <xf numFmtId="0" fontId="201" fillId="0" borderId="0"/>
    <xf numFmtId="0" fontId="201" fillId="0" borderId="0"/>
    <xf numFmtId="0" fontId="201" fillId="0" borderId="0"/>
    <xf numFmtId="172" fontId="4" fillId="0" borderId="0"/>
    <xf numFmtId="0" fontId="201" fillId="0" borderId="0"/>
    <xf numFmtId="0" fontId="201" fillId="0" borderId="0"/>
    <xf numFmtId="172" fontId="4" fillId="0" borderId="0"/>
    <xf numFmtId="172" fontId="4" fillId="0" borderId="0"/>
    <xf numFmtId="0" fontId="201" fillId="0" borderId="0"/>
    <xf numFmtId="0" fontId="201" fillId="0" borderId="0"/>
    <xf numFmtId="0" fontId="201"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101" fillId="0" borderId="0"/>
    <xf numFmtId="172" fontId="4" fillId="0" borderId="0"/>
    <xf numFmtId="172" fontId="4" fillId="0" borderId="0"/>
    <xf numFmtId="172" fontId="101" fillId="0" borderId="0"/>
    <xf numFmtId="0" fontId="52" fillId="0" borderId="0" applyBorder="0"/>
    <xf numFmtId="172" fontId="52" fillId="0" borderId="0"/>
    <xf numFmtId="18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52" fillId="0" borderId="0"/>
    <xf numFmtId="18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4" fillId="0" borderId="0"/>
    <xf numFmtId="172" fontId="4" fillId="0" borderId="0"/>
    <xf numFmtId="172" fontId="52"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52" fillId="0" borderId="0"/>
    <xf numFmtId="18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52" fillId="0" borderId="0"/>
    <xf numFmtId="18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4" fillId="0" borderId="0"/>
    <xf numFmtId="172" fontId="4" fillId="0" borderId="0"/>
    <xf numFmtId="172" fontId="52" fillId="0" borderId="0"/>
    <xf numFmtId="18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52" fillId="0" borderId="0"/>
    <xf numFmtId="18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52" fillId="0" borderId="0"/>
    <xf numFmtId="180" fontId="52" fillId="0" borderId="0"/>
    <xf numFmtId="0" fontId="25" fillId="0" borderId="0"/>
    <xf numFmtId="0" fontId="25" fillId="0" borderId="0"/>
    <xf numFmtId="0" fontId="25" fillId="0" borderId="0"/>
    <xf numFmtId="0" fontId="25" fillId="0" borderId="0"/>
    <xf numFmtId="194" fontId="44" fillId="0" borderId="0"/>
    <xf numFmtId="180" fontId="4" fillId="0" borderId="0"/>
    <xf numFmtId="0" fontId="367" fillId="0" borderId="0"/>
    <xf numFmtId="0" fontId="367" fillId="0" borderId="0"/>
    <xf numFmtId="0" fontId="367" fillId="0" borderId="0"/>
    <xf numFmtId="180" fontId="4" fillId="0" borderId="0"/>
    <xf numFmtId="0" fontId="52" fillId="0" borderId="0" applyBorder="0"/>
    <xf numFmtId="172" fontId="52" fillId="0" borderId="0"/>
    <xf numFmtId="180" fontId="52" fillId="0" borderId="0"/>
    <xf numFmtId="180" fontId="4" fillId="0" borderId="0"/>
    <xf numFmtId="0" fontId="367" fillId="0" borderId="0"/>
    <xf numFmtId="0" fontId="25" fillId="0" borderId="0" applyFill="0" applyBorder="0" applyAlignment="0" applyProtection="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4" fillId="0" borderId="0"/>
    <xf numFmtId="0" fontId="4" fillId="0" borderId="0"/>
    <xf numFmtId="0" fontId="4" fillId="0" borderId="0"/>
    <xf numFmtId="0" fontId="52" fillId="0" borderId="0" applyBorder="0"/>
    <xf numFmtId="172" fontId="52" fillId="0" borderId="0"/>
    <xf numFmtId="180" fontId="52" fillId="0" borderId="0"/>
    <xf numFmtId="0" fontId="4" fillId="0" borderId="0"/>
    <xf numFmtId="0" fontId="26" fillId="0" borderId="0"/>
    <xf numFmtId="0" fontId="36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2" fontId="101" fillId="0" borderId="0"/>
    <xf numFmtId="0" fontId="201" fillId="0" borderId="0"/>
    <xf numFmtId="172" fontId="4" fillId="0" borderId="0"/>
    <xf numFmtId="172" fontId="4" fillId="0" borderId="0"/>
    <xf numFmtId="0" fontId="201" fillId="0" borderId="0"/>
    <xf numFmtId="0" fontId="201" fillId="0" borderId="0"/>
    <xf numFmtId="0" fontId="25" fillId="0" borderId="0"/>
    <xf numFmtId="172" fontId="4" fillId="0" borderId="0"/>
    <xf numFmtId="172" fontId="4" fillId="0" borderId="0"/>
    <xf numFmtId="0" fontId="25" fillId="0" borderId="0"/>
    <xf numFmtId="0" fontId="25" fillId="0" borderId="0"/>
    <xf numFmtId="172" fontId="101" fillId="0" borderId="0"/>
    <xf numFmtId="172" fontId="101" fillId="0" borderId="0"/>
    <xf numFmtId="180" fontId="52" fillId="0" borderId="0"/>
    <xf numFmtId="311" fontId="46" fillId="0" borderId="0"/>
    <xf numFmtId="172" fontId="52" fillId="0" borderId="0"/>
    <xf numFmtId="180" fontId="52" fillId="0" borderId="0"/>
    <xf numFmtId="180" fontId="52" fillId="0" borderId="0"/>
    <xf numFmtId="172" fontId="46" fillId="0" borderId="0"/>
    <xf numFmtId="172" fontId="101" fillId="0" borderId="0"/>
    <xf numFmtId="172" fontId="101" fillId="0" borderId="0"/>
    <xf numFmtId="0" fontId="201" fillId="0" borderId="0"/>
    <xf numFmtId="0" fontId="52" fillId="0" borderId="0"/>
    <xf numFmtId="172" fontId="101" fillId="0" borderId="0"/>
    <xf numFmtId="172" fontId="101" fillId="0" borderId="0"/>
    <xf numFmtId="180" fontId="345" fillId="0" borderId="0"/>
    <xf numFmtId="172" fontId="101" fillId="0" borderId="0"/>
    <xf numFmtId="172" fontId="345" fillId="0" borderId="0"/>
    <xf numFmtId="180" fontId="345" fillId="0" borderId="0"/>
    <xf numFmtId="180" fontId="345" fillId="0" borderId="0"/>
    <xf numFmtId="172" fontId="101" fillId="0" borderId="0"/>
    <xf numFmtId="180" fontId="345" fillId="0" borderId="0"/>
    <xf numFmtId="180" fontId="345" fillId="0" borderId="0"/>
    <xf numFmtId="0" fontId="201"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101" fillId="0" borderId="0"/>
    <xf numFmtId="172" fontId="4" fillId="0" borderId="0"/>
    <xf numFmtId="172" fontId="4" fillId="0" borderId="0"/>
    <xf numFmtId="172" fontId="101" fillId="0" borderId="0"/>
    <xf numFmtId="0" fontId="52" fillId="0" borderId="0" applyBorder="0"/>
    <xf numFmtId="172" fontId="52" fillId="0" borderId="0"/>
    <xf numFmtId="18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applyBorder="0"/>
    <xf numFmtId="180" fontId="52" fillId="0" borderId="0"/>
    <xf numFmtId="18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applyBorder="0"/>
    <xf numFmtId="172" fontId="52" fillId="0" borderId="0"/>
    <xf numFmtId="18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applyBorder="0"/>
    <xf numFmtId="172" fontId="52" fillId="0" borderId="0"/>
    <xf numFmtId="18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applyBorder="0"/>
    <xf numFmtId="172" fontId="52" fillId="0" borderId="0"/>
    <xf numFmtId="18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201" fillId="0" borderId="0"/>
    <xf numFmtId="0" fontId="201" fillId="0" borderId="0"/>
    <xf numFmtId="0" fontId="201" fillId="0" borderId="0"/>
    <xf numFmtId="0" fontId="201" fillId="0" borderId="0"/>
    <xf numFmtId="0" fontId="25" fillId="0" borderId="0"/>
    <xf numFmtId="0" fontId="25" fillId="0" borderId="0"/>
    <xf numFmtId="0" fontId="25" fillId="0" borderId="0"/>
    <xf numFmtId="191" fontId="52" fillId="0" borderId="0"/>
    <xf numFmtId="180" fontId="52" fillId="0" borderId="0"/>
    <xf numFmtId="180" fontId="52" fillId="0" borderId="0"/>
    <xf numFmtId="172" fontId="4" fillId="0" borderId="0"/>
    <xf numFmtId="172" fontId="4" fillId="0" borderId="0"/>
    <xf numFmtId="172" fontId="4" fillId="0" borderId="0"/>
    <xf numFmtId="180" fontId="52" fillId="0" borderId="0"/>
    <xf numFmtId="172" fontId="101" fillId="0" borderId="0"/>
    <xf numFmtId="180" fontId="52" fillId="0" borderId="0"/>
    <xf numFmtId="180" fontId="52" fillId="0" borderId="0"/>
    <xf numFmtId="0" fontId="201" fillId="0" borderId="0"/>
    <xf numFmtId="0" fontId="25" fillId="0" borderId="0" applyNumberFormat="0" applyFill="0" applyBorder="0" applyAlignment="0" applyProtection="0"/>
    <xf numFmtId="0" fontId="345" fillId="0" borderId="0"/>
    <xf numFmtId="180" fontId="345" fillId="0" borderId="0"/>
    <xf numFmtId="180" fontId="345" fillId="0" borderId="0"/>
    <xf numFmtId="172" fontId="4" fillId="0" borderId="0"/>
    <xf numFmtId="172" fontId="4" fillId="0" borderId="0"/>
    <xf numFmtId="172" fontId="4"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191" fontId="52" fillId="0" borderId="0"/>
    <xf numFmtId="0" fontId="201" fillId="0" borderId="0"/>
    <xf numFmtId="0" fontId="201" fillId="0" borderId="0"/>
    <xf numFmtId="0" fontId="201" fillId="0" borderId="0"/>
    <xf numFmtId="172" fontId="101"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xf numFmtId="172" fontId="52" fillId="0" borderId="0"/>
    <xf numFmtId="180" fontId="52" fillId="0" borderId="0"/>
    <xf numFmtId="0" fontId="52" fillId="0" borderId="0" applyBorder="0"/>
    <xf numFmtId="172" fontId="52" fillId="0" borderId="0"/>
    <xf numFmtId="180" fontId="52" fillId="0" borderId="0"/>
    <xf numFmtId="0" fontId="201" fillId="0" borderId="0"/>
    <xf numFmtId="0" fontId="201" fillId="0" borderId="0"/>
    <xf numFmtId="0" fontId="201" fillId="0" borderId="0"/>
    <xf numFmtId="172" fontId="52" fillId="0" borderId="0"/>
    <xf numFmtId="172" fontId="101" fillId="0" borderId="0"/>
    <xf numFmtId="172" fontId="101"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72" fontId="4" fillId="0" borderId="0"/>
    <xf numFmtId="172" fontId="4" fillId="0" borderId="0"/>
    <xf numFmtId="180" fontId="52" fillId="0" borderId="0"/>
    <xf numFmtId="0" fontId="25" fillId="0" borderId="0"/>
    <xf numFmtId="0" fontId="25" fillId="0" borderId="0"/>
    <xf numFmtId="180" fontId="52" fillId="0" borderId="0"/>
    <xf numFmtId="0" fontId="201" fillId="0" borderId="0"/>
    <xf numFmtId="0" fontId="26" fillId="0" borderId="0"/>
    <xf numFmtId="172" fontId="4" fillId="0" borderId="0"/>
    <xf numFmtId="172" fontId="4" fillId="0" borderId="0"/>
    <xf numFmtId="180" fontId="52" fillId="0" borderId="0"/>
    <xf numFmtId="191" fontId="52" fillId="0" borderId="0"/>
    <xf numFmtId="191"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0" fontId="345" fillId="0" borderId="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191" fontId="52" fillId="0" borderId="0"/>
    <xf numFmtId="0" fontId="201" fillId="0" borderId="0"/>
    <xf numFmtId="0" fontId="201" fillId="0" borderId="0"/>
    <xf numFmtId="172" fontId="101" fillId="0" borderId="0"/>
    <xf numFmtId="0" fontId="52" fillId="0" borderId="0" applyBorder="0"/>
    <xf numFmtId="172" fontId="52" fillId="0" borderId="0"/>
    <xf numFmtId="180" fontId="52" fillId="0" borderId="0"/>
    <xf numFmtId="0" fontId="52" fillId="0" borderId="0" applyBorder="0"/>
    <xf numFmtId="172" fontId="52" fillId="0" borderId="0"/>
    <xf numFmtId="180" fontId="52"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201" fillId="0" borderId="0"/>
    <xf numFmtId="0" fontId="201" fillId="0" borderId="0"/>
    <xf numFmtId="0" fontId="201" fillId="0" borderId="0"/>
    <xf numFmtId="0" fontId="201" fillId="0" borderId="0"/>
    <xf numFmtId="0" fontId="25" fillId="0" borderId="0"/>
    <xf numFmtId="0" fontId="201" fillId="0" borderId="0"/>
    <xf numFmtId="0" fontId="201" fillId="0" borderId="0"/>
    <xf numFmtId="191" fontId="52" fillId="0" borderId="0" applyNumberFormat="0" applyFill="0" applyBorder="0" applyAlignment="0" applyProtection="0"/>
    <xf numFmtId="0" fontId="201" fillId="0" borderId="0"/>
    <xf numFmtId="0" fontId="201" fillId="0" borderId="0"/>
    <xf numFmtId="0" fontId="25" fillId="0" borderId="0"/>
    <xf numFmtId="172" fontId="4" fillId="0" borderId="0"/>
    <xf numFmtId="172" fontId="4" fillId="0" borderId="0"/>
    <xf numFmtId="180" fontId="52" fillId="0" borderId="0"/>
    <xf numFmtId="0" fontId="25" fillId="0" borderId="0"/>
    <xf numFmtId="172" fontId="52" fillId="0" borderId="0"/>
    <xf numFmtId="180" fontId="52" fillId="0" borderId="0"/>
    <xf numFmtId="180" fontId="52" fillId="0" borderId="0"/>
    <xf numFmtId="0" fontId="25" fillId="0" borderId="0"/>
    <xf numFmtId="180" fontId="52" fillId="0" borderId="0"/>
    <xf numFmtId="180" fontId="52" fillId="0" borderId="0"/>
    <xf numFmtId="0" fontId="201" fillId="0" borderId="0"/>
    <xf numFmtId="191" fontId="25" fillId="0" borderId="0" applyNumberFormat="0" applyFill="0" applyBorder="0" applyAlignment="0" applyProtection="0"/>
    <xf numFmtId="172" fontId="4" fillId="0" borderId="0"/>
    <xf numFmtId="172" fontId="4"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0" fontId="25" fillId="0" borderId="0" applyNumberFormat="0" applyFill="0" applyBorder="0" applyAlignment="0" applyProtection="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0" fontId="25" fillId="0" borderId="0"/>
    <xf numFmtId="180" fontId="25" fillId="0" borderId="0"/>
    <xf numFmtId="180" fontId="25" fillId="0" borderId="0"/>
    <xf numFmtId="0" fontId="201" fillId="0" borderId="0"/>
    <xf numFmtId="0" fontId="201" fillId="0" borderId="0"/>
    <xf numFmtId="172" fontId="101" fillId="0" borderId="0"/>
    <xf numFmtId="191" fontId="25" fillId="0" borderId="0" applyNumberFormat="0" applyFill="0" applyBorder="0" applyAlignment="0" applyProtection="0"/>
    <xf numFmtId="0" fontId="52" fillId="0" borderId="0" applyBorder="0"/>
    <xf numFmtId="180" fontId="4" fillId="0" borderId="0"/>
    <xf numFmtId="0" fontId="52" fillId="0" borderId="0" applyBorder="0"/>
    <xf numFmtId="172" fontId="52" fillId="0" borderId="0"/>
    <xf numFmtId="0" fontId="4" fillId="0" borderId="0"/>
    <xf numFmtId="0" fontId="52" fillId="0" borderId="0" applyBorder="0"/>
    <xf numFmtId="180" fontId="4" fillId="0" borderId="0"/>
    <xf numFmtId="180" fontId="4" fillId="0" borderId="0"/>
    <xf numFmtId="0" fontId="52" fillId="0" borderId="0" applyBorder="0"/>
    <xf numFmtId="172" fontId="52" fillId="0" borderId="0"/>
    <xf numFmtId="180" fontId="4" fillId="0" borderId="0"/>
    <xf numFmtId="0" fontId="52" fillId="0" borderId="0" applyBorder="0"/>
    <xf numFmtId="172" fontId="52" fillId="0" borderId="0"/>
    <xf numFmtId="180" fontId="4" fillId="0" borderId="0"/>
    <xf numFmtId="0" fontId="52" fillId="0" borderId="0" applyBorder="0"/>
    <xf numFmtId="180" fontId="4" fillId="0" borderId="0"/>
    <xf numFmtId="180" fontId="4" fillId="0" borderId="0"/>
    <xf numFmtId="0" fontId="52" fillId="0" borderId="0" applyBorder="0"/>
    <xf numFmtId="180" fontId="52" fillId="0" borderId="0"/>
    <xf numFmtId="180" fontId="52" fillId="0" borderId="0"/>
    <xf numFmtId="0" fontId="52" fillId="0" borderId="0" applyBorder="0"/>
    <xf numFmtId="180" fontId="52" fillId="0" borderId="0"/>
    <xf numFmtId="180" fontId="52" fillId="0" borderId="0"/>
    <xf numFmtId="0" fontId="52" fillId="0" borderId="0" applyBorder="0"/>
    <xf numFmtId="180" fontId="52" fillId="0" borderId="0"/>
    <xf numFmtId="180" fontId="52" fillId="0" borderId="0"/>
    <xf numFmtId="0" fontId="52" fillId="0" borderId="0" applyBorder="0"/>
    <xf numFmtId="180" fontId="52" fillId="0" borderId="0"/>
    <xf numFmtId="180" fontId="52"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1" fontId="52" fillId="0" borderId="0"/>
    <xf numFmtId="180" fontId="52" fillId="0" borderId="0"/>
    <xf numFmtId="180" fontId="52" fillId="0" borderId="0"/>
    <xf numFmtId="0" fontId="25" fillId="0" borderId="0"/>
    <xf numFmtId="172" fontId="52" fillId="0" borderId="0"/>
    <xf numFmtId="180" fontId="52" fillId="0" borderId="0"/>
    <xf numFmtId="180" fontId="52" fillId="0" borderId="0"/>
    <xf numFmtId="0" fontId="25" fillId="0" borderId="0"/>
    <xf numFmtId="180" fontId="52" fillId="0" borderId="0"/>
    <xf numFmtId="180" fontId="52" fillId="0" borderId="0"/>
    <xf numFmtId="0" fontId="52" fillId="0" borderId="0"/>
    <xf numFmtId="0" fontId="52" fillId="0" borderId="0"/>
    <xf numFmtId="0" fontId="52" fillId="0" borderId="0"/>
    <xf numFmtId="0" fontId="201" fillId="0" borderId="0"/>
    <xf numFmtId="172" fontId="101" fillId="0" borderId="0"/>
    <xf numFmtId="191" fontId="52" fillId="0" borderId="0"/>
    <xf numFmtId="180" fontId="52" fillId="0" borderId="0"/>
    <xf numFmtId="180" fontId="52" fillId="0" borderId="0"/>
    <xf numFmtId="172" fontId="101"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0" fontId="25" fillId="0" borderId="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191" fontId="52" fillId="0" borderId="0"/>
    <xf numFmtId="0" fontId="201" fillId="0" borderId="0"/>
    <xf numFmtId="0" fontId="201" fillId="0" borderId="0"/>
    <xf numFmtId="172" fontId="101" fillId="0" borderId="0"/>
    <xf numFmtId="0" fontId="52" fillId="0" borderId="0" applyBorder="0"/>
    <xf numFmtId="180" fontId="4" fillId="0" borderId="0"/>
    <xf numFmtId="180" fontId="4" fillId="0" borderId="0"/>
    <xf numFmtId="0" fontId="52" fillId="0" borderId="0" applyBorder="0"/>
    <xf numFmtId="180" fontId="4" fillId="0" borderId="0"/>
    <xf numFmtId="180" fontId="4" fillId="0" borderId="0"/>
    <xf numFmtId="0" fontId="52" fillId="0" borderId="0" applyBorder="0"/>
    <xf numFmtId="180" fontId="4" fillId="0" borderId="0"/>
    <xf numFmtId="180" fontId="4" fillId="0" borderId="0"/>
    <xf numFmtId="0" fontId="52" fillId="0" borderId="0" applyBorder="0"/>
    <xf numFmtId="180" fontId="52" fillId="0" borderId="0"/>
    <xf numFmtId="180" fontId="52" fillId="0" borderId="0"/>
    <xf numFmtId="0" fontId="52" fillId="0" borderId="0" applyBorder="0"/>
    <xf numFmtId="180" fontId="52" fillId="0" borderId="0"/>
    <xf numFmtId="180" fontId="52" fillId="0" borderId="0"/>
    <xf numFmtId="0" fontId="52" fillId="0" borderId="0" applyBorder="0"/>
    <xf numFmtId="180" fontId="52" fillId="0" borderId="0"/>
    <xf numFmtId="180" fontId="52" fillId="0" borderId="0"/>
    <xf numFmtId="0" fontId="52" fillId="0" borderId="0" applyBorder="0"/>
    <xf numFmtId="180" fontId="52" fillId="0" borderId="0"/>
    <xf numFmtId="180" fontId="52" fillId="0" borderId="0"/>
    <xf numFmtId="0" fontId="52" fillId="0" borderId="0" applyBorder="0"/>
    <xf numFmtId="180" fontId="52" fillId="0" borderId="0"/>
    <xf numFmtId="191" fontId="4" fillId="0" borderId="0"/>
    <xf numFmtId="180" fontId="52" fillId="0" borderId="0"/>
    <xf numFmtId="191" fontId="4" fillId="0" borderId="0"/>
    <xf numFmtId="172" fontId="52" fillId="0" borderId="0"/>
    <xf numFmtId="180" fontId="52" fillId="0" borderId="0"/>
    <xf numFmtId="180" fontId="52" fillId="0" borderId="0"/>
    <xf numFmtId="172" fontId="52" fillId="0" borderId="0"/>
    <xf numFmtId="180" fontId="52" fillId="0" borderId="0"/>
    <xf numFmtId="180" fontId="52"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1" fontId="52" fillId="0" borderId="0"/>
    <xf numFmtId="180" fontId="52" fillId="0" borderId="0"/>
    <xf numFmtId="180" fontId="52" fillId="0" borderId="0"/>
    <xf numFmtId="0" fontId="25" fillId="0" borderId="0"/>
    <xf numFmtId="172" fontId="52" fillId="0" borderId="0"/>
    <xf numFmtId="180" fontId="52" fillId="0" borderId="0"/>
    <xf numFmtId="180" fontId="52" fillId="0" borderId="0"/>
    <xf numFmtId="0" fontId="25" fillId="0" borderId="0"/>
    <xf numFmtId="180" fontId="52" fillId="0" borderId="0"/>
    <xf numFmtId="180" fontId="52" fillId="0" borderId="0"/>
    <xf numFmtId="0" fontId="52" fillId="0" borderId="0"/>
    <xf numFmtId="0" fontId="52" fillId="0" borderId="0"/>
    <xf numFmtId="0" fontId="52" fillId="0" borderId="0"/>
    <xf numFmtId="0" fontId="201" fillId="0" borderId="0"/>
    <xf numFmtId="191" fontId="52" fillId="0" borderId="0"/>
    <xf numFmtId="191"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0" fontId="345" fillId="0" borderId="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191" fontId="52" fillId="0" borderId="0"/>
    <xf numFmtId="0" fontId="201" fillId="0" borderId="0"/>
    <xf numFmtId="0" fontId="201" fillId="0" borderId="0"/>
    <xf numFmtId="172" fontId="101" fillId="0" borderId="0"/>
    <xf numFmtId="172" fontId="52" fillId="0" borderId="0"/>
    <xf numFmtId="180" fontId="4" fillId="0" borderId="0"/>
    <xf numFmtId="180" fontId="4" fillId="0" borderId="0"/>
    <xf numFmtId="172" fontId="52" fillId="0" borderId="0"/>
    <xf numFmtId="180" fontId="52" fillId="0" borderId="0"/>
    <xf numFmtId="180"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52" fillId="0" borderId="0"/>
    <xf numFmtId="172" fontId="52" fillId="0" borderId="0"/>
    <xf numFmtId="180" fontId="52" fillId="0" borderId="0"/>
    <xf numFmtId="180" fontId="52" fillId="0" borderId="0"/>
    <xf numFmtId="14" fontId="52" fillId="0" borderId="0" applyProtection="0">
      <alignment vertical="center"/>
    </xf>
    <xf numFmtId="172"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0" fontId="201" fillId="0" borderId="0"/>
    <xf numFmtId="0" fontId="201" fillId="0" borderId="0"/>
    <xf numFmtId="0" fontId="2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1" fontId="52" fillId="0" borderId="0"/>
    <xf numFmtId="180" fontId="52" fillId="0" borderId="0"/>
    <xf numFmtId="180" fontId="52" fillId="0" borderId="0"/>
    <xf numFmtId="0" fontId="25" fillId="0" borderId="0"/>
    <xf numFmtId="172" fontId="52" fillId="0" borderId="0"/>
    <xf numFmtId="180" fontId="52" fillId="0" borderId="0"/>
    <xf numFmtId="180" fontId="52" fillId="0" borderId="0"/>
    <xf numFmtId="0" fontId="25" fillId="0" borderId="0"/>
    <xf numFmtId="180" fontId="52" fillId="0" borderId="0"/>
    <xf numFmtId="180" fontId="52" fillId="0" borderId="0"/>
    <xf numFmtId="0" fontId="4" fillId="0" borderId="0"/>
    <xf numFmtId="0" fontId="4" fillId="0" borderId="0"/>
    <xf numFmtId="0" fontId="4" fillId="0" borderId="0"/>
    <xf numFmtId="0" fontId="201" fillId="0" borderId="0"/>
    <xf numFmtId="0" fontId="4" fillId="0" borderId="0"/>
    <xf numFmtId="191"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0" fontId="4" fillId="0" borderId="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191" fontId="52" fillId="0" borderId="0"/>
    <xf numFmtId="0" fontId="201" fillId="0" borderId="0"/>
    <xf numFmtId="0" fontId="201" fillId="0" borderId="0"/>
    <xf numFmtId="172" fontId="101"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72" fontId="52" fillId="0" borderId="0"/>
    <xf numFmtId="180" fontId="52" fillId="0" borderId="0"/>
    <xf numFmtId="172" fontId="52" fillId="0" borderId="0"/>
    <xf numFmtId="180"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80" fontId="52"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201" fillId="0" borderId="0"/>
    <xf numFmtId="0" fontId="201" fillId="0" borderId="0"/>
    <xf numFmtId="0" fontId="201" fillId="0" borderId="0"/>
    <xf numFmtId="0" fontId="201" fillId="0" borderId="0"/>
    <xf numFmtId="0" fontId="201" fillId="0" borderId="0"/>
    <xf numFmtId="0" fontId="201" fillId="0" borderId="0"/>
    <xf numFmtId="180" fontId="52" fillId="0" borderId="0"/>
    <xf numFmtId="180" fontId="52" fillId="0" borderId="0"/>
    <xf numFmtId="0" fontId="201" fillId="0" borderId="0"/>
    <xf numFmtId="172" fontId="4" fillId="0" borderId="0"/>
    <xf numFmtId="172" fontId="4"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0" fontId="201"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201" fillId="0" borderId="0"/>
    <xf numFmtId="172" fontId="4" fillId="0" borderId="0"/>
    <xf numFmtId="172" fontId="4" fillId="0" borderId="0"/>
    <xf numFmtId="172" fontId="4"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172" fontId="47" fillId="0" borderId="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0" fontId="25" fillId="0" borderId="0"/>
    <xf numFmtId="0" fontId="25"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80" fontId="4" fillId="0" borderId="0"/>
    <xf numFmtId="0" fontId="201" fillId="0" borderId="0"/>
    <xf numFmtId="0" fontId="201" fillId="0" borderId="0"/>
    <xf numFmtId="0" fontId="201"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1" fontId="52" fillId="0" borderId="0"/>
    <xf numFmtId="180" fontId="52" fillId="0" borderId="0"/>
    <xf numFmtId="180" fontId="52" fillId="0" borderId="0"/>
    <xf numFmtId="0" fontId="25" fillId="0" borderId="0"/>
    <xf numFmtId="172" fontId="52" fillId="0" borderId="0"/>
    <xf numFmtId="180" fontId="52" fillId="0" borderId="0"/>
    <xf numFmtId="180" fontId="52" fillId="0" borderId="0"/>
    <xf numFmtId="0" fontId="25" fillId="0" borderId="0"/>
    <xf numFmtId="172" fontId="101" fillId="0" borderId="0"/>
    <xf numFmtId="172" fontId="4" fillId="0" borderId="0"/>
    <xf numFmtId="172" fontId="4" fillId="0" borderId="0"/>
    <xf numFmtId="0" fontId="201" fillId="0" borderId="0"/>
    <xf numFmtId="172" fontId="101" fillId="0" borderId="0"/>
    <xf numFmtId="191" fontId="52" fillId="0" borderId="0"/>
    <xf numFmtId="180" fontId="52" fillId="0" borderId="0"/>
    <xf numFmtId="180" fontId="52" fillId="0" borderId="0"/>
    <xf numFmtId="172" fontId="4" fillId="0" borderId="0"/>
    <xf numFmtId="172" fontId="52" fillId="0" borderId="0"/>
    <xf numFmtId="180" fontId="52" fillId="0" borderId="0"/>
    <xf numFmtId="180" fontId="52" fillId="0" borderId="0"/>
    <xf numFmtId="172" fontId="4" fillId="0" borderId="0"/>
    <xf numFmtId="180" fontId="52" fillId="0" borderId="0"/>
    <xf numFmtId="180" fontId="52" fillId="0" borderId="0"/>
    <xf numFmtId="0" fontId="201" fillId="0" borderId="0"/>
    <xf numFmtId="0" fontId="345" fillId="0" borderId="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91" fontId="52" fillId="0" borderId="0"/>
    <xf numFmtId="180" fontId="52"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191" fontId="52" fillId="0" borderId="0"/>
    <xf numFmtId="0" fontId="201" fillId="0" borderId="0"/>
    <xf numFmtId="0" fontId="201" fillId="0" borderId="0"/>
    <xf numFmtId="0" fontId="25" fillId="0" borderId="0"/>
    <xf numFmtId="172" fontId="52" fillId="0" borderId="0"/>
    <xf numFmtId="172" fontId="52" fillId="0" borderId="0"/>
    <xf numFmtId="172" fontId="52" fillId="0" borderId="0"/>
    <xf numFmtId="180" fontId="4" fillId="0" borderId="0"/>
    <xf numFmtId="172" fontId="52" fillId="0" borderId="0"/>
    <xf numFmtId="172" fontId="52" fillId="0" borderId="0"/>
    <xf numFmtId="172" fontId="52" fillId="0" borderId="0"/>
    <xf numFmtId="180" fontId="4"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4" fillId="0" borderId="0"/>
    <xf numFmtId="172" fontId="52" fillId="0" borderId="0"/>
    <xf numFmtId="0" fontId="4" fillId="0" borderId="0"/>
    <xf numFmtId="180" fontId="4" fillId="0" borderId="0"/>
    <xf numFmtId="172" fontId="52" fillId="0" borderId="0"/>
    <xf numFmtId="172" fontId="52" fillId="0" borderId="0"/>
    <xf numFmtId="0" fontId="25" fillId="0" borderId="0"/>
    <xf numFmtId="180" fontId="25" fillId="0" borderId="0"/>
    <xf numFmtId="180" fontId="25" fillId="0" borderId="0"/>
    <xf numFmtId="172" fontId="52" fillId="0" borderId="0"/>
    <xf numFmtId="0" fontId="25" fillId="0" borderId="0"/>
    <xf numFmtId="0" fontId="4" fillId="0" borderId="0"/>
    <xf numFmtId="180" fontId="25" fillId="0" borderId="0"/>
    <xf numFmtId="172" fontId="52" fillId="0" borderId="0"/>
    <xf numFmtId="172" fontId="52" fillId="0" borderId="0"/>
    <xf numFmtId="0" fontId="52" fillId="0" borderId="0"/>
    <xf numFmtId="180" fontId="52" fillId="0" borderId="0"/>
    <xf numFmtId="180" fontId="52" fillId="0" borderId="0"/>
    <xf numFmtId="172" fontId="52" fillId="0" borderId="0"/>
    <xf numFmtId="0" fontId="25" fillId="0" borderId="0"/>
    <xf numFmtId="180" fontId="25" fillId="0" borderId="0"/>
    <xf numFmtId="180" fontId="25" fillId="0" borderId="0"/>
    <xf numFmtId="0" fontId="25" fillId="0" borderId="0"/>
    <xf numFmtId="0" fontId="25" fillId="0" borderId="0"/>
    <xf numFmtId="180" fontId="25" fillId="0" borderId="0"/>
    <xf numFmtId="180" fontId="25" fillId="0" borderId="0"/>
    <xf numFmtId="172" fontId="4" fillId="0" borderId="0"/>
    <xf numFmtId="172" fontId="52" fillId="0" borderId="0"/>
    <xf numFmtId="172" fontId="52" fillId="0" borderId="0"/>
    <xf numFmtId="0" fontId="52" fillId="0" borderId="0"/>
    <xf numFmtId="180" fontId="52" fillId="0" borderId="0"/>
    <xf numFmtId="180" fontId="52" fillId="0" borderId="0"/>
    <xf numFmtId="172" fontId="52" fillId="0" borderId="0"/>
    <xf numFmtId="0" fontId="25" fillId="0" borderId="0"/>
    <xf numFmtId="180" fontId="25" fillId="0" borderId="0"/>
    <xf numFmtId="180" fontId="25" fillId="0" borderId="0"/>
    <xf numFmtId="0" fontId="25" fillId="0" borderId="0"/>
    <xf numFmtId="180" fontId="25" fillId="0" borderId="0"/>
    <xf numFmtId="180" fontId="25" fillId="0" borderId="0"/>
    <xf numFmtId="172" fontId="4" fillId="0" borderId="0"/>
    <xf numFmtId="172" fontId="52" fillId="0" borderId="0"/>
    <xf numFmtId="172" fontId="52" fillId="0" borderId="0"/>
    <xf numFmtId="0" fontId="25" fillId="0" borderId="0"/>
    <xf numFmtId="180" fontId="25" fillId="0" borderId="0"/>
    <xf numFmtId="180" fontId="25" fillId="0" borderId="0"/>
    <xf numFmtId="172" fontId="52" fillId="0" borderId="0"/>
    <xf numFmtId="180" fontId="25" fillId="0" borderId="0"/>
    <xf numFmtId="180" fontId="25" fillId="0" borderId="0"/>
    <xf numFmtId="172" fontId="52" fillId="0" borderId="0"/>
    <xf numFmtId="172" fontId="52" fillId="0" borderId="0"/>
    <xf numFmtId="0" fontId="25" fillId="0" borderId="0"/>
    <xf numFmtId="180" fontId="25" fillId="0" borderId="0"/>
    <xf numFmtId="180" fontId="25" fillId="0" borderId="0"/>
    <xf numFmtId="172" fontId="52" fillId="0" borderId="0"/>
    <xf numFmtId="180" fontId="25" fillId="0" borderId="0"/>
    <xf numFmtId="180" fontId="25" fillId="0" borderId="0"/>
    <xf numFmtId="172" fontId="52" fillId="0" borderId="0"/>
    <xf numFmtId="172" fontId="52" fillId="0" borderId="0"/>
    <xf numFmtId="0" fontId="25" fillId="0" borderId="0"/>
    <xf numFmtId="180" fontId="25" fillId="0" borderId="0"/>
    <xf numFmtId="180" fontId="25" fillId="0" borderId="0"/>
    <xf numFmtId="172" fontId="52" fillId="0" borderId="0"/>
    <xf numFmtId="180" fontId="25" fillId="0" borderId="0"/>
    <xf numFmtId="180" fontId="25" fillId="0" borderId="0"/>
    <xf numFmtId="172" fontId="243" fillId="0" borderId="0"/>
    <xf numFmtId="172" fontId="55" fillId="0" borderId="0"/>
    <xf numFmtId="0" fontId="55" fillId="0" borderId="0"/>
    <xf numFmtId="172" fontId="101" fillId="0" borderId="0"/>
    <xf numFmtId="172" fontId="46" fillId="0" borderId="0"/>
    <xf numFmtId="0" fontId="52" fillId="0" borderId="0"/>
    <xf numFmtId="172" fontId="101" fillId="0" borderId="0"/>
    <xf numFmtId="172" fontId="101" fillId="0" borderId="0"/>
    <xf numFmtId="172" fontId="101" fillId="0" borderId="0"/>
    <xf numFmtId="172" fontId="25" fillId="0" borderId="0"/>
    <xf numFmtId="172" fontId="25" fillId="0" borderId="0"/>
    <xf numFmtId="172" fontId="101" fillId="0" borderId="0"/>
    <xf numFmtId="172" fontId="101" fillId="0" borderId="0"/>
    <xf numFmtId="172" fontId="25"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101" fillId="0" borderId="0"/>
    <xf numFmtId="0" fontId="4" fillId="0" borderId="0"/>
    <xf numFmtId="0" fontId="4" fillId="0" borderId="0"/>
    <xf numFmtId="0" fontId="368" fillId="0" borderId="0"/>
    <xf numFmtId="0" fontId="369"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101" fillId="0" borderId="0"/>
    <xf numFmtId="0" fontId="26" fillId="0" borderId="0"/>
    <xf numFmtId="0" fontId="25" fillId="0" borderId="0"/>
    <xf numFmtId="0" fontId="40" fillId="0" borderId="0"/>
    <xf numFmtId="0" fontId="4" fillId="0" borderId="0"/>
    <xf numFmtId="0" fontId="55"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55" fillId="0" borderId="0"/>
    <xf numFmtId="172" fontId="101" fillId="0" borderId="0"/>
    <xf numFmtId="172" fontId="25" fillId="0" borderId="0"/>
    <xf numFmtId="172" fontId="25" fillId="0" borderId="0"/>
    <xf numFmtId="172" fontId="25" fillId="0" borderId="0"/>
    <xf numFmtId="172" fontId="25" fillId="0" borderId="0"/>
    <xf numFmtId="172" fontId="46" fillId="0" borderId="0"/>
    <xf numFmtId="172" fontId="25" fillId="0" borderId="0"/>
    <xf numFmtId="172" fontId="25" fillId="0" borderId="0"/>
    <xf numFmtId="0" fontId="5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36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2" fontId="25" fillId="0" borderId="0"/>
    <xf numFmtId="0" fontId="52" fillId="0" borderId="0"/>
    <xf numFmtId="172" fontId="25" fillId="0" borderId="0"/>
    <xf numFmtId="0" fontId="52" fillId="0" borderId="0"/>
    <xf numFmtId="172" fontId="25" fillId="0" borderId="0"/>
    <xf numFmtId="0" fontId="52" fillId="0" borderId="0"/>
    <xf numFmtId="0" fontId="52" fillId="0" borderId="0"/>
    <xf numFmtId="0" fontId="52" fillId="0" borderId="0"/>
    <xf numFmtId="0" fontId="52" fillId="0" borderId="0"/>
    <xf numFmtId="0" fontId="52" fillId="0" borderId="0"/>
    <xf numFmtId="0" fontId="369" fillId="0" borderId="0"/>
    <xf numFmtId="172" fontId="55" fillId="0" borderId="0" applyNumberFormat="0" applyFill="0" applyBorder="0" applyAlignment="0" applyProtection="0"/>
    <xf numFmtId="0" fontId="2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01" fillId="0" borderId="0"/>
    <xf numFmtId="0" fontId="201"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25" fillId="0" borderId="0"/>
    <xf numFmtId="172" fontId="25" fillId="0" borderId="0"/>
    <xf numFmtId="0" fontId="4" fillId="0" borderId="0"/>
    <xf numFmtId="0" fontId="25" fillId="0" borderId="0"/>
    <xf numFmtId="0" fontId="25" fillId="0" borderId="0"/>
    <xf numFmtId="172" fontId="25" fillId="0" borderId="0"/>
    <xf numFmtId="0" fontId="25" fillId="0" borderId="0"/>
    <xf numFmtId="172"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25" fillId="0" borderId="0"/>
    <xf numFmtId="0" fontId="25"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101" fillId="0" borderId="0"/>
    <xf numFmtId="0" fontId="201" fillId="0" borderId="0"/>
    <xf numFmtId="0" fontId="101" fillId="0" borderId="0"/>
    <xf numFmtId="0" fontId="201" fillId="0" borderId="0"/>
    <xf numFmtId="0" fontId="20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1" fillId="0" borderId="0"/>
    <xf numFmtId="172" fontId="101" fillId="0" borderId="0"/>
    <xf numFmtId="0" fontId="25" fillId="0" borderId="0"/>
    <xf numFmtId="0" fontId="25" fillId="0" borderId="0"/>
    <xf numFmtId="0" fontId="25" fillId="0" borderId="0"/>
    <xf numFmtId="0" fontId="25" fillId="0" borderId="0"/>
    <xf numFmtId="0" fontId="25" fillId="0" borderId="0"/>
    <xf numFmtId="0" fontId="5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1" fillId="0" borderId="0"/>
    <xf numFmtId="0" fontId="101" fillId="0" borderId="0"/>
    <xf numFmtId="0" fontId="25"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55" fillId="0" borderId="0"/>
    <xf numFmtId="172" fontId="101" fillId="0" borderId="0"/>
    <xf numFmtId="172" fontId="25" fillId="0" borderId="0"/>
    <xf numFmtId="180" fontId="25" fillId="0" borderId="0"/>
    <xf numFmtId="172" fontId="4" fillId="0" borderId="0"/>
    <xf numFmtId="0" fontId="55" fillId="0" borderId="0"/>
    <xf numFmtId="0" fontId="4"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4" fillId="0" borderId="0"/>
    <xf numFmtId="0" fontId="4" fillId="0" borderId="0"/>
    <xf numFmtId="0" fontId="4"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4" fillId="0" borderId="0"/>
    <xf numFmtId="172" fontId="101" fillId="0" borderId="0"/>
    <xf numFmtId="172" fontId="25" fillId="0" borderId="0"/>
    <xf numFmtId="172" fontId="101" fillId="0" borderId="0"/>
    <xf numFmtId="172" fontId="101" fillId="0" borderId="0"/>
    <xf numFmtId="172" fontId="101" fillId="0" borderId="0"/>
    <xf numFmtId="311" fontId="46" fillId="0" borderId="0"/>
    <xf numFmtId="172" fontId="25" fillId="0" borderId="0"/>
    <xf numFmtId="172" fontId="25"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01" fillId="0" borderId="0"/>
    <xf numFmtId="172" fontId="25" fillId="0" borderId="0"/>
    <xf numFmtId="172" fontId="101" fillId="0" borderId="0"/>
    <xf numFmtId="172" fontId="25" fillId="0" borderId="0"/>
    <xf numFmtId="172" fontId="101" fillId="0" borderId="0"/>
    <xf numFmtId="172" fontId="101" fillId="0" borderId="0"/>
    <xf numFmtId="172" fontId="101" fillId="0" borderId="0"/>
    <xf numFmtId="311" fontId="46" fillId="0" borderId="0"/>
    <xf numFmtId="172" fontId="25" fillId="0" borderId="0"/>
    <xf numFmtId="172" fontId="25" fillId="0" borderId="0"/>
    <xf numFmtId="0" fontId="52"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01" fillId="0" borderId="0"/>
    <xf numFmtId="191" fontId="101" fillId="0" borderId="0"/>
    <xf numFmtId="172" fontId="101" fillId="0" borderId="0"/>
    <xf numFmtId="172" fontId="101" fillId="0" borderId="0"/>
    <xf numFmtId="172" fontId="101" fillId="0" borderId="0"/>
    <xf numFmtId="311" fontId="46"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52" fillId="0" borderId="0"/>
    <xf numFmtId="0" fontId="52" fillId="0" borderId="0"/>
    <xf numFmtId="0" fontId="52" fillId="0" borderId="0"/>
    <xf numFmtId="0" fontId="25" fillId="0" borderId="0"/>
    <xf numFmtId="0" fontId="25" fillId="0" borderId="0"/>
    <xf numFmtId="0" fontId="25" fillId="0" borderId="0"/>
    <xf numFmtId="0" fontId="25"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01" fillId="0" borderId="0"/>
    <xf numFmtId="172" fontId="101" fillId="0" borderId="0"/>
    <xf numFmtId="172" fontId="101" fillId="0" borderId="0"/>
    <xf numFmtId="172" fontId="101" fillId="0" borderId="0"/>
    <xf numFmtId="172" fontId="101"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01" fillId="0" borderId="0"/>
    <xf numFmtId="172" fontId="101" fillId="0" borderId="0"/>
    <xf numFmtId="172" fontId="101" fillId="0" borderId="0"/>
    <xf numFmtId="172" fontId="101" fillId="0" borderId="0"/>
    <xf numFmtId="172" fontId="101" fillId="0" borderId="0"/>
    <xf numFmtId="172" fontId="4" fillId="0" borderId="0"/>
    <xf numFmtId="172" fontId="4" fillId="0" borderId="0"/>
    <xf numFmtId="172" fontId="101" fillId="0" borderId="0"/>
    <xf numFmtId="172" fontId="25" fillId="0" borderId="0"/>
    <xf numFmtId="172" fontId="25" fillId="0" borderId="0"/>
    <xf numFmtId="172" fontId="52" fillId="0" borderId="0"/>
    <xf numFmtId="172" fontId="101" fillId="0" borderId="0"/>
    <xf numFmtId="0" fontId="25" fillId="0" borderId="0"/>
    <xf numFmtId="0" fontId="201" fillId="0" borderId="0"/>
    <xf numFmtId="172" fontId="101" fillId="0" borderId="0"/>
    <xf numFmtId="172" fontId="4"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369" fillId="0" borderId="0"/>
    <xf numFmtId="172" fontId="25" fillId="0" borderId="0"/>
    <xf numFmtId="172" fontId="25" fillId="0" borderId="0"/>
    <xf numFmtId="0" fontId="369" fillId="0" borderId="0"/>
    <xf numFmtId="172" fontId="25" fillId="0" borderId="0"/>
    <xf numFmtId="172" fontId="25" fillId="0" borderId="0"/>
    <xf numFmtId="0" fontId="369" fillId="0" borderId="0"/>
    <xf numFmtId="172" fontId="25" fillId="0" borderId="0"/>
    <xf numFmtId="172" fontId="25" fillId="0" borderId="0"/>
    <xf numFmtId="0" fontId="55" fillId="0" borderId="0"/>
    <xf numFmtId="0" fontId="369" fillId="0" borderId="0"/>
    <xf numFmtId="0" fontId="369" fillId="0" borderId="0"/>
    <xf numFmtId="0" fontId="369" fillId="0" borderId="0"/>
    <xf numFmtId="0" fontId="369" fillId="0" borderId="0"/>
    <xf numFmtId="0" fontId="369" fillId="0" borderId="0"/>
    <xf numFmtId="0" fontId="369"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55" fillId="0" borderId="0"/>
    <xf numFmtId="0" fontId="55" fillId="0" borderId="0"/>
    <xf numFmtId="0" fontId="55" fillId="0" borderId="0"/>
    <xf numFmtId="191" fontId="32" fillId="0" borderId="0"/>
    <xf numFmtId="0" fontId="32" fillId="0" borderId="0"/>
    <xf numFmtId="0" fontId="101" fillId="0" borderId="0"/>
    <xf numFmtId="180" fontId="52" fillId="0" borderId="0"/>
    <xf numFmtId="0" fontId="32" fillId="0" borderId="0"/>
    <xf numFmtId="180" fontId="25" fillId="0" borderId="0"/>
    <xf numFmtId="180" fontId="25" fillId="0" borderId="0"/>
    <xf numFmtId="0" fontId="201" fillId="0" borderId="0"/>
    <xf numFmtId="172" fontId="101" fillId="0" borderId="0"/>
    <xf numFmtId="172" fontId="4" fillId="0" borderId="0"/>
    <xf numFmtId="172" fontId="4" fillId="0" borderId="0"/>
    <xf numFmtId="0" fontId="201" fillId="0" borderId="0"/>
    <xf numFmtId="0" fontId="201" fillId="0" borderId="0"/>
    <xf numFmtId="0" fontId="201" fillId="0" borderId="0"/>
    <xf numFmtId="0" fontId="201" fillId="0" borderId="0"/>
    <xf numFmtId="172" fontId="101" fillId="0" borderId="0"/>
    <xf numFmtId="0" fontId="25" fillId="0" borderId="0"/>
    <xf numFmtId="0" fontId="55" fillId="0" borderId="0"/>
    <xf numFmtId="0" fontId="22" fillId="0" borderId="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201" fillId="0" borderId="0"/>
    <xf numFmtId="0" fontId="201" fillId="0" borderId="0"/>
    <xf numFmtId="0" fontId="201" fillId="0" borderId="0"/>
    <xf numFmtId="0" fontId="201" fillId="0" borderId="0"/>
    <xf numFmtId="0" fontId="55" fillId="0" borderId="0"/>
    <xf numFmtId="0" fontId="201" fillId="0" borderId="0"/>
    <xf numFmtId="172" fontId="25" fillId="0" borderId="0"/>
    <xf numFmtId="0" fontId="4" fillId="0" borderId="0"/>
    <xf numFmtId="0" fontId="4" fillId="0" borderId="0"/>
    <xf numFmtId="0" fontId="201" fillId="0" borderId="0"/>
    <xf numFmtId="0" fontId="4" fillId="0" borderId="0"/>
    <xf numFmtId="0" fontId="201" fillId="0" borderId="0"/>
    <xf numFmtId="0" fontId="201" fillId="0" borderId="0"/>
    <xf numFmtId="0" fontId="55" fillId="0" borderId="0"/>
    <xf numFmtId="172" fontId="25" fillId="0" borderId="0"/>
    <xf numFmtId="0" fontId="4" fillId="0" borderId="0"/>
    <xf numFmtId="0" fontId="4" fillId="0" borderId="0"/>
    <xf numFmtId="0" fontId="55" fillId="0" borderId="0"/>
    <xf numFmtId="0" fontId="4" fillId="0" borderId="0"/>
    <xf numFmtId="0" fontId="55" fillId="0" borderId="0"/>
    <xf numFmtId="0" fontId="201" fillId="0" borderId="0"/>
    <xf numFmtId="172" fontId="101" fillId="0" borderId="0"/>
    <xf numFmtId="172" fontId="25" fillId="0" borderId="0"/>
    <xf numFmtId="172" fontId="25" fillId="0" borderId="0"/>
    <xf numFmtId="172" fontId="52" fillId="0" borderId="0"/>
    <xf numFmtId="0" fontId="201"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0" fontId="4" fillId="0" borderId="0"/>
    <xf numFmtId="0" fontId="4" fillId="0" borderId="0"/>
    <xf numFmtId="0" fontId="4" fillId="0" borderId="0"/>
    <xf numFmtId="0" fontId="201" fillId="0" borderId="0"/>
    <xf numFmtId="0" fontId="4" fillId="0" borderId="0"/>
    <xf numFmtId="0" fontId="201" fillId="0" borderId="0"/>
    <xf numFmtId="0" fontId="201" fillId="0" borderId="0"/>
    <xf numFmtId="0" fontId="201" fillId="0" borderId="0"/>
    <xf numFmtId="172" fontId="101" fillId="0" borderId="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201" fillId="0" borderId="0"/>
    <xf numFmtId="172" fontId="25" fillId="0" borderId="0"/>
    <xf numFmtId="0" fontId="201" fillId="0" borderId="0"/>
    <xf numFmtId="0" fontId="201" fillId="0" borderId="0"/>
    <xf numFmtId="0" fontId="201" fillId="0" borderId="0"/>
    <xf numFmtId="0" fontId="55" fillId="0" borderId="0"/>
    <xf numFmtId="0" fontId="201" fillId="0" borderId="0"/>
    <xf numFmtId="0" fontId="201" fillId="0" borderId="0"/>
    <xf numFmtId="0" fontId="201" fillId="0" borderId="0"/>
    <xf numFmtId="0" fontId="201" fillId="0" borderId="0"/>
    <xf numFmtId="0" fontId="55" fillId="0" borderId="0"/>
    <xf numFmtId="0" fontId="4" fillId="0" borderId="0"/>
    <xf numFmtId="0" fontId="55" fillId="0" borderId="0"/>
    <xf numFmtId="172" fontId="25" fillId="0" borderId="0"/>
    <xf numFmtId="0" fontId="55" fillId="0" borderId="0"/>
    <xf numFmtId="0" fontId="201" fillId="0" borderId="0"/>
    <xf numFmtId="172" fontId="101" fillId="0" borderId="0"/>
    <xf numFmtId="0" fontId="4" fillId="0" borderId="0"/>
    <xf numFmtId="172" fontId="25" fillId="0" borderId="0"/>
    <xf numFmtId="172" fontId="25" fillId="0" borderId="0"/>
    <xf numFmtId="172" fontId="52" fillId="0" borderId="0"/>
    <xf numFmtId="0" fontId="201" fillId="0" borderId="0"/>
    <xf numFmtId="0" fontId="25" fillId="0" borderId="0"/>
    <xf numFmtId="180" fontId="25" fillId="0" borderId="0"/>
    <xf numFmtId="180" fontId="25" fillId="0" borderId="0"/>
    <xf numFmtId="0" fontId="201" fillId="0" borderId="0"/>
    <xf numFmtId="0" fontId="201" fillId="0" borderId="0"/>
    <xf numFmtId="0" fontId="201" fillId="0" borderId="0"/>
    <xf numFmtId="0" fontId="201" fillId="0" borderId="0"/>
    <xf numFmtId="0" fontId="201" fillId="0" borderId="0"/>
    <xf numFmtId="172" fontId="101" fillId="0" borderId="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350" fillId="0" borderId="0"/>
    <xf numFmtId="0" fontId="25" fillId="0" borderId="0" applyNumberFormat="0" applyBorder="0" applyAlignment="0" applyProtection="0">
      <alignment vertical="top"/>
      <protection locked="0"/>
    </xf>
    <xf numFmtId="172" fontId="52" fillId="0" borderId="0"/>
    <xf numFmtId="172" fontId="52" fillId="0" borderId="0"/>
    <xf numFmtId="0" fontId="201" fillId="0" borderId="0"/>
    <xf numFmtId="0" fontId="201" fillId="0" borderId="0"/>
    <xf numFmtId="172" fontId="25" fillId="0" borderId="0"/>
    <xf numFmtId="0" fontId="201" fillId="0" borderId="0"/>
    <xf numFmtId="172" fontId="52" fillId="0" borderId="0"/>
    <xf numFmtId="172" fontId="25" fillId="0" borderId="0"/>
    <xf numFmtId="172" fontId="52" fillId="0" borderId="0"/>
    <xf numFmtId="0" fontId="201" fillId="0" borderId="0"/>
    <xf numFmtId="0" fontId="55" fillId="0" borderId="0"/>
    <xf numFmtId="0" fontId="201" fillId="0" borderId="0"/>
    <xf numFmtId="0" fontId="201" fillId="0" borderId="0"/>
    <xf numFmtId="0" fontId="201" fillId="0" borderId="0"/>
    <xf numFmtId="0" fontId="201" fillId="0" borderId="0"/>
    <xf numFmtId="0" fontId="55" fillId="0" borderId="0"/>
    <xf numFmtId="0" fontId="55" fillId="0" borderId="0"/>
    <xf numFmtId="0" fontId="55" fillId="0" borderId="0"/>
    <xf numFmtId="172" fontId="25" fillId="0" borderId="0"/>
    <xf numFmtId="172" fontId="25" fillId="0" borderId="0"/>
    <xf numFmtId="172" fontId="52" fillId="0" borderId="0"/>
    <xf numFmtId="0" fontId="4" fillId="0" borderId="0"/>
    <xf numFmtId="172" fontId="101" fillId="0" borderId="0"/>
    <xf numFmtId="0" fontId="201" fillId="0" borderId="0"/>
    <xf numFmtId="172" fontId="101" fillId="0" borderId="0"/>
    <xf numFmtId="172" fontId="25" fillId="0" borderId="0"/>
    <xf numFmtId="172" fontId="25" fillId="0" borderId="0"/>
    <xf numFmtId="172" fontId="52" fillId="0" borderId="0"/>
    <xf numFmtId="0" fontId="201" fillId="0" borderId="0"/>
    <xf numFmtId="172" fontId="25" fillId="0" borderId="0"/>
    <xf numFmtId="172" fontId="25" fillId="0" borderId="0"/>
    <xf numFmtId="172" fontId="101" fillId="0" borderId="0"/>
    <xf numFmtId="172" fontId="25" fillId="0" borderId="0"/>
    <xf numFmtId="172" fontId="25" fillId="0" borderId="0"/>
    <xf numFmtId="0" fontId="201" fillId="0" borderId="0"/>
    <xf numFmtId="0" fontId="201" fillId="0" borderId="0"/>
    <xf numFmtId="0" fontId="201" fillId="0" borderId="0"/>
    <xf numFmtId="0" fontId="201" fillId="0" borderId="0"/>
    <xf numFmtId="0" fontId="201" fillId="0" borderId="0"/>
    <xf numFmtId="172" fontId="101"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2" fontId="101" fillId="0" borderId="0"/>
    <xf numFmtId="172" fontId="52" fillId="0" borderId="0"/>
    <xf numFmtId="0" fontId="55" fillId="0" borderId="0"/>
    <xf numFmtId="0" fontId="55" fillId="0" borderId="0"/>
    <xf numFmtId="0" fontId="55" fillId="0" borderId="0"/>
    <xf numFmtId="0" fontId="4" fillId="0" borderId="0"/>
    <xf numFmtId="172" fontId="25" fillId="0" borderId="0"/>
    <xf numFmtId="0" fontId="4" fillId="0" borderId="0"/>
    <xf numFmtId="0" fontId="4" fillId="0" borderId="0"/>
    <xf numFmtId="0" fontId="4" fillId="0" borderId="0"/>
    <xf numFmtId="172" fontId="101" fillId="0" borderId="0"/>
    <xf numFmtId="0" fontId="52" fillId="0" borderId="0"/>
    <xf numFmtId="0" fontId="52" fillId="0" borderId="0"/>
    <xf numFmtId="0" fontId="25" fillId="0" borderId="0"/>
    <xf numFmtId="0" fontId="25" fillId="0" borderId="0"/>
    <xf numFmtId="172" fontId="101" fillId="0" borderId="0"/>
    <xf numFmtId="172" fontId="25" fillId="0" borderId="0"/>
    <xf numFmtId="172" fontId="25" fillId="0" borderId="0"/>
    <xf numFmtId="172" fontId="52" fillId="0" borderId="0"/>
    <xf numFmtId="0" fontId="25" fillId="0" borderId="0"/>
    <xf numFmtId="0" fontId="25" fillId="0" borderId="0"/>
    <xf numFmtId="0" fontId="52" fillId="0" borderId="0"/>
    <xf numFmtId="0" fontId="52" fillId="0" borderId="0"/>
    <xf numFmtId="0" fontId="52" fillId="0" borderId="0"/>
    <xf numFmtId="0" fontId="52" fillId="0" borderId="0"/>
    <xf numFmtId="172" fontId="101"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55" fillId="0" borderId="0"/>
    <xf numFmtId="172" fontId="101" fillId="0" borderId="0"/>
    <xf numFmtId="172" fontId="4" fillId="0" borderId="0"/>
    <xf numFmtId="172" fontId="4" fillId="0" borderId="0"/>
    <xf numFmtId="172" fontId="4" fillId="0" borderId="0"/>
    <xf numFmtId="172" fontId="52" fillId="0" borderId="0"/>
    <xf numFmtId="0" fontId="52" fillId="0" borderId="0"/>
    <xf numFmtId="172" fontId="52" fillId="0" borderId="0"/>
    <xf numFmtId="172" fontId="101" fillId="0" borderId="0"/>
    <xf numFmtId="172" fontId="52" fillId="0" borderId="0"/>
    <xf numFmtId="172" fontId="101" fillId="0" borderId="0"/>
    <xf numFmtId="172" fontId="101" fillId="0" borderId="0"/>
    <xf numFmtId="172" fontId="101" fillId="0" borderId="0"/>
    <xf numFmtId="172" fontId="4" fillId="0" borderId="0"/>
    <xf numFmtId="172" fontId="4" fillId="0" borderId="0"/>
    <xf numFmtId="172" fontId="4" fillId="0" borderId="0"/>
    <xf numFmtId="172" fontId="52" fillId="0" borderId="0"/>
    <xf numFmtId="172" fontId="101" fillId="0" borderId="0"/>
    <xf numFmtId="172" fontId="52" fillId="0" borderId="0"/>
    <xf numFmtId="172" fontId="101" fillId="0" borderId="0"/>
    <xf numFmtId="172" fontId="25" fillId="0" borderId="0"/>
    <xf numFmtId="172" fontId="25" fillId="0" borderId="0"/>
    <xf numFmtId="172" fontId="52"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55" fillId="0" borderId="0"/>
    <xf numFmtId="172" fontId="101" fillId="0" borderId="0"/>
    <xf numFmtId="172" fontId="32" fillId="0" borderId="0"/>
    <xf numFmtId="172" fontId="52" fillId="0" borderId="0" applyBorder="0"/>
    <xf numFmtId="172" fontId="25" fillId="0" borderId="0"/>
    <xf numFmtId="172" fontId="25" fillId="0" borderId="0"/>
    <xf numFmtId="0" fontId="4" fillId="0" borderId="0"/>
    <xf numFmtId="172" fontId="25" fillId="0" borderId="0"/>
    <xf numFmtId="172" fontId="101" fillId="0" borderId="0"/>
    <xf numFmtId="172" fontId="25" fillId="0" borderId="0"/>
    <xf numFmtId="172" fontId="101" fillId="0" borderId="0"/>
    <xf numFmtId="172" fontId="101" fillId="0" borderId="0"/>
    <xf numFmtId="172" fontId="101" fillId="0" borderId="0"/>
    <xf numFmtId="172" fontId="25"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25"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52" fillId="0" borderId="0"/>
    <xf numFmtId="172" fontId="52" fillId="0" borderId="0"/>
    <xf numFmtId="172" fontId="52" fillId="0" borderId="0"/>
    <xf numFmtId="172" fontId="25" fillId="0" borderId="0"/>
    <xf numFmtId="172" fontId="52" fillId="0" borderId="0"/>
    <xf numFmtId="172" fontId="52" fillId="0" borderId="0"/>
    <xf numFmtId="172" fontId="205" fillId="0" borderId="0"/>
    <xf numFmtId="0" fontId="370" fillId="0" borderId="0"/>
    <xf numFmtId="172" fontId="369" fillId="0" borderId="0"/>
    <xf numFmtId="0" fontId="4" fillId="0" borderId="0"/>
    <xf numFmtId="172" fontId="55" fillId="0" borderId="0" applyNumberFormat="0" applyFill="0" applyBorder="0" applyAlignment="0" applyProtection="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1" fontId="52" fillId="0" borderId="0"/>
    <xf numFmtId="180" fontId="52" fillId="0" borderId="0"/>
    <xf numFmtId="180" fontId="52" fillId="0" borderId="0"/>
    <xf numFmtId="0" fontId="25" fillId="0" borderId="0"/>
    <xf numFmtId="172" fontId="52" fillId="0" borderId="0"/>
    <xf numFmtId="180" fontId="52" fillId="0" borderId="0"/>
    <xf numFmtId="180" fontId="52" fillId="0" borderId="0"/>
    <xf numFmtId="0" fontId="25" fillId="0" borderId="0"/>
    <xf numFmtId="180" fontId="52" fillId="0" borderId="0"/>
    <xf numFmtId="180" fontId="52" fillId="0" borderId="0"/>
    <xf numFmtId="0" fontId="201" fillId="0" borderId="0"/>
    <xf numFmtId="172" fontId="101" fillId="0" borderId="0"/>
    <xf numFmtId="191" fontId="52" fillId="0" borderId="0"/>
    <xf numFmtId="180" fontId="52" fillId="0" borderId="0"/>
    <xf numFmtId="180" fontId="52" fillId="0" borderId="0"/>
    <xf numFmtId="172" fontId="25"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0" fontId="345" fillId="0" borderId="0"/>
    <xf numFmtId="0" fontId="345" fillId="0" borderId="0"/>
    <xf numFmtId="180" fontId="345" fillId="0" borderId="0"/>
    <xf numFmtId="180" fontId="345" fillId="0" borderId="0"/>
    <xf numFmtId="172" fontId="345" fillId="0" borderId="0"/>
    <xf numFmtId="172" fontId="345" fillId="0" borderId="0"/>
    <xf numFmtId="180" fontId="345" fillId="0" borderId="0"/>
    <xf numFmtId="180" fontId="345" fillId="0" borderId="0"/>
    <xf numFmtId="0" fontId="345" fillId="0" borderId="0"/>
    <xf numFmtId="180" fontId="345" fillId="0" borderId="0"/>
    <xf numFmtId="180" fontId="345" fillId="0" borderId="0"/>
    <xf numFmtId="0" fontId="201" fillId="0" borderId="0"/>
    <xf numFmtId="172" fontId="4" fillId="0" borderId="0"/>
    <xf numFmtId="172" fontId="4" fillId="0" borderId="0"/>
    <xf numFmtId="180" fontId="52" fillId="0" borderId="0"/>
    <xf numFmtId="0" fontId="201" fillId="0" borderId="0"/>
    <xf numFmtId="172" fontId="52" fillId="0" borderId="0"/>
    <xf numFmtId="180" fontId="52" fillId="0" borderId="0"/>
    <xf numFmtId="180" fontId="52" fillId="0" borderId="0"/>
    <xf numFmtId="0" fontId="201" fillId="0" borderId="0"/>
    <xf numFmtId="191" fontId="52" fillId="0" borderId="0"/>
    <xf numFmtId="0" fontId="201" fillId="0" borderId="0"/>
    <xf numFmtId="0" fontId="201" fillId="0" borderId="0"/>
    <xf numFmtId="172" fontId="52" fillId="0" borderId="0"/>
    <xf numFmtId="172" fontId="52" fillId="0" borderId="0"/>
    <xf numFmtId="0" fontId="25" fillId="0" borderId="0"/>
    <xf numFmtId="180" fontId="25" fillId="0" borderId="0"/>
    <xf numFmtId="180" fontId="25" fillId="0" borderId="0"/>
    <xf numFmtId="172" fontId="52" fillId="0" borderId="0"/>
    <xf numFmtId="172" fontId="52" fillId="0" borderId="0"/>
    <xf numFmtId="180" fontId="25" fillId="0" borderId="0"/>
    <xf numFmtId="172" fontId="52" fillId="0" borderId="0"/>
    <xf numFmtId="172" fontId="52" fillId="0" borderId="0"/>
    <xf numFmtId="0" fontId="25" fillId="0" borderId="0"/>
    <xf numFmtId="180" fontId="25" fillId="0" borderId="0"/>
    <xf numFmtId="180" fontId="25" fillId="0" borderId="0"/>
    <xf numFmtId="172" fontId="52" fillId="0" borderId="0"/>
    <xf numFmtId="172" fontId="52" fillId="0" borderId="0"/>
    <xf numFmtId="180" fontId="25" fillId="0" borderId="0"/>
    <xf numFmtId="172" fontId="52" fillId="0" borderId="0"/>
    <xf numFmtId="172" fontId="52" fillId="0" borderId="0"/>
    <xf numFmtId="172" fontId="52" fillId="0" borderId="0"/>
    <xf numFmtId="180" fontId="25" fillId="0" borderId="0"/>
    <xf numFmtId="172" fontId="52" fillId="0" borderId="0"/>
    <xf numFmtId="0" fontId="25" fillId="0" borderId="0"/>
    <xf numFmtId="180" fontId="25" fillId="0" borderId="0"/>
    <xf numFmtId="180" fontId="25" fillId="0" borderId="0"/>
    <xf numFmtId="172" fontId="52" fillId="0" borderId="0"/>
    <xf numFmtId="172" fontId="52" fillId="0" borderId="0"/>
    <xf numFmtId="180" fontId="25" fillId="0" borderId="0"/>
    <xf numFmtId="180" fontId="25" fillId="0" borderId="0"/>
    <xf numFmtId="172" fontId="52" fillId="0" borderId="0"/>
    <xf numFmtId="172" fontId="52" fillId="0" borderId="0"/>
    <xf numFmtId="180" fontId="25" fillId="0" borderId="0"/>
    <xf numFmtId="180" fontId="25" fillId="0" borderId="0"/>
    <xf numFmtId="172" fontId="52" fillId="0" borderId="0"/>
    <xf numFmtId="172" fontId="52" fillId="0" borderId="0"/>
    <xf numFmtId="0" fontId="52" fillId="0" borderId="0"/>
    <xf numFmtId="180" fontId="52" fillId="0" borderId="0"/>
    <xf numFmtId="180" fontId="52" fillId="0" borderId="0"/>
    <xf numFmtId="0" fontId="52" fillId="0" borderId="0"/>
    <xf numFmtId="180" fontId="52" fillId="0" borderId="0"/>
    <xf numFmtId="180" fontId="52" fillId="0" borderId="0"/>
    <xf numFmtId="172" fontId="52" fillId="0" borderId="0"/>
    <xf numFmtId="0" fontId="52" fillId="0" borderId="0"/>
    <xf numFmtId="0" fontId="52" fillId="0" borderId="0"/>
    <xf numFmtId="180" fontId="52" fillId="0" borderId="0"/>
    <xf numFmtId="180" fontId="52" fillId="0" borderId="0"/>
    <xf numFmtId="0" fontId="52" fillId="0" borderId="0"/>
    <xf numFmtId="180" fontId="52" fillId="0" borderId="0"/>
    <xf numFmtId="180" fontId="52" fillId="0" borderId="0"/>
    <xf numFmtId="172" fontId="52" fillId="0" borderId="0"/>
    <xf numFmtId="172" fontId="52" fillId="0" borderId="0"/>
    <xf numFmtId="0" fontId="52" fillId="0" borderId="0"/>
    <xf numFmtId="180" fontId="52" fillId="0" borderId="0"/>
    <xf numFmtId="180" fontId="52" fillId="0" borderId="0"/>
    <xf numFmtId="0" fontId="52" fillId="0" borderId="0"/>
    <xf numFmtId="180" fontId="52" fillId="0" borderId="0"/>
    <xf numFmtId="180" fontId="52" fillId="0" borderId="0"/>
    <xf numFmtId="172" fontId="52" fillId="0" borderId="0"/>
    <xf numFmtId="172" fontId="52" fillId="0" borderId="0"/>
    <xf numFmtId="0" fontId="52" fillId="0" borderId="0"/>
    <xf numFmtId="180" fontId="52" fillId="0" borderId="0"/>
    <xf numFmtId="180" fontId="52" fillId="0" borderId="0"/>
    <xf numFmtId="172" fontId="52" fillId="0" borderId="0"/>
    <xf numFmtId="180" fontId="52" fillId="0" borderId="0"/>
    <xf numFmtId="180" fontId="52" fillId="0" borderId="0"/>
    <xf numFmtId="0" fontId="201" fillId="0" borderId="0"/>
    <xf numFmtId="0" fontId="201"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201" fillId="0" borderId="0"/>
    <xf numFmtId="179" fontId="4" fillId="0" borderId="0"/>
    <xf numFmtId="172" fontId="52" fillId="0" borderId="0"/>
    <xf numFmtId="180" fontId="52" fillId="0" borderId="0"/>
    <xf numFmtId="180" fontId="52" fillId="0" borderId="0"/>
    <xf numFmtId="172" fontId="101" fillId="0" borderId="0"/>
    <xf numFmtId="191"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91" fontId="52" fillId="0" borderId="0"/>
    <xf numFmtId="180" fontId="52" fillId="0" borderId="0"/>
    <xf numFmtId="180" fontId="52" fillId="0" borderId="0"/>
    <xf numFmtId="0" fontId="201" fillId="0" borderId="0"/>
    <xf numFmtId="0" fontId="4" fillId="0" borderId="0"/>
    <xf numFmtId="191" fontId="52" fillId="0" borderId="0"/>
    <xf numFmtId="180" fontId="52" fillId="0" borderId="0"/>
    <xf numFmtId="180" fontId="52" fillId="0" borderId="0"/>
    <xf numFmtId="172" fontId="52" fillId="0" borderId="0"/>
    <xf numFmtId="172" fontId="52" fillId="0" borderId="0"/>
    <xf numFmtId="180" fontId="52" fillId="0" borderId="0"/>
    <xf numFmtId="180" fontId="52" fillId="0" borderId="0"/>
    <xf numFmtId="180" fontId="4" fillId="0" borderId="0"/>
    <xf numFmtId="180" fontId="4" fillId="0" borderId="0"/>
    <xf numFmtId="180" fontId="4" fillId="0" borderId="0"/>
    <xf numFmtId="0" fontId="201" fillId="0" borderId="0"/>
    <xf numFmtId="0" fontId="26"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191" fontId="52" fillId="0" borderId="0"/>
    <xf numFmtId="0" fontId="201" fillId="0" borderId="0"/>
    <xf numFmtId="0" fontId="201" fillId="0" borderId="0"/>
    <xf numFmtId="0" fontId="32" fillId="0" borderId="0"/>
    <xf numFmtId="172"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0" fontId="201" fillId="0" borderId="0"/>
    <xf numFmtId="0" fontId="201" fillId="0" borderId="0"/>
    <xf numFmtId="0" fontId="201" fillId="0" borderId="0"/>
    <xf numFmtId="0" fontId="201" fillId="0" borderId="0"/>
    <xf numFmtId="0" fontId="201" fillId="0" borderId="0"/>
    <xf numFmtId="180" fontId="4" fillId="0" borderId="0"/>
    <xf numFmtId="0" fontId="4" fillId="0" borderId="0"/>
    <xf numFmtId="180" fontId="4" fillId="0" borderId="0"/>
    <xf numFmtId="0" fontId="4" fillId="0" borderId="0"/>
    <xf numFmtId="180" fontId="4" fillId="0" borderId="0"/>
    <xf numFmtId="172" fontId="101" fillId="0" borderId="0"/>
    <xf numFmtId="180" fontId="4" fillId="0" borderId="0"/>
    <xf numFmtId="0" fontId="4" fillId="0" borderId="0"/>
    <xf numFmtId="180" fontId="4" fillId="0" borderId="0"/>
    <xf numFmtId="180" fontId="52" fillId="0" borderId="0"/>
    <xf numFmtId="180" fontId="4" fillId="0" borderId="0"/>
    <xf numFmtId="0" fontId="4" fillId="0" borderId="0"/>
    <xf numFmtId="180" fontId="4" fillId="0" borderId="0"/>
    <xf numFmtId="180" fontId="4" fillId="0" borderId="0"/>
    <xf numFmtId="0" fontId="201" fillId="0" borderId="0"/>
    <xf numFmtId="0" fontId="345"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01" fillId="0" borderId="0"/>
    <xf numFmtId="172" fontId="4" fillId="0" borderId="0"/>
    <xf numFmtId="0" fontId="4" fillId="0" borderId="0"/>
    <xf numFmtId="172" fontId="4" fillId="0" borderId="0"/>
    <xf numFmtId="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191" fontId="52" fillId="0" borderId="0"/>
    <xf numFmtId="0" fontId="4" fillId="0" borderId="0"/>
    <xf numFmtId="0" fontId="4" fillId="0" borderId="0"/>
    <xf numFmtId="0" fontId="201" fillId="0" borderId="0"/>
    <xf numFmtId="0" fontId="4" fillId="0" borderId="0"/>
    <xf numFmtId="0" fontId="201" fillId="0" borderId="0"/>
    <xf numFmtId="0" fontId="201"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0" fontId="52" fillId="0" borderId="0"/>
    <xf numFmtId="180" fontId="4" fillId="0" borderId="0"/>
    <xf numFmtId="180" fontId="4" fillId="0" borderId="0"/>
    <xf numFmtId="180"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72" fontId="52"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9" fontId="4" fillId="0" borderId="0"/>
    <xf numFmtId="179" fontId="4" fillId="0" borderId="0"/>
    <xf numFmtId="180" fontId="4"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179" fontId="4" fillId="0" borderId="0"/>
    <xf numFmtId="0" fontId="4"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179" fontId="4" fillId="0" borderId="0"/>
    <xf numFmtId="0" fontId="26"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91" fontId="52" fillId="0" borderId="0"/>
    <xf numFmtId="180" fontId="4" fillId="0" borderId="0"/>
    <xf numFmtId="180" fontId="4" fillId="0" borderId="0"/>
    <xf numFmtId="172" fontId="52" fillId="0" borderId="0"/>
    <xf numFmtId="172" fontId="52"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72" fontId="52" fillId="0" borderId="0"/>
    <xf numFmtId="172" fontId="52" fillId="0" borderId="0"/>
    <xf numFmtId="18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179" fontId="4" fillId="0" borderId="0"/>
    <xf numFmtId="179" fontId="4" fillId="0" borderId="0"/>
    <xf numFmtId="180" fontId="4"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179" fontId="4" fillId="0" borderId="0"/>
    <xf numFmtId="0" fontId="4"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179" fontId="4" fillId="0" borderId="0"/>
    <xf numFmtId="0" fontId="26" fillId="0" borderId="0"/>
    <xf numFmtId="180" fontId="4" fillId="0" borderId="0"/>
    <xf numFmtId="180" fontId="4" fillId="0" borderId="0"/>
    <xf numFmtId="0" fontId="52" fillId="0" borderId="0"/>
    <xf numFmtId="180" fontId="4" fillId="0" borderId="0"/>
    <xf numFmtId="180" fontId="4" fillId="0" borderId="0"/>
    <xf numFmtId="180" fontId="52" fillId="0" borderId="0"/>
    <xf numFmtId="0" fontId="52" fillId="0" borderId="0"/>
    <xf numFmtId="0" fontId="52" fillId="0" borderId="0"/>
    <xf numFmtId="0" fontId="52" fillId="0" borderId="0"/>
    <xf numFmtId="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0" fontId="25" fillId="0" borderId="0"/>
    <xf numFmtId="0" fontId="52"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4" fillId="0" borderId="0"/>
    <xf numFmtId="0" fontId="345"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0" fontId="4" fillId="0" borderId="0"/>
    <xf numFmtId="0" fontId="4" fillId="0" borderId="0"/>
    <xf numFmtId="0" fontId="4" fillId="0" borderId="0"/>
    <xf numFmtId="172" fontId="4" fillId="0" borderId="0"/>
    <xf numFmtId="172" fontId="4" fillId="0" borderId="0"/>
    <xf numFmtId="180" fontId="4" fillId="0" borderId="0"/>
    <xf numFmtId="180" fontId="4" fillId="0" borderId="0"/>
    <xf numFmtId="0" fontId="4" fillId="0" borderId="0"/>
    <xf numFmtId="0" fontId="4" fillId="0" borderId="0"/>
    <xf numFmtId="180" fontId="4" fillId="0" borderId="0"/>
    <xf numFmtId="180" fontId="52" fillId="0" borderId="0"/>
    <xf numFmtId="0" fontId="4" fillId="0" borderId="0"/>
    <xf numFmtId="180" fontId="4" fillId="0" borderId="0"/>
    <xf numFmtId="180" fontId="4" fillId="0" borderId="0"/>
    <xf numFmtId="179" fontId="4" fillId="0" borderId="0"/>
    <xf numFmtId="179" fontId="4"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179" fontId="4" fillId="0" borderId="0"/>
    <xf numFmtId="0" fontId="26" fillId="0" borderId="0"/>
    <xf numFmtId="180" fontId="4" fillId="0" borderId="0"/>
    <xf numFmtId="180" fontId="4" fillId="0" borderId="0"/>
    <xf numFmtId="179" fontId="4" fillId="0" borderId="0"/>
    <xf numFmtId="180" fontId="4" fillId="0" borderId="0"/>
    <xf numFmtId="180" fontId="4" fillId="0" borderId="0"/>
    <xf numFmtId="180" fontId="52" fillId="0" borderId="0"/>
    <xf numFmtId="180" fontId="4" fillId="0" borderId="0"/>
    <xf numFmtId="180" fontId="4" fillId="0" borderId="0"/>
    <xf numFmtId="180" fontId="4" fillId="0" borderId="0"/>
    <xf numFmtId="179" fontId="3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80" fontId="52" fillId="0" borderId="0"/>
    <xf numFmtId="191" fontId="4" fillId="0" borderId="0"/>
    <xf numFmtId="172" fontId="101" fillId="0" borderId="0"/>
    <xf numFmtId="180" fontId="4" fillId="0" borderId="0"/>
    <xf numFmtId="180" fontId="4" fillId="0" borderId="0"/>
    <xf numFmtId="180" fontId="4" fillId="0" borderId="0"/>
    <xf numFmtId="172" fontId="46"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4" fillId="0" borderId="0"/>
    <xf numFmtId="0" fontId="345"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91" fontId="4" fillId="0" borderId="0"/>
    <xf numFmtId="172" fontId="25" fillId="0" borderId="0"/>
    <xf numFmtId="172" fontId="25"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72" fontId="25" fillId="0" borderId="0"/>
    <xf numFmtId="172" fontId="25" fillId="0" borderId="0"/>
    <xf numFmtId="180" fontId="4" fillId="0" borderId="0"/>
    <xf numFmtId="0" fontId="4" fillId="0" borderId="0"/>
    <xf numFmtId="172" fontId="25" fillId="0" borderId="0"/>
    <xf numFmtId="172" fontId="25" fillId="0" borderId="0"/>
    <xf numFmtId="180" fontId="4" fillId="0" borderId="0"/>
    <xf numFmtId="180" fontId="4" fillId="0" borderId="0"/>
    <xf numFmtId="172" fontId="25" fillId="0" borderId="0"/>
    <xf numFmtId="180" fontId="4" fillId="0" borderId="0"/>
    <xf numFmtId="180" fontId="4" fillId="0" borderId="0"/>
    <xf numFmtId="180" fontId="345" fillId="0" borderId="0"/>
    <xf numFmtId="172" fontId="25" fillId="0" borderId="0"/>
    <xf numFmtId="180" fontId="4" fillId="0" borderId="0"/>
    <xf numFmtId="180" fontId="4" fillId="0" borderId="0"/>
    <xf numFmtId="0" fontId="26" fillId="0" borderId="0"/>
    <xf numFmtId="172" fontId="25" fillId="0" borderId="0"/>
    <xf numFmtId="180" fontId="4" fillId="0" borderId="0"/>
    <xf numFmtId="180" fontId="4" fillId="0" borderId="0"/>
    <xf numFmtId="172" fontId="25" fillId="0" borderId="0"/>
    <xf numFmtId="172" fontId="25" fillId="0" borderId="0"/>
    <xf numFmtId="180" fontId="4" fillId="0" borderId="0"/>
    <xf numFmtId="180" fontId="52" fillId="0" borderId="0"/>
    <xf numFmtId="172" fontId="25" fillId="0" borderId="0"/>
    <xf numFmtId="172" fontId="25" fillId="0" borderId="0"/>
    <xf numFmtId="172" fontId="25" fillId="0" borderId="0"/>
    <xf numFmtId="172" fontId="25" fillId="0" borderId="0"/>
    <xf numFmtId="172" fontId="25"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72" fontId="52" fillId="0" borderId="0"/>
    <xf numFmtId="172" fontId="52"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52" fillId="0" borderId="0"/>
    <xf numFmtId="191" fontId="4" fillId="0" borderId="0"/>
    <xf numFmtId="172" fontId="101" fillId="0" borderId="0"/>
    <xf numFmtId="180" fontId="4"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4" fillId="0" borderId="0"/>
    <xf numFmtId="0" fontId="345"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0" fontId="345" fillId="0" borderId="0"/>
    <xf numFmtId="180" fontId="4" fillId="0" borderId="0"/>
    <xf numFmtId="180" fontId="4" fillId="0" borderId="0"/>
    <xf numFmtId="180" fontId="345" fillId="0" borderId="0"/>
    <xf numFmtId="180" fontId="4" fillId="0" borderId="0"/>
    <xf numFmtId="180" fontId="4" fillId="0" borderId="0"/>
    <xf numFmtId="180" fontId="25" fillId="0" borderId="0"/>
    <xf numFmtId="172" fontId="52" fillId="0" borderId="0"/>
    <xf numFmtId="0" fontId="345" fillId="0" borderId="0"/>
    <xf numFmtId="180" fontId="4" fillId="0" borderId="0"/>
    <xf numFmtId="180" fontId="4" fillId="0" borderId="0"/>
    <xf numFmtId="180" fontId="345" fillId="0" borderId="0"/>
    <xf numFmtId="180" fontId="4" fillId="0" borderId="0"/>
    <xf numFmtId="180" fontId="4" fillId="0" borderId="0"/>
    <xf numFmtId="180" fontId="25" fillId="0" borderId="0"/>
    <xf numFmtId="172" fontId="52" fillId="0" borderId="0"/>
    <xf numFmtId="0" fontId="345" fillId="0" borderId="0"/>
    <xf numFmtId="180" fontId="4" fillId="0" borderId="0"/>
    <xf numFmtId="180" fontId="4" fillId="0" borderId="0"/>
    <xf numFmtId="180" fontId="345" fillId="0" borderId="0"/>
    <xf numFmtId="180" fontId="4" fillId="0" borderId="0"/>
    <xf numFmtId="180" fontId="4" fillId="0" borderId="0"/>
    <xf numFmtId="180" fontId="25" fillId="0" borderId="0"/>
    <xf numFmtId="172" fontId="52"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2" fillId="0" borderId="0"/>
    <xf numFmtId="172" fontId="52"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5" fillId="0" borderId="0"/>
    <xf numFmtId="0" fontId="201" fillId="0" borderId="0"/>
    <xf numFmtId="172" fontId="101" fillId="0" borderId="0"/>
    <xf numFmtId="0" fontId="201" fillId="0" borderId="0"/>
    <xf numFmtId="172" fontId="101" fillId="0" borderId="0"/>
    <xf numFmtId="172" fontId="55" fillId="0" borderId="0" applyNumberFormat="0" applyFill="0" applyBorder="0" applyAlignment="0" applyProtection="0"/>
    <xf numFmtId="0" fontId="201" fillId="0" borderId="0"/>
    <xf numFmtId="172" fontId="25" fillId="0" borderId="0"/>
    <xf numFmtId="172" fontId="25" fillId="0" borderId="0"/>
    <xf numFmtId="172" fontId="101" fillId="0" borderId="0"/>
    <xf numFmtId="172" fontId="25" fillId="0" borderId="0"/>
    <xf numFmtId="0" fontId="201" fillId="0" borderId="0"/>
    <xf numFmtId="172" fontId="101" fillId="0" borderId="0"/>
    <xf numFmtId="172" fontId="55" fillId="0" borderId="0" applyNumberFormat="0" applyFill="0" applyBorder="0" applyAlignment="0" applyProtection="0"/>
    <xf numFmtId="0" fontId="201" fillId="0" borderId="0"/>
    <xf numFmtId="172" fontId="101" fillId="0" borderId="0"/>
    <xf numFmtId="172" fontId="4" fillId="0" borderId="0"/>
    <xf numFmtId="172" fontId="4" fillId="0" borderId="0"/>
    <xf numFmtId="0" fontId="201" fillId="0" borderId="0"/>
    <xf numFmtId="172" fontId="25" fillId="0" borderId="0"/>
    <xf numFmtId="0" fontId="55" fillId="0" borderId="0"/>
    <xf numFmtId="0" fontId="26" fillId="0" borderId="0"/>
    <xf numFmtId="172" fontId="55" fillId="0" borderId="0" applyNumberFormat="0" applyFill="0" applyBorder="0" applyAlignment="0" applyProtection="0"/>
    <xf numFmtId="0" fontId="25" fillId="0" borderId="0"/>
    <xf numFmtId="289" fontId="44" fillId="0" borderId="0" applyFill="0"/>
    <xf numFmtId="172" fontId="55" fillId="0" borderId="0" applyNumberFormat="0" applyFill="0" applyBorder="0" applyAlignment="0" applyProtection="0"/>
    <xf numFmtId="172" fontId="4" fillId="0" borderId="0"/>
    <xf numFmtId="311" fontId="46" fillId="0" borderId="0"/>
    <xf numFmtId="0" fontId="4" fillId="0" borderId="0"/>
    <xf numFmtId="0" fontId="55" fillId="0" borderId="0"/>
    <xf numFmtId="0" fontId="201" fillId="0" borderId="0"/>
    <xf numFmtId="172" fontId="25" fillId="0" borderId="0"/>
    <xf numFmtId="172" fontId="25" fillId="0" borderId="0"/>
    <xf numFmtId="172" fontId="101" fillId="0" borderId="0"/>
    <xf numFmtId="172" fontId="25" fillId="0" borderId="0"/>
    <xf numFmtId="172" fontId="25" fillId="0" borderId="0"/>
    <xf numFmtId="0" fontId="201" fillId="0" borderId="0"/>
    <xf numFmtId="172" fontId="25" fillId="0" borderId="0"/>
    <xf numFmtId="172" fontId="25" fillId="0" borderId="0"/>
    <xf numFmtId="172" fontId="25" fillId="0" borderId="0"/>
    <xf numFmtId="172" fontId="25" fillId="0" borderId="0"/>
    <xf numFmtId="0" fontId="201" fillId="0" borderId="0"/>
    <xf numFmtId="172" fontId="25" fillId="0" borderId="0"/>
    <xf numFmtId="0" fontId="201" fillId="0" borderId="0"/>
    <xf numFmtId="172" fontId="25" fillId="0" borderId="0"/>
    <xf numFmtId="172" fontId="25" fillId="0" borderId="0"/>
    <xf numFmtId="172" fontId="25" fillId="0" borderId="0"/>
    <xf numFmtId="172" fontId="25" fillId="0" borderId="0"/>
    <xf numFmtId="172" fontId="25" fillId="0" borderId="0"/>
    <xf numFmtId="0" fontId="55" fillId="0" borderId="0"/>
    <xf numFmtId="172" fontId="101" fillId="0" borderId="0"/>
    <xf numFmtId="172" fontId="4" fillId="0" borderId="0"/>
    <xf numFmtId="180" fontId="52" fillId="0" borderId="0"/>
    <xf numFmtId="0" fontId="55" fillId="0" borderId="0"/>
    <xf numFmtId="172" fontId="25" fillId="0" borderId="0"/>
    <xf numFmtId="0" fontId="55" fillId="0" borderId="0"/>
    <xf numFmtId="172" fontId="101" fillId="0" borderId="0"/>
    <xf numFmtId="289" fontId="44" fillId="0" borderId="0" applyFill="0"/>
    <xf numFmtId="172" fontId="101" fillId="0" borderId="0"/>
    <xf numFmtId="289" fontId="44" fillId="0" borderId="0" applyFill="0"/>
    <xf numFmtId="172" fontId="101" fillId="0" borderId="0"/>
    <xf numFmtId="172" fontId="101" fillId="0" borderId="0"/>
    <xf numFmtId="172" fontId="101" fillId="0" borderId="0"/>
    <xf numFmtId="172" fontId="1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55" fillId="0" borderId="0"/>
    <xf numFmtId="172" fontId="55" fillId="0" borderId="0" applyNumberFormat="0" applyFill="0" applyBorder="0" applyAlignment="0" applyProtection="0"/>
    <xf numFmtId="172" fontId="52" fillId="0" borderId="0"/>
    <xf numFmtId="172" fontId="101" fillId="0" borderId="0"/>
    <xf numFmtId="172" fontId="101" fillId="0" borderId="0"/>
    <xf numFmtId="0" fontId="52" fillId="0" borderId="0"/>
    <xf numFmtId="0" fontId="52" fillId="0" borderId="0" applyNumberFormat="0" applyFill="0" applyBorder="0" applyAlignment="0" applyProtection="0"/>
    <xf numFmtId="172" fontId="4" fillId="0" borderId="0"/>
    <xf numFmtId="172" fontId="4" fillId="0" borderId="0"/>
    <xf numFmtId="172" fontId="4" fillId="0" borderId="0"/>
    <xf numFmtId="0" fontId="4" fillId="0" borderId="0"/>
    <xf numFmtId="0" fontId="4" fillId="0" borderId="0"/>
    <xf numFmtId="172" fontId="4" fillId="0" borderId="0"/>
    <xf numFmtId="0" fontId="4" fillId="0" borderId="0"/>
    <xf numFmtId="0" fontId="4" fillId="0" borderId="0"/>
    <xf numFmtId="172" fontId="4" fillId="0" borderId="0"/>
    <xf numFmtId="172" fontId="4" fillId="0" borderId="0"/>
    <xf numFmtId="0" fontId="4" fillId="0" borderId="0"/>
    <xf numFmtId="0" fontId="4" fillId="0" borderId="0"/>
    <xf numFmtId="172" fontId="4" fillId="0" borderId="0"/>
    <xf numFmtId="0" fontId="4" fillId="0" borderId="0"/>
    <xf numFmtId="0"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72" fontId="101" fillId="0" borderId="0"/>
    <xf numFmtId="0" fontId="4" fillId="0" borderId="0"/>
    <xf numFmtId="172" fontId="101" fillId="0" borderId="0"/>
    <xf numFmtId="172" fontId="101" fillId="0" borderId="0"/>
    <xf numFmtId="194" fontId="25"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101" fillId="0" borderId="0"/>
    <xf numFmtId="0" fontId="4" fillId="0" borderId="0"/>
    <xf numFmtId="0" fontId="4" fillId="0" borderId="0"/>
    <xf numFmtId="0" fontId="40" fillId="0" borderId="0"/>
    <xf numFmtId="191" fontId="4" fillId="0" borderId="0"/>
    <xf numFmtId="19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191"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345" fillId="0" borderId="0"/>
    <xf numFmtId="0" fontId="4" fillId="0" borderId="0"/>
    <xf numFmtId="0" fontId="4" fillId="0" borderId="0"/>
    <xf numFmtId="0" fontId="11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91" fontId="4" fillId="0" borderId="0"/>
    <xf numFmtId="191" fontId="4" fillId="0" borderId="0"/>
    <xf numFmtId="0" fontId="4" fillId="0" borderId="0"/>
    <xf numFmtId="311" fontId="46" fillId="0" borderId="0"/>
    <xf numFmtId="0" fontId="201" fillId="0" borderId="0"/>
    <xf numFmtId="191" fontId="52" fillId="0" borderId="0"/>
    <xf numFmtId="172" fontId="25" fillId="0" borderId="0"/>
    <xf numFmtId="0" fontId="52" fillId="0" borderId="0"/>
    <xf numFmtId="311" fontId="46" fillId="0" borderId="0"/>
    <xf numFmtId="0" fontId="201" fillId="0" borderId="0"/>
    <xf numFmtId="191" fontId="52"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4" fillId="0" borderId="0"/>
    <xf numFmtId="172" fontId="55" fillId="0" borderId="0" applyNumberFormat="0" applyFill="0" applyBorder="0" applyAlignment="0" applyProtection="0"/>
    <xf numFmtId="172" fontId="4" fillId="0" borderId="0"/>
    <xf numFmtId="0" fontId="201" fillId="0" borderId="0"/>
    <xf numFmtId="0" fontId="25" fillId="0" borderId="0"/>
    <xf numFmtId="172" fontId="101" fillId="0" borderId="0"/>
    <xf numFmtId="172" fontId="25" fillId="0" borderId="0"/>
    <xf numFmtId="311" fontId="46" fillId="0" borderId="0"/>
    <xf numFmtId="172" fontId="25" fillId="0" borderId="0"/>
    <xf numFmtId="172" fontId="25" fillId="0" borderId="0"/>
    <xf numFmtId="172" fontId="25" fillId="0" borderId="0"/>
    <xf numFmtId="0" fontId="201" fillId="0" borderId="0"/>
    <xf numFmtId="172" fontId="101" fillId="0" borderId="0"/>
    <xf numFmtId="180" fontId="4" fillId="0" borderId="0"/>
    <xf numFmtId="172" fontId="32" fillId="0" borderId="0"/>
    <xf numFmtId="0" fontId="25" fillId="0" borderId="0"/>
    <xf numFmtId="172" fontId="101" fillId="0" borderId="0"/>
    <xf numFmtId="180" fontId="4"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25" fillId="0" borderId="0"/>
    <xf numFmtId="0" fontId="345"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2" fillId="0" borderId="0"/>
    <xf numFmtId="180" fontId="4" fillId="0" borderId="0"/>
    <xf numFmtId="180" fontId="4" fillId="0" borderId="0"/>
    <xf numFmtId="180" fontId="345"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172" fontId="52" fillId="0" borderId="0"/>
    <xf numFmtId="172" fontId="52" fillId="0" borderId="0"/>
    <xf numFmtId="0" fontId="25" fillId="0" borderId="0"/>
    <xf numFmtId="0" fontId="26" fillId="0" borderId="0"/>
    <xf numFmtId="172" fontId="101"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4" fillId="0" borderId="0"/>
    <xf numFmtId="172" fontId="101" fillId="0" borderId="0"/>
    <xf numFmtId="172" fontId="101" fillId="0" borderId="0"/>
    <xf numFmtId="180" fontId="4" fillId="0" borderId="0"/>
    <xf numFmtId="180" fontId="4" fillId="0" borderId="0"/>
    <xf numFmtId="172" fontId="101"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6" fillId="0" borderId="0"/>
    <xf numFmtId="172" fontId="101" fillId="0" borderId="0"/>
    <xf numFmtId="172" fontId="101" fillId="0" borderId="0"/>
    <xf numFmtId="180" fontId="4" fillId="0" borderId="0"/>
    <xf numFmtId="172" fontId="101" fillId="0" borderId="0"/>
    <xf numFmtId="180" fontId="4" fillId="0" borderId="0"/>
    <xf numFmtId="180" fontId="4" fillId="0" borderId="0"/>
    <xf numFmtId="180" fontId="52" fillId="0" borderId="0"/>
    <xf numFmtId="172" fontId="101" fillId="0" borderId="0"/>
    <xf numFmtId="180" fontId="4" fillId="0" borderId="0"/>
    <xf numFmtId="180" fontId="4"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172" fontId="52" fillId="0" borderId="0"/>
    <xf numFmtId="180" fontId="345" fillId="0" borderId="0"/>
    <xf numFmtId="172" fontId="52" fillId="0" borderId="0"/>
    <xf numFmtId="172" fontId="52" fillId="0" borderId="0"/>
    <xf numFmtId="0" fontId="52" fillId="0" borderId="0"/>
    <xf numFmtId="172" fontId="52" fillId="0" borderId="0"/>
    <xf numFmtId="172" fontId="52" fillId="0" borderId="0"/>
    <xf numFmtId="180" fontId="52" fillId="0" borderId="0"/>
    <xf numFmtId="172" fontId="52" fillId="0" borderId="0"/>
    <xf numFmtId="172" fontId="52" fillId="0" borderId="0"/>
    <xf numFmtId="0" fontId="52" fillId="0" borderId="0"/>
    <xf numFmtId="172" fontId="52" fillId="0" borderId="0"/>
    <xf numFmtId="180" fontId="4" fillId="0" borderId="0"/>
    <xf numFmtId="180" fontId="52" fillId="0" borderId="0"/>
    <xf numFmtId="172" fontId="52" fillId="0" borderId="0"/>
    <xf numFmtId="172" fontId="52" fillId="0" borderId="0"/>
    <xf numFmtId="0" fontId="52" fillId="0" borderId="0"/>
    <xf numFmtId="172" fontId="52" fillId="0" borderId="0"/>
    <xf numFmtId="180" fontId="4" fillId="0" borderId="0"/>
    <xf numFmtId="180" fontId="52" fillId="0" borderId="0"/>
    <xf numFmtId="172" fontId="52" fillId="0" borderId="0"/>
    <xf numFmtId="172" fontId="52" fillId="0" borderId="0"/>
    <xf numFmtId="172" fontId="52" fillId="0" borderId="0"/>
    <xf numFmtId="172" fontId="52" fillId="0" borderId="0"/>
    <xf numFmtId="180" fontId="52" fillId="0" borderId="0"/>
    <xf numFmtId="172" fontId="52" fillId="0" borderId="0"/>
    <xf numFmtId="180" fontId="4" fillId="0" borderId="0"/>
    <xf numFmtId="180" fontId="4" fillId="0" borderId="0"/>
    <xf numFmtId="180" fontId="4" fillId="0" borderId="0"/>
    <xf numFmtId="180" fontId="52" fillId="0" borderId="0"/>
    <xf numFmtId="0" fontId="201" fillId="0" borderId="0"/>
    <xf numFmtId="0" fontId="201" fillId="0" borderId="0"/>
    <xf numFmtId="0" fontId="201" fillId="0" borderId="0"/>
    <xf numFmtId="191" fontId="4" fillId="0" borderId="0"/>
    <xf numFmtId="172" fontId="101"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201" fillId="0" borderId="0"/>
    <xf numFmtId="0" fontId="4" fillId="0" borderId="0"/>
    <xf numFmtId="172" fontId="101" fillId="0" borderId="0"/>
    <xf numFmtId="180" fontId="4" fillId="0" borderId="0"/>
    <xf numFmtId="180" fontId="4" fillId="0" borderId="0"/>
    <xf numFmtId="172" fontId="101"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01" fillId="0" borderId="0"/>
    <xf numFmtId="172" fontId="101"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0" fontId="201" fillId="0" borderId="0"/>
    <xf numFmtId="0" fontId="4"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72" fontId="52" fillId="0" borderId="0"/>
    <xf numFmtId="180" fontId="4" fillId="0" borderId="0"/>
    <xf numFmtId="180" fontId="4" fillId="0" borderId="0"/>
    <xf numFmtId="180" fontId="52" fillId="0" borderId="0"/>
    <xf numFmtId="0" fontId="52" fillId="0" borderId="0" applyBorder="0"/>
    <xf numFmtId="0" fontId="369" fillId="0" borderId="0"/>
    <xf numFmtId="172" fontId="101"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4" fillId="0" borderId="0"/>
    <xf numFmtId="0" fontId="4" fillId="0" borderId="0"/>
    <xf numFmtId="0" fontId="4" fillId="0" borderId="0"/>
    <xf numFmtId="180" fontId="4" fillId="0" borderId="0"/>
    <xf numFmtId="180" fontId="4" fillId="0" borderId="0"/>
    <xf numFmtId="0" fontId="4"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6" fillId="0" borderId="0"/>
    <xf numFmtId="0" fontId="26" fillId="0" borderId="0"/>
    <xf numFmtId="180" fontId="4" fillId="0" borderId="0"/>
    <xf numFmtId="180" fontId="4" fillId="0" borderId="0"/>
    <xf numFmtId="172" fontId="101"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72" fontId="52"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52" fillId="0" borderId="0"/>
    <xf numFmtId="172" fontId="52" fillId="0" borderId="0"/>
    <xf numFmtId="180" fontId="4" fillId="0" borderId="0"/>
    <xf numFmtId="180" fontId="4" fillId="0" borderId="0"/>
    <xf numFmtId="180" fontId="4" fillId="0" borderId="0"/>
    <xf numFmtId="180" fontId="345" fillId="0" borderId="0"/>
    <xf numFmtId="0" fontId="25" fillId="0" borderId="0"/>
    <xf numFmtId="191" fontId="4"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4" fillId="0" borderId="0"/>
    <xf numFmtId="0" fontId="345" fillId="0" borderId="0"/>
    <xf numFmtId="180" fontId="4" fillId="0" borderId="0"/>
    <xf numFmtId="180" fontId="4" fillId="0" borderId="0"/>
    <xf numFmtId="180" fontId="4" fillId="0" borderId="0"/>
    <xf numFmtId="172" fontId="345"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0" fontId="4" fillId="0" borderId="0"/>
    <xf numFmtId="172" fontId="52"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345" fillId="0" borderId="0"/>
    <xf numFmtId="172" fontId="52" fillId="0" borderId="0"/>
    <xf numFmtId="172" fontId="52" fillId="0" borderId="0"/>
    <xf numFmtId="180" fontId="4" fillId="0" borderId="0"/>
    <xf numFmtId="312" fontId="25" fillId="0" borderId="0"/>
    <xf numFmtId="172" fontId="52" fillId="0" borderId="0"/>
    <xf numFmtId="0" fontId="25" fillId="0" borderId="0"/>
    <xf numFmtId="172" fontId="52" fillId="0" borderId="0"/>
    <xf numFmtId="0" fontId="25" fillId="0" borderId="0"/>
    <xf numFmtId="172" fontId="52" fillId="0" borderId="0"/>
    <xf numFmtId="0" fontId="25" fillId="0" borderId="0"/>
    <xf numFmtId="172" fontId="52" fillId="0" borderId="0"/>
    <xf numFmtId="172" fontId="52" fillId="0" borderId="0"/>
    <xf numFmtId="172" fontId="52" fillId="0" borderId="0"/>
    <xf numFmtId="0" fontId="25" fillId="0" borderId="0"/>
    <xf numFmtId="172" fontId="52" fillId="0" borderId="0"/>
    <xf numFmtId="172" fontId="52" fillId="0" borderId="0"/>
    <xf numFmtId="0" fontId="25" fillId="0" borderId="0"/>
    <xf numFmtId="191" fontId="4" fillId="0" borderId="0"/>
    <xf numFmtId="180" fontId="4" fillId="0" borderId="0"/>
    <xf numFmtId="180" fontId="4" fillId="0" borderId="0"/>
    <xf numFmtId="0" fontId="26" fillId="0" borderId="0"/>
    <xf numFmtId="180" fontId="4" fillId="0" borderId="0"/>
    <xf numFmtId="180" fontId="4" fillId="0" borderId="0"/>
    <xf numFmtId="180" fontId="4" fillId="0" borderId="0"/>
    <xf numFmtId="0" fontId="52" fillId="0" borderId="0" applyBorder="0"/>
    <xf numFmtId="180" fontId="4" fillId="0" borderId="0"/>
    <xf numFmtId="180" fontId="4" fillId="0" borderId="0"/>
    <xf numFmtId="180" fontId="52" fillId="0" borderId="0"/>
    <xf numFmtId="0" fontId="26"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0" fontId="201" fillId="0" borderId="0"/>
    <xf numFmtId="0" fontId="201" fillId="0" borderId="0"/>
    <xf numFmtId="0" fontId="25" fillId="0" borderId="0">
      <alignment vertical="top"/>
    </xf>
    <xf numFmtId="172" fontId="101" fillId="0" borderId="0"/>
    <xf numFmtId="172" fontId="101" fillId="0" borderId="0"/>
    <xf numFmtId="180" fontId="4" fillId="0" borderId="0"/>
    <xf numFmtId="0" fontId="201" fillId="0" borderId="0"/>
    <xf numFmtId="0" fontId="4" fillId="0" borderId="0"/>
    <xf numFmtId="172" fontId="101" fillId="0" borderId="0"/>
    <xf numFmtId="172" fontId="101" fillId="0" borderId="0"/>
    <xf numFmtId="180" fontId="4" fillId="0" borderId="0"/>
    <xf numFmtId="0" fontId="201" fillId="0" borderId="0"/>
    <xf numFmtId="172" fontId="101" fillId="0" borderId="0"/>
    <xf numFmtId="172" fontId="46" fillId="0" borderId="0"/>
    <xf numFmtId="180" fontId="52" fillId="0" borderId="0"/>
    <xf numFmtId="0" fontId="201" fillId="0" borderId="0"/>
    <xf numFmtId="0" fontId="201" fillId="0" borderId="0"/>
    <xf numFmtId="0" fontId="201" fillId="0" borderId="0"/>
    <xf numFmtId="0" fontId="201" fillId="0" borderId="0"/>
    <xf numFmtId="0" fontId="201"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5" fillId="0" borderId="0"/>
    <xf numFmtId="191" fontId="4" fillId="0" borderId="0"/>
    <xf numFmtId="172" fontId="101" fillId="0" borderId="0"/>
    <xf numFmtId="172" fontId="101" fillId="0" borderId="0"/>
    <xf numFmtId="180" fontId="4" fillId="0" borderId="0"/>
    <xf numFmtId="0" fontId="4" fillId="0" borderId="0"/>
    <xf numFmtId="172" fontId="101" fillId="0" borderId="0"/>
    <xf numFmtId="172" fontId="101" fillId="0" borderId="0"/>
    <xf numFmtId="172" fontId="101" fillId="0" borderId="0"/>
    <xf numFmtId="180" fontId="4" fillId="0" borderId="0"/>
    <xf numFmtId="0" fontId="52" fillId="0" borderId="0" applyBorder="0"/>
    <xf numFmtId="172" fontId="101" fillId="0" borderId="0"/>
    <xf numFmtId="172" fontId="46" fillId="0" borderId="0"/>
    <xf numFmtId="180" fontId="52" fillId="0" borderId="0"/>
    <xf numFmtId="172" fontId="101"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5" fillId="0" borderId="0"/>
    <xf numFmtId="191" fontId="4" fillId="0" borderId="0"/>
    <xf numFmtId="172" fontId="101" fillId="0" borderId="0"/>
    <xf numFmtId="172" fontId="101" fillId="0" borderId="0"/>
    <xf numFmtId="180" fontId="4" fillId="0" borderId="0"/>
    <xf numFmtId="0" fontId="4" fillId="0" borderId="0"/>
    <xf numFmtId="172" fontId="101" fillId="0" borderId="0"/>
    <xf numFmtId="172" fontId="101" fillId="0" borderId="0"/>
    <xf numFmtId="172" fontId="101" fillId="0" borderId="0"/>
    <xf numFmtId="180" fontId="4" fillId="0" borderId="0"/>
    <xf numFmtId="0" fontId="52" fillId="0" borderId="0" applyBorder="0"/>
    <xf numFmtId="172" fontId="101" fillId="0" borderId="0"/>
    <xf numFmtId="172" fontId="46" fillId="0" borderId="0"/>
    <xf numFmtId="180" fontId="52" fillId="0" borderId="0"/>
    <xf numFmtId="172" fontId="101"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5" fillId="0" borderId="0"/>
    <xf numFmtId="172" fontId="101" fillId="0" borderId="0"/>
    <xf numFmtId="172" fontId="46" fillId="0" borderId="0"/>
    <xf numFmtId="180" fontId="4" fillId="0" borderId="0"/>
    <xf numFmtId="0" fontId="4" fillId="0" borderId="0"/>
    <xf numFmtId="180" fontId="4" fillId="0" borderId="0"/>
    <xf numFmtId="180" fontId="4" fillId="0" borderId="0"/>
    <xf numFmtId="180" fontId="4" fillId="0" borderId="0"/>
    <xf numFmtId="0" fontId="52" fillId="0" borderId="0" applyBorder="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172" fontId="101" fillId="0" borderId="0"/>
    <xf numFmtId="0" fontId="201" fillId="0" borderId="0"/>
    <xf numFmtId="172" fontId="101" fillId="0" borderId="0"/>
    <xf numFmtId="172" fontId="93" fillId="0" borderId="0"/>
    <xf numFmtId="0" fontId="201" fillId="0" borderId="0"/>
    <xf numFmtId="172" fontId="101" fillId="0" borderId="0"/>
    <xf numFmtId="0" fontId="55" fillId="0" borderId="0"/>
    <xf numFmtId="172" fontId="101" fillId="0" borderId="0"/>
    <xf numFmtId="172" fontId="93" fillId="0" borderId="0"/>
    <xf numFmtId="172" fontId="52" fillId="0" borderId="0"/>
    <xf numFmtId="172" fontId="101" fillId="0" borderId="0"/>
    <xf numFmtId="0" fontId="368" fillId="0" borderId="0"/>
    <xf numFmtId="172" fontId="101" fillId="0" borderId="0"/>
    <xf numFmtId="172" fontId="101" fillId="0" borderId="0"/>
    <xf numFmtId="172" fontId="101" fillId="0" borderId="0"/>
    <xf numFmtId="172" fontId="101" fillId="0" borderId="0"/>
    <xf numFmtId="172" fontId="101" fillId="0" borderId="0"/>
    <xf numFmtId="172" fontId="55" fillId="0" borderId="0"/>
    <xf numFmtId="172" fontId="55" fillId="0" borderId="0" applyNumberFormat="0" applyFill="0" applyBorder="0" applyAlignment="0" applyProtection="0"/>
    <xf numFmtId="172" fontId="55" fillId="0" borderId="0"/>
    <xf numFmtId="172" fontId="55" fillId="0" borderId="0" applyNumberFormat="0" applyFill="0" applyBorder="0" applyAlignment="0" applyProtection="0"/>
    <xf numFmtId="0" fontId="55" fillId="0" borderId="0"/>
    <xf numFmtId="172" fontId="25" fillId="0" borderId="0"/>
    <xf numFmtId="172" fontId="25" fillId="0" borderId="0"/>
    <xf numFmtId="0" fontId="201" fillId="0" borderId="0"/>
    <xf numFmtId="172" fontId="25" fillId="0" borderId="0"/>
    <xf numFmtId="172" fontId="101" fillId="0" borderId="0"/>
    <xf numFmtId="0" fontId="4" fillId="0" borderId="0"/>
    <xf numFmtId="0" fontId="4" fillId="0" borderId="0"/>
    <xf numFmtId="0" fontId="4" fillId="0" borderId="0"/>
    <xf numFmtId="172" fontId="25" fillId="0" borderId="0"/>
    <xf numFmtId="0" fontId="4" fillId="0" borderId="0"/>
    <xf numFmtId="0" fontId="4" fillId="0" borderId="0"/>
    <xf numFmtId="172" fontId="101" fillId="0" borderId="0"/>
    <xf numFmtId="0" fontId="4" fillId="0" borderId="0"/>
    <xf numFmtId="0" fontId="4" fillId="0" borderId="0"/>
    <xf numFmtId="0" fontId="4" fillId="0" borderId="0"/>
    <xf numFmtId="172" fontId="101" fillId="0" borderId="0"/>
    <xf numFmtId="0" fontId="4" fillId="0" borderId="0"/>
    <xf numFmtId="172" fontId="25" fillId="0" borderId="0"/>
    <xf numFmtId="172" fontId="25" fillId="0" borderId="0"/>
    <xf numFmtId="0" fontId="201" fillId="0" borderId="0"/>
    <xf numFmtId="172" fontId="25" fillId="0" borderId="0"/>
    <xf numFmtId="172" fontId="25"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72" fontId="25" fillId="0" borderId="0"/>
    <xf numFmtId="0" fontId="4" fillId="0" borderId="0"/>
    <xf numFmtId="172" fontId="25" fillId="0" borderId="0"/>
    <xf numFmtId="0" fontId="201" fillId="0" borderId="0"/>
    <xf numFmtId="172" fontId="101" fillId="0" borderId="0"/>
    <xf numFmtId="0" fontId="4" fillId="0" borderId="0"/>
    <xf numFmtId="0" fontId="4" fillId="0" borderId="0"/>
    <xf numFmtId="0" fontId="4" fillId="0" borderId="0"/>
    <xf numFmtId="172" fontId="25" fillId="0" borderId="0"/>
    <xf numFmtId="0" fontId="4" fillId="0" borderId="0"/>
    <xf numFmtId="0" fontId="4" fillId="0" borderId="0"/>
    <xf numFmtId="0" fontId="201" fillId="0" borderId="0"/>
    <xf numFmtId="0" fontId="4" fillId="0" borderId="0"/>
    <xf numFmtId="0" fontId="4" fillId="0" borderId="0"/>
    <xf numFmtId="0" fontId="4" fillId="0" borderId="0"/>
    <xf numFmtId="172" fontId="101" fillId="0" borderId="0"/>
    <xf numFmtId="0" fontId="4" fillId="0" borderId="0"/>
    <xf numFmtId="172" fontId="101" fillId="0" borderId="0"/>
    <xf numFmtId="172" fontId="25" fillId="0" borderId="0"/>
    <xf numFmtId="172" fontId="25" fillId="0" borderId="0"/>
    <xf numFmtId="172" fontId="25" fillId="0" borderId="0"/>
    <xf numFmtId="172" fontId="101" fillId="0" borderId="0"/>
    <xf numFmtId="0" fontId="55" fillId="0" borderId="0"/>
    <xf numFmtId="0" fontId="2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13"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2" fontId="101" fillId="0" borderId="0"/>
    <xf numFmtId="0" fontId="4" fillId="0" borderId="0"/>
    <xf numFmtId="0" fontId="4" fillId="0" borderId="0"/>
    <xf numFmtId="0" fontId="4" fillId="0" borderId="0"/>
    <xf numFmtId="0" fontId="4" fillId="0" borderId="0"/>
    <xf numFmtId="0" fontId="4" fillId="0" borderId="0"/>
    <xf numFmtId="172"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2" fontId="55"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172" fontId="55" fillId="0" borderId="0"/>
    <xf numFmtId="0" fontId="4" fillId="0" borderId="0"/>
    <xf numFmtId="0" fontId="4" fillId="0" borderId="0"/>
    <xf numFmtId="0" fontId="4" fillId="0" borderId="0"/>
    <xf numFmtId="172" fontId="55" fillId="0" borderId="0"/>
    <xf numFmtId="0" fontId="4" fillId="0" borderId="0"/>
    <xf numFmtId="172" fontId="101" fillId="0" borderId="0"/>
    <xf numFmtId="172" fontId="46" fillId="0" borderId="0"/>
    <xf numFmtId="172" fontId="46" fillId="0" borderId="0"/>
    <xf numFmtId="172" fontId="52" fillId="0" borderId="0" applyBorder="0"/>
    <xf numFmtId="172" fontId="52" fillId="0" borderId="0" applyBorder="0"/>
    <xf numFmtId="172" fontId="371" fillId="0" borderId="0"/>
    <xf numFmtId="172" fontId="52" fillId="0" borderId="0"/>
    <xf numFmtId="172" fontId="52" fillId="0" borderId="0"/>
    <xf numFmtId="172" fontId="25" fillId="0" borderId="0"/>
    <xf numFmtId="172" fontId="93" fillId="0" borderId="0"/>
    <xf numFmtId="0" fontId="40" fillId="0" borderId="0"/>
    <xf numFmtId="0" fontId="4" fillId="0" borderId="0"/>
    <xf numFmtId="0" fontId="4" fillId="0" borderId="0"/>
    <xf numFmtId="0" fontId="4" fillId="0" borderId="0"/>
    <xf numFmtId="191"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172" fontId="101" fillId="0" borderId="0"/>
    <xf numFmtId="0" fontId="4" fillId="0" borderId="0"/>
    <xf numFmtId="0" fontId="4" fillId="0" borderId="0"/>
    <xf numFmtId="0" fontId="52" fillId="0" borderId="0" applyNumberFormat="0" applyFill="0" applyBorder="0" applyAlignment="0" applyProtection="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345" fillId="0" borderId="0"/>
    <xf numFmtId="0" fontId="4" fillId="0" borderId="0"/>
    <xf numFmtId="0" fontId="4" fillId="0" borderId="0"/>
    <xf numFmtId="172" fontId="25" fillId="0" borderId="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91" fontId="52"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172" fontId="101"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172"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0" fontId="4" fillId="0" borderId="0"/>
    <xf numFmtId="0" fontId="4" fillId="0" borderId="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72" fontId="25" fillId="0" borderId="0"/>
    <xf numFmtId="0" fontId="4" fillId="0" borderId="0"/>
    <xf numFmtId="172" fontId="25" fillId="0" borderId="0"/>
    <xf numFmtId="0" fontId="4" fillId="0" borderId="0"/>
    <xf numFmtId="0" fontId="4" fillId="0" borderId="0"/>
    <xf numFmtId="172" fontId="25" fillId="0" borderId="0"/>
    <xf numFmtId="172" fontId="25" fillId="0" borderId="0"/>
    <xf numFmtId="172" fontId="25" fillId="0" borderId="0"/>
    <xf numFmtId="0" fontId="4" fillId="0" borderId="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25" fillId="0" borderId="0"/>
    <xf numFmtId="172" fontId="25" fillId="0" borderId="0"/>
    <xf numFmtId="0" fontId="4" fillId="0" borderId="0"/>
    <xf numFmtId="0" fontId="4" fillId="0" borderId="0"/>
    <xf numFmtId="0" fontId="4" fillId="0" borderId="0"/>
    <xf numFmtId="0" fontId="4" fillId="0" borderId="0"/>
    <xf numFmtId="172" fontId="25" fillId="0" borderId="0"/>
    <xf numFmtId="0" fontId="4" fillId="0" borderId="0"/>
    <xf numFmtId="0" fontId="4" fillId="0" borderId="0"/>
    <xf numFmtId="0" fontId="4" fillId="0" borderId="0"/>
    <xf numFmtId="0" fontId="4" fillId="0" borderId="0"/>
    <xf numFmtId="0" fontId="4" fillId="0" borderId="0"/>
    <xf numFmtId="172" fontId="25" fillId="0" borderId="0"/>
    <xf numFmtId="0" fontId="4" fillId="0" borderId="0"/>
    <xf numFmtId="0" fontId="4" fillId="0" borderId="0"/>
    <xf numFmtId="0" fontId="4" fillId="0" borderId="0"/>
    <xf numFmtId="172" fontId="25" fillId="0" borderId="0"/>
    <xf numFmtId="0" fontId="4" fillId="0" borderId="0"/>
    <xf numFmtId="172" fontId="25" fillId="0" borderId="0"/>
    <xf numFmtId="0" fontId="201" fillId="0" borderId="0"/>
    <xf numFmtId="0" fontId="25" fillId="0" borderId="0"/>
    <xf numFmtId="172" fontId="101" fillId="0" borderId="0"/>
    <xf numFmtId="0" fontId="4" fillId="0" borderId="0"/>
    <xf numFmtId="0" fontId="4" fillId="0" borderId="0"/>
    <xf numFmtId="0" fontId="4" fillId="0" borderId="0"/>
    <xf numFmtId="172" fontId="46" fillId="0" borderId="0"/>
    <xf numFmtId="0" fontId="4" fillId="0" borderId="0"/>
    <xf numFmtId="0" fontId="4" fillId="0" borderId="0"/>
    <xf numFmtId="172" fontId="93" fillId="0" borderId="0"/>
    <xf numFmtId="0" fontId="4" fillId="0" borderId="0"/>
    <xf numFmtId="0" fontId="4" fillId="0" borderId="0"/>
    <xf numFmtId="0" fontId="4" fillId="0" borderId="0"/>
    <xf numFmtId="180" fontId="52" fillId="0" borderId="0"/>
    <xf numFmtId="0" fontId="4" fillId="0" borderId="0"/>
    <xf numFmtId="0" fontId="4" fillId="0" borderId="0"/>
    <xf numFmtId="0" fontId="201" fillId="0" borderId="0"/>
    <xf numFmtId="191" fontId="52"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80" fontId="4" fillId="0" borderId="0"/>
    <xf numFmtId="0" fontId="4" fillId="0" borderId="0"/>
    <xf numFmtId="0" fontId="4" fillId="0" borderId="0"/>
    <xf numFmtId="0" fontId="201" fillId="0" borderId="0"/>
    <xf numFmtId="191"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2" fontId="101" fillId="0" borderId="0"/>
    <xf numFmtId="0" fontId="4" fillId="0" borderId="0"/>
    <xf numFmtId="0" fontId="4" fillId="0" borderId="0"/>
    <xf numFmtId="0" fontId="93" fillId="0" borderId="0"/>
    <xf numFmtId="191" fontId="4" fillId="0" borderId="0"/>
    <xf numFmtId="191" fontId="4" fillId="0" borderId="0"/>
    <xf numFmtId="172" fontId="46" fillId="0" borderId="0"/>
    <xf numFmtId="180" fontId="4" fillId="0" borderId="0"/>
    <xf numFmtId="0" fontId="4" fillId="0" borderId="0"/>
    <xf numFmtId="180" fontId="4" fillId="0" borderId="0"/>
    <xf numFmtId="180" fontId="4" fillId="0" borderId="0"/>
    <xf numFmtId="180" fontId="4" fillId="0" borderId="0"/>
    <xf numFmtId="0" fontId="52" fillId="0" borderId="0" applyBorder="0"/>
    <xf numFmtId="180" fontId="4" fillId="0" borderId="0"/>
    <xf numFmtId="180" fontId="4" fillId="0" borderId="0"/>
    <xf numFmtId="180" fontId="52" fillId="0" borderId="0"/>
    <xf numFmtId="0" fontId="25"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191" fontId="4"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201"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201"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72" fontId="46" fillId="0" borderId="0"/>
    <xf numFmtId="0" fontId="201" fillId="0" borderId="0"/>
    <xf numFmtId="14" fontId="25" fillId="0" borderId="0" applyProtection="0">
      <alignment vertical="center"/>
    </xf>
    <xf numFmtId="0" fontId="201" fillId="0" borderId="0"/>
    <xf numFmtId="14" fontId="25" fillId="0" borderId="0" applyProtection="0">
      <alignment vertical="center"/>
    </xf>
    <xf numFmtId="0" fontId="201" fillId="0" borderId="0"/>
    <xf numFmtId="0" fontId="4" fillId="0" borderId="0"/>
    <xf numFmtId="14" fontId="25" fillId="0" borderId="0" applyProtection="0">
      <alignment vertical="center"/>
    </xf>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4"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91" fontId="4" fillId="0" borderId="0"/>
    <xf numFmtId="172" fontId="101" fillId="0" borderId="0"/>
    <xf numFmtId="172" fontId="101" fillId="0" borderId="0"/>
    <xf numFmtId="172" fontId="101" fillId="0" borderId="0"/>
    <xf numFmtId="180" fontId="4" fillId="0" borderId="0"/>
    <xf numFmtId="0" fontId="4" fillId="0" borderId="0"/>
    <xf numFmtId="172" fontId="101" fillId="0" borderId="0"/>
    <xf numFmtId="172" fontId="101" fillId="0" borderId="0"/>
    <xf numFmtId="172" fontId="101" fillId="0" borderId="0"/>
    <xf numFmtId="180" fontId="4" fillId="0" borderId="0"/>
    <xf numFmtId="0" fontId="52" fillId="0" borderId="0" applyBorder="0"/>
    <xf numFmtId="172" fontId="101" fillId="0" borderId="0"/>
    <xf numFmtId="172" fontId="46" fillId="0" borderId="0"/>
    <xf numFmtId="180" fontId="52" fillId="0" borderId="0"/>
    <xf numFmtId="0" fontId="4" fillId="0" borderId="0"/>
    <xf numFmtId="180" fontId="4" fillId="0" borderId="0"/>
    <xf numFmtId="180" fontId="4" fillId="0" borderId="0"/>
    <xf numFmtId="172" fontId="52"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91" fontId="4" fillId="0" borderId="0"/>
    <xf numFmtId="172" fontId="46" fillId="0" borderId="0"/>
    <xf numFmtId="180" fontId="4" fillId="0" borderId="0"/>
    <xf numFmtId="180" fontId="4" fillId="0" borderId="0"/>
    <xf numFmtId="0" fontId="4" fillId="0" borderId="0"/>
    <xf numFmtId="180" fontId="4" fillId="0" borderId="0"/>
    <xf numFmtId="180" fontId="4" fillId="0" borderId="0"/>
    <xf numFmtId="180" fontId="4" fillId="0" borderId="0"/>
    <xf numFmtId="0" fontId="52" fillId="0" borderId="0" applyBorder="0"/>
    <xf numFmtId="180" fontId="4" fillId="0" borderId="0"/>
    <xf numFmtId="180" fontId="4" fillId="0" borderId="0"/>
    <xf numFmtId="180" fontId="52" fillId="0" borderId="0"/>
    <xf numFmtId="191" fontId="4"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91" fontId="4" fillId="0" borderId="0"/>
    <xf numFmtId="172" fontId="25" fillId="0" borderId="0"/>
    <xf numFmtId="172" fontId="25" fillId="0" borderId="0"/>
    <xf numFmtId="172" fontId="25" fillId="0" borderId="0"/>
    <xf numFmtId="172" fontId="25" fillId="0" borderId="0"/>
    <xf numFmtId="172" fontId="46" fillId="0" borderId="0"/>
    <xf numFmtId="0" fontId="4" fillId="0" borderId="0"/>
    <xf numFmtId="172" fontId="25" fillId="0" borderId="0"/>
    <xf numFmtId="172" fontId="25" fillId="0" borderId="0"/>
    <xf numFmtId="172" fontId="25" fillId="0" borderId="0"/>
    <xf numFmtId="172" fontId="25" fillId="0" borderId="0"/>
    <xf numFmtId="0" fontId="52" fillId="0" borderId="0" applyBorder="0"/>
    <xf numFmtId="172" fontId="25" fillId="0" borderId="0"/>
    <xf numFmtId="180" fontId="4" fillId="0" borderId="0"/>
    <xf numFmtId="180" fontId="52" fillId="0" borderId="0"/>
    <xf numFmtId="191" fontId="4" fillId="0" borderId="0"/>
    <xf numFmtId="172" fontId="25" fillId="0" borderId="0"/>
    <xf numFmtId="0" fontId="26" fillId="0" borderId="0"/>
    <xf numFmtId="0" fontId="26" fillId="0" borderId="0"/>
    <xf numFmtId="172" fontId="25" fillId="0" borderId="0"/>
    <xf numFmtId="172" fontId="25"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4" fillId="0" borderId="0"/>
    <xf numFmtId="172" fontId="4" fillId="0" borderId="0"/>
    <xf numFmtId="172" fontId="52" fillId="0" borderId="0"/>
    <xf numFmtId="172" fontId="52" fillId="0" borderId="0"/>
    <xf numFmtId="172"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172" fontId="22" fillId="0" borderId="0"/>
    <xf numFmtId="172" fontId="46" fillId="0" borderId="0"/>
    <xf numFmtId="180" fontId="4"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172" fontId="52" fillId="0" borderId="0"/>
    <xf numFmtId="172" fontId="52" fillId="0" borderId="0"/>
    <xf numFmtId="172" fontId="52" fillId="0" borderId="0"/>
    <xf numFmtId="172" fontId="52" fillId="0" borderId="0"/>
    <xf numFmtId="172" fontId="52" fillId="0" borderId="0">
      <alignment vertical="top"/>
    </xf>
    <xf numFmtId="172" fontId="52" fillId="0" borderId="0"/>
    <xf numFmtId="172" fontId="52" fillId="0" borderId="0">
      <alignment vertical="top"/>
    </xf>
    <xf numFmtId="172" fontId="52" fillId="0" borderId="0">
      <alignment vertical="top"/>
    </xf>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0" fontId="26"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4" fillId="0" borderId="0"/>
    <xf numFmtId="172"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0" fontId="201" fillId="0" borderId="0"/>
    <xf numFmtId="172" fontId="25" fillId="0" borderId="0"/>
    <xf numFmtId="172" fontId="25" fillId="0" borderId="0"/>
    <xf numFmtId="172" fontId="25" fillId="0" borderId="0"/>
    <xf numFmtId="172" fontId="25" fillId="0" borderId="0"/>
    <xf numFmtId="0" fontId="201" fillId="0" borderId="0"/>
    <xf numFmtId="172" fontId="25" fillId="0" borderId="0"/>
    <xf numFmtId="0" fontId="201" fillId="0" borderId="0"/>
    <xf numFmtId="172" fontId="25" fillId="0" borderId="0"/>
    <xf numFmtId="0" fontId="201" fillId="0" borderId="0"/>
    <xf numFmtId="172" fontId="25" fillId="0" borderId="0"/>
    <xf numFmtId="172" fontId="25" fillId="0" borderId="0"/>
    <xf numFmtId="0" fontId="201" fillId="0" borderId="0"/>
    <xf numFmtId="0" fontId="201" fillId="0" borderId="0"/>
    <xf numFmtId="172" fontId="25"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172" fontId="25" fillId="0" borderId="0"/>
    <xf numFmtId="172" fontId="25" fillId="0" borderId="0"/>
    <xf numFmtId="0" fontId="368" fillId="0" borderId="0"/>
    <xf numFmtId="172" fontId="25" fillId="0" borderId="0"/>
    <xf numFmtId="172" fontId="4" fillId="0" borderId="0"/>
    <xf numFmtId="172"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4" fillId="0" borderId="0"/>
    <xf numFmtId="172" fontId="4" fillId="0" borderId="0"/>
    <xf numFmtId="172" fontId="52" fillId="0" borderId="0"/>
    <xf numFmtId="172" fontId="4" fillId="0" borderId="0"/>
    <xf numFmtId="172" fontId="52" fillId="0" borderId="0"/>
    <xf numFmtId="172" fontId="4" fillId="0" borderId="0"/>
    <xf numFmtId="172" fontId="4" fillId="0" borderId="0"/>
    <xf numFmtId="172" fontId="52" fillId="0" borderId="0"/>
    <xf numFmtId="172" fontId="4" fillId="0" borderId="0"/>
    <xf numFmtId="172"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52" fillId="0" borderId="0"/>
    <xf numFmtId="172" fontId="4" fillId="0" borderId="0"/>
    <xf numFmtId="172" fontId="4" fillId="0" borderId="0"/>
    <xf numFmtId="172" fontId="52" fillId="0" borderId="0"/>
    <xf numFmtId="172" fontId="4" fillId="0" borderId="0"/>
    <xf numFmtId="172" fontId="4" fillId="0" borderId="0"/>
    <xf numFmtId="172" fontId="4" fillId="0" borderId="0"/>
    <xf numFmtId="0" fontId="201" fillId="0" borderId="0"/>
    <xf numFmtId="172" fontId="25" fillId="0" borderId="0"/>
    <xf numFmtId="172" fontId="25" fillId="0" borderId="0"/>
    <xf numFmtId="172" fontId="25" fillId="0" borderId="0"/>
    <xf numFmtId="172" fontId="25" fillId="0" borderId="0"/>
    <xf numFmtId="0" fontId="201" fillId="0" borderId="0"/>
    <xf numFmtId="172" fontId="25" fillId="0" borderId="0"/>
    <xf numFmtId="172" fontId="25" fillId="0" borderId="0"/>
    <xf numFmtId="172" fontId="25" fillId="0" borderId="0"/>
    <xf numFmtId="172" fontId="25" fillId="0" borderId="0"/>
    <xf numFmtId="0" fontId="201" fillId="0" borderId="0"/>
    <xf numFmtId="172" fontId="25" fillId="0" borderId="0"/>
    <xf numFmtId="180" fontId="4" fillId="0" borderId="0"/>
    <xf numFmtId="180" fontId="52" fillId="0" borderId="0"/>
    <xf numFmtId="0" fontId="201" fillId="0" borderId="0"/>
    <xf numFmtId="172" fontId="25" fillId="0" borderId="0"/>
    <xf numFmtId="0" fontId="201" fillId="0" borderId="0"/>
    <xf numFmtId="0" fontId="201" fillId="0" borderId="0"/>
    <xf numFmtId="172" fontId="25" fillId="0" borderId="0"/>
    <xf numFmtId="0" fontId="372" fillId="0" borderId="0"/>
    <xf numFmtId="0" fontId="26" fillId="0" borderId="0"/>
    <xf numFmtId="172" fontId="25" fillId="0" borderId="0"/>
    <xf numFmtId="172" fontId="52" fillId="0" borderId="0"/>
    <xf numFmtId="172" fontId="52" fillId="0" borderId="0"/>
    <xf numFmtId="172" fontId="52" fillId="0" borderId="0"/>
    <xf numFmtId="172" fontId="52" fillId="0" borderId="0"/>
    <xf numFmtId="172" fontId="4" fillId="0" borderId="0"/>
    <xf numFmtId="172" fontId="4" fillId="0" borderId="0"/>
    <xf numFmtId="172" fontId="52" fillId="0" borderId="0"/>
    <xf numFmtId="172" fontId="52" fillId="0" borderId="0"/>
    <xf numFmtId="172"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4" fillId="0" borderId="0"/>
    <xf numFmtId="172" fontId="52" fillId="0" borderId="0"/>
    <xf numFmtId="172" fontId="4" fillId="0" borderId="0"/>
    <xf numFmtId="172" fontId="4" fillId="0" borderId="0"/>
    <xf numFmtId="172" fontId="52" fillId="0" borderId="0"/>
    <xf numFmtId="172" fontId="4" fillId="0" borderId="0"/>
    <xf numFmtId="172" fontId="52"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0" fontId="26" fillId="0" borderId="0"/>
    <xf numFmtId="172" fontId="52" fillId="0" borderId="0"/>
    <xf numFmtId="172"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0" fontId="201" fillId="0" borderId="0"/>
    <xf numFmtId="0" fontId="201" fillId="0" borderId="0"/>
    <xf numFmtId="0" fontId="4" fillId="0" borderId="0"/>
    <xf numFmtId="0" fontId="25" fillId="0" borderId="0" applyNumberFormat="0" applyFill="0" applyBorder="0" applyAlignment="0" applyProtection="0"/>
    <xf numFmtId="0" fontId="26" fillId="0" borderId="0"/>
    <xf numFmtId="172" fontId="101" fillId="0" borderId="0"/>
    <xf numFmtId="172" fontId="101" fillId="0" borderId="0"/>
    <xf numFmtId="172" fontId="101" fillId="0" borderId="0"/>
    <xf numFmtId="172" fontId="101" fillId="0" borderId="0"/>
    <xf numFmtId="0" fontId="55" fillId="0" borderId="0"/>
    <xf numFmtId="0" fontId="201" fillId="0" borderId="0"/>
    <xf numFmtId="0" fontId="201" fillId="0" borderId="0"/>
    <xf numFmtId="0" fontId="201" fillId="0" borderId="0"/>
    <xf numFmtId="0" fontId="201" fillId="0" borderId="0"/>
    <xf numFmtId="0" fontId="55"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2" fillId="0" borderId="0"/>
    <xf numFmtId="0" fontId="4" fillId="0" borderId="0"/>
    <xf numFmtId="0" fontId="4" fillId="0" borderId="0"/>
    <xf numFmtId="0" fontId="55" fillId="0" borderId="0"/>
    <xf numFmtId="191"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371" fillId="0" borderId="0"/>
    <xf numFmtId="0" fontId="4" fillId="0" borderId="0"/>
    <xf numFmtId="0" fontId="4" fillId="0" borderId="0"/>
    <xf numFmtId="0" fontId="4" fillId="0" borderId="0"/>
    <xf numFmtId="172" fontId="55" fillId="0" borderId="0"/>
    <xf numFmtId="0" fontId="4" fillId="0" borderId="0"/>
    <xf numFmtId="172" fontId="371" fillId="0" borderId="0"/>
    <xf numFmtId="172" fontId="101" fillId="0" borderId="0"/>
    <xf numFmtId="172" fontId="4" fillId="0" borderId="0"/>
    <xf numFmtId="172" fontId="4" fillId="0" borderId="0"/>
    <xf numFmtId="172" fontId="4" fillId="0" borderId="0"/>
    <xf numFmtId="172" fontId="25" fillId="0" borderId="0"/>
    <xf numFmtId="172" fontId="25" fillId="0" borderId="0"/>
    <xf numFmtId="172" fontId="52" fillId="0" borderId="0" applyBorder="0"/>
    <xf numFmtId="172" fontId="93" fillId="0" borderId="0"/>
    <xf numFmtId="172" fontId="55" fillId="0" borderId="0"/>
    <xf numFmtId="172" fontId="93" fillId="0" borderId="0"/>
    <xf numFmtId="0" fontId="373" fillId="0" borderId="0"/>
    <xf numFmtId="0" fontId="40" fillId="0" borderId="0"/>
    <xf numFmtId="0" fontId="201" fillId="0" borderId="0"/>
    <xf numFmtId="0" fontId="4"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80" fontId="4" fillId="0" borderId="0"/>
    <xf numFmtId="0" fontId="4" fillId="0" borderId="0"/>
    <xf numFmtId="0" fontId="4" fillId="0" borderId="0"/>
    <xf numFmtId="19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2" fillId="0" borderId="0"/>
    <xf numFmtId="0" fontId="4" fillId="0" borderId="0"/>
    <xf numFmtId="0" fontId="4" fillId="0" borderId="0"/>
    <xf numFmtId="0" fontId="25" fillId="0" borderId="0" applyNumberFormat="0" applyFill="0" applyBorder="0" applyAlignment="0" applyProtection="0"/>
    <xf numFmtId="172"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55"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91"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xf numFmtId="0" fontId="52" fillId="0" borderId="0"/>
    <xf numFmtId="180" fontId="4" fillId="0" borderId="0"/>
    <xf numFmtId="0" fontId="4" fillId="0" borderId="0"/>
    <xf numFmtId="180" fontId="4" fillId="0" borderId="0"/>
    <xf numFmtId="0" fontId="4" fillId="0" borderId="0"/>
    <xf numFmtId="180" fontId="345" fillId="0" borderId="0"/>
    <xf numFmtId="180" fontId="4" fillId="0" borderId="0"/>
    <xf numFmtId="180" fontId="4" fillId="0" borderId="0"/>
    <xf numFmtId="180" fontId="4" fillId="0" borderId="0"/>
    <xf numFmtId="0" fontId="201" fillId="0" borderId="0"/>
    <xf numFmtId="0" fontId="25" fillId="0" borderId="0"/>
    <xf numFmtId="172" fontId="4" fillId="0" borderId="0"/>
    <xf numFmtId="0" fontId="4" fillId="0" borderId="0"/>
    <xf numFmtId="0" fontId="4" fillId="0" borderId="0"/>
    <xf numFmtId="0" fontId="4" fillId="0" borderId="0"/>
    <xf numFmtId="172" fontId="4" fillId="0" borderId="0"/>
    <xf numFmtId="0" fontId="4" fillId="0" borderId="0"/>
    <xf numFmtId="0" fontId="4" fillId="0" borderId="0"/>
    <xf numFmtId="172" fontId="101" fillId="0" borderId="0"/>
    <xf numFmtId="0" fontId="4" fillId="0" borderId="0"/>
    <xf numFmtId="0" fontId="4" fillId="0" borderId="0"/>
    <xf numFmtId="0" fontId="4" fillId="0" borderId="0"/>
    <xf numFmtId="172" fontId="4" fillId="0" borderId="0"/>
    <xf numFmtId="0" fontId="4" fillId="0" borderId="0"/>
    <xf numFmtId="172" fontId="4" fillId="0" borderId="0"/>
    <xf numFmtId="172" fontId="4" fillId="0" borderId="0"/>
    <xf numFmtId="0" fontId="201" fillId="0" borderId="0"/>
    <xf numFmtId="172" fontId="10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2" fillId="0" borderId="0"/>
    <xf numFmtId="0" fontId="4" fillId="0" borderId="0"/>
    <xf numFmtId="0" fontId="4" fillId="0" borderId="0"/>
    <xf numFmtId="0" fontId="201" fillId="0" borderId="0"/>
    <xf numFmtId="180" fontId="4" fillId="0" borderId="0"/>
    <xf numFmtId="0" fontId="4" fillId="0" borderId="0"/>
    <xf numFmtId="0" fontId="4" fillId="0" borderId="0"/>
    <xf numFmtId="0" fontId="4" fillId="0" borderId="0"/>
    <xf numFmtId="180" fontId="4" fillId="0" borderId="0"/>
    <xf numFmtId="0" fontId="4" fillId="0" borderId="0"/>
    <xf numFmtId="180" fontId="52" fillId="0" borderId="0"/>
    <xf numFmtId="0" fontId="201" fillId="0" borderId="0"/>
    <xf numFmtId="0" fontId="4" fillId="0" borderId="0"/>
    <xf numFmtId="0" fontId="4" fillId="0" borderId="0"/>
    <xf numFmtId="0" fontId="4" fillId="0" borderId="0"/>
    <xf numFmtId="0" fontId="201" fillId="0" borderId="0"/>
    <xf numFmtId="0" fontId="26" fillId="0" borderId="0"/>
    <xf numFmtId="0" fontId="93" fillId="0" borderId="0"/>
    <xf numFmtId="0" fontId="201" fillId="0" borderId="0"/>
    <xf numFmtId="172" fontId="25" fillId="0" borderId="0"/>
    <xf numFmtId="172" fontId="25" fillId="0" borderId="0"/>
    <xf numFmtId="172" fontId="25" fillId="0" borderId="0"/>
    <xf numFmtId="172" fontId="25" fillId="0" borderId="0"/>
    <xf numFmtId="0" fontId="201" fillId="0" borderId="0"/>
    <xf numFmtId="172" fontId="25" fillId="0" borderId="0"/>
    <xf numFmtId="172" fontId="25" fillId="0" borderId="0"/>
    <xf numFmtId="172" fontId="25" fillId="0" borderId="0"/>
    <xf numFmtId="172" fontId="25" fillId="0" borderId="0"/>
    <xf numFmtId="0" fontId="201" fillId="0" borderId="0"/>
    <xf numFmtId="172" fontId="25" fillId="0" borderId="0"/>
    <xf numFmtId="180" fontId="4" fillId="0" borderId="0"/>
    <xf numFmtId="180" fontId="52" fillId="0" borderId="0"/>
    <xf numFmtId="0" fontId="201" fillId="0" borderId="0"/>
    <xf numFmtId="172" fontId="25" fillId="0" borderId="0"/>
    <xf numFmtId="0" fontId="201" fillId="0" borderId="0"/>
    <xf numFmtId="0" fontId="201" fillId="0" borderId="0"/>
    <xf numFmtId="172" fontId="25" fillId="0" borderId="0"/>
    <xf numFmtId="172" fontId="25"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180" fontId="4" fillId="0" borderId="0"/>
    <xf numFmtId="180" fontId="4" fillId="0" borderId="0"/>
    <xf numFmtId="180" fontId="4" fillId="0" borderId="0"/>
    <xf numFmtId="0" fontId="201" fillId="0" borderId="0"/>
    <xf numFmtId="172" fontId="101"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172" fontId="52" fillId="0" borderId="0"/>
    <xf numFmtId="172" fontId="52" fillId="0" borderId="0"/>
    <xf numFmtId="172" fontId="52" fillId="0" borderId="0"/>
    <xf numFmtId="172" fontId="26" fillId="0" borderId="0"/>
    <xf numFmtId="172" fontId="52" fillId="0" borderId="0"/>
    <xf numFmtId="172" fontId="26" fillId="0" borderId="0"/>
    <xf numFmtId="172" fontId="26" fillId="0" borderId="0"/>
    <xf numFmtId="172" fontId="52" fillId="0" borderId="0"/>
    <xf numFmtId="172" fontId="26" fillId="0" borderId="0"/>
    <xf numFmtId="172" fontId="26" fillId="0" borderId="0"/>
    <xf numFmtId="172" fontId="52" fillId="0" borderId="0"/>
    <xf numFmtId="172" fontId="26" fillId="0" borderId="0"/>
    <xf numFmtId="172" fontId="52" fillId="0" borderId="0"/>
    <xf numFmtId="0" fontId="52" fillId="0" borderId="0">
      <alignment vertical="top"/>
    </xf>
    <xf numFmtId="172" fontId="52" fillId="0" borderId="0"/>
    <xf numFmtId="0" fontId="52" fillId="0" borderId="0">
      <alignment vertical="top"/>
    </xf>
    <xf numFmtId="172" fontId="52" fillId="0" borderId="0"/>
    <xf numFmtId="172" fontId="52" fillId="0" borderId="0"/>
    <xf numFmtId="0" fontId="201" fillId="0" borderId="0"/>
    <xf numFmtId="0" fontId="52" fillId="0" borderId="0" applyBorder="0"/>
    <xf numFmtId="172" fontId="101" fillId="0" borderId="0"/>
    <xf numFmtId="172" fontId="4" fillId="0" borderId="0"/>
    <xf numFmtId="172" fontId="4" fillId="0" borderId="0"/>
    <xf numFmtId="172" fontId="4" fillId="0" borderId="0"/>
    <xf numFmtId="172" fontId="101" fillId="0" borderId="0"/>
    <xf numFmtId="0" fontId="201" fillId="0" borderId="0"/>
    <xf numFmtId="172" fontId="4" fillId="0" borderId="0"/>
    <xf numFmtId="172"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91" fontId="52" fillId="0" borderId="0" applyBorder="0"/>
    <xf numFmtId="0" fontId="52" fillId="0" borderId="0" applyBorder="0"/>
    <xf numFmtId="180" fontId="4" fillId="0" borderId="0"/>
    <xf numFmtId="180" fontId="4" fillId="0" borderId="0"/>
    <xf numFmtId="0" fontId="52" fillId="0" borderId="0" applyNumberFormat="0" applyFill="0" applyBorder="0" applyAlignment="0" applyProtection="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52" fillId="0" borderId="0" applyBorder="0"/>
    <xf numFmtId="180" fontId="4" fillId="0" borderId="0"/>
    <xf numFmtId="180" fontId="4" fillId="0" borderId="0"/>
    <xf numFmtId="180" fontId="4" fillId="0" borderId="0"/>
    <xf numFmtId="172" fontId="46" fillId="0" borderId="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5" fillId="0" borderId="0" applyNumberFormat="0" applyFill="0" applyBorder="0" applyAlignment="0" applyProtection="0"/>
    <xf numFmtId="172" fontId="4" fillId="0" borderId="0"/>
    <xf numFmtId="172" fontId="4" fillId="0" borderId="0"/>
    <xf numFmtId="180" fontId="4" fillId="0" borderId="0"/>
    <xf numFmtId="0" fontId="52" fillId="0" borderId="0" applyBorder="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25" fillId="0" borderId="0" applyNumberFormat="0" applyFill="0" applyBorder="0" applyAlignment="0" applyProtection="0"/>
    <xf numFmtId="180" fontId="4" fillId="0" borderId="0"/>
    <xf numFmtId="180" fontId="4" fillId="0" borderId="0"/>
    <xf numFmtId="180" fontId="4" fillId="0" borderId="0"/>
    <xf numFmtId="0" fontId="52" fillId="0" borderId="0" applyBorder="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26" fillId="0" borderId="0"/>
    <xf numFmtId="172" fontId="52" fillId="0" borderId="0"/>
    <xf numFmtId="172" fontId="26" fillId="0" borderId="0"/>
    <xf numFmtId="172" fontId="26" fillId="0" borderId="0"/>
    <xf numFmtId="172" fontId="26"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52" fillId="0" borderId="0" applyNumberFormat="0" applyFill="0" applyBorder="0" applyAlignment="0" applyProtection="0"/>
    <xf numFmtId="180" fontId="4" fillId="0" borderId="0"/>
    <xf numFmtId="180" fontId="4" fillId="0" borderId="0"/>
    <xf numFmtId="180" fontId="4" fillId="0" borderId="0"/>
    <xf numFmtId="0" fontId="52" fillId="0" borderId="0" applyBorder="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xf numFmtId="172" fontId="26" fillId="0" borderId="0"/>
    <xf numFmtId="172" fontId="5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2" fillId="0" borderId="0"/>
    <xf numFmtId="172" fontId="26" fillId="0" borderId="0"/>
    <xf numFmtId="172" fontId="26" fillId="0" borderId="0"/>
    <xf numFmtId="172" fontId="26" fillId="0" borderId="0"/>
    <xf numFmtId="172" fontId="52" fillId="0" borderId="0">
      <alignment vertical="top"/>
    </xf>
    <xf numFmtId="172" fontId="52" fillId="0" borderId="0">
      <alignment vertical="top"/>
    </xf>
    <xf numFmtId="172" fontId="52" fillId="0" borderId="0">
      <alignment vertical="top"/>
    </xf>
    <xf numFmtId="172" fontId="52" fillId="0" borderId="0">
      <alignment vertical="top"/>
    </xf>
    <xf numFmtId="0" fontId="201" fillId="0" borderId="0"/>
    <xf numFmtId="180" fontId="4" fillId="0" borderId="0"/>
    <xf numFmtId="180" fontId="4" fillId="0" borderId="0"/>
    <xf numFmtId="180" fontId="4" fillId="0" borderId="0"/>
    <xf numFmtId="0" fontId="52" fillId="0" borderId="0" applyBorder="0"/>
    <xf numFmtId="180" fontId="4" fillId="0" borderId="0"/>
    <xf numFmtId="180" fontId="4" fillId="0" borderId="0"/>
    <xf numFmtId="180" fontId="4" fillId="0" borderId="0"/>
    <xf numFmtId="172" fontId="52" fillId="0" borderId="0"/>
    <xf numFmtId="180" fontId="4" fillId="0" borderId="0"/>
    <xf numFmtId="180" fontId="4" fillId="0" borderId="0"/>
    <xf numFmtId="180" fontId="52" fillId="0" borderId="0"/>
    <xf numFmtId="180" fontId="4" fillId="0" borderId="0"/>
    <xf numFmtId="180" fontId="4" fillId="0" borderId="0"/>
    <xf numFmtId="180" fontId="4" fillId="0" borderId="0"/>
    <xf numFmtId="172" fontId="52" fillId="0" borderId="0">
      <alignment vertical="top"/>
    </xf>
    <xf numFmtId="172" fontId="52" fillId="0" borderId="0">
      <alignment vertical="top"/>
    </xf>
    <xf numFmtId="172" fontId="52" fillId="0" borderId="0"/>
    <xf numFmtId="172" fontId="26" fillId="0" borderId="0"/>
    <xf numFmtId="172" fontId="26" fillId="0" borderId="0"/>
    <xf numFmtId="172" fontId="25" fillId="0" borderId="0"/>
    <xf numFmtId="0" fontId="25" fillId="0" borderId="0"/>
    <xf numFmtId="0" fontId="52" fillId="0" borderId="0"/>
    <xf numFmtId="0" fontId="4" fillId="0" borderId="0"/>
    <xf numFmtId="0" fontId="26" fillId="0" borderId="0"/>
    <xf numFmtId="0" fontId="201" fillId="0" borderId="0"/>
    <xf numFmtId="0" fontId="201" fillId="0" borderId="0"/>
    <xf numFmtId="194" fontId="44" fillId="0" borderId="0"/>
    <xf numFmtId="0" fontId="201" fillId="0" borderId="0"/>
    <xf numFmtId="172" fontId="101" fillId="0" borderId="0"/>
    <xf numFmtId="172" fontId="101" fillId="0" borderId="0"/>
    <xf numFmtId="172" fontId="101" fillId="0" borderId="0"/>
    <xf numFmtId="172" fontId="4" fillId="0" borderId="0"/>
    <xf numFmtId="172" fontId="4" fillId="0" borderId="0"/>
    <xf numFmtId="172" fontId="4" fillId="0" borderId="0"/>
    <xf numFmtId="172" fontId="52" fillId="0" borderId="0" applyBorder="0"/>
    <xf numFmtId="172" fontId="55" fillId="0" borderId="0" applyNumberFormat="0" applyFill="0" applyBorder="0" applyAlignment="0" applyProtection="0"/>
    <xf numFmtId="172" fontId="52" fillId="0" borderId="0"/>
    <xf numFmtId="172" fontId="101" fillId="0" borderId="0"/>
    <xf numFmtId="172" fontId="101" fillId="0" borderId="0"/>
    <xf numFmtId="172" fontId="25" fillId="0" borderId="0"/>
    <xf numFmtId="172" fontId="25" fillId="0" borderId="0"/>
    <xf numFmtId="172" fontId="52" fillId="0" borderId="0"/>
    <xf numFmtId="172" fontId="25" fillId="0" borderId="0"/>
    <xf numFmtId="172" fontId="101" fillId="0" borderId="0"/>
    <xf numFmtId="172" fontId="52" fillId="0" borderId="0"/>
    <xf numFmtId="0" fontId="369" fillId="0" borderId="0"/>
    <xf numFmtId="172" fontId="101" fillId="0" borderId="0"/>
    <xf numFmtId="172" fontId="4" fillId="0" borderId="0"/>
    <xf numFmtId="172" fontId="4" fillId="0" borderId="0"/>
    <xf numFmtId="172" fontId="4" fillId="0" borderId="0"/>
    <xf numFmtId="172" fontId="52" fillId="0" borderId="0"/>
    <xf numFmtId="0" fontId="2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01" fillId="0" borderId="0"/>
    <xf numFmtId="0" fontId="201" fillId="0" borderId="0"/>
    <xf numFmtId="0" fontId="201" fillId="0" borderId="0"/>
    <xf numFmtId="172" fontId="101" fillId="0" borderId="0"/>
    <xf numFmtId="172" fontId="101" fillId="0" borderId="0"/>
    <xf numFmtId="172" fontId="101" fillId="0" borderId="0"/>
    <xf numFmtId="172" fontId="101" fillId="0" borderId="0"/>
    <xf numFmtId="172" fontId="101" fillId="0" borderId="0"/>
    <xf numFmtId="0" fontId="369" fillId="0" borderId="0"/>
    <xf numFmtId="0" fontId="25" fillId="0" borderId="0"/>
    <xf numFmtId="180" fontId="4" fillId="0" borderId="0"/>
    <xf numFmtId="180" fontId="25" fillId="0" borderId="0"/>
    <xf numFmtId="0" fontId="369" fillId="0" borderId="0"/>
    <xf numFmtId="172" fontId="101" fillId="0" borderId="0"/>
    <xf numFmtId="172" fontId="25" fillId="0" borderId="0"/>
    <xf numFmtId="0" fontId="369" fillId="0" borderId="0"/>
    <xf numFmtId="172" fontId="101" fillId="0" borderId="0"/>
    <xf numFmtId="172" fontId="101" fillId="0" borderId="0"/>
    <xf numFmtId="172" fontId="101" fillId="0" borderId="0"/>
    <xf numFmtId="172" fontId="101" fillId="0" borderId="0"/>
    <xf numFmtId="172" fontId="101" fillId="0" borderId="0"/>
    <xf numFmtId="172" fontId="25" fillId="0" borderId="0"/>
    <xf numFmtId="172" fontId="101" fillId="0" borderId="0"/>
    <xf numFmtId="172" fontId="52" fillId="0" borderId="0"/>
    <xf numFmtId="0" fontId="40" fillId="0" borderId="0"/>
    <xf numFmtId="191" fontId="4" fillId="0" borderId="0"/>
    <xf numFmtId="191" fontId="4" fillId="0" borderId="0"/>
    <xf numFmtId="0" fontId="4" fillId="0" borderId="0"/>
    <xf numFmtId="180" fontId="4" fillId="0" borderId="0"/>
    <xf numFmtId="0" fontId="25" fillId="0" borderId="0"/>
    <xf numFmtId="180" fontId="4" fillId="0" borderId="0"/>
    <xf numFmtId="180" fontId="52" fillId="0" borderId="0"/>
    <xf numFmtId="179" fontId="4" fillId="0" borderId="0"/>
    <xf numFmtId="180" fontId="4" fillId="0" borderId="0"/>
    <xf numFmtId="180" fontId="4" fillId="0" borderId="0"/>
    <xf numFmtId="191" fontId="101"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 fillId="0" borderId="0"/>
    <xf numFmtId="180" fontId="4" fillId="0" borderId="0"/>
    <xf numFmtId="180" fontId="345"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25" fillId="0" borderId="0"/>
    <xf numFmtId="0" fontId="201" fillId="0" borderId="0"/>
    <xf numFmtId="180" fontId="4" fillId="0" borderId="0"/>
    <xf numFmtId="180" fontId="4" fillId="0" borderId="0"/>
    <xf numFmtId="180" fontId="52" fillId="0" borderId="0"/>
    <xf numFmtId="0" fontId="201" fillId="0" borderId="0"/>
    <xf numFmtId="0" fontId="4" fillId="0" borderId="0"/>
    <xf numFmtId="172" fontId="101" fillId="0" borderId="0"/>
    <xf numFmtId="0" fontId="201" fillId="0" borderId="0"/>
    <xf numFmtId="180" fontId="4" fillId="0" borderId="0"/>
    <xf numFmtId="180" fontId="4" fillId="0" borderId="0"/>
    <xf numFmtId="180" fontId="52" fillId="0" borderId="0"/>
    <xf numFmtId="0" fontId="201" fillId="0" borderId="0"/>
    <xf numFmtId="180" fontId="4" fillId="0" borderId="0"/>
    <xf numFmtId="180" fontId="4" fillId="0" borderId="0"/>
    <xf numFmtId="180" fontId="52" fillId="0" borderId="0"/>
    <xf numFmtId="0" fontId="201" fillId="0" borderId="0"/>
    <xf numFmtId="0" fontId="201" fillId="0" borderId="0"/>
    <xf numFmtId="180" fontId="4" fillId="0" borderId="0"/>
    <xf numFmtId="0" fontId="26" fillId="0" borderId="0"/>
    <xf numFmtId="0" fontId="25" fillId="0" borderId="0"/>
    <xf numFmtId="0" fontId="25" fillId="0" borderId="0"/>
    <xf numFmtId="0" fontId="25" fillId="0" borderId="0"/>
    <xf numFmtId="0" fontId="25" fillId="0" borderId="0"/>
    <xf numFmtId="0" fontId="25" fillId="0" borderId="0"/>
    <xf numFmtId="0" fontId="205" fillId="0" borderId="0"/>
    <xf numFmtId="0" fontId="52" fillId="0" borderId="0"/>
    <xf numFmtId="0" fontId="25" fillId="0" borderId="0"/>
    <xf numFmtId="0" fontId="25" fillId="0" borderId="0"/>
    <xf numFmtId="0" fontId="45" fillId="0" borderId="0"/>
    <xf numFmtId="0" fontId="52" fillId="0" borderId="0"/>
    <xf numFmtId="0" fontId="52"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80" fontId="4" fillId="0" borderId="0"/>
    <xf numFmtId="180" fontId="4" fillId="0" borderId="0"/>
    <xf numFmtId="0" fontId="40" fillId="0" borderId="0"/>
    <xf numFmtId="0" fontId="4" fillId="0" borderId="0"/>
    <xf numFmtId="0" fontId="370" fillId="0" borderId="0"/>
    <xf numFmtId="0" fontId="52" fillId="0" borderId="0"/>
    <xf numFmtId="0" fontId="52" fillId="0" borderId="0"/>
    <xf numFmtId="0" fontId="52" fillId="0" borderId="0"/>
    <xf numFmtId="0" fontId="4" fillId="0" borderId="0"/>
    <xf numFmtId="180" fontId="4"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xf numFmtId="180" fontId="4" fillId="0" borderId="0"/>
    <xf numFmtId="180" fontId="4" fillId="0" borderId="0"/>
    <xf numFmtId="180" fontId="52" fillId="0" borderId="0"/>
    <xf numFmtId="0" fontId="25" fillId="0" borderId="0"/>
    <xf numFmtId="0" fontId="25" fillId="0" borderId="0"/>
    <xf numFmtId="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01" fillId="0" borderId="0"/>
    <xf numFmtId="180" fontId="4" fillId="0" borderId="0"/>
    <xf numFmtId="180" fontId="4" fillId="0" borderId="0"/>
    <xf numFmtId="180" fontId="52" fillId="0" borderId="0"/>
    <xf numFmtId="0" fontId="201" fillId="0" borderId="0"/>
    <xf numFmtId="0" fontId="201" fillId="0" borderId="0"/>
    <xf numFmtId="0" fontId="201"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80" fontId="4" fillId="0" borderId="0"/>
    <xf numFmtId="180" fontId="4" fillId="0" borderId="0"/>
    <xf numFmtId="180" fontId="52"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01" fillId="0" borderId="0"/>
    <xf numFmtId="0" fontId="201" fillId="0" borderId="0"/>
    <xf numFmtId="0" fontId="2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01" fillId="0" borderId="0"/>
    <xf numFmtId="0" fontId="369" fillId="0" borderId="0"/>
    <xf numFmtId="0" fontId="201" fillId="0" borderId="0"/>
    <xf numFmtId="0" fontId="201" fillId="0" borderId="0"/>
    <xf numFmtId="172" fontId="4" fillId="0" borderId="0"/>
    <xf numFmtId="172" fontId="4" fillId="0" borderId="0"/>
    <xf numFmtId="0" fontId="201" fillId="0" borderId="0"/>
    <xf numFmtId="0" fontId="201" fillId="0" borderId="0"/>
    <xf numFmtId="0" fontId="369" fillId="0" borderId="0"/>
    <xf numFmtId="180" fontId="4" fillId="0" borderId="0"/>
    <xf numFmtId="180" fontId="4" fillId="0" borderId="0"/>
    <xf numFmtId="180" fontId="52" fillId="0" borderId="0"/>
    <xf numFmtId="0" fontId="369" fillId="0" borderId="0"/>
    <xf numFmtId="0" fontId="369" fillId="0" borderId="0"/>
    <xf numFmtId="180" fontId="4" fillId="0" borderId="0"/>
    <xf numFmtId="172" fontId="101" fillId="0" borderId="0"/>
    <xf numFmtId="172" fontId="46" fillId="0" borderId="0"/>
    <xf numFmtId="172" fontId="52" fillId="0" borderId="0" applyBorder="0"/>
    <xf numFmtId="172" fontId="55" fillId="0" borderId="0" applyNumberFormat="0" applyFill="0" applyBorder="0" applyAlignment="0" applyProtection="0"/>
    <xf numFmtId="172" fontId="25" fillId="0" borderId="0"/>
    <xf numFmtId="172" fontId="55" fillId="0" borderId="0" applyNumberFormat="0" applyFill="0" applyBorder="0" applyAlignment="0" applyProtection="0"/>
    <xf numFmtId="0" fontId="373" fillId="0" borderId="0"/>
    <xf numFmtId="0" fontId="40" fillId="0" borderId="0"/>
    <xf numFmtId="0" fontId="201" fillId="0" borderId="0"/>
    <xf numFmtId="0" fontId="25" fillId="0" borderId="0" applyNumberFormat="0" applyFill="0" applyBorder="0" applyAlignment="0" applyProtection="0"/>
    <xf numFmtId="172" fontId="1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180" fontId="52" fillId="0" borderId="0"/>
    <xf numFmtId="172" fontId="101" fillId="0" borderId="0"/>
    <xf numFmtId="180" fontId="4" fillId="0" borderId="0"/>
    <xf numFmtId="180" fontId="4" fillId="0" borderId="0"/>
    <xf numFmtId="0" fontId="201" fillId="0" borderId="0"/>
    <xf numFmtId="0" fontId="52" fillId="0" borderId="0"/>
    <xf numFmtId="180" fontId="4" fillId="0" borderId="0"/>
    <xf numFmtId="180" fontId="4" fillId="0" borderId="0"/>
    <xf numFmtId="180" fontId="4" fillId="0" borderId="0"/>
    <xf numFmtId="172" fontId="47" fillId="0" borderId="0"/>
    <xf numFmtId="180" fontId="4" fillId="0" borderId="0"/>
    <xf numFmtId="180" fontId="4" fillId="0" borderId="0"/>
    <xf numFmtId="180" fontId="52" fillId="0" borderId="0"/>
    <xf numFmtId="172" fontId="55" fillId="0" borderId="0" applyNumberFormat="0" applyFill="0" applyBorder="0" applyAlignment="0" applyProtection="0"/>
    <xf numFmtId="180" fontId="4" fillId="0" borderId="0"/>
    <xf numFmtId="180" fontId="4" fillId="0" borderId="0"/>
    <xf numFmtId="0" fontId="201" fillId="0" borderId="0"/>
    <xf numFmtId="0" fontId="52" fillId="0" borderId="0"/>
    <xf numFmtId="180" fontId="4" fillId="0" borderId="0"/>
    <xf numFmtId="180" fontId="4" fillId="0" borderId="0"/>
    <xf numFmtId="180" fontId="4" fillId="0" borderId="0"/>
    <xf numFmtId="172" fontId="47" fillId="0" borderId="0"/>
    <xf numFmtId="180" fontId="4" fillId="0" borderId="0"/>
    <xf numFmtId="180" fontId="4" fillId="0" borderId="0"/>
    <xf numFmtId="180" fontId="345" fillId="0" borderId="0"/>
    <xf numFmtId="180" fontId="4" fillId="0" borderId="0"/>
    <xf numFmtId="180" fontId="4" fillId="0" borderId="0"/>
    <xf numFmtId="180" fontId="4" fillId="0" borderId="0"/>
    <xf numFmtId="0" fontId="201" fillId="0" borderId="0"/>
    <xf numFmtId="172" fontId="101" fillId="0" borderId="0"/>
    <xf numFmtId="172" fontId="47" fillId="0" borderId="0"/>
    <xf numFmtId="172" fontId="25" fillId="0" borderId="0"/>
    <xf numFmtId="0" fontId="201" fillId="0" borderId="0"/>
    <xf numFmtId="172" fontId="47" fillId="0" borderId="0"/>
    <xf numFmtId="180" fontId="4" fillId="0" borderId="0"/>
    <xf numFmtId="180" fontId="52" fillId="0" borderId="0"/>
    <xf numFmtId="0" fontId="201" fillId="0" borderId="0"/>
    <xf numFmtId="172" fontId="47" fillId="0" borderId="0"/>
    <xf numFmtId="0" fontId="201" fillId="0" borderId="0"/>
    <xf numFmtId="172" fontId="47" fillId="0" borderId="0"/>
    <xf numFmtId="172" fontId="101" fillId="0" borderId="0"/>
    <xf numFmtId="0" fontId="25"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0" fontId="370"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2"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80" fontId="4" fillId="0" borderId="0"/>
    <xf numFmtId="180" fontId="4" fillId="0" borderId="0"/>
    <xf numFmtId="180" fontId="52"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5" fillId="0" borderId="0" applyNumberForma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52"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52"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01" fillId="0" borderId="0"/>
    <xf numFmtId="0" fontId="201" fillId="0" borderId="0"/>
    <xf numFmtId="0" fontId="201" fillId="0" borderId="0"/>
    <xf numFmtId="0" fontId="201" fillId="0" borderId="0"/>
    <xf numFmtId="0" fontId="25" fillId="0" borderId="0"/>
    <xf numFmtId="172" fontId="101" fillId="0" borderId="0"/>
    <xf numFmtId="172" fontId="101" fillId="0" borderId="0"/>
    <xf numFmtId="172" fontId="101" fillId="0" borderId="0"/>
    <xf numFmtId="172" fontId="101" fillId="0" borderId="0"/>
    <xf numFmtId="172" fontId="46" fillId="0" borderId="0"/>
    <xf numFmtId="0" fontId="25" fillId="0" borderId="0"/>
    <xf numFmtId="172" fontId="4" fillId="0" borderId="0"/>
    <xf numFmtId="172" fontId="4" fillId="0" borderId="0"/>
    <xf numFmtId="172" fontId="4" fillId="0" borderId="0"/>
    <xf numFmtId="172" fontId="101" fillId="0" borderId="0"/>
    <xf numFmtId="0" fontId="25" fillId="0" borderId="0"/>
    <xf numFmtId="172" fontId="101" fillId="0" borderId="0"/>
    <xf numFmtId="172" fontId="4" fillId="0" borderId="0"/>
    <xf numFmtId="172" fontId="4" fillId="0" borderId="0"/>
    <xf numFmtId="172" fontId="4" fillId="0" borderId="0"/>
    <xf numFmtId="172" fontId="101" fillId="0" borderId="0"/>
    <xf numFmtId="172" fontId="101" fillId="0" borderId="0"/>
    <xf numFmtId="180" fontId="4" fillId="0" borderId="0"/>
    <xf numFmtId="180" fontId="4" fillId="0" borderId="0"/>
    <xf numFmtId="180" fontId="52"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52" fillId="0" borderId="0" applyBorder="0"/>
    <xf numFmtId="172" fontId="22" fillId="0" borderId="0"/>
    <xf numFmtId="289" fontId="44" fillId="0" borderId="0" applyFill="0"/>
    <xf numFmtId="0" fontId="201" fillId="0" borderId="0"/>
    <xf numFmtId="172" fontId="101"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80" fontId="4" fillId="0" borderId="0"/>
    <xf numFmtId="0" fontId="4" fillId="0" borderId="0"/>
    <xf numFmtId="0" fontId="4" fillId="0" borderId="0"/>
    <xf numFmtId="172" fontId="101"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345"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2" fontId="101" fillId="0" borderId="0"/>
    <xf numFmtId="172" fontId="47" fillId="0" borderId="0"/>
    <xf numFmtId="180" fontId="4" fillId="0" borderId="0"/>
    <xf numFmtId="0" fontId="201" fillId="0" borderId="0"/>
    <xf numFmtId="172" fontId="101" fillId="0" borderId="0"/>
    <xf numFmtId="172" fontId="47" fillId="0" borderId="0"/>
    <xf numFmtId="180" fontId="52" fillId="0" borderId="0"/>
    <xf numFmtId="0" fontId="201" fillId="0" borderId="0"/>
    <xf numFmtId="172" fontId="47" fillId="0" borderId="0"/>
    <xf numFmtId="180" fontId="4" fillId="0" borderId="0"/>
    <xf numFmtId="180" fontId="84" fillId="0" borderId="0"/>
    <xf numFmtId="0" fontId="201" fillId="0" borderId="0"/>
    <xf numFmtId="172" fontId="47" fillId="0" borderId="0"/>
    <xf numFmtId="0" fontId="201" fillId="0" borderId="0"/>
    <xf numFmtId="172" fontId="47" fillId="0" borderId="0"/>
    <xf numFmtId="0" fontId="201" fillId="0" borderId="0"/>
    <xf numFmtId="172" fontId="47" fillId="0" borderId="0"/>
    <xf numFmtId="172" fontId="101"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201" fillId="0" borderId="0"/>
    <xf numFmtId="172" fontId="101" fillId="0" borderId="0"/>
    <xf numFmtId="172" fontId="25" fillId="0" borderId="0"/>
    <xf numFmtId="0" fontId="201" fillId="0" borderId="0"/>
    <xf numFmtId="0" fontId="201" fillId="0" borderId="0"/>
    <xf numFmtId="0" fontId="201" fillId="0" borderId="0"/>
    <xf numFmtId="0" fontId="25" fillId="0" borderId="0"/>
    <xf numFmtId="172" fontId="101" fillId="0" borderId="0"/>
    <xf numFmtId="172" fontId="101" fillId="0" borderId="0"/>
    <xf numFmtId="172" fontId="101" fillId="0" borderId="0"/>
    <xf numFmtId="172" fontId="101" fillId="0" borderId="0"/>
    <xf numFmtId="172" fontId="101" fillId="0" borderId="0"/>
    <xf numFmtId="172" fontId="25" fillId="0" borderId="0"/>
    <xf numFmtId="172" fontId="25" fillId="0" borderId="0"/>
    <xf numFmtId="172" fontId="101" fillId="0" borderId="0"/>
    <xf numFmtId="0" fontId="25" fillId="0" borderId="0"/>
    <xf numFmtId="172"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80" fontId="4" fillId="0" borderId="0"/>
    <xf numFmtId="0" fontId="4" fillId="0" borderId="0"/>
    <xf numFmtId="0" fontId="4" fillId="0" borderId="0"/>
    <xf numFmtId="0" fontId="37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52" fillId="0" borderId="0"/>
    <xf numFmtId="0" fontId="4" fillId="0" borderId="0"/>
    <xf numFmtId="0" fontId="4" fillId="0" borderId="0"/>
    <xf numFmtId="172" fontId="101" fillId="0" borderId="0"/>
    <xf numFmtId="191" fontId="52"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0" fontId="4" fillId="0" borderId="0"/>
    <xf numFmtId="0" fontId="4" fillId="0" borderId="0"/>
    <xf numFmtId="172" fontId="101" fillId="0" borderId="0"/>
    <xf numFmtId="0" fontId="4" fillId="0" borderId="0"/>
    <xf numFmtId="0" fontId="4" fillId="0" borderId="0"/>
    <xf numFmtId="0" fontId="4" fillId="0" borderId="0"/>
    <xf numFmtId="172" fontId="101" fillId="0" borderId="0"/>
    <xf numFmtId="0" fontId="4" fillId="0" borderId="0"/>
    <xf numFmtId="172" fontId="101" fillId="0" borderId="0"/>
    <xf numFmtId="172" fontId="101" fillId="0" borderId="0"/>
    <xf numFmtId="172" fontId="101" fillId="0" borderId="0"/>
    <xf numFmtId="172" fontId="25" fillId="0" borderId="0"/>
    <xf numFmtId="172" fontId="25" fillId="0" borderId="0"/>
    <xf numFmtId="172" fontId="52" fillId="0" borderId="0"/>
    <xf numFmtId="172" fontId="4" fillId="0" borderId="0"/>
    <xf numFmtId="172" fontId="4" fillId="0" borderId="0"/>
    <xf numFmtId="172" fontId="4" fillId="0" borderId="0"/>
    <xf numFmtId="172" fontId="25" fillId="0" borderId="0"/>
    <xf numFmtId="172" fontId="4" fillId="0" borderId="0"/>
    <xf numFmtId="0" fontId="40" fillId="0" borderId="0"/>
    <xf numFmtId="0" fontId="201" fillId="0" borderId="0"/>
    <xf numFmtId="0" fontId="25" fillId="0" borderId="0" applyNumberFormat="0" applyFill="0" applyBorder="0" applyAlignment="0" applyProtection="0"/>
    <xf numFmtId="172" fontId="101" fillId="0" borderId="0"/>
    <xf numFmtId="172" fontId="101" fillId="0" borderId="0"/>
    <xf numFmtId="180" fontId="4" fillId="0" borderId="0"/>
    <xf numFmtId="172" fontId="25" fillId="0" borderId="0"/>
    <xf numFmtId="172" fontId="25" fillId="0" borderId="0"/>
    <xf numFmtId="180" fontId="4" fillId="0" borderId="0"/>
    <xf numFmtId="180" fontId="345" fillId="0" borderId="0"/>
    <xf numFmtId="172" fontId="101" fillId="0" borderId="0"/>
    <xf numFmtId="180" fontId="4" fillId="0" borderId="0"/>
    <xf numFmtId="180" fontId="4" fillId="0" borderId="0"/>
    <xf numFmtId="0" fontId="201"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101" fillId="0" borderId="0"/>
    <xf numFmtId="172" fontId="47"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0" fontId="201" fillId="0" borderId="0"/>
    <xf numFmtId="172" fontId="101" fillId="0" borderId="0"/>
    <xf numFmtId="172" fontId="4" fillId="0" borderId="0"/>
    <xf numFmtId="172" fontId="4" fillId="0" borderId="0"/>
    <xf numFmtId="172" fontId="101"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0" fontId="52" fillId="0" borderId="0"/>
    <xf numFmtId="180" fontId="4" fillId="0" borderId="0"/>
    <xf numFmtId="0" fontId="52" fillId="0" borderId="0"/>
    <xf numFmtId="180" fontId="4" fillId="0" borderId="0"/>
    <xf numFmtId="0" fontId="52" fillId="0" borderId="0"/>
    <xf numFmtId="180" fontId="4" fillId="0" borderId="0"/>
    <xf numFmtId="0" fontId="52" fillId="0" borderId="0"/>
    <xf numFmtId="180" fontId="4" fillId="0" borderId="0"/>
    <xf numFmtId="0" fontId="52" fillId="0" borderId="0"/>
    <xf numFmtId="180" fontId="4" fillId="0" borderId="0"/>
    <xf numFmtId="0" fontId="25"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234" fontId="46"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25" fillId="0" borderId="0"/>
    <xf numFmtId="180" fontId="4" fillId="0" borderId="0"/>
    <xf numFmtId="180" fontId="4" fillId="0" borderId="0"/>
    <xf numFmtId="180" fontId="4" fillId="0" borderId="0"/>
    <xf numFmtId="180" fontId="4" fillId="0" borderId="0"/>
    <xf numFmtId="180" fontId="4" fillId="0" borderId="0"/>
    <xf numFmtId="0" fontId="25" fillId="0" borderId="0"/>
    <xf numFmtId="180" fontId="4" fillId="0" borderId="0"/>
    <xf numFmtId="0" fontId="25" fillId="0" borderId="0"/>
    <xf numFmtId="180" fontId="4" fillId="0" borderId="0"/>
    <xf numFmtId="180" fontId="4" fillId="0" borderId="0"/>
    <xf numFmtId="180" fontId="4" fillId="0" borderId="0"/>
    <xf numFmtId="180" fontId="4"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172" fontId="55" fillId="0" borderId="0"/>
    <xf numFmtId="180" fontId="4" fillId="0" borderId="0"/>
    <xf numFmtId="180" fontId="4" fillId="0" borderId="0"/>
    <xf numFmtId="180" fontId="4" fillId="0" borderId="0"/>
    <xf numFmtId="180" fontId="4" fillId="0" borderId="0"/>
    <xf numFmtId="180" fontId="4"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2" fontId="4" fillId="0" borderId="0"/>
    <xf numFmtId="172" fontId="4" fillId="0" borderId="0"/>
    <xf numFmtId="172" fontId="4" fillId="0" borderId="0"/>
    <xf numFmtId="172" fontId="4" fillId="0" borderId="0"/>
    <xf numFmtId="17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applyBorder="0"/>
    <xf numFmtId="172" fontId="4" fillId="0" borderId="0"/>
    <xf numFmtId="18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172" fontId="4" fillId="0" borderId="0"/>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172" fontId="4" fillId="0" borderId="0"/>
    <xf numFmtId="172" fontId="4" fillId="0" borderId="0"/>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172" fontId="4" fillId="0" borderId="0"/>
    <xf numFmtId="172" fontId="4" fillId="0" borderId="0"/>
    <xf numFmtId="172" fontId="4" fillId="0" borderId="0"/>
    <xf numFmtId="172" fontId="4" fillId="0" borderId="0"/>
    <xf numFmtId="172" fontId="4" fillId="0" borderId="0"/>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4" fontId="52" fillId="0" borderId="0" applyFill="0" applyBorder="0" applyAlignment="0" applyProtection="0">
      <alignment horizontal="right"/>
    </xf>
    <xf numFmtId="315" fontId="261" fillId="0" borderId="0">
      <alignment horizontal="right"/>
    </xf>
    <xf numFmtId="172" fontId="4" fillId="0" borderId="0"/>
    <xf numFmtId="1" fontId="151" fillId="0" borderId="0">
      <alignment vertical="top" wrapText="1"/>
    </xf>
    <xf numFmtId="1" fontId="375" fillId="0" borderId="0" applyFill="0" applyBorder="0" applyProtection="0"/>
    <xf numFmtId="1" fontId="84" fillId="0" borderId="0" applyFont="0" applyFill="0" applyBorder="0" applyProtection="0">
      <alignment vertical="center"/>
    </xf>
    <xf numFmtId="0" fontId="86" fillId="0" borderId="0"/>
    <xf numFmtId="1" fontId="206" fillId="0" borderId="0">
      <alignment horizontal="right" vertical="top"/>
    </xf>
    <xf numFmtId="194" fontId="206" fillId="0" borderId="0">
      <alignment horizontal="right" vertical="top"/>
    </xf>
    <xf numFmtId="0" fontId="25" fillId="0" borderId="0"/>
    <xf numFmtId="0" fontId="25" fillId="0" borderId="0"/>
    <xf numFmtId="0" fontId="25" fillId="0" borderId="0"/>
    <xf numFmtId="0" fontId="376"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25" fillId="0" borderId="0"/>
    <xf numFmtId="0" fontId="25" fillId="0" borderId="0"/>
    <xf numFmtId="0" fontId="25" fillId="0" borderId="0"/>
    <xf numFmtId="0" fontId="25" fillId="0" borderId="0"/>
    <xf numFmtId="0" fontId="350" fillId="0" borderId="0"/>
    <xf numFmtId="172" fontId="4" fillId="0" borderId="0"/>
    <xf numFmtId="1" fontId="198" fillId="0" borderId="0" applyNumberFormat="0" applyFill="0" applyBorder="0">
      <alignment vertical="top"/>
    </xf>
    <xf numFmtId="0" fontId="25" fillId="0" borderId="0"/>
    <xf numFmtId="172" fontId="4" fillId="0" borderId="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45" fillId="159" borderId="16"/>
    <xf numFmtId="0" fontId="45" fillId="159" borderId="16"/>
    <xf numFmtId="0" fontId="45" fillId="159" borderId="16"/>
    <xf numFmtId="0" fontId="55" fillId="8" borderId="8"/>
    <xf numFmtId="0" fontId="55" fillId="8" borderId="8"/>
    <xf numFmtId="0" fontId="55" fillId="8" borderId="8"/>
    <xf numFmtId="0" fontId="55" fillId="8" borderId="8"/>
    <xf numFmtId="0" fontId="55" fillId="8" borderId="8"/>
    <xf numFmtId="0" fontId="55"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45" fillId="159" borderId="16" applyNumberFormat="0" applyAlignment="0" applyProtection="0"/>
    <xf numFmtId="0" fontId="45" fillId="159" borderId="16"/>
    <xf numFmtId="0" fontId="45" fillId="159" borderId="16"/>
    <xf numFmtId="0" fontId="45" fillId="159" borderId="16"/>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26" fillId="8" borderId="8"/>
    <xf numFmtId="0" fontId="26" fillId="8" borderId="8"/>
    <xf numFmtId="0" fontId="26" fillId="8" borderId="8"/>
    <xf numFmtId="0" fontId="26" fillId="8" borderId="8" applyNumberFormat="0" applyFont="0" applyAlignment="0" applyProtection="0"/>
    <xf numFmtId="0" fontId="26" fillId="8" borderId="8"/>
    <xf numFmtId="0" fontId="26" fillId="8" borderId="8"/>
    <xf numFmtId="0" fontId="26" fillId="8" borderId="8"/>
    <xf numFmtId="0" fontId="26" fillId="8" borderId="8"/>
    <xf numFmtId="0" fontId="26" fillId="8" borderId="8"/>
    <xf numFmtId="0" fontId="26" fillId="8" borderId="8"/>
    <xf numFmtId="0" fontId="25" fillId="159" borderId="16" applyNumberFormat="0" applyAlignment="0" applyProtection="0"/>
    <xf numFmtId="0" fontId="25" fillId="159" borderId="16"/>
    <xf numFmtId="0" fontId="25" fillId="159" borderId="16"/>
    <xf numFmtId="0" fontId="25" fillId="159" borderId="16"/>
    <xf numFmtId="0" fontId="97"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97" fillId="8" borderId="8"/>
    <xf numFmtId="0" fontId="97" fillId="8" borderId="8"/>
    <xf numFmtId="0" fontId="97" fillId="8" borderId="8"/>
    <xf numFmtId="0" fontId="97" fillId="8" borderId="8"/>
    <xf numFmtId="0" fontId="97" fillId="8" borderId="8"/>
    <xf numFmtId="0" fontId="97" fillId="8" borderId="8"/>
    <xf numFmtId="0" fontId="97" fillId="8" borderId="8"/>
    <xf numFmtId="0" fontId="97" fillId="8" borderId="8"/>
    <xf numFmtId="0" fontId="97"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5" fillId="37" borderId="16" applyNumberFormat="0" applyFont="0" applyAlignment="0" applyProtection="0"/>
    <xf numFmtId="194" fontId="378" fillId="0" borderId="0"/>
    <xf numFmtId="0" fontId="25" fillId="37" borderId="16" applyNumberFormat="0" applyFont="0" applyAlignment="0" applyProtection="0"/>
    <xf numFmtId="180" fontId="4" fillId="0" borderId="0"/>
    <xf numFmtId="180" fontId="4" fillId="0" borderId="0"/>
    <xf numFmtId="180" fontId="25" fillId="37" borderId="16" applyNumberFormat="0" applyFont="0" applyAlignment="0" applyProtection="0"/>
    <xf numFmtId="172" fontId="4" fillId="0" borderId="0"/>
    <xf numFmtId="191" fontId="32" fillId="3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5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52" fillId="11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55" fillId="37" borderId="16" applyNumberFormat="0" applyFont="0" applyAlignment="0" applyProtection="0"/>
    <xf numFmtId="172" fontId="25" fillId="37" borderId="16" applyNumberFormat="0" applyFont="0" applyAlignment="0" applyProtection="0"/>
    <xf numFmtId="172" fontId="101" fillId="117" borderId="16" applyNumberFormat="0" applyFont="0" applyAlignment="0" applyProtection="0"/>
    <xf numFmtId="172" fontId="32" fillId="8" borderId="8" applyNumberFormat="0" applyFont="0" applyAlignment="0" applyProtection="0"/>
    <xf numFmtId="172" fontId="101" fillId="117" borderId="16" applyNumberFormat="0" applyFont="0" applyAlignment="0" applyProtection="0"/>
    <xf numFmtId="172" fontId="32" fillId="8" borderId="8" applyNumberFormat="0" applyFont="0" applyAlignment="0" applyProtection="0"/>
    <xf numFmtId="172" fontId="25" fillId="117" borderId="16" applyNumberFormat="0" applyFont="0" applyAlignment="0" applyProtection="0"/>
    <xf numFmtId="180" fontId="4" fillId="0" borderId="0"/>
    <xf numFmtId="172" fontId="32" fillId="8" borderId="8" applyNumberFormat="0" applyFont="0" applyAlignment="0" applyProtection="0"/>
    <xf numFmtId="180" fontId="4" fillId="0" borderId="0"/>
    <xf numFmtId="180" fontId="4" fillId="0" borderId="0"/>
    <xf numFmtId="180" fontId="55" fillId="37" borderId="16" applyNumberFormat="0" applyFont="0" applyAlignment="0" applyProtection="0"/>
    <xf numFmtId="172" fontId="101" fillId="117" borderId="16" applyNumberFormat="0" applyFont="0" applyAlignment="0" applyProtection="0"/>
    <xf numFmtId="172" fontId="32" fillId="8" borderId="8" applyNumberFormat="0" applyFont="0" applyAlignment="0" applyProtection="0"/>
    <xf numFmtId="172" fontId="32" fillId="8" borderId="8"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4" fillId="8" borderId="8" applyNumberFormat="0" applyFont="0" applyAlignment="0" applyProtection="0"/>
    <xf numFmtId="172" fontId="101" fillId="0" borderId="0"/>
    <xf numFmtId="172" fontId="4" fillId="0" borderId="0"/>
    <xf numFmtId="172" fontId="25" fillId="37" borderId="16" applyNumberFormat="0" applyFont="0" applyAlignment="0" applyProtection="0"/>
    <xf numFmtId="172" fontId="101" fillId="0" borderId="0"/>
    <xf numFmtId="172" fontId="25" fillId="37" borderId="16" applyNumberFormat="0" applyFont="0" applyAlignment="0" applyProtection="0"/>
    <xf numFmtId="180" fontId="25" fillId="37" borderId="16" applyNumberFormat="0" applyFont="0" applyAlignment="0" applyProtection="0"/>
    <xf numFmtId="172" fontId="101" fillId="0" borderId="0"/>
    <xf numFmtId="172" fontId="101" fillId="0" borderId="0"/>
    <xf numFmtId="172" fontId="25" fillId="37" borderId="16" applyNumberFormat="0" applyFont="0" applyAlignment="0" applyProtection="0"/>
    <xf numFmtId="172" fontId="25" fillId="37" borderId="16" applyNumberFormat="0" applyFont="0" applyAlignment="0" applyProtection="0"/>
    <xf numFmtId="172" fontId="101" fillId="0" borderId="0"/>
    <xf numFmtId="172" fontId="4" fillId="0" borderId="0"/>
    <xf numFmtId="172" fontId="101" fillId="0" borderId="0"/>
    <xf numFmtId="172" fontId="55" fillId="37" borderId="16" applyNumberFormat="0" applyFont="0" applyAlignment="0" applyProtection="0"/>
    <xf numFmtId="180" fontId="25" fillId="37" borderId="16" applyNumberFormat="0" applyFont="0" applyAlignment="0" applyProtection="0"/>
    <xf numFmtId="172" fontId="4" fillId="0" borderId="0"/>
    <xf numFmtId="172" fontId="101" fillId="0" borderId="0"/>
    <xf numFmtId="180" fontId="4" fillId="0" borderId="0"/>
    <xf numFmtId="180" fontId="25" fillId="37" borderId="16" applyNumberFormat="0" applyFont="0" applyAlignment="0" applyProtection="0"/>
    <xf numFmtId="172" fontId="25" fillId="117" borderId="16" applyNumberFormat="0" applyFont="0" applyAlignment="0" applyProtection="0"/>
    <xf numFmtId="172" fontId="32" fillId="8" borderId="8" applyNumberFormat="0" applyFont="0" applyAlignment="0" applyProtection="0"/>
    <xf numFmtId="172" fontId="25" fillId="37" borderId="16" applyNumberFormat="0" applyFont="0" applyAlignment="0" applyProtection="0"/>
    <xf numFmtId="172" fontId="32" fillId="8" borderId="8" applyNumberFormat="0" applyFont="0" applyAlignment="0" applyProtection="0"/>
    <xf numFmtId="0" fontId="55" fillId="37" borderId="16" applyNumberFormat="0" applyFont="0" applyAlignment="0" applyProtection="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6" fillId="37" borderId="16" applyNumberFormat="0" applyFont="0" applyAlignment="0" applyProtection="0"/>
    <xf numFmtId="172" fontId="55" fillId="37" borderId="16" applyNumberFormat="0" applyFont="0" applyAlignment="0" applyProtection="0"/>
    <xf numFmtId="0" fontId="32" fillId="37" borderId="16" applyNumberFormat="0" applyFont="0" applyAlignment="0" applyProtection="0"/>
    <xf numFmtId="172" fontId="101" fillId="0" borderId="0"/>
    <xf numFmtId="172" fontId="101" fillId="0" borderId="0"/>
    <xf numFmtId="172" fontId="101" fillId="0" borderId="0"/>
    <xf numFmtId="172" fontId="55" fillId="37" borderId="16" applyNumberFormat="0" applyFont="0" applyAlignment="0" applyProtection="0"/>
    <xf numFmtId="172" fontId="101" fillId="0" borderId="0"/>
    <xf numFmtId="172" fontId="32" fillId="8" borderId="8" applyNumberFormat="0" applyFont="0" applyAlignment="0" applyProtection="0"/>
    <xf numFmtId="172" fontId="32" fillId="8" borderId="8" applyNumberFormat="0" applyFont="0" applyAlignment="0" applyProtection="0"/>
    <xf numFmtId="172" fontId="32" fillId="8" borderId="8" applyNumberFormat="0" applyFont="0" applyAlignment="0" applyProtection="0"/>
    <xf numFmtId="172" fontId="32" fillId="8" borderId="8" applyNumberFormat="0" applyFont="0" applyAlignment="0" applyProtection="0"/>
    <xf numFmtId="172" fontId="101" fillId="0" borderId="0"/>
    <xf numFmtId="172" fontId="101" fillId="0" borderId="0"/>
    <xf numFmtId="172" fontId="46" fillId="37" borderId="16" applyNumberFormat="0" applyFont="0" applyAlignment="0" applyProtection="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117" borderId="16" applyNumberFormat="0" applyFont="0" applyAlignment="0" applyProtection="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0" fontId="4" fillId="8" borderId="8" applyNumberFormat="0" applyFont="0" applyAlignment="0" applyProtection="0"/>
    <xf numFmtId="172" fontId="25" fillId="37" borderId="16" applyNumberFormat="0" applyFont="0" applyAlignment="0" applyProtection="0"/>
    <xf numFmtId="0" fontId="32" fillId="37" borderId="16" applyNumberFormat="0" applyFont="0" applyAlignment="0" applyProtection="0"/>
    <xf numFmtId="172" fontId="101" fillId="0" borderId="0"/>
    <xf numFmtId="172" fontId="101" fillId="0" borderId="0"/>
    <xf numFmtId="172" fontId="101" fillId="0" borderId="0"/>
    <xf numFmtId="172" fontId="25" fillId="37" borderId="16" applyNumberFormat="0" applyFont="0" applyAlignment="0" applyProtection="0"/>
    <xf numFmtId="172" fontId="101" fillId="0" borderId="0"/>
    <xf numFmtId="172" fontId="25" fillId="117" borderId="16" applyNumberFormat="0" applyFont="0" applyAlignment="0" applyProtection="0"/>
    <xf numFmtId="172" fontId="25" fillId="117" borderId="16" applyNumberFormat="0" applyFont="0" applyAlignment="0" applyProtection="0"/>
    <xf numFmtId="172" fontId="25" fillId="117" borderId="16" applyNumberFormat="0" applyFont="0" applyAlignment="0" applyProtection="0"/>
    <xf numFmtId="172" fontId="101" fillId="0" borderId="0"/>
    <xf numFmtId="172" fontId="101" fillId="0" borderId="0"/>
    <xf numFmtId="172" fontId="101" fillId="0" borderId="0"/>
    <xf numFmtId="172" fontId="25" fillId="37" borderId="16" applyNumberFormat="0" applyFont="0" applyAlignment="0" applyProtection="0"/>
    <xf numFmtId="172" fontId="101" fillId="0" borderId="0"/>
    <xf numFmtId="172" fontId="101" fillId="117" borderId="16" applyNumberFormat="0" applyFont="0" applyAlignment="0" applyProtection="0"/>
    <xf numFmtId="172" fontId="101"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11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4" fillId="8" borderId="8" applyNumberFormat="0" applyFont="0" applyAlignment="0" applyProtection="0"/>
    <xf numFmtId="172" fontId="25" fillId="37" borderId="16" applyNumberFormat="0" applyFont="0" applyAlignment="0" applyProtection="0"/>
    <xf numFmtId="0" fontId="32" fillId="37" borderId="16" applyNumberFormat="0" applyFont="0" applyAlignment="0" applyProtection="0"/>
    <xf numFmtId="172" fontId="101" fillId="0" borderId="0"/>
    <xf numFmtId="172" fontId="101" fillId="0" borderId="0"/>
    <xf numFmtId="172" fontId="101" fillId="0" borderId="0"/>
    <xf numFmtId="172" fontId="25" fillId="37" borderId="16" applyNumberFormat="0" applyFont="0" applyAlignment="0" applyProtection="0"/>
    <xf numFmtId="172" fontId="101" fillId="0" borderId="0"/>
    <xf numFmtId="172" fontId="25" fillId="117" borderId="16" applyNumberFormat="0" applyFont="0" applyAlignment="0" applyProtection="0"/>
    <xf numFmtId="172" fontId="25" fillId="117" borderId="16" applyNumberFormat="0" applyFont="0" applyAlignment="0" applyProtection="0"/>
    <xf numFmtId="172" fontId="25" fillId="117" borderId="16" applyNumberFormat="0" applyFont="0" applyAlignment="0" applyProtection="0"/>
    <xf numFmtId="172" fontId="101" fillId="0" borderId="0"/>
    <xf numFmtId="172" fontId="101" fillId="0" borderId="0"/>
    <xf numFmtId="172" fontId="101" fillId="0" borderId="0"/>
    <xf numFmtId="172" fontId="25" fillId="3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0" fontId="32" fillId="3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3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37" borderId="16" applyNumberFormat="0" applyFont="0" applyAlignment="0" applyProtection="0"/>
    <xf numFmtId="172" fontId="101" fillId="0" borderId="0"/>
    <xf numFmtId="172" fontId="101" fillId="0" borderId="0"/>
    <xf numFmtId="0" fontId="32" fillId="3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37" borderId="16" applyNumberFormat="0" applyFont="0" applyAlignment="0" applyProtection="0"/>
    <xf numFmtId="0" fontId="32" fillId="3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2" fillId="37" borderId="16" applyNumberFormat="0" applyFont="0" applyAlignment="0" applyProtection="0"/>
    <xf numFmtId="0" fontId="32" fillId="37" borderId="16" applyNumberFormat="0" applyFon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52" fillId="11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172" fontId="25" fillId="37" borderId="16"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11" fillId="0" borderId="0">
      <alignment horizontal="left" vertical="top" wrapText="1"/>
    </xf>
    <xf numFmtId="0" fontId="212" fillId="0" borderId="0">
      <alignment horizontal="left" vertical="top" wrapText="1"/>
    </xf>
    <xf numFmtId="0" fontId="211" fillId="0" borderId="0">
      <alignment horizontal="left" vertical="top" wrapText="1"/>
    </xf>
    <xf numFmtId="0" fontId="379" fillId="0" borderId="30"/>
    <xf numFmtId="0" fontId="379" fillId="0" borderId="30"/>
    <xf numFmtId="191" fontId="379" fillId="0" borderId="30"/>
    <xf numFmtId="180" fontId="4" fillId="0" borderId="0"/>
    <xf numFmtId="180" fontId="4" fillId="0" borderId="0"/>
    <xf numFmtId="180" fontId="379" fillId="0" borderId="30"/>
    <xf numFmtId="180" fontId="4" fillId="0" borderId="0"/>
    <xf numFmtId="180" fontId="4" fillId="0" borderId="0"/>
    <xf numFmtId="180" fontId="4" fillId="0" borderId="0"/>
    <xf numFmtId="0" fontId="84" fillId="0" borderId="0">
      <alignment horizontal="left"/>
    </xf>
    <xf numFmtId="180" fontId="4" fillId="0" borderId="0"/>
    <xf numFmtId="180" fontId="4" fillId="0" borderId="0"/>
    <xf numFmtId="180" fontId="379" fillId="0" borderId="30"/>
    <xf numFmtId="0" fontId="84" fillId="0" borderId="0">
      <alignment horizontal="left"/>
    </xf>
    <xf numFmtId="180" fontId="4" fillId="0" borderId="0"/>
    <xf numFmtId="180" fontId="4" fillId="0" borderId="0"/>
    <xf numFmtId="180" fontId="379" fillId="0" borderId="30"/>
    <xf numFmtId="0" fontId="84" fillId="0" borderId="0">
      <alignment horizontal="left"/>
    </xf>
    <xf numFmtId="180" fontId="4" fillId="0" borderId="0"/>
    <xf numFmtId="0" fontId="84" fillId="0" borderId="0">
      <alignment horizontal="left"/>
    </xf>
    <xf numFmtId="0" fontId="84" fillId="0" borderId="0">
      <alignment horizontal="left"/>
    </xf>
    <xf numFmtId="180" fontId="4" fillId="0" borderId="0"/>
    <xf numFmtId="0" fontId="25" fillId="37" borderId="16" applyNumberFormat="0" applyFont="0" applyAlignment="0" applyProtection="0"/>
    <xf numFmtId="0" fontId="355" fillId="38" borderId="0" applyNumberFormat="0" applyBorder="0" applyAlignment="0" applyProtection="0"/>
    <xf numFmtId="233" fontId="25" fillId="0" borderId="0"/>
    <xf numFmtId="233" fontId="25" fillId="0" borderId="0"/>
    <xf numFmtId="172" fontId="4" fillId="0" borderId="0"/>
    <xf numFmtId="4" fontId="55" fillId="0" borderId="0" applyFont="0" applyFill="0" applyBorder="0" applyAlignment="0" applyProtection="0"/>
    <xf numFmtId="4" fontId="52" fillId="0" borderId="0" applyFont="0" applyFill="0" applyBorder="0" applyAlignment="0" applyProtection="0">
      <alignment horizontal="left"/>
    </xf>
    <xf numFmtId="49" fontId="380" fillId="0" borderId="0"/>
    <xf numFmtId="0" fontId="381" fillId="59" borderId="26" applyNumberFormat="0" applyAlignment="0" applyProtection="0"/>
    <xf numFmtId="40" fontId="382" fillId="0" borderId="0" applyFont="0" applyFill="0" applyBorder="0" applyAlignment="0" applyProtection="0"/>
    <xf numFmtId="38" fontId="382" fillId="0" borderId="0" applyFont="0" applyFill="0" applyBorder="0" applyAlignment="0" applyProtection="0"/>
    <xf numFmtId="172" fontId="4" fillId="0" borderId="0"/>
    <xf numFmtId="172" fontId="4" fillId="0" borderId="0"/>
    <xf numFmtId="316" fontId="261" fillId="0" borderId="0" applyFill="0" applyBorder="0" applyProtection="0">
      <alignment horizontal="right"/>
    </xf>
    <xf numFmtId="172" fontId="4" fillId="0" borderId="0"/>
    <xf numFmtId="172" fontId="4" fillId="0" borderId="0"/>
    <xf numFmtId="49" fontId="88" fillId="0" borderId="0"/>
    <xf numFmtId="172" fontId="101" fillId="0" borderId="0"/>
    <xf numFmtId="172" fontId="4" fillId="0" borderId="0"/>
    <xf numFmtId="172" fontId="4" fillId="0" borderId="0"/>
    <xf numFmtId="172" fontId="4" fillId="0" borderId="0"/>
    <xf numFmtId="172" fontId="4"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21" fillId="123" borderId="2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21" fillId="123" borderId="25" applyNumberFormat="0" applyAlignment="0" applyProtection="0"/>
    <xf numFmtId="172" fontId="121" fillId="123" borderId="25" applyNumberFormat="0" applyAlignment="0" applyProtection="0"/>
    <xf numFmtId="172" fontId="101" fillId="0" borderId="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3" fillId="6" borderId="5" applyNumberFormat="0" applyAlignment="0" applyProtection="0"/>
    <xf numFmtId="172" fontId="383" fillId="123" borderId="2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0" fontId="384" fillId="59" borderId="25" applyNumberFormat="0" applyAlignment="0" applyProtection="0"/>
    <xf numFmtId="0" fontId="384" fillId="59" borderId="25" applyNumberFormat="0" applyAlignment="0" applyProtection="0"/>
    <xf numFmtId="172" fontId="121" fillId="123" borderId="25" applyNumberFormat="0" applyAlignment="0" applyProtection="0"/>
    <xf numFmtId="172" fontId="383"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0" fontId="384" fillId="59" borderId="25" applyNumberFormat="0" applyAlignment="0" applyProtection="0"/>
    <xf numFmtId="172" fontId="13" fillId="6" borderId="5" applyNumberFormat="0" applyAlignment="0" applyProtection="0"/>
    <xf numFmtId="172" fontId="121" fillId="123" borderId="25" applyNumberFormat="0" applyAlignment="0" applyProtection="0"/>
    <xf numFmtId="172" fontId="121" fillId="123" borderId="25" applyNumberFormat="0" applyAlignment="0" applyProtection="0"/>
    <xf numFmtId="172" fontId="13" fillId="6" borderId="5" applyNumberFormat="0" applyAlignment="0" applyProtection="0"/>
    <xf numFmtId="172" fontId="121" fillId="123" borderId="25" applyNumberFormat="0" applyAlignment="0" applyProtection="0"/>
    <xf numFmtId="172" fontId="13" fillId="6" borderId="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21" fillId="123" borderId="25" applyNumberFormat="0" applyAlignment="0" applyProtection="0"/>
    <xf numFmtId="172" fontId="383"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3" fillId="6" borderId="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180" fontId="4" fillId="0" borderId="0"/>
    <xf numFmtId="180" fontId="4" fillId="0" borderId="0"/>
    <xf numFmtId="180" fontId="384"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4" fillId="0" borderId="0"/>
    <xf numFmtId="172" fontId="121" fillId="123" borderId="2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21" fillId="123" borderId="25" applyNumberFormat="0" applyAlignment="0" applyProtection="0"/>
    <xf numFmtId="172" fontId="121" fillId="123" borderId="25" applyNumberFormat="0" applyAlignment="0" applyProtection="0"/>
    <xf numFmtId="172" fontId="101" fillId="0" borderId="0"/>
    <xf numFmtId="172" fontId="4" fillId="0" borderId="0"/>
    <xf numFmtId="180" fontId="4" fillId="0" borderId="0"/>
    <xf numFmtId="180" fontId="4" fillId="0" borderId="0"/>
    <xf numFmtId="180" fontId="383" fillId="59" borderId="25" applyNumberFormat="0" applyAlignment="0" applyProtection="0"/>
    <xf numFmtId="172" fontId="121" fillId="123" borderId="25" applyNumberFormat="0" applyAlignment="0" applyProtection="0"/>
    <xf numFmtId="180" fontId="4" fillId="0" borderId="0"/>
    <xf numFmtId="180" fontId="4" fillId="0" borderId="0"/>
    <xf numFmtId="180" fontId="383" fillId="59"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121" fillId="123" borderId="25" applyNumberFormat="0" applyAlignment="0" applyProtection="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3" fillId="59" borderId="25" applyNumberFormat="0" applyAlignment="0" applyProtection="0"/>
    <xf numFmtId="172" fontId="101" fillId="0" borderId="0"/>
    <xf numFmtId="172"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21"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21"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21"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383" fillId="123" borderId="25" applyNumberFormat="0" applyAlignment="0" applyProtection="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3" fillId="59" borderId="2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3" fillId="123" borderId="25" applyNumberFormat="0" applyAlignment="0" applyProtection="0"/>
    <xf numFmtId="172" fontId="383"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21"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21" fillId="123" borderId="2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3" fillId="59" borderId="2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3" fillId="59" borderId="2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3" fillId="59" borderId="2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3" fillId="59" borderId="2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383" fillId="59" borderId="2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0" fontId="383" fillId="59" borderId="25" applyNumberFormat="0" applyAlignment="0" applyProtection="0"/>
    <xf numFmtId="172" fontId="101" fillId="0" borderId="0"/>
    <xf numFmtId="172" fontId="101" fillId="0" borderId="0"/>
    <xf numFmtId="172" fontId="101" fillId="0" borderId="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3" fillId="6" borderId="5" applyNumberFormat="0" applyAlignment="0" applyProtection="0"/>
    <xf numFmtId="172" fontId="101" fillId="0" borderId="0"/>
    <xf numFmtId="172" fontId="385" fillId="160" borderId="73" applyNumberFormat="0" applyAlignment="0" applyProtection="0"/>
    <xf numFmtId="172" fontId="386" fillId="59" borderId="25" applyNumberFormat="0" applyAlignment="0" applyProtection="0"/>
    <xf numFmtId="172" fontId="386" fillId="59" borderId="25" applyNumberFormat="0" applyAlignment="0" applyProtection="0"/>
    <xf numFmtId="172" fontId="386" fillId="59" borderId="25" applyNumberFormat="0" applyAlignment="0" applyProtection="0"/>
    <xf numFmtId="172" fontId="386" fillId="59" borderId="25" applyNumberFormat="0" applyAlignment="0" applyProtection="0"/>
    <xf numFmtId="172" fontId="101" fillId="0" borderId="0"/>
    <xf numFmtId="0" fontId="264" fillId="0" borderId="44" applyNumberFormat="0" applyFill="0" applyAlignment="0" applyProtection="0"/>
    <xf numFmtId="0" fontId="269" fillId="0" borderId="22" applyNumberFormat="0" applyFill="0" applyAlignment="0" applyProtection="0"/>
    <xf numFmtId="0" fontId="228" fillId="0" borderId="63" applyNumberFormat="0" applyFill="0" applyAlignment="0" applyProtection="0"/>
    <xf numFmtId="0" fontId="228" fillId="0" borderId="0" applyNumberFormat="0" applyFill="0" applyBorder="0" applyAlignment="0" applyProtection="0"/>
    <xf numFmtId="172" fontId="101" fillId="0" borderId="0"/>
    <xf numFmtId="172" fontId="101" fillId="0" borderId="0"/>
    <xf numFmtId="49" fontId="115" fillId="0" borderId="10">
      <alignment horizontal="right" wrapText="1"/>
    </xf>
    <xf numFmtId="49" fontId="115" fillId="0" borderId="10">
      <alignment horizontal="right" wrapText="1"/>
    </xf>
    <xf numFmtId="1" fontId="387" fillId="0" borderId="0" applyProtection="0">
      <alignment horizontal="right" vertical="center"/>
    </xf>
    <xf numFmtId="49" fontId="388" fillId="0" borderId="0">
      <alignment horizontal="center" vertical="center" wrapText="1"/>
    </xf>
    <xf numFmtId="49" fontId="388" fillId="0" borderId="0">
      <alignment horizontal="center" wrapText="1"/>
    </xf>
    <xf numFmtId="179" fontId="45" fillId="0" borderId="0" applyFont="0" applyFill="0" applyBorder="0" applyAlignment="0" applyProtection="0"/>
    <xf numFmtId="179" fontId="45" fillId="0" borderId="0" applyFont="0" applyFill="0" applyBorder="0" applyAlignment="0" applyProtection="0"/>
    <xf numFmtId="317" fontId="45" fillId="0" borderId="0" applyFont="0" applyFill="0" applyBorder="0" applyAlignment="0" applyProtection="0"/>
    <xf numFmtId="318" fontId="45" fillId="0" borderId="0" applyFont="0" applyFill="0" applyBorder="0" applyAlignment="0" applyProtection="0"/>
    <xf numFmtId="172" fontId="101" fillId="0" borderId="0"/>
    <xf numFmtId="179" fontId="57" fillId="0" borderId="0"/>
    <xf numFmtId="0" fontId="57" fillId="0" borderId="0"/>
    <xf numFmtId="180" fontId="4" fillId="0" borderId="0"/>
    <xf numFmtId="180" fontId="57" fillId="0" borderId="0"/>
    <xf numFmtId="228" fontId="152" fillId="0" borderId="0" applyFont="0" applyFill="0" applyBorder="0" applyAlignment="0" applyProtection="0"/>
    <xf numFmtId="225" fontId="1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72" fontId="101"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46" fillId="0" borderId="0" applyFont="0" applyFill="0" applyBorder="0" applyAlignment="0" applyProtection="0"/>
    <xf numFmtId="10" fontId="25" fillId="0" borderId="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46" fillId="0" borderId="0" applyFont="0" applyFill="0" applyBorder="0" applyAlignment="0" applyProtection="0"/>
    <xf numFmtId="10" fontId="25" fillId="0" borderId="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0" fontId="25" fillId="0" borderId="0" applyFont="0" applyFill="0" applyBorder="0" applyAlignment="0" applyProtection="0"/>
    <xf numFmtId="10" fontId="25" fillId="0" borderId="0" applyFont="0" applyFill="0" applyBorder="0" applyAlignment="0" applyProtection="0"/>
    <xf numFmtId="172" fontId="101" fillId="0" borderId="0"/>
    <xf numFmtId="10" fontId="25" fillId="0" borderId="0"/>
    <xf numFmtId="9" fontId="25" fillId="0" borderId="0" applyFont="0" applyFill="0" applyBorder="0" applyAlignment="0" applyProtection="0"/>
    <xf numFmtId="9" fontId="101" fillId="0" borderId="0" applyFont="0" applyFill="0" applyBorder="0" applyAlignment="0" applyProtection="0"/>
    <xf numFmtId="10" fontId="25" fillId="0" borderId="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2" fillId="0" borderId="0" applyFont="0" applyFill="0" applyBorder="0" applyAlignment="0" applyProtection="0"/>
    <xf numFmtId="172" fontId="101" fillId="0" borderId="0"/>
    <xf numFmtId="10" fontId="45" fillId="0" borderId="0"/>
    <xf numFmtId="9" fontId="46" fillId="0" borderId="0" applyFont="0" applyFill="0" applyBorder="0" applyAlignment="0" applyProtection="0"/>
    <xf numFmtId="9" fontId="25"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2" fillId="0" borderId="0" applyFont="0" applyFill="0" applyBorder="0" applyAlignment="0" applyProtection="0"/>
    <xf numFmtId="172" fontId="101"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2" fillId="0" borderId="0" applyFont="0" applyFill="0" applyBorder="0" applyAlignment="0" applyProtection="0"/>
    <xf numFmtId="172" fontId="101"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2" fillId="0" borderId="0" applyFont="0" applyFill="0" applyBorder="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9" fontId="52" fillId="0" borderId="0" applyFont="0" applyFill="0" applyBorder="0" applyAlignment="0" applyProtection="0"/>
    <xf numFmtId="172" fontId="4" fillId="0" borderId="0"/>
    <xf numFmtId="172" fontId="4" fillId="0" borderId="0"/>
    <xf numFmtId="172" fontId="4" fillId="0" borderId="0"/>
    <xf numFmtId="172" fontId="4" fillId="0" borderId="0"/>
    <xf numFmtId="9" fontId="25" fillId="0" borderId="0" applyFont="0" applyFill="0" applyBorder="0" applyAlignment="0" applyProtection="0"/>
    <xf numFmtId="172" fontId="4" fillId="0" borderId="0"/>
    <xf numFmtId="17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9" fontId="25" fillId="0" borderId="0" applyFont="0" applyFill="0" applyBorder="0" applyAlignment="0" applyProtection="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2" fontId="4" fillId="0" borderId="0"/>
    <xf numFmtId="172" fontId="4"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2" fontId="4" fillId="0" borderId="0"/>
    <xf numFmtId="172" fontId="4"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2" fontId="4" fillId="0" borderId="0"/>
    <xf numFmtId="172" fontId="4"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10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32" fillId="0" borderId="0" applyFont="0" applyFill="0" applyBorder="0" applyAlignment="0" applyProtection="0"/>
    <xf numFmtId="10" fontId="25" fillId="0" borderId="0"/>
    <xf numFmtId="172" fontId="101" fillId="0" borderId="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101" fillId="0" borderId="0"/>
    <xf numFmtId="9" fontId="4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4"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25" fillId="0" borderId="0" applyFont="0" applyFill="0" applyBorder="0" applyAlignment="0" applyProtection="0"/>
    <xf numFmtId="10" fontId="25" fillId="0" borderId="0" applyFont="0" applyFill="0" applyBorder="0" applyAlignment="0" applyProtection="0"/>
    <xf numFmtId="9" fontId="46" fillId="0" borderId="0" applyFont="0" applyFill="0" applyBorder="0" applyAlignment="0" applyProtection="0"/>
    <xf numFmtId="10" fontId="25" fillId="0" borderId="0"/>
    <xf numFmtId="10" fontId="25" fillId="0" borderId="0"/>
    <xf numFmtId="9" fontId="34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9" fontId="52" fillId="0" borderId="0" applyFont="0" applyFill="0" applyBorder="0" applyAlignment="0" applyProtection="0"/>
    <xf numFmtId="180" fontId="4" fillId="0" borderId="0"/>
    <xf numFmtId="180" fontId="4" fillId="0" borderId="0"/>
    <xf numFmtId="9" fontId="52" fillId="0" borderId="0" applyFont="0" applyFill="0" applyBorder="0" applyAlignment="0" applyProtection="0"/>
    <xf numFmtId="180" fontId="4" fillId="0" borderId="0"/>
    <xf numFmtId="9" fontId="52" fillId="0" borderId="0" applyFont="0" applyFill="0" applyBorder="0" applyAlignment="0" applyProtection="0"/>
    <xf numFmtId="180" fontId="4"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4"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6"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10" fontId="25" fillId="0" borderId="0" applyFont="0" applyFill="0" applyBorder="0" applyAlignment="0" applyProtection="0"/>
    <xf numFmtId="9" fontId="46" fillId="0" borderId="0" applyFont="0" applyFill="0" applyBorder="0" applyAlignment="0" applyProtection="0"/>
    <xf numFmtId="10" fontId="25" fillId="0" borderId="0"/>
    <xf numFmtId="9" fontId="25" fillId="0" borderId="0" applyFont="0" applyFill="0" applyBorder="0" applyAlignment="0" applyProtection="0"/>
    <xf numFmtId="9" fontId="46" fillId="0" borderId="0" applyFont="0" applyFill="0" applyBorder="0" applyAlignment="0" applyProtection="0"/>
    <xf numFmtId="10" fontId="25" fillId="0" borderId="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72" fontId="101" fillId="0" borderId="0"/>
    <xf numFmtId="319" fontId="84" fillId="0" borderId="0" applyFont="0" applyFill="0" applyBorder="0" applyAlignment="0" applyProtection="0"/>
    <xf numFmtId="319" fontId="25" fillId="0" borderId="0" applyFont="0" applyFill="0" applyBorder="0" applyAlignment="0" applyProtection="0"/>
    <xf numFmtId="172" fontId="4" fillId="0" borderId="0"/>
    <xf numFmtId="319" fontId="84" fillId="0" borderId="0" applyFont="0" applyFill="0" applyBorder="0" applyAlignment="0" applyProtection="0"/>
    <xf numFmtId="172" fontId="4" fillId="0" borderId="0"/>
    <xf numFmtId="172" fontId="4" fillId="0" borderId="0"/>
    <xf numFmtId="319" fontId="52" fillId="0" borderId="0" applyFont="0" applyFill="0" applyBorder="0" applyAlignment="0" applyProtection="0"/>
    <xf numFmtId="172" fontId="4" fillId="0" borderId="0"/>
    <xf numFmtId="319" fontId="52" fillId="0" borderId="0" applyFont="0" applyFill="0" applyBorder="0" applyAlignment="0" applyProtection="0"/>
    <xf numFmtId="172" fontId="4" fillId="0" borderId="0"/>
    <xf numFmtId="319" fontId="52"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0"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21" fontId="84" fillId="0" borderId="0" applyFont="0" applyFill="0" applyBorder="0" applyAlignment="0" applyProtection="0"/>
    <xf numFmtId="319" fontId="84" fillId="0" borderId="0" applyFont="0" applyFill="0" applyBorder="0" applyAlignment="0" applyProtection="0"/>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147" fillId="0" borderId="0">
      <protection locked="0"/>
    </xf>
    <xf numFmtId="322" fontId="64" fillId="0" borderId="0">
      <protection locked="0"/>
    </xf>
    <xf numFmtId="322" fontId="64" fillId="0" borderId="0">
      <protection locked="0"/>
    </xf>
    <xf numFmtId="322" fontId="147"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322" fontId="64" fillId="0" borderId="0">
      <protection locked="0"/>
    </xf>
    <xf numFmtId="2" fontId="164" fillId="0" borderId="0" applyFon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3" fontId="261" fillId="0" borderId="0" applyFont="0" applyFill="0" applyBorder="0" applyAlignment="0" applyProtection="0"/>
    <xf numFmtId="0" fontId="25" fillId="0" borderId="0"/>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147" fillId="0" borderId="0">
      <protection locked="0"/>
    </xf>
    <xf numFmtId="323" fontId="64" fillId="0" borderId="0">
      <protection locked="0"/>
    </xf>
    <xf numFmtId="323" fontId="64" fillId="0" borderId="0">
      <protection locked="0"/>
    </xf>
    <xf numFmtId="323" fontId="147"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9" fontId="45" fillId="0" borderId="0" applyFont="0" applyFill="0" applyBorder="0" applyAlignment="0" applyProtection="0"/>
    <xf numFmtId="9" fontId="25" fillId="0" borderId="0" applyFont="0" applyFill="0" applyBorder="0" applyAlignment="0" applyProtection="0"/>
    <xf numFmtId="9" fontId="45" fillId="0" borderId="0" applyFont="0" applyFill="0" applyBorder="0" applyAlignment="0" applyProtection="0"/>
    <xf numFmtId="9" fontId="45" fillId="0" borderId="0"/>
    <xf numFmtId="9" fontId="45" fillId="0" borderId="0"/>
    <xf numFmtId="9" fontId="45" fillId="0" borderId="0"/>
    <xf numFmtId="9" fontId="4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xf numFmtId="9" fontId="55" fillId="0" borderId="0" applyFont="0" applyFill="0" applyBorder="0" applyAlignment="0" applyProtection="0"/>
    <xf numFmtId="9" fontId="25" fillId="0" borderId="0" applyFont="0" applyFill="0" applyBorder="0" applyAlignment="0" applyProtection="0"/>
    <xf numFmtId="9" fontId="25" fillId="0" borderId="0"/>
    <xf numFmtId="9" fontId="25" fillId="0" borderId="0"/>
    <xf numFmtId="9" fontId="25" fillId="0" borderId="0"/>
    <xf numFmtId="9" fontId="45" fillId="0" borderId="0" applyFill="0" applyBorder="0" applyAlignment="0" applyProtection="0"/>
    <xf numFmtId="9" fontId="25" fillId="0" borderId="0"/>
    <xf numFmtId="9" fontId="25" fillId="0" borderId="0"/>
    <xf numFmtId="9" fontId="25" fillId="0" borderId="0"/>
    <xf numFmtId="9" fontId="45" fillId="0" borderId="0"/>
    <xf numFmtId="9" fontId="45" fillId="0" borderId="0"/>
    <xf numFmtId="9" fontId="4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22" fontId="64" fillId="0" borderId="0">
      <protection locked="0"/>
    </xf>
    <xf numFmtId="322" fontId="64" fillId="0" borderId="0">
      <protection locked="0"/>
    </xf>
    <xf numFmtId="180"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09" fillId="0" borderId="0" applyFont="0" applyBorder="0" applyProtection="0"/>
    <xf numFmtId="172" fontId="4" fillId="0" borderId="0"/>
    <xf numFmtId="224" fontId="25" fillId="0" borderId="0" applyFill="0" applyBorder="0" applyAlignment="0"/>
    <xf numFmtId="224" fontId="25" fillId="0" borderId="0" applyFill="0" applyBorder="0" applyAlignment="0"/>
    <xf numFmtId="225" fontId="25" fillId="0" borderId="0" applyFill="0" applyBorder="0" applyAlignment="0"/>
    <xf numFmtId="225" fontId="25" fillId="0" borderId="0" applyFill="0" applyBorder="0" applyAlignment="0"/>
    <xf numFmtId="224" fontId="25" fillId="0" borderId="0" applyFill="0" applyBorder="0" applyAlignment="0"/>
    <xf numFmtId="224" fontId="25" fillId="0" borderId="0" applyFill="0" applyBorder="0" applyAlignment="0"/>
    <xf numFmtId="41" fontId="25" fillId="0" borderId="0" applyFill="0" applyBorder="0" applyAlignment="0"/>
    <xf numFmtId="41" fontId="25" fillId="0" borderId="0" applyFill="0" applyBorder="0" applyAlignment="0"/>
    <xf numFmtId="225" fontId="25" fillId="0" borderId="0" applyFill="0" applyBorder="0" applyAlignment="0"/>
    <xf numFmtId="225" fontId="25" fillId="0" borderId="0" applyFill="0" applyBorder="0" applyAlignment="0"/>
    <xf numFmtId="324" fontId="52" fillId="0" borderId="0" applyFill="0" applyBorder="0" applyAlignment="0">
      <alignment horizontal="centerContinuous"/>
    </xf>
    <xf numFmtId="325" fontId="52" fillId="0" borderId="0" applyFill="0" applyBorder="0" applyAlignment="0"/>
    <xf numFmtId="324" fontId="52" fillId="0" borderId="0" applyFill="0" applyBorder="0" applyAlignment="0">
      <alignment horizontal="centerContinuous"/>
    </xf>
    <xf numFmtId="172" fontId="4" fillId="0" borderId="0"/>
    <xf numFmtId="325" fontId="52" fillId="0" borderId="0" applyFill="0" applyBorder="0" applyAlignment="0"/>
    <xf numFmtId="168" fontId="389" fillId="0" borderId="0"/>
    <xf numFmtId="172" fontId="4" fillId="0" borderId="0"/>
    <xf numFmtId="172" fontId="101" fillId="0" borderId="0"/>
    <xf numFmtId="0" fontId="85" fillId="0" borderId="74" applyNumberFormat="0" applyAlignment="0"/>
    <xf numFmtId="9" fontId="25" fillId="0" borderId="0" applyNumberFormat="0" applyFont="0" applyFill="0" applyBorder="0" applyAlignment="0" applyProtection="0"/>
    <xf numFmtId="0" fontId="45" fillId="0" borderId="0" applyNumberFormat="0" applyFont="0" applyFill="0" applyBorder="0" applyAlignment="0" applyProtection="0">
      <alignment horizontal="left"/>
    </xf>
    <xf numFmtId="172"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326" fontId="85" fillId="0" borderId="0">
      <alignment horizontal="right"/>
    </xf>
    <xf numFmtId="179" fontId="85" fillId="0" borderId="0">
      <alignment horizontal="left"/>
    </xf>
    <xf numFmtId="179" fontId="390" fillId="0" borderId="0"/>
    <xf numFmtId="327" fontId="391" fillId="0" borderId="0"/>
    <xf numFmtId="327" fontId="85" fillId="0" borderId="0"/>
    <xf numFmtId="179" fontId="85" fillId="0" borderId="14">
      <alignment horizontal="left"/>
    </xf>
    <xf numFmtId="179" fontId="210" fillId="0" borderId="0">
      <alignment horizontal="left"/>
    </xf>
    <xf numFmtId="179" fontId="85" fillId="0" borderId="75">
      <alignment horizontal="right"/>
    </xf>
    <xf numFmtId="328" fontId="390" fillId="0" borderId="76" applyNumberFormat="0" applyAlignment="0">
      <alignment horizontal="left"/>
    </xf>
    <xf numFmtId="328" fontId="390" fillId="0" borderId="77">
      <alignment horizontal="right"/>
    </xf>
    <xf numFmtId="179" fontId="140" fillId="0" borderId="0"/>
    <xf numFmtId="329" fontId="85" fillId="0" borderId="0">
      <alignment horizontal="right"/>
    </xf>
    <xf numFmtId="326" fontId="85" fillId="0" borderId="0"/>
    <xf numFmtId="1" fontId="85" fillId="0" borderId="0">
      <alignment horizontal="right"/>
    </xf>
    <xf numFmtId="167" fontId="85" fillId="0" borderId="0">
      <alignment horizontal="right"/>
    </xf>
    <xf numFmtId="2" fontId="85" fillId="0" borderId="0">
      <alignment horizontal="right"/>
    </xf>
    <xf numFmtId="330" fontId="85" fillId="0" borderId="0">
      <alignment horizontal="right"/>
    </xf>
    <xf numFmtId="179" fontId="162" fillId="0" borderId="0">
      <alignment horizontal="centerContinuous" wrapText="1"/>
    </xf>
    <xf numFmtId="331" fontId="392" fillId="0" borderId="0">
      <alignment horizontal="left"/>
    </xf>
    <xf numFmtId="179" fontId="393" fillId="0" borderId="0">
      <alignment horizontal="left"/>
    </xf>
    <xf numFmtId="179" fontId="85" fillId="0" borderId="0">
      <alignment horizontal="center"/>
    </xf>
    <xf numFmtId="179" fontId="85" fillId="0" borderId="75">
      <alignment horizontal="center"/>
    </xf>
    <xf numFmtId="172" fontId="101" fillId="0" borderId="0"/>
    <xf numFmtId="0" fontId="394" fillId="0" borderId="78">
      <alignment horizontal="center"/>
    </xf>
    <xf numFmtId="172" fontId="394" fillId="0" borderId="78">
      <alignment horizontal="center"/>
    </xf>
    <xf numFmtId="3" fontId="45" fillId="0" borderId="0" applyFont="0" applyFill="0" applyBorder="0" applyAlignment="0" applyProtection="0"/>
    <xf numFmtId="3" fontId="45" fillId="0" borderId="0" applyFont="0" applyFill="0" applyBorder="0" applyAlignment="0" applyProtection="0"/>
    <xf numFmtId="0" fontId="45" fillId="161" borderId="0" applyNumberFormat="0" applyFont="0" applyBorder="0" applyAlignment="0" applyProtection="0"/>
    <xf numFmtId="172" fontId="45" fillId="161" borderId="0" applyNumberFormat="0" applyFont="0" applyBorder="0" applyAlignment="0" applyProtection="0"/>
    <xf numFmtId="0" fontId="84" fillId="0" borderId="0"/>
    <xf numFmtId="0" fontId="84" fillId="0" borderId="0"/>
    <xf numFmtId="172" fontId="84" fillId="0" borderId="0"/>
    <xf numFmtId="180" fontId="4" fillId="0" borderId="0"/>
    <xf numFmtId="180" fontId="4" fillId="0" borderId="0"/>
    <xf numFmtId="180" fontId="84" fillId="0" borderId="0"/>
    <xf numFmtId="180" fontId="4" fillId="0" borderId="0"/>
    <xf numFmtId="180" fontId="4" fillId="0" borderId="0"/>
    <xf numFmtId="180" fontId="4" fillId="0" borderId="0"/>
    <xf numFmtId="172" fontId="84" fillId="0" borderId="0"/>
    <xf numFmtId="180" fontId="4" fillId="0" borderId="0"/>
    <xf numFmtId="180" fontId="4" fillId="0" borderId="0"/>
    <xf numFmtId="180" fontId="84" fillId="0" borderId="0"/>
    <xf numFmtId="172" fontId="84" fillId="0" borderId="0"/>
    <xf numFmtId="180" fontId="4" fillId="0" borderId="0"/>
    <xf numFmtId="180" fontId="4" fillId="0" borderId="0"/>
    <xf numFmtId="180" fontId="84" fillId="0" borderId="0"/>
    <xf numFmtId="191" fontId="84" fillId="0" borderId="0"/>
    <xf numFmtId="180" fontId="4" fillId="0" borderId="0"/>
    <xf numFmtId="180" fontId="4" fillId="0" borderId="0"/>
    <xf numFmtId="180" fontId="4" fillId="0" borderId="0"/>
    <xf numFmtId="180" fontId="4" fillId="0" borderId="0"/>
    <xf numFmtId="323" fontId="64" fillId="0" borderId="0">
      <protection locked="0"/>
    </xf>
    <xf numFmtId="323" fontId="64" fillId="0" borderId="0">
      <protection locked="0"/>
    </xf>
    <xf numFmtId="180" fontId="4" fillId="0" borderId="0"/>
    <xf numFmtId="332" fontId="64" fillId="0" borderId="0">
      <protection locked="0"/>
    </xf>
    <xf numFmtId="332" fontId="64" fillId="0" borderId="0">
      <protection locked="0"/>
    </xf>
    <xf numFmtId="180" fontId="4" fillId="0" borderId="0"/>
    <xf numFmtId="0" fontId="33" fillId="33" borderId="0"/>
    <xf numFmtId="172" fontId="101" fillId="0" borderId="0"/>
    <xf numFmtId="172" fontId="101" fillId="0" borderId="0"/>
    <xf numFmtId="172" fontId="101" fillId="0" borderId="0"/>
    <xf numFmtId="172" fontId="101" fillId="0" borderId="0"/>
    <xf numFmtId="194" fontId="395" fillId="162" borderId="0"/>
    <xf numFmtId="172" fontId="101" fillId="0" borderId="0"/>
    <xf numFmtId="179" fontId="396" fillId="0" borderId="30" applyNumberFormat="0" applyFill="0" applyBorder="0" applyAlignment="0" applyProtection="0">
      <protection hidden="1"/>
    </xf>
    <xf numFmtId="179" fontId="396" fillId="0" borderId="30" applyNumberFormat="0" applyFill="0" applyBorder="0" applyAlignment="0" applyProtection="0">
      <protection hidden="1"/>
    </xf>
    <xf numFmtId="191" fontId="396" fillId="0" borderId="30" applyNumberFormat="0" applyFill="0" applyBorder="0" applyAlignment="0" applyProtection="0">
      <protection hidden="1"/>
    </xf>
    <xf numFmtId="180" fontId="4" fillId="0" borderId="0"/>
    <xf numFmtId="180" fontId="4" fillId="0" borderId="0"/>
    <xf numFmtId="180" fontId="396" fillId="0" borderId="30" applyNumberFormat="0" applyFill="0" applyBorder="0" applyAlignment="0" applyProtection="0">
      <protection hidden="1"/>
    </xf>
    <xf numFmtId="180" fontId="4" fillId="0" borderId="0"/>
    <xf numFmtId="180" fontId="4" fillId="0" borderId="0"/>
    <xf numFmtId="180" fontId="4" fillId="0" borderId="0"/>
    <xf numFmtId="172" fontId="396" fillId="0" borderId="30" applyNumberFormat="0" applyFill="0" applyBorder="0" applyAlignment="0" applyProtection="0">
      <protection hidden="1"/>
    </xf>
    <xf numFmtId="180" fontId="4" fillId="0" borderId="0"/>
    <xf numFmtId="180" fontId="4" fillId="0" borderId="0"/>
    <xf numFmtId="180" fontId="396" fillId="0" borderId="30" applyNumberFormat="0" applyFill="0" applyBorder="0" applyAlignment="0" applyProtection="0">
      <protection hidden="1"/>
    </xf>
    <xf numFmtId="191" fontId="396" fillId="0" borderId="30" applyNumberFormat="0" applyFill="0" applyBorder="0" applyAlignment="0" applyProtection="0">
      <protection hidden="1"/>
    </xf>
    <xf numFmtId="180" fontId="4" fillId="0" borderId="0"/>
    <xf numFmtId="180" fontId="4" fillId="0" borderId="0"/>
    <xf numFmtId="180" fontId="396" fillId="0" borderId="30" applyNumberFormat="0" applyFill="0" applyBorder="0" applyAlignment="0" applyProtection="0">
      <protection hidden="1"/>
    </xf>
    <xf numFmtId="191" fontId="396" fillId="0" borderId="30" applyNumberFormat="0" applyFill="0" applyBorder="0" applyAlignment="0" applyProtection="0">
      <protection hidden="1"/>
    </xf>
    <xf numFmtId="180" fontId="4" fillId="0" borderId="0"/>
    <xf numFmtId="180" fontId="4" fillId="0" borderId="0"/>
    <xf numFmtId="180" fontId="4" fillId="0" borderId="0"/>
    <xf numFmtId="180" fontId="4" fillId="0" borderId="0"/>
    <xf numFmtId="167" fontId="397" fillId="0" borderId="0"/>
    <xf numFmtId="172" fontId="101" fillId="0" borderId="0"/>
    <xf numFmtId="0" fontId="398" fillId="0" borderId="0"/>
    <xf numFmtId="0" fontId="398" fillId="0" borderId="0"/>
    <xf numFmtId="172" fontId="4" fillId="0" borderId="0"/>
    <xf numFmtId="333" fontId="397" fillId="0" borderId="0" applyNumberFormat="0" applyFill="0" applyBorder="0" applyAlignment="0" applyProtection="0">
      <alignment horizontal="left"/>
    </xf>
    <xf numFmtId="172" fontId="4" fillId="0" borderId="0"/>
    <xf numFmtId="38" fontId="397"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94" fontId="140" fillId="0" borderId="0"/>
    <xf numFmtId="172" fontId="4" fillId="0" borderId="0"/>
    <xf numFmtId="172" fontId="101" fillId="0" borderId="0"/>
    <xf numFmtId="0" fontId="41" fillId="122" borderId="41"/>
    <xf numFmtId="49" fontId="194" fillId="0" borderId="0">
      <alignment horizontal="left" wrapText="1"/>
    </xf>
    <xf numFmtId="49" fontId="193" fillId="0" borderId="0">
      <alignment horizontal="left" vertical="center" wrapText="1"/>
    </xf>
    <xf numFmtId="49" fontId="57" fillId="0" borderId="0">
      <alignment horizontal="left" vertical="center" wrapText="1"/>
    </xf>
    <xf numFmtId="49" fontId="193" fillId="0" borderId="0">
      <alignment horizontal="left" vertical="center" wrapText="1"/>
    </xf>
    <xf numFmtId="194" fontId="211" fillId="0" borderId="79" applyNumberFormat="0" applyFont="0" applyFill="0" applyAlignment="0" applyProtection="0"/>
    <xf numFmtId="0" fontId="190" fillId="122" borderId="0">
      <alignment horizontal="right"/>
    </xf>
    <xf numFmtId="0" fontId="399" fillId="156" borderId="0">
      <alignment horizontal="center"/>
    </xf>
    <xf numFmtId="0" fontId="400" fillId="150" borderId="41">
      <alignment horizontal="left" vertical="top" wrapText="1"/>
    </xf>
    <xf numFmtId="0" fontId="401" fillId="150" borderId="50">
      <alignment horizontal="left" vertical="top" wrapText="1"/>
    </xf>
    <xf numFmtId="0" fontId="400" fillId="150" borderId="80">
      <alignment horizontal="left" vertical="top" wrapText="1"/>
    </xf>
    <xf numFmtId="0" fontId="400" fillId="150" borderId="50">
      <alignment horizontal="left" vertical="top"/>
    </xf>
    <xf numFmtId="0" fontId="402" fillId="0" borderId="0"/>
    <xf numFmtId="0" fontId="403" fillId="0" borderId="0"/>
    <xf numFmtId="0" fontId="404" fillId="0" borderId="0"/>
    <xf numFmtId="172" fontId="405" fillId="0" borderId="81">
      <alignment horizontal="centerContinuous"/>
    </xf>
    <xf numFmtId="172" fontId="405" fillId="0" borderId="81">
      <alignment horizontal="centerContinuous"/>
    </xf>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406" fillId="6" borderId="5" applyNumberFormat="0" applyAlignment="0" applyProtection="0"/>
    <xf numFmtId="0" fontId="407" fillId="6" borderId="5" applyNumberFormat="0" applyAlignment="0" applyProtection="0"/>
    <xf numFmtId="0" fontId="407" fillId="6" borderId="5"/>
    <xf numFmtId="0" fontId="407" fillId="6" borderId="5"/>
    <xf numFmtId="0" fontId="407" fillId="6" borderId="5"/>
    <xf numFmtId="0" fontId="407" fillId="6" borderId="5"/>
    <xf numFmtId="0" fontId="407" fillId="6" borderId="5"/>
    <xf numFmtId="0" fontId="407" fillId="6" borderId="5"/>
    <xf numFmtId="0" fontId="406" fillId="6" borderId="5"/>
    <xf numFmtId="0" fontId="406" fillId="6" borderId="5"/>
    <xf numFmtId="0" fontId="406" fillId="6" borderId="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407" fillId="6" borderId="5" applyNumberFormat="0" applyAlignment="0" applyProtection="0"/>
    <xf numFmtId="0" fontId="407" fillId="6" borderId="5"/>
    <xf numFmtId="0" fontId="407" fillId="6" borderId="5"/>
    <xf numFmtId="0" fontId="407" fillId="6" borderId="5"/>
    <xf numFmtId="0" fontId="13" fillId="6" borderId="5" applyNumberFormat="0" applyAlignment="0" applyProtection="0"/>
    <xf numFmtId="0" fontId="384" fillId="129" borderId="25"/>
    <xf numFmtId="0" fontId="384" fillId="129" borderId="25"/>
    <xf numFmtId="0" fontId="384" fillId="129" borderId="25"/>
    <xf numFmtId="0" fontId="13" fillId="6" borderId="5"/>
    <xf numFmtId="0" fontId="13" fillId="6" borderId="5"/>
    <xf numFmtId="0" fontId="13" fillId="6" borderId="5"/>
    <xf numFmtId="0" fontId="13" fillId="6" borderId="5"/>
    <xf numFmtId="0" fontId="13" fillId="6" borderId="5"/>
    <xf numFmtId="0" fontId="13" fillId="6" borderId="5"/>
    <xf numFmtId="0" fontId="407" fillId="6" borderId="5" applyNumberFormat="0" applyAlignment="0" applyProtection="0"/>
    <xf numFmtId="0" fontId="407" fillId="6" borderId="5"/>
    <xf numFmtId="0" fontId="407" fillId="6" borderId="5"/>
    <xf numFmtId="0" fontId="407" fillId="6" borderId="5"/>
    <xf numFmtId="0" fontId="384" fillId="129" borderId="25" applyNumberFormat="0" applyAlignment="0" applyProtection="0"/>
    <xf numFmtId="0" fontId="384" fillId="129" borderId="25"/>
    <xf numFmtId="0" fontId="384" fillId="129" borderId="25"/>
    <xf numFmtId="0" fontId="384" fillId="129" borderId="25"/>
    <xf numFmtId="0" fontId="407" fillId="6" borderId="5" applyNumberFormat="0" applyAlignment="0" applyProtection="0"/>
    <xf numFmtId="0" fontId="384" fillId="130" borderId="25"/>
    <xf numFmtId="0" fontId="384" fillId="130" borderId="25"/>
    <xf numFmtId="0" fontId="384" fillId="130" borderId="25"/>
    <xf numFmtId="0" fontId="407" fillId="6" borderId="5"/>
    <xf numFmtId="0" fontId="407" fillId="6" borderId="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172" fontId="101" fillId="0" borderId="0"/>
    <xf numFmtId="0" fontId="383" fillId="59" borderId="25" applyNumberFormat="0" applyAlignment="0" applyProtection="0"/>
    <xf numFmtId="180" fontId="4" fillId="0" borderId="0"/>
    <xf numFmtId="180" fontId="4" fillId="0" borderId="0"/>
    <xf numFmtId="180" fontId="383" fillId="59" borderId="25" applyNumberFormat="0" applyAlignment="0" applyProtection="0"/>
    <xf numFmtId="4" fontId="408" fillId="163" borderId="62" applyNumberFormat="0" applyProtection="0">
      <alignment vertical="center"/>
    </xf>
    <xf numFmtId="4" fontId="409" fillId="163" borderId="8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9" fillId="163" borderId="82" applyNumberFormat="0" applyProtection="0">
      <alignment vertical="center"/>
    </xf>
    <xf numFmtId="4" fontId="409" fillId="163" borderId="82" applyNumberFormat="0" applyProtection="0">
      <alignment vertical="center"/>
    </xf>
    <xf numFmtId="4" fontId="409" fillId="163" borderId="82" applyNumberFormat="0" applyProtection="0">
      <alignment vertical="center"/>
    </xf>
    <xf numFmtId="4" fontId="410" fillId="163" borderId="62" applyNumberFormat="0" applyProtection="0">
      <alignment vertical="center"/>
    </xf>
    <xf numFmtId="172" fontId="101" fillId="0" borderId="0"/>
    <xf numFmtId="4" fontId="173" fillId="164" borderId="83" applyNumberFormat="0" applyProtection="0">
      <alignment vertical="center"/>
    </xf>
    <xf numFmtId="4" fontId="411" fillId="164" borderId="83" applyNumberFormat="0" applyProtection="0">
      <alignment vertical="center"/>
    </xf>
    <xf numFmtId="4" fontId="173" fillId="156" borderId="83" applyNumberFormat="0" applyProtection="0">
      <alignment vertical="center"/>
    </xf>
    <xf numFmtId="4" fontId="411" fillId="156" borderId="83" applyNumberFormat="0" applyProtection="0">
      <alignment vertical="center"/>
    </xf>
    <xf numFmtId="4" fontId="194" fillId="0" borderId="0" applyNumberFormat="0" applyProtection="0">
      <alignment horizontal="left" vertical="center" indent="1"/>
    </xf>
    <xf numFmtId="4" fontId="412" fillId="163" borderId="82"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412" fillId="163" borderId="82" applyNumberFormat="0" applyProtection="0">
      <alignment horizontal="left" vertical="center" indent="1"/>
    </xf>
    <xf numFmtId="4" fontId="412" fillId="163" borderId="82" applyNumberFormat="0" applyProtection="0">
      <alignment horizontal="left" vertical="center" indent="1"/>
    </xf>
    <xf numFmtId="4" fontId="412" fillId="163" borderId="82" applyNumberFormat="0" applyProtection="0">
      <alignment horizontal="left" vertical="center" indent="1"/>
    </xf>
    <xf numFmtId="179" fontId="413" fillId="38" borderId="82" applyNumberFormat="0" applyProtection="0">
      <alignment horizontal="left" vertical="top" indent="1"/>
    </xf>
    <xf numFmtId="179" fontId="413" fillId="38" borderId="82" applyNumberFormat="0" applyProtection="0">
      <alignment horizontal="left" vertical="top" indent="1"/>
    </xf>
    <xf numFmtId="179" fontId="413" fillId="38" borderId="82" applyNumberFormat="0" applyProtection="0">
      <alignment horizontal="left" vertical="top" indent="1"/>
    </xf>
    <xf numFmtId="179" fontId="413" fillId="38" borderId="82" applyNumberFormat="0" applyProtection="0">
      <alignment horizontal="left" vertical="top" indent="1"/>
    </xf>
    <xf numFmtId="4" fontId="414" fillId="165" borderId="62" applyNumberFormat="0" applyProtection="0">
      <alignment horizontal="left" vertical="center" indent="1"/>
    </xf>
    <xf numFmtId="4" fontId="412" fillId="165" borderId="0"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2" fillId="165" borderId="0" applyNumberFormat="0" applyProtection="0">
      <alignment horizontal="left" vertical="center" indent="1"/>
    </xf>
    <xf numFmtId="4" fontId="412" fillId="165" borderId="0" applyNumberFormat="0" applyProtection="0">
      <alignment horizontal="left" vertical="center" indent="1"/>
    </xf>
    <xf numFmtId="4" fontId="412" fillId="165" borderId="0" applyNumberFormat="0" applyProtection="0">
      <alignment horizontal="left" vertical="center" indent="1"/>
    </xf>
    <xf numFmtId="4" fontId="107" fillId="156" borderId="62" applyNumberFormat="0" applyProtection="0">
      <alignment vertical="center"/>
    </xf>
    <xf numFmtId="4" fontId="55" fillId="40" borderId="82" applyNumberFormat="0" applyProtection="0">
      <alignment horizontal="right" vertical="center"/>
    </xf>
    <xf numFmtId="4" fontId="55" fillId="40" borderId="82" applyNumberFormat="0" applyProtection="0">
      <alignment horizontal="right" vertical="center"/>
    </xf>
    <xf numFmtId="4" fontId="55" fillId="40" borderId="82" applyNumberFormat="0" applyProtection="0">
      <alignment horizontal="right" vertical="center"/>
    </xf>
    <xf numFmtId="4" fontId="55" fillId="40" borderId="82" applyNumberFormat="0" applyProtection="0">
      <alignment horizontal="right" vertical="center"/>
    </xf>
    <xf numFmtId="4" fontId="55" fillId="60" borderId="82" applyNumberFormat="0" applyProtection="0">
      <alignment horizontal="right" vertical="center"/>
    </xf>
    <xf numFmtId="4" fontId="55" fillId="60" borderId="82" applyNumberFormat="0" applyProtection="0">
      <alignment horizontal="right" vertical="center"/>
    </xf>
    <xf numFmtId="4" fontId="55" fillId="60" borderId="82" applyNumberFormat="0" applyProtection="0">
      <alignment horizontal="right" vertical="center"/>
    </xf>
    <xf numFmtId="4" fontId="55" fillId="60" borderId="82" applyNumberFormat="0" applyProtection="0">
      <alignment horizontal="right" vertical="center"/>
    </xf>
    <xf numFmtId="4" fontId="55" fillId="42" borderId="82" applyNumberFormat="0" applyProtection="0">
      <alignment horizontal="right" vertical="center"/>
    </xf>
    <xf numFmtId="4" fontId="55" fillId="42" borderId="82" applyNumberFormat="0" applyProtection="0">
      <alignment horizontal="right" vertical="center"/>
    </xf>
    <xf numFmtId="4" fontId="55" fillId="42" borderId="82" applyNumberFormat="0" applyProtection="0">
      <alignment horizontal="right" vertical="center"/>
    </xf>
    <xf numFmtId="4" fontId="55" fillId="42" borderId="82" applyNumberFormat="0" applyProtection="0">
      <alignment horizontal="right" vertical="center"/>
    </xf>
    <xf numFmtId="4" fontId="22" fillId="132" borderId="62" applyNumberFormat="0" applyProtection="0">
      <alignment vertical="center"/>
    </xf>
    <xf numFmtId="4" fontId="22" fillId="132" borderId="62" applyNumberFormat="0" applyProtection="0">
      <alignment vertical="center"/>
    </xf>
    <xf numFmtId="4" fontId="55" fillId="74" borderId="82" applyNumberFormat="0" applyProtection="0">
      <alignment horizontal="right" vertical="center"/>
    </xf>
    <xf numFmtId="4" fontId="55" fillId="74" borderId="82" applyNumberFormat="0" applyProtection="0">
      <alignment horizontal="right" vertical="center"/>
    </xf>
    <xf numFmtId="4" fontId="55" fillId="74" borderId="82" applyNumberFormat="0" applyProtection="0">
      <alignment horizontal="right" vertical="center"/>
    </xf>
    <xf numFmtId="4" fontId="55" fillId="74" borderId="82" applyNumberFormat="0" applyProtection="0">
      <alignment horizontal="right" vertical="center"/>
    </xf>
    <xf numFmtId="4" fontId="55" fillId="85" borderId="82" applyNumberFormat="0" applyProtection="0">
      <alignment horizontal="right" vertical="center"/>
    </xf>
    <xf numFmtId="4" fontId="55" fillId="85" borderId="82" applyNumberFormat="0" applyProtection="0">
      <alignment horizontal="right" vertical="center"/>
    </xf>
    <xf numFmtId="4" fontId="55" fillId="85" borderId="82" applyNumberFormat="0" applyProtection="0">
      <alignment horizontal="right" vertical="center"/>
    </xf>
    <xf numFmtId="4" fontId="55" fillId="85" borderId="82" applyNumberFormat="0" applyProtection="0">
      <alignment horizontal="right" vertical="center"/>
    </xf>
    <xf numFmtId="4" fontId="55" fillId="45" borderId="82" applyNumberFormat="0" applyProtection="0">
      <alignment horizontal="right" vertical="center"/>
    </xf>
    <xf numFmtId="4" fontId="55" fillId="45" borderId="82" applyNumberFormat="0" applyProtection="0">
      <alignment horizontal="right" vertical="center"/>
    </xf>
    <xf numFmtId="4" fontId="55" fillId="45" borderId="82" applyNumberFormat="0" applyProtection="0">
      <alignment horizontal="right" vertical="center"/>
    </xf>
    <xf numFmtId="4" fontId="55" fillId="45" borderId="82" applyNumberFormat="0" applyProtection="0">
      <alignment horizontal="right" vertical="center"/>
    </xf>
    <xf numFmtId="4" fontId="107" fillId="164" borderId="62" applyNumberFormat="0" applyProtection="0">
      <alignment vertical="center"/>
    </xf>
    <xf numFmtId="4" fontId="55" fillId="43" borderId="82" applyNumberFormat="0" applyProtection="0">
      <alignment horizontal="right" vertical="center"/>
    </xf>
    <xf numFmtId="4" fontId="55" fillId="43" borderId="82" applyNumberFormat="0" applyProtection="0">
      <alignment horizontal="right" vertical="center"/>
    </xf>
    <xf numFmtId="4" fontId="55" fillId="43" borderId="82" applyNumberFormat="0" applyProtection="0">
      <alignment horizontal="right" vertical="center"/>
    </xf>
    <xf numFmtId="4" fontId="55" fillId="43" borderId="82" applyNumberFormat="0" applyProtection="0">
      <alignment horizontal="right" vertical="center"/>
    </xf>
    <xf numFmtId="4" fontId="55" fillId="166" borderId="82" applyNumberFormat="0" applyProtection="0">
      <alignment horizontal="right" vertical="center"/>
    </xf>
    <xf numFmtId="4" fontId="55" fillId="166" borderId="82" applyNumberFormat="0" applyProtection="0">
      <alignment horizontal="right" vertical="center"/>
    </xf>
    <xf numFmtId="4" fontId="55" fillId="166" borderId="82" applyNumberFormat="0" applyProtection="0">
      <alignment horizontal="right" vertical="center"/>
    </xf>
    <xf numFmtId="4" fontId="55" fillId="166" borderId="82" applyNumberFormat="0" applyProtection="0">
      <alignment horizontal="right" vertical="center"/>
    </xf>
    <xf numFmtId="4" fontId="55" fillId="72" borderId="82" applyNumberFormat="0" applyProtection="0">
      <alignment horizontal="right" vertical="center"/>
    </xf>
    <xf numFmtId="4" fontId="55" fillId="72" borderId="82" applyNumberFormat="0" applyProtection="0">
      <alignment horizontal="right" vertical="center"/>
    </xf>
    <xf numFmtId="4" fontId="55" fillId="72" borderId="82" applyNumberFormat="0" applyProtection="0">
      <alignment horizontal="right" vertical="center"/>
    </xf>
    <xf numFmtId="4" fontId="55" fillId="72" borderId="82" applyNumberFormat="0" applyProtection="0">
      <alignment horizontal="right" vertical="center"/>
    </xf>
    <xf numFmtId="4" fontId="173" fillId="156" borderId="62" applyNumberFormat="0" applyProtection="0">
      <alignment vertical="center"/>
    </xf>
    <xf numFmtId="4" fontId="415" fillId="167" borderId="62" applyNumberFormat="0" applyProtection="0">
      <alignment horizontal="left" vertical="center" indent="1"/>
    </xf>
    <xf numFmtId="172" fontId="101" fillId="0" borderId="0"/>
    <xf numFmtId="4" fontId="415" fillId="168" borderId="62" applyNumberFormat="0" applyProtection="0">
      <alignment horizontal="left" vertical="center" indent="1"/>
    </xf>
    <xf numFmtId="172" fontId="101" fillId="0" borderId="0"/>
    <xf numFmtId="4" fontId="416" fillId="165" borderId="62" applyNumberFormat="0" applyProtection="0">
      <alignment horizontal="left" vertical="center" indent="1"/>
    </xf>
    <xf numFmtId="172" fontId="101" fillId="0" borderId="0"/>
    <xf numFmtId="4" fontId="417" fillId="169" borderId="62" applyNumberFormat="0" applyProtection="0">
      <alignment vertical="center"/>
    </xf>
    <xf numFmtId="172" fontId="101" fillId="0" borderId="0"/>
    <xf numFmtId="4" fontId="418" fillId="48" borderId="62" applyNumberFormat="0" applyProtection="0">
      <alignment horizontal="left" vertical="center" indent="1"/>
    </xf>
    <xf numFmtId="4" fontId="419" fillId="168" borderId="62" applyNumberFormat="0" applyProtection="0">
      <alignment horizontal="left" vertical="center" indent="1"/>
    </xf>
    <xf numFmtId="172" fontId="101" fillId="0" borderId="0"/>
    <xf numFmtId="4" fontId="105" fillId="165" borderId="62" applyNumberFormat="0" applyProtection="0">
      <alignment horizontal="left" vertical="center" indent="1"/>
    </xf>
    <xf numFmtId="172" fontId="101" fillId="0" borderId="0"/>
    <xf numFmtId="179" fontId="25" fillId="44" borderId="82" applyNumberFormat="0" applyProtection="0">
      <alignment horizontal="left" vertical="center" indent="1"/>
    </xf>
    <xf numFmtId="179" fontId="25" fillId="44" borderId="82" applyNumberFormat="0" applyProtection="0">
      <alignment horizontal="left" vertical="center" indent="1"/>
    </xf>
    <xf numFmtId="179" fontId="25" fillId="44" borderId="82" applyNumberFormat="0" applyProtection="0">
      <alignment horizontal="left" vertical="center" indent="1"/>
    </xf>
    <xf numFmtId="179" fontId="25" fillId="44" borderId="82" applyNumberFormat="0" applyProtection="0">
      <alignment horizontal="left" vertical="center" indent="1"/>
    </xf>
    <xf numFmtId="179" fontId="25" fillId="44" borderId="82" applyNumberFormat="0" applyProtection="0">
      <alignment horizontal="left" vertical="top" indent="1"/>
    </xf>
    <xf numFmtId="179" fontId="25" fillId="44" borderId="82" applyNumberFormat="0" applyProtection="0">
      <alignment horizontal="left" vertical="top" indent="1"/>
    </xf>
    <xf numFmtId="179" fontId="25" fillId="44" borderId="82" applyNumberFormat="0" applyProtection="0">
      <alignment horizontal="left" vertical="top" indent="1"/>
    </xf>
    <xf numFmtId="179" fontId="25" fillId="44" borderId="82" applyNumberFormat="0" applyProtection="0">
      <alignment horizontal="left" vertical="top" indent="1"/>
    </xf>
    <xf numFmtId="179" fontId="25" fillId="115" borderId="82" applyNumberFormat="0" applyProtection="0">
      <alignment horizontal="left" vertical="center" indent="1"/>
    </xf>
    <xf numFmtId="179" fontId="25" fillId="115" borderId="82" applyNumberFormat="0" applyProtection="0">
      <alignment horizontal="left" vertical="center" indent="1"/>
    </xf>
    <xf numFmtId="179" fontId="25" fillId="115" borderId="82" applyNumberFormat="0" applyProtection="0">
      <alignment horizontal="left" vertical="center" indent="1"/>
    </xf>
    <xf numFmtId="179" fontId="25" fillId="115" borderId="82" applyNumberFormat="0" applyProtection="0">
      <alignment horizontal="left" vertical="center" indent="1"/>
    </xf>
    <xf numFmtId="179" fontId="25" fillId="115" borderId="82" applyNumberFormat="0" applyProtection="0">
      <alignment horizontal="left" vertical="top" indent="1"/>
    </xf>
    <xf numFmtId="179" fontId="25" fillId="115" borderId="82" applyNumberFormat="0" applyProtection="0">
      <alignment horizontal="left" vertical="top" indent="1"/>
    </xf>
    <xf numFmtId="179" fontId="25" fillId="115" borderId="82" applyNumberFormat="0" applyProtection="0">
      <alignment horizontal="left" vertical="top" indent="1"/>
    </xf>
    <xf numFmtId="179" fontId="25" fillId="115" borderId="82" applyNumberFormat="0" applyProtection="0">
      <alignment horizontal="left" vertical="top" indent="1"/>
    </xf>
    <xf numFmtId="179" fontId="25" fillId="63" borderId="82" applyNumberFormat="0" applyProtection="0">
      <alignment horizontal="left" vertical="center" indent="1"/>
    </xf>
    <xf numFmtId="179" fontId="25" fillId="63" borderId="82" applyNumberFormat="0" applyProtection="0">
      <alignment horizontal="left" vertical="center" indent="1"/>
    </xf>
    <xf numFmtId="179" fontId="25" fillId="63" borderId="82" applyNumberFormat="0" applyProtection="0">
      <alignment horizontal="left" vertical="center" indent="1"/>
    </xf>
    <xf numFmtId="179" fontId="25" fillId="63" borderId="82" applyNumberFormat="0" applyProtection="0">
      <alignment horizontal="left" vertical="center" indent="1"/>
    </xf>
    <xf numFmtId="179" fontId="25" fillId="63" borderId="82" applyNumberFormat="0" applyProtection="0">
      <alignment horizontal="left" vertical="top" indent="1"/>
    </xf>
    <xf numFmtId="179" fontId="25" fillId="63" borderId="82" applyNumberFormat="0" applyProtection="0">
      <alignment horizontal="left" vertical="top" indent="1"/>
    </xf>
    <xf numFmtId="179" fontId="25" fillId="63" borderId="82" applyNumberFormat="0" applyProtection="0">
      <alignment horizontal="left" vertical="top" indent="1"/>
    </xf>
    <xf numFmtId="179" fontId="25" fillId="63" borderId="82" applyNumberFormat="0" applyProtection="0">
      <alignment horizontal="left" vertical="top" indent="1"/>
    </xf>
    <xf numFmtId="179" fontId="25" fillId="170" borderId="82" applyNumberFormat="0" applyProtection="0">
      <alignment horizontal="left" vertical="center" indent="1"/>
    </xf>
    <xf numFmtId="179" fontId="25" fillId="170" borderId="82" applyNumberFormat="0" applyProtection="0">
      <alignment horizontal="left" vertical="center" indent="1"/>
    </xf>
    <xf numFmtId="179" fontId="25" fillId="170" borderId="82" applyNumberFormat="0" applyProtection="0">
      <alignment horizontal="left" vertical="center" indent="1"/>
    </xf>
    <xf numFmtId="179" fontId="25" fillId="170" borderId="82" applyNumberFormat="0" applyProtection="0">
      <alignment horizontal="left" vertical="center" indent="1"/>
    </xf>
    <xf numFmtId="179" fontId="25" fillId="170" borderId="82" applyNumberFormat="0" applyProtection="0">
      <alignment horizontal="left" vertical="top" indent="1"/>
    </xf>
    <xf numFmtId="179" fontId="25" fillId="170" borderId="82" applyNumberFormat="0" applyProtection="0">
      <alignment horizontal="left" vertical="top" indent="1"/>
    </xf>
    <xf numFmtId="179" fontId="25" fillId="170" borderId="82" applyNumberFormat="0" applyProtection="0">
      <alignment horizontal="left" vertical="top" indent="1"/>
    </xf>
    <xf numFmtId="179" fontId="25" fillId="170" borderId="82" applyNumberFormat="0" applyProtection="0">
      <alignment horizontal="left" vertical="top" indent="1"/>
    </xf>
    <xf numFmtId="179" fontId="25" fillId="47" borderId="41" applyNumberFormat="0">
      <protection locked="0"/>
    </xf>
    <xf numFmtId="179" fontId="25" fillId="47" borderId="41" applyNumberFormat="0">
      <protection locked="0"/>
    </xf>
    <xf numFmtId="4" fontId="420" fillId="48" borderId="62" applyNumberFormat="0" applyProtection="0">
      <alignment vertical="center"/>
    </xf>
    <xf numFmtId="172" fontId="101" fillId="0" borderId="0"/>
    <xf numFmtId="4" fontId="421" fillId="48" borderId="62" applyNumberFormat="0" applyProtection="0">
      <alignment vertical="center"/>
    </xf>
    <xf numFmtId="172" fontId="101" fillId="0" borderId="0"/>
    <xf numFmtId="4" fontId="422" fillId="164" borderId="62">
      <alignment vertical="center"/>
    </xf>
    <xf numFmtId="4" fontId="423" fillId="164" borderId="62">
      <alignment vertical="center"/>
    </xf>
    <xf numFmtId="4" fontId="422" fillId="156" borderId="62">
      <alignment vertical="center"/>
    </xf>
    <xf numFmtId="4" fontId="423" fillId="156" borderId="62">
      <alignment vertical="center"/>
    </xf>
    <xf numFmtId="4" fontId="415" fillId="168" borderId="62" applyNumberFormat="0" applyProtection="0">
      <alignment horizontal="left" vertical="center" indent="1"/>
    </xf>
    <xf numFmtId="172" fontId="101" fillId="0" borderId="0"/>
    <xf numFmtId="179" fontId="55" fillId="37" borderId="82" applyNumberFormat="0" applyProtection="0">
      <alignment horizontal="left" vertical="top" indent="1"/>
    </xf>
    <xf numFmtId="179" fontId="55" fillId="37" borderId="82" applyNumberFormat="0" applyProtection="0">
      <alignment horizontal="left" vertical="top" indent="1"/>
    </xf>
    <xf numFmtId="179" fontId="55" fillId="37" borderId="82" applyNumberFormat="0" applyProtection="0">
      <alignment horizontal="left" vertical="top" indent="1"/>
    </xf>
    <xf numFmtId="179" fontId="55" fillId="37" borderId="82" applyNumberFormat="0" applyProtection="0">
      <alignment horizontal="left" vertical="top" indent="1"/>
    </xf>
    <xf numFmtId="4" fontId="424" fillId="48" borderId="62" applyNumberFormat="0" applyProtection="0">
      <alignment vertical="center"/>
    </xf>
    <xf numFmtId="4" fontId="412" fillId="168" borderId="82" applyNumberFormat="0" applyProtection="0">
      <alignment horizontal="right" vertical="center"/>
    </xf>
    <xf numFmtId="4" fontId="424" fillId="48" borderId="62" applyNumberFormat="0" applyProtection="0">
      <alignment vertical="center"/>
    </xf>
    <xf numFmtId="4" fontId="424" fillId="48" borderId="62" applyNumberFormat="0" applyProtection="0">
      <alignment vertical="center"/>
    </xf>
    <xf numFmtId="4" fontId="424" fillId="48" borderId="62" applyNumberFormat="0" applyProtection="0">
      <alignment vertical="center"/>
    </xf>
    <xf numFmtId="4" fontId="424" fillId="48" borderId="62" applyNumberFormat="0" applyProtection="0">
      <alignment vertical="center"/>
    </xf>
    <xf numFmtId="4" fontId="424" fillId="48" borderId="62" applyNumberFormat="0" applyProtection="0">
      <alignment vertical="center"/>
    </xf>
    <xf numFmtId="4" fontId="412" fillId="168" borderId="82" applyNumberFormat="0" applyProtection="0">
      <alignment horizontal="right" vertical="center"/>
    </xf>
    <xf numFmtId="4" fontId="412" fillId="168" borderId="82" applyNumberFormat="0" applyProtection="0">
      <alignment horizontal="right" vertical="center"/>
    </xf>
    <xf numFmtId="4" fontId="412" fillId="168" borderId="82" applyNumberFormat="0" applyProtection="0">
      <alignment horizontal="right" vertical="center"/>
    </xf>
    <xf numFmtId="4" fontId="425" fillId="48" borderId="62" applyNumberFormat="0" applyProtection="0">
      <alignment vertical="center"/>
    </xf>
    <xf numFmtId="172" fontId="101" fillId="0" borderId="0"/>
    <xf numFmtId="4" fontId="107" fillId="164" borderId="83" applyNumberFormat="0" applyProtection="0">
      <alignment vertical="center"/>
    </xf>
    <xf numFmtId="4" fontId="426" fillId="164" borderId="83" applyNumberFormat="0" applyProtection="0">
      <alignment vertical="center"/>
    </xf>
    <xf numFmtId="4" fontId="107" fillId="156" borderId="83" applyNumberFormat="0" applyProtection="0">
      <alignment vertical="center"/>
    </xf>
    <xf numFmtId="4" fontId="426" fillId="156" borderId="83" applyNumberFormat="0" applyProtection="0">
      <alignment vertical="center"/>
    </xf>
    <xf numFmtId="4" fontId="41" fillId="0" borderId="0" applyNumberFormat="0" applyProtection="0">
      <alignment horizontal="left" vertical="center" indent="1"/>
    </xf>
    <xf numFmtId="172" fontId="4" fillId="0" borderId="0"/>
    <xf numFmtId="4" fontId="41" fillId="0" borderId="0" applyNumberFormat="0" applyProtection="0">
      <alignment horizontal="left" vertical="center" indent="1"/>
    </xf>
    <xf numFmtId="4" fontId="41" fillId="0" borderId="0" applyNumberFormat="0" applyProtection="0">
      <alignment horizontal="left" vertical="center" indent="1"/>
    </xf>
    <xf numFmtId="4" fontId="41" fillId="0" borderId="0" applyNumberFormat="0" applyProtection="0">
      <alignment horizontal="left" vertical="center" indent="1"/>
    </xf>
    <xf numFmtId="4" fontId="41" fillId="0" borderId="0" applyNumberFormat="0" applyProtection="0">
      <alignment horizontal="left" vertical="center" indent="1"/>
    </xf>
    <xf numFmtId="172" fontId="4" fillId="0" borderId="0"/>
    <xf numFmtId="172" fontId="4" fillId="0" borderId="0"/>
    <xf numFmtId="4" fontId="409" fillId="169" borderId="82" applyNumberFormat="0" applyProtection="0">
      <alignment horizontal="left" vertical="center" indent="1"/>
    </xf>
    <xf numFmtId="4" fontId="409" fillId="169" borderId="82" applyNumberFormat="0" applyProtection="0">
      <alignment horizontal="left" vertical="center" indent="1"/>
    </xf>
    <xf numFmtId="179" fontId="55" fillId="115" borderId="82" applyNumberFormat="0" applyProtection="0">
      <alignment horizontal="left" vertical="top" indent="1"/>
    </xf>
    <xf numFmtId="179" fontId="55" fillId="115" borderId="82" applyNumberFormat="0" applyProtection="0">
      <alignment horizontal="left" vertical="top" indent="1"/>
    </xf>
    <xf numFmtId="179" fontId="55" fillId="115" borderId="82" applyNumberFormat="0" applyProtection="0">
      <alignment horizontal="left" vertical="top" indent="1"/>
    </xf>
    <xf numFmtId="179" fontId="55" fillId="115" borderId="82" applyNumberFormat="0" applyProtection="0">
      <alignment horizontal="left" vertical="top" indent="1"/>
    </xf>
    <xf numFmtId="4" fontId="275" fillId="48" borderId="62" applyNumberFormat="0" applyProtection="0">
      <alignment vertical="center"/>
    </xf>
    <xf numFmtId="4" fontId="427" fillId="48" borderId="62" applyNumberFormat="0" applyProtection="0">
      <alignment vertical="center"/>
    </xf>
    <xf numFmtId="4" fontId="173" fillId="164" borderId="62">
      <alignment vertical="center"/>
    </xf>
    <xf numFmtId="4" fontId="411" fillId="164" borderId="62">
      <alignment vertical="center"/>
    </xf>
    <xf numFmtId="4" fontId="173" fillId="156" borderId="62">
      <alignment vertical="center"/>
    </xf>
    <xf numFmtId="4" fontId="411" fillId="156" borderId="62">
      <alignment vertical="center"/>
    </xf>
    <xf numFmtId="4" fontId="415" fillId="154" borderId="62" applyNumberFormat="0" applyProtection="0">
      <alignment horizontal="left" vertical="center" indent="1"/>
    </xf>
    <xf numFmtId="4" fontId="428" fillId="169" borderId="62" applyNumberFormat="0" applyProtection="0">
      <alignment horizontal="left" indent="1"/>
    </xf>
    <xf numFmtId="172" fontId="101" fillId="0" borderId="0"/>
    <xf numFmtId="4" fontId="429" fillId="48" borderId="62" applyNumberFormat="0" applyProtection="0">
      <alignment vertical="center"/>
    </xf>
    <xf numFmtId="172" fontId="101" fillId="0" borderId="0"/>
    <xf numFmtId="0" fontId="430" fillId="52" borderId="0" applyNumberFormat="0" applyBorder="0" applyProtection="0"/>
    <xf numFmtId="172" fontId="4" fillId="0" borderId="0"/>
    <xf numFmtId="0" fontId="431" fillId="0" borderId="84"/>
    <xf numFmtId="0" fontId="431" fillId="0" borderId="84"/>
    <xf numFmtId="0" fontId="431" fillId="0" borderId="84"/>
    <xf numFmtId="0" fontId="432" fillId="40" borderId="0" applyNumberFormat="0" applyBorder="0" applyAlignment="0" applyProtection="0"/>
    <xf numFmtId="172" fontId="4" fillId="0" borderId="0"/>
    <xf numFmtId="172" fontId="101" fillId="0" borderId="0"/>
    <xf numFmtId="172" fontId="101" fillId="0" borderId="0"/>
    <xf numFmtId="172" fontId="101" fillId="0" borderId="0"/>
    <xf numFmtId="0" fontId="52" fillId="0" borderId="85">
      <alignment horizontal="center" vertical="center"/>
    </xf>
    <xf numFmtId="0" fontId="52" fillId="0" borderId="85">
      <alignment horizontal="center" vertical="center"/>
    </xf>
    <xf numFmtId="0" fontId="52" fillId="0" borderId="85">
      <alignment horizontal="center" vertical="center"/>
    </xf>
    <xf numFmtId="0" fontId="52" fillId="0" borderId="85">
      <alignment horizontal="center" vertical="center"/>
    </xf>
    <xf numFmtId="180" fontId="52" fillId="0" borderId="85">
      <alignment horizontal="center" vertical="center"/>
    </xf>
    <xf numFmtId="172" fontId="4" fillId="0" borderId="0"/>
    <xf numFmtId="38" fontId="45" fillId="0" borderId="0" applyFont="0" applyFill="0" applyBorder="0" applyAlignment="0" applyProtection="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ill="0" applyBorder="0" applyAlignment="0" applyProtection="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ill="0" applyBorder="0" applyAlignment="0" applyProtection="0"/>
    <xf numFmtId="38" fontId="45" fillId="0" borderId="0"/>
    <xf numFmtId="38" fontId="45" fillId="0" borderId="0"/>
    <xf numFmtId="38" fontId="45" fillId="0" borderId="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86"/>
    <xf numFmtId="38" fontId="45" fillId="0" borderId="15"/>
    <xf numFmtId="38" fontId="45" fillId="0" borderId="15"/>
    <xf numFmtId="38" fontId="45" fillId="0" borderId="86"/>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34"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6"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6"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5" fontId="25" fillId="0" borderId="0">
      <protection locked="0"/>
    </xf>
    <xf numFmtId="334" fontId="25" fillId="0" borderId="0">
      <protection locked="0"/>
    </xf>
    <xf numFmtId="264"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45" fillId="0" borderId="0"/>
    <xf numFmtId="40" fontId="4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45" fillId="0" borderId="0"/>
    <xf numFmtId="23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45" fillId="0" borderId="0"/>
    <xf numFmtId="233" fontId="25" fillId="0" borderId="0" applyFont="0" applyFill="0" applyBorder="0" applyAlignment="0" applyProtection="0"/>
    <xf numFmtId="40" fontId="45" fillId="0" borderId="0"/>
    <xf numFmtId="233" fontId="25" fillId="0" borderId="0" applyFont="0" applyFill="0" applyBorder="0" applyAlignment="0" applyProtection="0"/>
    <xf numFmtId="233" fontId="25" fillId="0" borderId="0"/>
    <xf numFmtId="233" fontId="25" fillId="0" borderId="0"/>
    <xf numFmtId="233" fontId="25" fillId="0" borderId="0"/>
    <xf numFmtId="233" fontId="25" fillId="0" borderId="0" applyFont="0" applyFill="0" applyBorder="0" applyAlignment="0" applyProtection="0"/>
    <xf numFmtId="40" fontId="45"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applyFont="0" applyFill="0" applyBorder="0" applyAlignment="0" applyProtection="0"/>
    <xf numFmtId="233" fontId="25" fillId="0" borderId="0" applyFont="0" applyFill="0" applyBorder="0" applyAlignment="0" applyProtection="0"/>
    <xf numFmtId="43" fontId="97"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0" fontId="4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40" fontId="45" fillId="0" borderId="0" applyFont="0" applyFill="0" applyBorder="0" applyAlignment="0" applyProtection="0"/>
    <xf numFmtId="233" fontId="25" fillId="0" borderId="0"/>
    <xf numFmtId="40" fontId="45" fillId="0" borderId="0"/>
    <xf numFmtId="40" fontId="45" fillId="0" borderId="0"/>
    <xf numFmtId="40" fontId="45" fillId="0" borderId="0"/>
    <xf numFmtId="40" fontId="45" fillId="0" borderId="0"/>
    <xf numFmtId="40" fontId="45" fillId="0" borderId="0"/>
    <xf numFmtId="40" fontId="45" fillId="0" borderId="0"/>
    <xf numFmtId="233" fontId="25" fillId="0" borderId="0" applyFont="0" applyFill="0" applyBorder="0" applyAlignment="0" applyProtection="0"/>
    <xf numFmtId="40" fontId="45" fillId="0" borderId="0" applyFont="0" applyFill="0" applyBorder="0" applyAlignment="0" applyProtection="0"/>
    <xf numFmtId="233" fontId="25" fillId="0" borderId="0"/>
    <xf numFmtId="233" fontId="25" fillId="0" borderId="0"/>
    <xf numFmtId="233" fontId="25" fillId="0" borderId="0" applyFont="0" applyFill="0" applyBorder="0" applyAlignment="0" applyProtection="0"/>
    <xf numFmtId="233" fontId="25" fillId="0" borderId="0"/>
    <xf numFmtId="40" fontId="45" fillId="0" borderId="0" applyFont="0" applyFill="0" applyBorder="0" applyAlignment="0" applyProtection="0"/>
    <xf numFmtId="40" fontId="45" fillId="0" borderId="0"/>
    <xf numFmtId="40" fontId="45" fillId="0" borderId="0"/>
    <xf numFmtId="40" fontId="45" fillId="0" borderId="0"/>
    <xf numFmtId="40" fontId="45" fillId="0" borderId="0"/>
    <xf numFmtId="40" fontId="45" fillId="0" borderId="0"/>
    <xf numFmtId="40" fontId="45"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0" fontId="45" fillId="0" borderId="0" applyFill="0" applyBorder="0" applyAlignment="0" applyProtection="0"/>
    <xf numFmtId="40" fontId="45" fillId="0" borderId="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applyFill="0" applyBorder="0" applyAlignment="0" applyProtection="0"/>
    <xf numFmtId="40" fontId="45" fillId="0" borderId="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xf numFmtId="233" fontId="4" fillId="0" borderId="0" applyFont="0" applyFill="0" applyBorder="0" applyAlignment="0" applyProtection="0"/>
    <xf numFmtId="40" fontId="45" fillId="0" borderId="0" applyFill="0" applyBorder="0" applyAlignment="0" applyProtection="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applyFont="0" applyFill="0" applyBorder="0" applyAlignment="0" applyProtection="0"/>
    <xf numFmtId="40" fontId="45" fillId="0" borderId="0"/>
    <xf numFmtId="40" fontId="45" fillId="0" borderId="0"/>
    <xf numFmtId="40" fontId="45" fillId="0" borderId="0"/>
    <xf numFmtId="176" fontId="25" fillId="0" borderId="0" applyFont="0" applyFill="0" applyBorder="0" applyAlignment="0" applyProtection="0"/>
    <xf numFmtId="40" fontId="45" fillId="0" borderId="0" applyFill="0" applyBorder="0" applyAlignment="0" applyProtection="0"/>
    <xf numFmtId="40" fontId="45" fillId="0" borderId="0"/>
    <xf numFmtId="40" fontId="45" fillId="0" borderId="0"/>
    <xf numFmtId="40" fontId="45" fillId="0" borderId="0"/>
    <xf numFmtId="233" fontId="4" fillId="0" borderId="0" applyFont="0" applyFill="0" applyBorder="0" applyAlignment="0" applyProtection="0"/>
    <xf numFmtId="40" fontId="45" fillId="0" borderId="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3" fontId="26"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applyFont="0" applyFill="0" applyBorder="0" applyAlignment="0" applyProtection="0"/>
    <xf numFmtId="40" fontId="45" fillId="0" borderId="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applyFont="0" applyFill="0" applyBorder="0" applyAlignment="0" applyProtection="0"/>
    <xf numFmtId="40" fontId="45" fillId="0" borderId="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40" fontId="45"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xf numFmtId="233" fontId="25" fillId="0" borderId="0"/>
    <xf numFmtId="233" fontId="25" fillId="0" borderId="0"/>
    <xf numFmtId="233" fontId="25" fillId="0" borderId="0" applyFont="0" applyFill="0" applyBorder="0" applyAlignment="0" applyProtection="0"/>
    <xf numFmtId="233" fontId="25" fillId="0" borderId="0"/>
    <xf numFmtId="233" fontId="25" fillId="0" borderId="0"/>
    <xf numFmtId="233" fontId="25" fillId="0" borderId="0"/>
    <xf numFmtId="337" fontId="25" fillId="0" borderId="0" applyFill="0" applyBorder="0" applyAlignment="0" applyProtection="0"/>
    <xf numFmtId="337" fontId="25" fillId="0" borderId="0"/>
    <xf numFmtId="337" fontId="25" fillId="0" borderId="0"/>
    <xf numFmtId="337" fontId="25" fillId="0" borderId="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25"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xf numFmtId="233" fontId="4" fillId="0" borderId="0"/>
    <xf numFmtId="233" fontId="4" fillId="0" borderId="0"/>
    <xf numFmtId="233" fontId="4" fillId="0" borderId="0"/>
    <xf numFmtId="233" fontId="4" fillId="0" borderId="0"/>
    <xf numFmtId="233" fontId="4" fillId="0" borderId="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3" fontId="25" fillId="0" borderId="0" applyFont="0" applyFill="0" applyBorder="0" applyAlignment="0" applyProtection="0"/>
    <xf numFmtId="172" fontId="101" fillId="0" borderId="0"/>
    <xf numFmtId="172" fontId="101" fillId="0" borderId="0"/>
    <xf numFmtId="179" fontId="433" fillId="0" borderId="0" applyNumberFormat="0" applyFill="0" applyBorder="0" applyAlignment="0" applyProtection="0"/>
    <xf numFmtId="172" fontId="433" fillId="0" borderId="0" applyNumberFormat="0" applyFill="0" applyBorder="0" applyAlignment="0" applyProtection="0"/>
    <xf numFmtId="172" fontId="433" fillId="0" borderId="0" applyNumberFormat="0" applyFill="0" applyBorder="0" applyAlignment="0" applyProtection="0"/>
    <xf numFmtId="172" fontId="433" fillId="0" borderId="0" applyNumberFormat="0" applyFill="0" applyBorder="0" applyAlignment="0" applyProtection="0"/>
    <xf numFmtId="172" fontId="433" fillId="0" borderId="0" applyNumberFormat="0" applyFill="0" applyBorder="0" applyAlignment="0" applyProtection="0"/>
    <xf numFmtId="172" fontId="101" fillId="0" borderId="0"/>
    <xf numFmtId="0" fontId="303" fillId="0" borderId="0" applyNumberFormat="0" applyFill="0" applyBorder="0" applyAlignment="0" applyProtection="0">
      <alignment vertical="top"/>
      <protection locked="0"/>
    </xf>
    <xf numFmtId="194" fontId="52" fillId="0" borderId="0" applyNumberFormat="0" applyBorder="0" applyAlignment="0"/>
    <xf numFmtId="194" fontId="52" fillId="0" borderId="0" applyNumberFormat="0" applyBorder="0" applyAlignment="0"/>
    <xf numFmtId="172" fontId="4" fillId="0" borderId="0"/>
    <xf numFmtId="0" fontId="434" fillId="128" borderId="87" applyNumberFormat="0" applyProtection="0"/>
    <xf numFmtId="172" fontId="4" fillId="0" borderId="0"/>
    <xf numFmtId="338" fontId="210" fillId="0" borderId="88" applyNumberFormat="0" applyFont="0" applyBorder="0" applyAlignment="0" applyProtection="0"/>
    <xf numFmtId="0" fontId="4" fillId="0" borderId="0" applyNumberFormat="0" applyFont="0" applyFill="0" applyBorder="0" applyProtection="0">
      <alignment horizontal="left" vertical="center"/>
    </xf>
    <xf numFmtId="339" fontId="435" fillId="0" borderId="59" applyFill="0" applyProtection="0">
      <alignment horizontal="right" vertical="center" wrapText="1"/>
    </xf>
    <xf numFmtId="340" fontId="435" fillId="0" borderId="59" applyFill="0" applyProtection="0">
      <alignment horizontal="right" vertical="center" wrapText="1"/>
    </xf>
    <xf numFmtId="341" fontId="435" fillId="0" borderId="59" applyFill="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2" fontId="25" fillId="0" borderId="0" applyFill="0" applyBorder="0" applyProtection="0">
      <alignment horizontal="right" vertical="center" wrapText="1"/>
    </xf>
    <xf numFmtId="340" fontId="25" fillId="0" borderId="0" applyFill="0" applyBorder="0" applyProtection="0">
      <alignment horizontal="right" vertical="center" wrapText="1"/>
    </xf>
    <xf numFmtId="342" fontId="25" fillId="0" borderId="0" applyFill="0" applyBorder="0" applyProtection="0">
      <alignment horizontal="right" vertical="center" wrapText="1"/>
    </xf>
    <xf numFmtId="341"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1" fontId="25" fillId="0" borderId="0" applyFill="0" applyBorder="0" applyProtection="0">
      <alignment horizontal="right" vertical="center" wrapText="1"/>
    </xf>
    <xf numFmtId="0" fontId="150" fillId="0" borderId="0" applyNumberFormat="0" applyFill="0" applyBorder="0" applyProtection="0">
      <alignment horizontal="right" vertical="center" wrapText="1"/>
    </xf>
    <xf numFmtId="340" fontId="25" fillId="0" borderId="0" applyFill="0" applyBorder="0" applyProtection="0">
      <alignment horizontal="right" vertical="center" wrapText="1"/>
    </xf>
    <xf numFmtId="341"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0" fontId="25" fillId="0" borderId="0" applyFill="0" applyBorder="0" applyProtection="0">
      <alignment horizontal="right" vertical="center" wrapText="1"/>
    </xf>
    <xf numFmtId="342" fontId="25" fillId="0" borderId="0" applyFill="0" applyBorder="0" applyProtection="0">
      <alignment horizontal="right" vertical="center" wrapText="1"/>
    </xf>
    <xf numFmtId="0" fontId="435" fillId="0" borderId="59" applyNumberFormat="0" applyFill="0" applyProtection="0">
      <alignment horizontal="left" vertical="center" wrapText="1"/>
    </xf>
    <xf numFmtId="341" fontId="25" fillId="0" borderId="0" applyFill="0" applyBorder="0" applyProtection="0">
      <alignment horizontal="right" vertical="center" wrapText="1"/>
    </xf>
    <xf numFmtId="0" fontId="435" fillId="0" borderId="59" applyNumberFormat="0" applyFill="0" applyProtection="0">
      <alignment horizontal="left" vertical="center" wrapText="1"/>
    </xf>
    <xf numFmtId="0" fontId="435" fillId="0" borderId="59" applyNumberFormat="0" applyFill="0" applyProtection="0">
      <alignment horizontal="left" vertical="center" wrapText="1"/>
    </xf>
    <xf numFmtId="0" fontId="435" fillId="0" borderId="59" applyNumberFormat="0" applyFill="0" applyProtection="0">
      <alignment horizontal="left" vertical="center" wrapText="1"/>
    </xf>
    <xf numFmtId="341" fontId="435" fillId="0" borderId="59" applyFill="0" applyProtection="0">
      <alignment horizontal="right" vertical="center" wrapText="1"/>
    </xf>
    <xf numFmtId="341" fontId="435" fillId="0" borderId="59" applyFill="0" applyProtection="0">
      <alignment horizontal="right" vertical="center" wrapText="1"/>
    </xf>
    <xf numFmtId="0" fontId="435" fillId="0" borderId="89" applyNumberFormat="0" applyFill="0" applyProtection="0">
      <alignment horizontal="left" vertical="center" wrapText="1"/>
    </xf>
    <xf numFmtId="340" fontId="435" fillId="0" borderId="59" applyFill="0" applyProtection="0">
      <alignment horizontal="right" vertical="center" wrapText="1"/>
    </xf>
    <xf numFmtId="0" fontId="435" fillId="0" borderId="89" applyNumberFormat="0" applyFill="0" applyProtection="0">
      <alignment horizontal="left" vertical="center" wrapText="1"/>
    </xf>
    <xf numFmtId="0" fontId="150" fillId="0" borderId="0" applyNumberFormat="0" applyFill="0" applyBorder="0" applyProtection="0">
      <alignment horizontal="left" vertical="center" wrapText="1"/>
    </xf>
    <xf numFmtId="0" fontId="435" fillId="0" borderId="89" applyNumberFormat="0" applyFill="0" applyProtection="0">
      <alignment horizontal="left" vertical="center" wrapText="1"/>
    </xf>
    <xf numFmtId="0" fontId="435" fillId="0" borderId="89" applyNumberFormat="0" applyFill="0" applyProtection="0">
      <alignment horizontal="left" vertical="center" wrapText="1"/>
    </xf>
    <xf numFmtId="341" fontId="435" fillId="0" borderId="89" applyFill="0" applyProtection="0">
      <alignment horizontal="right" vertical="center" wrapText="1"/>
    </xf>
    <xf numFmtId="339" fontId="435" fillId="0" borderId="89" applyFill="0" applyProtection="0">
      <alignment horizontal="right" vertical="center" wrapText="1"/>
    </xf>
    <xf numFmtId="0" fontId="25" fillId="0" borderId="0" applyNumberFormat="0" applyFill="0" applyBorder="0" applyProtection="0">
      <alignment horizontal="left" vertical="center" wrapText="1"/>
    </xf>
    <xf numFmtId="340" fontId="435" fillId="0" borderId="89" applyFill="0" applyProtection="0">
      <alignment horizontal="right" vertical="center" wrapText="1"/>
    </xf>
    <xf numFmtId="0" fontId="25" fillId="0" borderId="0" applyNumberFormat="0" applyFill="0" applyBorder="0" applyProtection="0">
      <alignmen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81" fillId="0" borderId="0" applyNumberFormat="0" applyFill="0" applyBorder="0" applyProtection="0">
      <alignment vertical="center" wrapText="1"/>
    </xf>
    <xf numFmtId="0" fontId="150" fillId="0" borderId="90" applyNumberFormat="0" applyFill="0" applyProtection="0">
      <alignment horizontal="center" vertical="center" wrapText="1"/>
    </xf>
    <xf numFmtId="0" fontId="150" fillId="0" borderId="90" applyNumberFormat="0" applyFill="0" applyProtection="0">
      <alignment horizontal="center" vertical="center" wrapText="1"/>
    </xf>
    <xf numFmtId="0" fontId="150" fillId="0" borderId="90" applyNumberFormat="0" applyFill="0" applyProtection="0">
      <alignment horizontal="center" vertical="center" wrapText="1"/>
    </xf>
    <xf numFmtId="0" fontId="435" fillId="0" borderId="59" applyNumberFormat="0" applyFill="0" applyProtection="0">
      <alignment horizontal="left" vertical="center" wrapText="1"/>
    </xf>
    <xf numFmtId="0" fontId="435" fillId="0" borderId="59" applyNumberFormat="0" applyFill="0" applyProtection="0">
      <alignment horizontal="left" vertical="center" wrapText="1"/>
    </xf>
    <xf numFmtId="343" fontId="436" fillId="0" borderId="81"/>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4" fillId="0" borderId="0"/>
    <xf numFmtId="172" fontId="101" fillId="0" borderId="0"/>
    <xf numFmtId="172" fontId="101" fillId="0" borderId="0"/>
    <xf numFmtId="49" fontId="194" fillId="0" borderId="80">
      <alignment horizontal="left" wrapText="1"/>
    </xf>
    <xf numFmtId="49" fontId="194" fillId="0" borderId="80">
      <alignment horizontal="left" wrapText="1"/>
    </xf>
    <xf numFmtId="49" fontId="193" fillId="0" borderId="78">
      <alignment horizontal="left" wrapText="1"/>
    </xf>
    <xf numFmtId="49" fontId="194" fillId="0" borderId="78">
      <alignment horizontal="left" wrapText="1"/>
    </xf>
    <xf numFmtId="49" fontId="194" fillId="0" borderId="78">
      <alignment horizontal="left" wrapText="1"/>
    </xf>
    <xf numFmtId="49" fontId="57" fillId="0" borderId="78">
      <alignment horizontal="left" wrapText="1"/>
    </xf>
    <xf numFmtId="49" fontId="57" fillId="0" borderId="78">
      <alignment horizontal="left" wrapText="1"/>
    </xf>
    <xf numFmtId="49" fontId="193" fillId="0" borderId="78">
      <alignment horizontal="left" wrapText="1"/>
    </xf>
    <xf numFmtId="179" fontId="437" fillId="0" borderId="0"/>
    <xf numFmtId="0" fontId="438" fillId="0" borderId="0"/>
    <xf numFmtId="233" fontId="25" fillId="0" borderId="0" applyFont="0" applyFill="0" applyBorder="0" applyAlignment="0" applyProtection="0"/>
    <xf numFmtId="172" fontId="4" fillId="0" borderId="0"/>
    <xf numFmtId="0" fontId="25" fillId="0" borderId="0">
      <alignment horizontal="left" wrapText="1"/>
    </xf>
    <xf numFmtId="0" fontId="25" fillId="0" borderId="0">
      <alignment horizontal="left" wrapText="1"/>
    </xf>
    <xf numFmtId="0" fontId="55" fillId="0" borderId="0">
      <alignment vertical="top"/>
    </xf>
    <xf numFmtId="172" fontId="4" fillId="0" borderId="0"/>
    <xf numFmtId="172" fontId="101" fillId="0" borderId="0"/>
    <xf numFmtId="172" fontId="25" fillId="0" borderId="0"/>
    <xf numFmtId="172" fontId="25" fillId="0" borderId="0"/>
    <xf numFmtId="172" fontId="4" fillId="0" borderId="0"/>
    <xf numFmtId="172" fontId="25" fillId="0" borderId="0"/>
    <xf numFmtId="172"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172" fontId="4" fillId="0" borderId="0"/>
    <xf numFmtId="171" fontId="45" fillId="0" borderId="0" applyFont="0" applyFill="0" applyBorder="0" applyAlignment="0" applyProtection="0"/>
    <xf numFmtId="0" fontId="115" fillId="171" borderId="91" applyNumberFormat="0" applyProtection="0">
      <alignment horizontal="center" wrapText="1"/>
    </xf>
    <xf numFmtId="180" fontId="4" fillId="0" borderId="0"/>
    <xf numFmtId="180" fontId="4" fillId="0" borderId="0"/>
    <xf numFmtId="180" fontId="115" fillId="171" borderId="91" applyNumberFormat="0" applyProtection="0">
      <alignment horizontal="center" wrapText="1"/>
    </xf>
    <xf numFmtId="0" fontId="115" fillId="171" borderId="92" applyNumberFormat="0" applyAlignment="0" applyProtection="0">
      <alignment wrapText="1"/>
    </xf>
    <xf numFmtId="180" fontId="4" fillId="0" borderId="0"/>
    <xf numFmtId="180" fontId="4" fillId="0" borderId="0"/>
    <xf numFmtId="180" fontId="115" fillId="171" borderId="92" applyNumberFormat="0" applyAlignment="0" applyProtection="0">
      <alignment wrapText="1"/>
    </xf>
    <xf numFmtId="0" fontId="25" fillId="172" borderId="0" applyNumberFormat="0" applyBorder="0">
      <alignment horizontal="center" wrapText="1"/>
    </xf>
    <xf numFmtId="180" fontId="4" fillId="0" borderId="0"/>
    <xf numFmtId="180" fontId="4" fillId="0" borderId="0"/>
    <xf numFmtId="180" fontId="25" fillId="172" borderId="0" applyNumberFormat="0" applyBorder="0">
      <alignment horizontal="center" wrapText="1"/>
    </xf>
    <xf numFmtId="0" fontId="25" fillId="173" borderId="93" applyNumberFormat="0">
      <alignment wrapText="1"/>
    </xf>
    <xf numFmtId="180" fontId="4" fillId="0" borderId="0"/>
    <xf numFmtId="180" fontId="4" fillId="0" borderId="0"/>
    <xf numFmtId="180" fontId="25" fillId="173" borderId="93" applyNumberFormat="0">
      <alignment wrapText="1"/>
    </xf>
    <xf numFmtId="0" fontId="25" fillId="173" borderId="0" applyNumberFormat="0" applyBorder="0">
      <alignment wrapText="1"/>
    </xf>
    <xf numFmtId="180" fontId="4" fillId="0" borderId="0"/>
    <xf numFmtId="180" fontId="4" fillId="0" borderId="0"/>
    <xf numFmtId="180" fontId="25" fillId="173" borderId="0" applyNumberFormat="0" applyBorder="0">
      <alignment wrapText="1"/>
    </xf>
    <xf numFmtId="0" fontId="25" fillId="0" borderId="0" applyNumberFormat="0" applyFill="0" applyBorder="0" applyProtection="0">
      <alignment horizontal="right" wrapText="1"/>
    </xf>
    <xf numFmtId="180" fontId="4" fillId="0" borderId="0"/>
    <xf numFmtId="180" fontId="4" fillId="0" borderId="0"/>
    <xf numFmtId="180" fontId="25" fillId="0" borderId="0" applyNumberFormat="0" applyFill="0" applyBorder="0" applyProtection="0">
      <alignment horizontal="right" wrapText="1"/>
    </xf>
    <xf numFmtId="344" fontId="25" fillId="0" borderId="0" applyFill="0" applyBorder="0" applyAlignment="0" applyProtection="0">
      <alignment wrapText="1"/>
    </xf>
    <xf numFmtId="344" fontId="25" fillId="0" borderId="0" applyFill="0" applyBorder="0" applyAlignment="0" applyProtection="0">
      <alignment wrapText="1"/>
    </xf>
    <xf numFmtId="307" fontId="25" fillId="0" borderId="0" applyFill="0" applyBorder="0" applyAlignment="0" applyProtection="0">
      <alignment wrapText="1"/>
    </xf>
    <xf numFmtId="307" fontId="25" fillId="0" borderId="0" applyFill="0" applyBorder="0" applyAlignment="0" applyProtection="0">
      <alignment wrapText="1"/>
    </xf>
    <xf numFmtId="345" fontId="25" fillId="0" borderId="0" applyFill="0" applyBorder="0" applyAlignment="0" applyProtection="0">
      <alignment wrapText="1"/>
    </xf>
    <xf numFmtId="345" fontId="25" fillId="0" borderId="0" applyFill="0" applyBorder="0" applyAlignment="0" applyProtection="0">
      <alignment wrapText="1"/>
    </xf>
    <xf numFmtId="0" fontId="25" fillId="0" borderId="0" applyNumberFormat="0" applyFill="0" applyBorder="0" applyAlignment="0" applyProtection="0"/>
    <xf numFmtId="0" fontId="25" fillId="0" borderId="0" applyNumberFormat="0" applyFill="0" applyBorder="0" applyProtection="0">
      <alignment horizontal="right" wrapText="1"/>
    </xf>
    <xf numFmtId="180" fontId="4" fillId="0" borderId="0"/>
    <xf numFmtId="180" fontId="4" fillId="0" borderId="0"/>
    <xf numFmtId="180" fontId="25" fillId="0" borderId="0" applyNumberFormat="0" applyFill="0" applyBorder="0" applyProtection="0">
      <alignment horizontal="right" wrapText="1"/>
    </xf>
    <xf numFmtId="0" fontId="25" fillId="0" borderId="0" applyNumberFormat="0" applyFill="0" applyBorder="0">
      <alignment horizontal="right" wrapText="1"/>
    </xf>
    <xf numFmtId="180" fontId="4" fillId="0" borderId="0"/>
    <xf numFmtId="180" fontId="4" fillId="0" borderId="0"/>
    <xf numFmtId="180" fontId="25" fillId="0" borderId="0" applyNumberFormat="0" applyFill="0" applyBorder="0">
      <alignment horizontal="right" wrapText="1"/>
    </xf>
    <xf numFmtId="17" fontId="25" fillId="0" borderId="0" applyFill="0" applyBorder="0">
      <alignment horizontal="right" wrapText="1"/>
    </xf>
    <xf numFmtId="17" fontId="25" fillId="0" borderId="0" applyFill="0" applyBorder="0">
      <alignment horizontal="right" wrapText="1"/>
    </xf>
    <xf numFmtId="346" fontId="25" fillId="0" borderId="0" applyFill="0" applyBorder="0" applyAlignment="0" applyProtection="0">
      <alignment wrapText="1"/>
    </xf>
    <xf numFmtId="346" fontId="25" fillId="0" borderId="0" applyFill="0" applyBorder="0" applyAlignment="0" applyProtection="0">
      <alignment wrapText="1"/>
    </xf>
    <xf numFmtId="0" fontId="150" fillId="0" borderId="0" applyNumberFormat="0" applyFill="0" applyBorder="0">
      <alignment horizontal="left" wrapText="1"/>
    </xf>
    <xf numFmtId="180" fontId="4" fillId="0" borderId="0"/>
    <xf numFmtId="180" fontId="4" fillId="0" borderId="0"/>
    <xf numFmtId="180" fontId="150" fillId="0" borderId="0" applyNumberFormat="0" applyFill="0" applyBorder="0">
      <alignment horizontal="left" wrapText="1"/>
    </xf>
    <xf numFmtId="0" fontId="115" fillId="0" borderId="0" applyNumberFormat="0" applyFill="0" applyBorder="0">
      <alignment horizontal="center" wrapText="1"/>
    </xf>
    <xf numFmtId="180" fontId="4" fillId="0" borderId="0"/>
    <xf numFmtId="180" fontId="4" fillId="0" borderId="0"/>
    <xf numFmtId="180" fontId="115" fillId="0" borderId="0" applyNumberFormat="0" applyFill="0" applyBorder="0">
      <alignment horizontal="center" wrapText="1"/>
    </xf>
    <xf numFmtId="0" fontId="115" fillId="0" borderId="0" applyNumberFormat="0" applyFill="0" applyBorder="0">
      <alignment horizontal="center" wrapText="1"/>
    </xf>
    <xf numFmtId="180" fontId="4" fillId="0" borderId="0"/>
    <xf numFmtId="180" fontId="4" fillId="0" borderId="0"/>
    <xf numFmtId="180" fontId="115" fillId="0" borderId="0" applyNumberFormat="0" applyFill="0" applyBorder="0">
      <alignment horizontal="center" wrapText="1"/>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6" fillId="0" borderId="0"/>
    <xf numFmtId="180" fontId="4" fillId="0" borderId="0"/>
    <xf numFmtId="180" fontId="4" fillId="0" borderId="0"/>
    <xf numFmtId="180" fontId="56" fillId="0" borderId="0"/>
    <xf numFmtId="49" fontId="439" fillId="0" borderId="0">
      <alignment horizontal="center" vertical="center" wrapText="1"/>
    </xf>
    <xf numFmtId="49" fontId="439" fillId="0" borderId="0">
      <alignment horizontal="center" vertical="top" wrapText="1"/>
    </xf>
    <xf numFmtId="0" fontId="219" fillId="0" borderId="94"/>
    <xf numFmtId="172" fontId="4" fillId="0" borderId="0"/>
    <xf numFmtId="40" fontId="440" fillId="0" borderId="0" applyBorder="0">
      <alignment horizontal="right"/>
    </xf>
    <xf numFmtId="168" fontId="142" fillId="0" borderId="0" applyProtection="0"/>
    <xf numFmtId="0" fontId="441" fillId="0" borderId="57" applyNumberFormat="0" applyFill="0" applyAlignment="0" applyProtection="0"/>
    <xf numFmtId="3" fontId="55" fillId="0" borderId="0"/>
    <xf numFmtId="172" fontId="4" fillId="0" borderId="0"/>
    <xf numFmtId="172" fontId="4" fillId="0" borderId="0"/>
    <xf numFmtId="3" fontId="442" fillId="0" borderId="0"/>
    <xf numFmtId="0" fontId="247" fillId="0" borderId="0"/>
    <xf numFmtId="0" fontId="115" fillId="174" borderId="0"/>
    <xf numFmtId="172" fontId="4" fillId="0" borderId="0"/>
    <xf numFmtId="172" fontId="4" fillId="0" borderId="0"/>
    <xf numFmtId="172" fontId="4" fillId="0" borderId="0"/>
    <xf numFmtId="0" fontId="443" fillId="0" borderId="0" applyBorder="0" applyProtection="0">
      <alignment vertical="center"/>
    </xf>
    <xf numFmtId="0" fontId="443" fillId="0" borderId="85" applyBorder="0" applyProtection="0">
      <alignment horizontal="right" vertical="center"/>
    </xf>
    <xf numFmtId="0" fontId="444" fillId="175" borderId="0" applyBorder="0" applyProtection="0">
      <alignment horizontal="centerContinuous" vertical="center"/>
    </xf>
    <xf numFmtId="0" fontId="444" fillId="176" borderId="85" applyBorder="0" applyProtection="0">
      <alignment horizontal="centerContinuous" vertical="center"/>
    </xf>
    <xf numFmtId="0" fontId="41" fillId="122" borderId="0">
      <alignment horizontal="center"/>
    </xf>
    <xf numFmtId="0" fontId="445" fillId="0" borderId="95"/>
    <xf numFmtId="0" fontId="446" fillId="0" borderId="0" applyFill="0" applyBorder="0" applyProtection="0">
      <alignment horizontal="left"/>
    </xf>
    <xf numFmtId="0" fontId="252" fillId="0" borderId="33" applyFill="0" applyBorder="0" applyProtection="0">
      <alignment horizontal="left" vertical="top"/>
    </xf>
    <xf numFmtId="172" fontId="4" fillId="0" borderId="0"/>
    <xf numFmtId="347" fontId="119" fillId="0" borderId="0">
      <alignment horizontal="right"/>
      <protection locked="0"/>
    </xf>
    <xf numFmtId="0" fontId="447" fillId="0" borderId="0"/>
    <xf numFmtId="0" fontId="403" fillId="0" borderId="0"/>
    <xf numFmtId="0" fontId="404" fillId="0" borderId="0"/>
    <xf numFmtId="0" fontId="448" fillId="0" borderId="0" applyNumberFormat="0" applyFill="0" applyBorder="0" applyAlignment="0" applyProtection="0"/>
    <xf numFmtId="0" fontId="449" fillId="0" borderId="0" applyNumberFormat="0" applyFill="0" applyBorder="0" applyAlignment="0" applyProtection="0"/>
    <xf numFmtId="0" fontId="189" fillId="122" borderId="0">
      <alignment horizontal="center"/>
    </xf>
    <xf numFmtId="172" fontId="101" fillId="0" borderId="0"/>
    <xf numFmtId="0" fontId="450" fillId="0" borderId="0"/>
    <xf numFmtId="180" fontId="4" fillId="0" borderId="0"/>
    <xf numFmtId="180" fontId="4" fillId="0" borderId="0"/>
    <xf numFmtId="180" fontId="450" fillId="0" borderId="0"/>
    <xf numFmtId="0" fontId="25" fillId="0" borderId="0" applyNumberFormat="0"/>
    <xf numFmtId="0" fontId="25" fillId="0" borderId="0" applyNumberFormat="0"/>
    <xf numFmtId="172" fontId="25" fillId="0" borderId="0" applyNumberFormat="0"/>
    <xf numFmtId="172" fontId="25" fillId="0" borderId="0" applyNumberFormat="0"/>
    <xf numFmtId="180" fontId="4" fillId="0" borderId="0"/>
    <xf numFmtId="180" fontId="4" fillId="0" borderId="0"/>
    <xf numFmtId="172" fontId="25" fillId="0" borderId="0" applyNumberFormat="0"/>
    <xf numFmtId="180" fontId="4" fillId="0" borderId="0"/>
    <xf numFmtId="180" fontId="4" fillId="0" borderId="0"/>
    <xf numFmtId="180" fontId="25" fillId="0" borderId="0" applyNumberFormat="0"/>
    <xf numFmtId="172" fontId="25" fillId="0" borderId="0" applyNumberFormat="0"/>
    <xf numFmtId="180" fontId="4" fillId="0" borderId="0"/>
    <xf numFmtId="180" fontId="4" fillId="0" borderId="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72" fontId="25" fillId="0" borderId="0" applyNumberFormat="0"/>
    <xf numFmtId="180" fontId="4" fillId="0" borderId="0"/>
    <xf numFmtId="172" fontId="25" fillId="0" borderId="0" applyNumberFormat="0"/>
    <xf numFmtId="172" fontId="25" fillId="0" borderId="0" applyNumberFormat="0"/>
    <xf numFmtId="180" fontId="4" fillId="0" borderId="0"/>
    <xf numFmtId="180" fontId="25" fillId="0" borderId="0" applyNumberFormat="0"/>
    <xf numFmtId="172" fontId="25" fillId="0" borderId="0" applyNumberFormat="0"/>
    <xf numFmtId="172" fontId="25" fillId="0" borderId="0" applyNumberFormat="0"/>
    <xf numFmtId="180" fontId="25" fillId="0" borderId="0" applyNumberFormat="0"/>
    <xf numFmtId="172" fontId="25" fillId="0" borderId="0" applyNumberFormat="0"/>
    <xf numFmtId="172" fontId="25" fillId="0" borderId="0" applyNumberFormat="0"/>
    <xf numFmtId="180" fontId="4" fillId="0" borderId="0"/>
    <xf numFmtId="330" fontId="451" fillId="0" borderId="0" applyBorder="0"/>
    <xf numFmtId="330" fontId="452" fillId="0" borderId="0" applyBorder="0"/>
    <xf numFmtId="0" fontId="453" fillId="0" borderId="0" applyBorder="0"/>
    <xf numFmtId="0" fontId="452" fillId="0" borderId="0" applyBorder="0"/>
    <xf numFmtId="49" fontId="55" fillId="0" borderId="0" applyFill="0" applyBorder="0" applyAlignment="0"/>
    <xf numFmtId="348" fontId="152" fillId="0" borderId="0" applyFill="0" applyBorder="0" applyAlignment="0"/>
    <xf numFmtId="43" fontId="25" fillId="0" borderId="0" applyFill="0" applyBorder="0" applyAlignment="0"/>
    <xf numFmtId="43" fontId="25" fillId="0" borderId="0" applyFill="0" applyBorder="0" applyAlignment="0"/>
    <xf numFmtId="330" fontId="451" fillId="72" borderId="0" applyBorder="0"/>
    <xf numFmtId="179" fontId="25" fillId="0" borderId="0" applyNumberFormat="0"/>
    <xf numFmtId="0" fontId="454" fillId="0" borderId="0" applyNumberFormat="0" applyBorder="0" applyProtection="0"/>
    <xf numFmtId="0" fontId="455" fillId="0" borderId="0" applyNumberFormat="0" applyFill="0" applyBorder="0" applyAlignment="0" applyProtection="0"/>
    <xf numFmtId="180" fontId="4" fillId="0" borderId="0"/>
    <xf numFmtId="180" fontId="4" fillId="0" borderId="0"/>
    <xf numFmtId="180" fontId="455" fillId="0" borderId="0" applyNumberFormat="0" applyFill="0" applyBorder="0" applyAlignment="0" applyProtection="0"/>
    <xf numFmtId="0" fontId="172" fillId="0" borderId="0" applyNumberFormat="0" applyFill="0" applyBorder="0" applyAlignment="0" applyProtection="0"/>
    <xf numFmtId="0" fontId="456" fillId="0" borderId="0"/>
    <xf numFmtId="0" fontId="456" fillId="0" borderId="0"/>
    <xf numFmtId="0" fontId="456"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applyNumberFormat="0" applyFill="0" applyBorder="0" applyAlignment="0" applyProtection="0"/>
    <xf numFmtId="0" fontId="456" fillId="0" borderId="0"/>
    <xf numFmtId="0" fontId="456" fillId="0" borderId="0"/>
    <xf numFmtId="0" fontId="456"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57" fillId="0" borderId="0" applyNumberFormat="0" applyFill="0" applyBorder="0" applyAlignment="0" applyProtection="0"/>
    <xf numFmtId="0" fontId="456" fillId="0" borderId="0" applyNumberFormat="0" applyFill="0" applyBorder="0" applyAlignment="0" applyProtection="0"/>
    <xf numFmtId="0" fontId="456" fillId="0" borderId="0"/>
    <xf numFmtId="0" fontId="456" fillId="0" borderId="0"/>
    <xf numFmtId="0" fontId="456" fillId="0" borderId="0"/>
    <xf numFmtId="0" fontId="457" fillId="0" borderId="0"/>
    <xf numFmtId="0" fontId="457" fillId="0" borderId="0"/>
    <xf numFmtId="0" fontId="457" fillId="0" borderId="0"/>
    <xf numFmtId="0" fontId="17" fillId="0" borderId="0" applyNumberFormat="0" applyFill="0" applyBorder="0" applyAlignment="0" applyProtection="0"/>
    <xf numFmtId="0" fontId="17" fillId="0" borderId="0"/>
    <xf numFmtId="0" fontId="17" fillId="0" borderId="0"/>
    <xf numFmtId="0" fontId="17" fillId="0" borderId="0"/>
    <xf numFmtId="0" fontId="456" fillId="0" borderId="0" applyNumberFormat="0" applyFill="0" applyBorder="0" applyAlignment="0" applyProtection="0"/>
    <xf numFmtId="0" fontId="456" fillId="0" borderId="0"/>
    <xf numFmtId="0" fontId="456" fillId="0" borderId="0"/>
    <xf numFmtId="0" fontId="240" fillId="0" borderId="0" applyNumberFormat="0" applyFill="0" applyBorder="0" applyAlignment="0" applyProtection="0"/>
    <xf numFmtId="180" fontId="4" fillId="0" borderId="0"/>
    <xf numFmtId="0" fontId="458" fillId="0" borderId="0"/>
    <xf numFmtId="0" fontId="458" fillId="0" borderId="0"/>
    <xf numFmtId="0" fontId="458" fillId="0" borderId="0"/>
    <xf numFmtId="0" fontId="242" fillId="0" borderId="0"/>
    <xf numFmtId="0" fontId="242" fillId="0" borderId="0"/>
    <xf numFmtId="0" fontId="242" fillId="0" borderId="0"/>
    <xf numFmtId="0" fontId="242" fillId="0" borderId="0"/>
    <xf numFmtId="0" fontId="242" fillId="0" borderId="0"/>
    <xf numFmtId="0" fontId="242" fillId="0" borderId="0"/>
    <xf numFmtId="180" fontId="4" fillId="0" borderId="0"/>
    <xf numFmtId="0" fontId="458" fillId="0" borderId="0"/>
    <xf numFmtId="0" fontId="458" fillId="0" borderId="0"/>
    <xf numFmtId="0" fontId="458" fillId="0" borderId="0"/>
    <xf numFmtId="0" fontId="242" fillId="0" borderId="0"/>
    <xf numFmtId="0" fontId="242" fillId="0" borderId="0"/>
    <xf numFmtId="0" fontId="242" fillId="0" borderId="0"/>
    <xf numFmtId="0" fontId="242" fillId="0" borderId="0"/>
    <xf numFmtId="0" fontId="242" fillId="0" borderId="0"/>
    <xf numFmtId="0" fontId="242" fillId="0" borderId="0"/>
    <xf numFmtId="180" fontId="240" fillId="0" borderId="0" applyNumberFormat="0" applyFill="0" applyBorder="0" applyAlignment="0" applyProtection="0"/>
    <xf numFmtId="0" fontId="458" fillId="0" borderId="0" applyNumberFormat="0" applyFill="0" applyBorder="0" applyAlignment="0" applyProtection="0"/>
    <xf numFmtId="0" fontId="458" fillId="0" borderId="0"/>
    <xf numFmtId="0" fontId="458" fillId="0" borderId="0"/>
    <xf numFmtId="0" fontId="458" fillId="0" borderId="0"/>
    <xf numFmtId="0" fontId="459" fillId="0" borderId="0"/>
    <xf numFmtId="0" fontId="459" fillId="0" borderId="0"/>
    <xf numFmtId="0" fontId="459" fillId="0" borderId="0"/>
    <xf numFmtId="0" fontId="18" fillId="0" borderId="0" applyNumberFormat="0" applyFill="0" applyBorder="0" applyAlignment="0" applyProtection="0"/>
    <xf numFmtId="0" fontId="18" fillId="0" borderId="0"/>
    <xf numFmtId="0" fontId="18" fillId="0" borderId="0"/>
    <xf numFmtId="0" fontId="18" fillId="0" borderId="0"/>
    <xf numFmtId="0" fontId="458" fillId="0" borderId="0" applyNumberFormat="0" applyFill="0" applyBorder="0" applyAlignment="0" applyProtection="0"/>
    <xf numFmtId="0" fontId="458" fillId="0" borderId="0"/>
    <xf numFmtId="0" fontId="458" fillId="0" borderId="0"/>
    <xf numFmtId="349" fontId="44" fillId="0" borderId="0" applyFont="0" applyFill="0" applyBorder="0" applyAlignment="0" applyProtection="0"/>
    <xf numFmtId="0" fontId="101" fillId="177" borderId="96" applyBorder="0">
      <alignment horizontal="center" vertical="center"/>
    </xf>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 fillId="0" borderId="0"/>
    <xf numFmtId="172" fontId="4" fillId="0" borderId="0"/>
    <xf numFmtId="0" fontId="25" fillId="0" borderId="0"/>
    <xf numFmtId="172" fontId="101" fillId="0" borderId="0"/>
    <xf numFmtId="172" fontId="41" fillId="0" borderId="0"/>
    <xf numFmtId="21" fontId="52" fillId="0" borderId="0" applyFont="0" applyFill="0" applyBorder="0" applyProtection="0">
      <alignment horizontal="left"/>
    </xf>
    <xf numFmtId="172" fontId="101" fillId="0" borderId="0"/>
    <xf numFmtId="172" fontId="101" fillId="0" borderId="0"/>
    <xf numFmtId="172" fontId="101" fillId="0" borderId="0"/>
    <xf numFmtId="172" fontId="4" fillId="0" borderId="0"/>
    <xf numFmtId="191"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61"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460" fillId="0" borderId="0" applyNumberFormat="0" applyFill="0" applyBorder="0" applyAlignment="0" applyProtection="0"/>
    <xf numFmtId="172" fontId="101" fillId="0" borderId="0"/>
    <xf numFmtId="180" fontId="4" fillId="0" borderId="0"/>
    <xf numFmtId="180" fontId="4" fillId="0" borderId="0"/>
    <xf numFmtId="180" fontId="4" fillId="0" borderId="0"/>
    <xf numFmtId="172" fontId="101" fillId="0" borderId="0"/>
    <xf numFmtId="180" fontId="4" fillId="0" borderId="0"/>
    <xf numFmtId="180" fontId="4" fillId="0" borderId="0"/>
    <xf numFmtId="180" fontId="460" fillId="0" borderId="0" applyNumberFormat="0" applyFill="0" applyBorder="0" applyAlignment="0" applyProtection="0"/>
    <xf numFmtId="172" fontId="101" fillId="0" borderId="0"/>
    <xf numFmtId="172" fontId="460" fillId="0" borderId="0" applyNumberFormat="0" applyFill="0" applyBorder="0" applyAlignment="0" applyProtection="0"/>
    <xf numFmtId="172" fontId="460" fillId="0" borderId="0" applyNumberFormat="0" applyFill="0" applyBorder="0" applyAlignment="0" applyProtection="0"/>
    <xf numFmtId="172" fontId="5" fillId="0" borderId="0" applyNumberFormat="0" applyFill="0" applyBorder="0" applyAlignment="0" applyProtection="0"/>
    <xf numFmtId="172" fontId="101" fillId="0" borderId="0"/>
    <xf numFmtId="172" fontId="4" fillId="0" borderId="0"/>
    <xf numFmtId="172" fontId="101" fillId="0" borderId="0"/>
    <xf numFmtId="172" fontId="101" fillId="0" borderId="0"/>
    <xf numFmtId="180" fontId="4" fillId="0" borderId="0"/>
    <xf numFmtId="172" fontId="101" fillId="0" borderId="0"/>
    <xf numFmtId="172" fontId="101" fillId="0" borderId="0"/>
    <xf numFmtId="180" fontId="4" fillId="0" borderId="0"/>
    <xf numFmtId="180" fontId="4" fillId="0" borderId="0"/>
    <xf numFmtId="180"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460" fillId="0" borderId="0" applyNumberFormat="0" applyFill="0" applyBorder="0" applyAlignment="0" applyProtection="0"/>
    <xf numFmtId="172" fontId="101" fillId="0" borderId="0"/>
    <xf numFmtId="172" fontId="460" fillId="0" borderId="0" applyNumberFormat="0" applyFill="0" applyBorder="0" applyAlignment="0" applyProtection="0"/>
    <xf numFmtId="172" fontId="101" fillId="0" borderId="0"/>
    <xf numFmtId="172" fontId="101" fillId="0" borderId="0"/>
    <xf numFmtId="172" fontId="101" fillId="0" borderId="0"/>
    <xf numFmtId="172"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60" fillId="0" borderId="0" applyNumberFormat="0" applyFill="0" applyBorder="0" applyAlignment="0" applyProtection="0"/>
    <xf numFmtId="0"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61" fillId="0" borderId="0" applyNumberFormat="0" applyFill="0" applyBorder="0" applyAlignment="0" applyProtection="0"/>
    <xf numFmtId="172" fontId="461"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60" fillId="0" borderId="0" applyNumberFormat="0" applyFill="0" applyBorder="0" applyAlignment="0" applyProtection="0"/>
    <xf numFmtId="0"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61" fillId="0" borderId="0" applyNumberFormat="0" applyFill="0" applyBorder="0" applyAlignment="0" applyProtection="0"/>
    <xf numFmtId="172" fontId="461"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60" fillId="0" borderId="0" applyNumberFormat="0" applyFill="0" applyBorder="0" applyAlignment="0" applyProtection="0"/>
    <xf numFmtId="0"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61" fillId="0" borderId="0" applyNumberFormat="0" applyFill="0" applyBorder="0" applyAlignment="0" applyProtection="0"/>
    <xf numFmtId="172" fontId="461"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60" fillId="0" borderId="0" applyNumberFormat="0" applyFill="0" applyBorder="0" applyAlignment="0" applyProtection="0"/>
    <xf numFmtId="172" fontId="101" fillId="0" borderId="0"/>
    <xf numFmtId="172" fontId="101" fillId="0" borderId="0"/>
    <xf numFmtId="0"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60" fillId="0" borderId="0" applyNumberFormat="0" applyFill="0" applyBorder="0" applyAlignment="0" applyProtection="0"/>
    <xf numFmtId="0"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60" fillId="0" borderId="0" applyNumberFormat="0" applyFill="0" applyBorder="0" applyAlignment="0" applyProtection="0"/>
    <xf numFmtId="0" fontId="460"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61" fillId="0" borderId="0" applyNumberFormat="0" applyFill="0" applyBorder="0" applyAlignment="0" applyProtection="0"/>
    <xf numFmtId="172" fontId="461" fillId="0" borderId="0" applyNumberFormat="0" applyFill="0" applyBorder="0" applyAlignment="0" applyProtection="0"/>
    <xf numFmtId="172" fontId="461" fillId="0" borderId="0" applyNumberFormat="0" applyFill="0" applyBorder="0" applyAlignment="0" applyProtection="0"/>
    <xf numFmtId="172" fontId="461" fillId="0" borderId="0" applyNumberFormat="0" applyFill="0" applyBorder="0" applyAlignment="0" applyProtection="0"/>
    <xf numFmtId="0" fontId="115"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115" fillId="0" borderId="78">
      <alignment horizontal="left" vertical="center" wrapText="1"/>
    </xf>
    <xf numFmtId="0" fontId="195" fillId="122" borderId="0"/>
    <xf numFmtId="172" fontId="101" fillId="0" borderId="0"/>
    <xf numFmtId="172" fontId="101" fillId="0" borderId="0"/>
    <xf numFmtId="0" fontId="395" fillId="0" borderId="0"/>
    <xf numFmtId="0" fontId="464" fillId="0" borderId="97" applyNumberFormat="0" applyProtection="0"/>
    <xf numFmtId="0" fontId="465" fillId="0" borderId="98" applyNumberFormat="0" applyProtection="0"/>
    <xf numFmtId="0" fontId="466" fillId="0" borderId="99" applyNumberFormat="0" applyProtection="0"/>
    <xf numFmtId="0" fontId="466" fillId="0" borderId="0" applyNumberFormat="0" applyBorder="0" applyProtection="0"/>
    <xf numFmtId="0" fontId="460" fillId="0" borderId="0" applyNumberFormat="0" applyFill="0" applyBorder="0" applyAlignment="0" applyProtection="0"/>
    <xf numFmtId="194" fontId="467" fillId="0" borderId="58"/>
    <xf numFmtId="0" fontId="460" fillId="0" borderId="0" applyNumberFormat="0" applyFill="0" applyBorder="0" applyAlignment="0" applyProtection="0"/>
    <xf numFmtId="194" fontId="468" fillId="0" borderId="0"/>
    <xf numFmtId="0" fontId="264" fillId="0" borderId="44" applyNumberFormat="0" applyFill="0" applyAlignment="0" applyProtection="0"/>
    <xf numFmtId="0" fontId="390" fillId="0" borderId="0">
      <alignment vertical="center"/>
    </xf>
    <xf numFmtId="0" fontId="469" fillId="0" borderId="44" applyNumberFormat="0" applyFill="0" applyAlignment="0" applyProtection="0"/>
    <xf numFmtId="0" fontId="470" fillId="0" borderId="0" applyNumberFormat="0" applyFill="0" applyBorder="0" applyAlignment="0" applyProtection="0"/>
    <xf numFmtId="0" fontId="265" fillId="0" borderId="100" applyNumberFormat="0" applyFill="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390" fillId="0" borderId="0">
      <alignment vertical="center"/>
    </xf>
    <xf numFmtId="0" fontId="469" fillId="0" borderId="44" applyNumberFormat="0" applyFill="0" applyAlignment="0" applyProtection="0"/>
    <xf numFmtId="0" fontId="469" fillId="0" borderId="44"/>
    <xf numFmtId="0" fontId="469" fillId="0" borderId="44"/>
    <xf numFmtId="0" fontId="469" fillId="0" borderId="44"/>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65" fillId="0" borderId="100"/>
    <xf numFmtId="0" fontId="265" fillId="0" borderId="100"/>
    <xf numFmtId="0" fontId="265" fillId="0" borderId="100"/>
    <xf numFmtId="0" fontId="470" fillId="0" borderId="0"/>
    <xf numFmtId="0" fontId="470" fillId="0" borderId="0"/>
    <xf numFmtId="0" fontId="470" fillId="0" borderId="0"/>
    <xf numFmtId="0" fontId="460" fillId="0" borderId="0" applyNumberFormat="0" applyFill="0" applyBorder="0" applyAlignment="0" applyProtection="0"/>
    <xf numFmtId="0" fontId="460" fillId="0" borderId="0"/>
    <xf numFmtId="0" fontId="460" fillId="0" borderId="0"/>
    <xf numFmtId="0" fontId="460" fillId="0" borderId="0"/>
    <xf numFmtId="0" fontId="265" fillId="0" borderId="100"/>
    <xf numFmtId="0" fontId="265" fillId="0" borderId="100"/>
    <xf numFmtId="0" fontId="265" fillId="0" borderId="10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0" fillId="0" borderId="0" applyNumberFormat="0" applyFill="0" applyBorder="0" applyAlignment="0" applyProtection="0"/>
    <xf numFmtId="0" fontId="460" fillId="0" borderId="0"/>
    <xf numFmtId="0" fontId="460" fillId="0" borderId="0"/>
    <xf numFmtId="0" fontId="460" fillId="0" borderId="0"/>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180" fontId="4" fillId="0" borderId="0"/>
    <xf numFmtId="0" fontId="390" fillId="0" borderId="0">
      <alignment vertical="center"/>
    </xf>
    <xf numFmtId="0" fontId="460" fillId="0" borderId="0"/>
    <xf numFmtId="0" fontId="460" fillId="0" borderId="0"/>
    <xf numFmtId="0" fontId="460" fillId="0" borderId="0"/>
    <xf numFmtId="0" fontId="460" fillId="0" borderId="0"/>
    <xf numFmtId="0" fontId="460" fillId="0" borderId="0"/>
    <xf numFmtId="0" fontId="460" fillId="0" borderId="0"/>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180" fontId="264" fillId="0" borderId="44" applyNumberFormat="0" applyFill="0" applyAlignment="0" applyProtection="0"/>
    <xf numFmtId="0" fontId="390" fillId="0" borderId="0">
      <alignment vertical="center"/>
    </xf>
    <xf numFmtId="0" fontId="460" fillId="0" borderId="0"/>
    <xf numFmtId="0" fontId="460" fillId="0" borderId="0"/>
    <xf numFmtId="0" fontId="460" fillId="0" borderId="0"/>
    <xf numFmtId="0" fontId="460" fillId="0" borderId="0"/>
    <xf numFmtId="0" fontId="460" fillId="0" borderId="0"/>
    <xf numFmtId="0" fontId="460" fillId="0" borderId="0"/>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471" fillId="0" borderId="1" applyNumberFormat="0" applyFill="0" applyAlignment="0" applyProtection="0"/>
    <xf numFmtId="0" fontId="471" fillId="0" borderId="1"/>
    <xf numFmtId="0" fontId="471" fillId="0" borderId="1"/>
    <xf numFmtId="0" fontId="471" fillId="0" borderId="1"/>
    <xf numFmtId="0" fontId="472" fillId="0" borderId="1" applyNumberFormat="0" applyFill="0" applyAlignment="0" applyProtection="0"/>
    <xf numFmtId="0" fontId="471" fillId="0" borderId="1" applyNumberFormat="0" applyFill="0" applyAlignment="0" applyProtection="0"/>
    <xf numFmtId="0" fontId="471" fillId="0" borderId="1"/>
    <xf numFmtId="0" fontId="471" fillId="0" borderId="1"/>
    <xf numFmtId="0" fontId="471" fillId="0" borderId="1"/>
    <xf numFmtId="0" fontId="471" fillId="0" borderId="1"/>
    <xf numFmtId="0" fontId="471" fillId="0" borderId="1"/>
    <xf numFmtId="0" fontId="471" fillId="0" borderId="1"/>
    <xf numFmtId="0" fontId="472" fillId="0" borderId="1"/>
    <xf numFmtId="0" fontId="472" fillId="0" borderId="1"/>
    <xf numFmtId="0" fontId="472" fillId="0" borderId="1"/>
    <xf numFmtId="0" fontId="471" fillId="0" borderId="1" applyNumberFormat="0" applyFill="0" applyAlignment="0" applyProtection="0"/>
    <xf numFmtId="0" fontId="471" fillId="0" borderId="1"/>
    <xf numFmtId="0" fontId="471" fillId="0" borderId="1"/>
    <xf numFmtId="0" fontId="471" fillId="0" borderId="1"/>
    <xf numFmtId="0" fontId="460" fillId="0" borderId="0" applyNumberFormat="0" applyFill="0" applyBorder="0" applyAlignment="0" applyProtection="0"/>
    <xf numFmtId="0" fontId="460" fillId="0" borderId="0"/>
    <xf numFmtId="0" fontId="460" fillId="0" borderId="0"/>
    <xf numFmtId="0" fontId="460" fillId="0" borderId="0"/>
    <xf numFmtId="0" fontId="471" fillId="0" borderId="1" applyNumberFormat="0" applyFill="0" applyAlignment="0" applyProtection="0"/>
    <xf numFmtId="0" fontId="470" fillId="0" borderId="0"/>
    <xf numFmtId="0" fontId="470" fillId="0" borderId="0"/>
    <xf numFmtId="0" fontId="470" fillId="0" borderId="0"/>
    <xf numFmtId="0" fontId="471" fillId="0" borderId="1"/>
    <xf numFmtId="0" fontId="471" fillId="0" borderId="1"/>
    <xf numFmtId="0" fontId="6" fillId="0" borderId="1" applyNumberFormat="0" applyFill="0" applyAlignment="0" applyProtection="0"/>
    <xf numFmtId="0" fontId="390" fillId="0" borderId="0">
      <alignment vertical="center"/>
    </xf>
    <xf numFmtId="0" fontId="6" fillId="0" borderId="1"/>
    <xf numFmtId="0" fontId="6" fillId="0" borderId="1"/>
    <xf numFmtId="0" fontId="6" fillId="0" borderId="1"/>
    <xf numFmtId="0" fontId="6" fillId="0" borderId="1"/>
    <xf numFmtId="0" fontId="6" fillId="0" borderId="1"/>
    <xf numFmtId="0" fontId="6" fillId="0" borderId="1"/>
    <xf numFmtId="0" fontId="390" fillId="0" borderId="0">
      <alignment vertical="center"/>
    </xf>
    <xf numFmtId="0" fontId="390" fillId="0" borderId="0">
      <alignment vertical="center"/>
    </xf>
    <xf numFmtId="0" fontId="390" fillId="0" borderId="0">
      <alignment vertical="center"/>
    </xf>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390" fillId="0" borderId="0">
      <alignment vertical="center"/>
    </xf>
    <xf numFmtId="0" fontId="390" fillId="0" borderId="0">
      <alignment vertical="center"/>
    </xf>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4" fontId="467" fillId="0" borderId="58"/>
    <xf numFmtId="0" fontId="390" fillId="0" borderId="0">
      <alignment vertical="center"/>
    </xf>
    <xf numFmtId="0" fontId="5" fillId="0" borderId="0"/>
    <xf numFmtId="0" fontId="5" fillId="0" borderId="0"/>
    <xf numFmtId="0" fontId="5" fillId="0" borderId="0"/>
    <xf numFmtId="0" fontId="5" fillId="0" borderId="0"/>
    <xf numFmtId="0" fontId="5" fillId="0" borderId="0"/>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101"/>
    <xf numFmtId="0" fontId="269" fillId="0" borderId="2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194" fontId="467" fillId="0" borderId="58"/>
    <xf numFmtId="180" fontId="4" fillId="0" borderId="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194" fontId="467" fillId="0" borderId="58"/>
    <xf numFmtId="180" fontId="4" fillId="0" borderId="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194" fontId="467" fillId="0" borderId="101"/>
    <xf numFmtId="180" fontId="269" fillId="0" borderId="22" applyNumberFormat="0" applyFill="0" applyAlignment="0" applyProtection="0"/>
    <xf numFmtId="0" fontId="475" fillId="0" borderId="2" applyNumberFormat="0" applyFill="0" applyAlignment="0" applyProtection="0"/>
    <xf numFmtId="0" fontId="475" fillId="0" borderId="2"/>
    <xf numFmtId="0" fontId="475" fillId="0" borderId="2"/>
    <xf numFmtId="0" fontId="475" fillId="0" borderId="2"/>
    <xf numFmtId="0" fontId="475" fillId="0" borderId="2"/>
    <xf numFmtId="0" fontId="475" fillId="0" borderId="2"/>
    <xf numFmtId="0" fontId="475" fillId="0" borderId="2"/>
    <xf numFmtId="0" fontId="473" fillId="0" borderId="2"/>
    <xf numFmtId="0" fontId="473" fillId="0" borderId="2"/>
    <xf numFmtId="0" fontId="473" fillId="0" borderId="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5" fillId="0" borderId="2" applyNumberFormat="0" applyFill="0" applyAlignment="0" applyProtection="0"/>
    <xf numFmtId="0" fontId="475" fillId="0" borderId="2"/>
    <xf numFmtId="0" fontId="475" fillId="0" borderId="2"/>
    <xf numFmtId="0" fontId="475" fillId="0" borderId="2"/>
    <xf numFmtId="0" fontId="473" fillId="0" borderId="2" applyNumberFormat="0" applyFill="0" applyAlignment="0" applyProtection="0"/>
    <xf numFmtId="0" fontId="7" fillId="0" borderId="2" applyNumberFormat="0" applyFill="0" applyAlignment="0" applyProtection="0"/>
    <xf numFmtId="0" fontId="7" fillId="0" borderId="2"/>
    <xf numFmtId="0" fontId="7" fillId="0" borderId="2"/>
    <xf numFmtId="0" fontId="7" fillId="0" borderId="2"/>
    <xf numFmtId="0" fontId="7" fillId="0" borderId="2"/>
    <xf numFmtId="0" fontId="7" fillId="0" borderId="2"/>
    <xf numFmtId="0" fontId="7" fillId="0" borderId="2"/>
    <xf numFmtId="0" fontId="473" fillId="0" borderId="2"/>
    <xf numFmtId="0" fontId="473" fillId="0" borderId="2"/>
    <xf numFmtId="0" fontId="473" fillId="0" borderId="2"/>
    <xf numFmtId="0" fontId="475" fillId="0" borderId="2" applyNumberFormat="0" applyFill="0" applyAlignment="0" applyProtection="0"/>
    <xf numFmtId="0" fontId="475" fillId="0" borderId="2"/>
    <xf numFmtId="0" fontId="475" fillId="0" borderId="2"/>
    <xf numFmtId="0" fontId="475" fillId="0" borderId="2"/>
    <xf numFmtId="0" fontId="474" fillId="0" borderId="22" applyNumberFormat="0" applyFill="0" applyAlignment="0" applyProtection="0"/>
    <xf numFmtId="0" fontId="474" fillId="0" borderId="22"/>
    <xf numFmtId="0" fontId="474" fillId="0" borderId="22"/>
    <xf numFmtId="0" fontId="474" fillId="0" borderId="22"/>
    <xf numFmtId="0" fontId="475" fillId="0" borderId="2" applyNumberFormat="0" applyFill="0" applyAlignment="0" applyProtection="0"/>
    <xf numFmtId="0" fontId="270" fillId="0" borderId="102"/>
    <xf numFmtId="0" fontId="270" fillId="0" borderId="102"/>
    <xf numFmtId="0" fontId="270" fillId="0" borderId="102"/>
    <xf numFmtId="0" fontId="475" fillId="0" borderId="2" applyNumberFormat="0" applyFill="0" applyAlignment="0" applyProtection="0"/>
    <xf numFmtId="0" fontId="475" fillId="0" borderId="2"/>
    <xf numFmtId="0" fontId="475" fillId="0" borderId="2"/>
    <xf numFmtId="0" fontId="475" fillId="0" borderId="2"/>
    <xf numFmtId="0" fontId="475" fillId="0" borderId="2" applyNumberFormat="0" applyFill="0" applyAlignment="0" applyProtection="0"/>
    <xf numFmtId="0" fontId="475" fillId="0" borderId="2"/>
    <xf numFmtId="0" fontId="475" fillId="0" borderId="2"/>
    <xf numFmtId="0" fontId="475" fillId="0" borderId="2" applyNumberFormat="0" applyFill="0" applyAlignment="0" applyProtection="0"/>
    <xf numFmtId="0" fontId="475" fillId="0" borderId="2"/>
    <xf numFmtId="0" fontId="475" fillId="0" borderId="2"/>
    <xf numFmtId="0" fontId="475" fillId="0" borderId="2" applyNumberFormat="0" applyFill="0" applyAlignment="0" applyProtection="0"/>
    <xf numFmtId="0" fontId="475" fillId="0" borderId="2"/>
    <xf numFmtId="0" fontId="475" fillId="0" borderId="2"/>
    <xf numFmtId="0" fontId="475" fillId="0" borderId="2" applyNumberFormat="0" applyFill="0" applyAlignment="0" applyProtection="0"/>
    <xf numFmtId="0" fontId="475" fillId="0" borderId="2"/>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228" fillId="0" borderId="63" applyNumberFormat="0" applyFill="0" applyAlignment="0" applyProtection="0"/>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180" fontId="4" fillId="0" borderId="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180" fontId="4" fillId="0" borderId="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180" fontId="228" fillId="0" borderId="63" applyNumberFormat="0" applyFill="0" applyAlignment="0" applyProtection="0"/>
    <xf numFmtId="0" fontId="476" fillId="0" borderId="3" applyNumberFormat="0" applyFill="0" applyAlignment="0" applyProtection="0"/>
    <xf numFmtId="0" fontId="476" fillId="0" borderId="3"/>
    <xf numFmtId="0" fontId="476" fillId="0" borderId="3"/>
    <xf numFmtId="0" fontId="476" fillId="0" borderId="3"/>
    <xf numFmtId="0" fontId="476" fillId="0" borderId="3"/>
    <xf numFmtId="0" fontId="476" fillId="0" borderId="3"/>
    <xf numFmtId="0" fontId="476" fillId="0" borderId="3"/>
    <xf numFmtId="0" fontId="477" fillId="0" borderId="3"/>
    <xf numFmtId="0" fontId="477" fillId="0" borderId="3"/>
    <xf numFmtId="0" fontId="477" fillId="0" borderId="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476" fillId="0" borderId="3" applyNumberFormat="0" applyFill="0" applyAlignment="0" applyProtection="0"/>
    <xf numFmtId="0" fontId="476" fillId="0" borderId="3"/>
    <xf numFmtId="0" fontId="476" fillId="0" borderId="3"/>
    <xf numFmtId="0" fontId="476" fillId="0" borderId="3"/>
    <xf numFmtId="0" fontId="8" fillId="0" borderId="3" applyNumberFormat="0" applyFill="0" applyAlignment="0" applyProtection="0"/>
    <xf numFmtId="0" fontId="275" fillId="0" borderId="63"/>
    <xf numFmtId="0" fontId="275" fillId="0" borderId="63"/>
    <xf numFmtId="0" fontId="275" fillId="0" borderId="63"/>
    <xf numFmtId="0" fontId="8" fillId="0" borderId="3"/>
    <xf numFmtId="0" fontId="8" fillId="0" borderId="3"/>
    <xf numFmtId="0" fontId="8" fillId="0" borderId="3"/>
    <xf numFmtId="0" fontId="8" fillId="0" borderId="3"/>
    <xf numFmtId="0" fontId="8" fillId="0" borderId="3"/>
    <xf numFmtId="0" fontId="8" fillId="0" borderId="3"/>
    <xf numFmtId="0" fontId="476" fillId="0" borderId="3" applyNumberFormat="0" applyFill="0" applyAlignment="0" applyProtection="0"/>
    <xf numFmtId="0" fontId="476" fillId="0" borderId="3"/>
    <xf numFmtId="0" fontId="476" fillId="0" borderId="3"/>
    <xf numFmtId="0" fontId="476" fillId="0" borderId="3"/>
    <xf numFmtId="0" fontId="275" fillId="0" borderId="63" applyNumberFormat="0" applyFill="0" applyAlignment="0" applyProtection="0"/>
    <xf numFmtId="0" fontId="275" fillId="0" borderId="63"/>
    <xf numFmtId="0" fontId="275" fillId="0" borderId="63"/>
    <xf numFmtId="0" fontId="275" fillId="0" borderId="63"/>
    <xf numFmtId="0" fontId="476" fillId="0" borderId="3" applyNumberFormat="0" applyFill="0" applyAlignment="0" applyProtection="0"/>
    <xf numFmtId="0" fontId="274" fillId="0" borderId="64"/>
    <xf numFmtId="0" fontId="274" fillId="0" borderId="64"/>
    <xf numFmtId="0" fontId="274" fillId="0" borderId="64"/>
    <xf numFmtId="0" fontId="476" fillId="0" borderId="3"/>
    <xf numFmtId="0" fontId="476" fillId="0" borderId="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58"/>
    <xf numFmtId="0" fontId="390" fillId="0" borderId="0">
      <alignment vertical="center"/>
    </xf>
    <xf numFmtId="194" fontId="467" fillId="0" borderId="101"/>
    <xf numFmtId="0" fontId="390" fillId="0" borderId="0">
      <alignment vertical="center"/>
    </xf>
    <xf numFmtId="194" fontId="467" fillId="0" borderId="58"/>
    <xf numFmtId="0" fontId="390" fillId="0" borderId="0">
      <alignment vertical="center"/>
    </xf>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477" fillId="0" borderId="0" applyNumberFormat="0" applyFill="0" applyBorder="0" applyAlignment="0" applyProtection="0"/>
    <xf numFmtId="0" fontId="476" fillId="0" borderId="0" applyNumberFormat="0" applyFill="0" applyBorder="0" applyAlignment="0" applyProtection="0"/>
    <xf numFmtId="0" fontId="476" fillId="0" borderId="0"/>
    <xf numFmtId="0" fontId="476" fillId="0" borderId="0"/>
    <xf numFmtId="0" fontId="476" fillId="0" borderId="0"/>
    <xf numFmtId="0" fontId="476" fillId="0" borderId="0"/>
    <xf numFmtId="0" fontId="476" fillId="0" borderId="0"/>
    <xf numFmtId="0" fontId="476" fillId="0" borderId="0"/>
    <xf numFmtId="0" fontId="477" fillId="0" borderId="0"/>
    <xf numFmtId="0" fontId="477" fillId="0" borderId="0"/>
    <xf numFmtId="0" fontId="477"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476" fillId="0" borderId="0" applyNumberFormat="0" applyFill="0" applyBorder="0" applyAlignment="0" applyProtection="0"/>
    <xf numFmtId="0" fontId="476" fillId="0" borderId="0"/>
    <xf numFmtId="0" fontId="476" fillId="0" borderId="0"/>
    <xf numFmtId="0" fontId="476" fillId="0" borderId="0"/>
    <xf numFmtId="0" fontId="8" fillId="0" borderId="0" applyNumberFormat="0" applyFill="0" applyBorder="0" applyAlignment="0" applyProtection="0"/>
    <xf numFmtId="0" fontId="275" fillId="0" borderId="0"/>
    <xf numFmtId="0" fontId="275" fillId="0" borderId="0"/>
    <xf numFmtId="0" fontId="275" fillId="0" borderId="0"/>
    <xf numFmtId="0" fontId="8" fillId="0" borderId="0"/>
    <xf numFmtId="0" fontId="8" fillId="0" borderId="0"/>
    <xf numFmtId="0" fontId="8" fillId="0" borderId="0"/>
    <xf numFmtId="0" fontId="8" fillId="0" borderId="0"/>
    <xf numFmtId="0" fontId="8" fillId="0" borderId="0"/>
    <xf numFmtId="0" fontId="8" fillId="0" borderId="0"/>
    <xf numFmtId="0" fontId="476" fillId="0" borderId="0" applyNumberFormat="0" applyFill="0" applyBorder="0" applyAlignment="0" applyProtection="0"/>
    <xf numFmtId="0" fontId="476" fillId="0" borderId="0"/>
    <xf numFmtId="0" fontId="476" fillId="0" borderId="0"/>
    <xf numFmtId="0" fontId="476" fillId="0" borderId="0"/>
    <xf numFmtId="0" fontId="275" fillId="0" borderId="0" applyNumberFormat="0" applyFill="0" applyBorder="0" applyAlignment="0" applyProtection="0"/>
    <xf numFmtId="0" fontId="275" fillId="0" borderId="0"/>
    <xf numFmtId="0" fontId="275" fillId="0" borderId="0"/>
    <xf numFmtId="0" fontId="275" fillId="0" borderId="0"/>
    <xf numFmtId="0" fontId="476" fillId="0" borderId="0" applyNumberFormat="0" applyFill="0" applyBorder="0" applyAlignment="0" applyProtection="0"/>
    <xf numFmtId="0" fontId="274" fillId="0" borderId="0"/>
    <xf numFmtId="0" fontId="274" fillId="0" borderId="0"/>
    <xf numFmtId="0" fontId="274" fillId="0" borderId="0"/>
    <xf numFmtId="0" fontId="476" fillId="0" borderId="0"/>
    <xf numFmtId="0" fontId="476"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180" fontId="4" fillId="0" borderId="0"/>
    <xf numFmtId="0" fontId="390" fillId="0" borderId="0">
      <alignment vertical="center"/>
    </xf>
    <xf numFmtId="0" fontId="390" fillId="0" borderId="0">
      <alignment vertical="center"/>
    </xf>
    <xf numFmtId="0" fontId="390"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4"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460" fillId="0" borderId="0" applyNumberFormat="0" applyFill="0" applyBorder="0" applyAlignment="0" applyProtection="0"/>
    <xf numFmtId="194" fontId="467" fillId="0" borderId="58"/>
    <xf numFmtId="2"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79"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2"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79"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95" fontId="227" fillId="0" borderId="0">
      <protection locked="0"/>
    </xf>
    <xf numFmtId="172" fontId="101" fillId="0" borderId="0"/>
    <xf numFmtId="179" fontId="397" fillId="59" borderId="30"/>
    <xf numFmtId="179" fontId="397" fillId="59" borderId="30"/>
    <xf numFmtId="191" fontId="397" fillId="59" borderId="30"/>
    <xf numFmtId="180" fontId="4" fillId="0" borderId="0"/>
    <xf numFmtId="180" fontId="4" fillId="0" borderId="0"/>
    <xf numFmtId="180" fontId="397" fillId="59" borderId="30"/>
    <xf numFmtId="180" fontId="4" fillId="0" borderId="0"/>
    <xf numFmtId="180" fontId="4" fillId="0" borderId="0"/>
    <xf numFmtId="180" fontId="4" fillId="0" borderId="0"/>
    <xf numFmtId="172" fontId="397" fillId="59" borderId="30"/>
    <xf numFmtId="180" fontId="4" fillId="0" borderId="0"/>
    <xf numFmtId="180" fontId="4" fillId="0" borderId="0"/>
    <xf numFmtId="180" fontId="397" fillId="59" borderId="30"/>
    <xf numFmtId="191" fontId="397" fillId="59" borderId="30"/>
    <xf numFmtId="180" fontId="4" fillId="0" borderId="0"/>
    <xf numFmtId="180" fontId="4" fillId="0" borderId="0"/>
    <xf numFmtId="180" fontId="397" fillId="59" borderId="30"/>
    <xf numFmtId="191" fontId="397" fillId="59" borderId="30"/>
    <xf numFmtId="180" fontId="4" fillId="0" borderId="0"/>
    <xf numFmtId="180" fontId="4" fillId="0" borderId="0"/>
    <xf numFmtId="180" fontId="4" fillId="0" borderId="0"/>
    <xf numFmtId="180" fontId="4" fillId="0" borderId="0"/>
    <xf numFmtId="172" fontId="101" fillId="0" borderId="0"/>
    <xf numFmtId="0" fontId="25" fillId="0" borderId="103" applyNumberFormat="0" applyFont="0" applyBorder="0" applyAlignment="0" applyProtection="0"/>
    <xf numFmtId="172" fontId="4"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172" fontId="19" fillId="0" borderId="9" applyNumberFormat="0" applyFill="0" applyAlignment="0" applyProtection="0"/>
    <xf numFmtId="0" fontId="25" fillId="0" borderId="103" applyNumberFormat="0" applyFont="0" applyBorder="0" applyAlignment="0" applyProtection="0"/>
    <xf numFmtId="172" fontId="235" fillId="0" borderId="104"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101" fillId="0" borderId="0"/>
    <xf numFmtId="172" fontId="235" fillId="0" borderId="104" applyNumberFormat="0" applyFill="0" applyAlignment="0" applyProtection="0"/>
    <xf numFmtId="0" fontId="25" fillId="0" borderId="103"/>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01" fillId="0" borderId="0"/>
    <xf numFmtId="172" fontId="4" fillId="0" borderId="0"/>
    <xf numFmtId="172" fontId="4" fillId="0" borderId="0"/>
    <xf numFmtId="172" fontId="4" fillId="0" borderId="0"/>
    <xf numFmtId="172" fontId="19" fillId="0" borderId="9"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64" fillId="0" borderId="17">
      <protection locked="0"/>
    </xf>
    <xf numFmtId="172" fontId="4" fillId="0" borderId="0"/>
    <xf numFmtId="172" fontId="4" fillId="0" borderId="0"/>
    <xf numFmtId="172" fontId="235" fillId="0" borderId="104"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applyNumberFormat="0" applyFont="0" applyBorder="0" applyAlignment="0" applyProtection="0"/>
    <xf numFmtId="172" fontId="19" fillId="0" borderId="9"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226" fillId="0" borderId="105"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101"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applyNumberFormat="0" applyFont="0" applyBorder="0" applyAlignment="0" applyProtection="0"/>
    <xf numFmtId="172" fontId="235" fillId="0" borderId="104" applyNumberFormat="0" applyFill="0" applyAlignment="0" applyProtection="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80" fontId="4" fillId="0" borderId="0"/>
    <xf numFmtId="180" fontId="4" fillId="0" borderId="0"/>
    <xf numFmtId="180" fontId="226" fillId="0" borderId="57"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235" fillId="0" borderId="104" applyNumberFormat="0" applyFill="0" applyAlignment="0" applyProtection="0"/>
    <xf numFmtId="172" fontId="235" fillId="0" borderId="104" applyNumberFormat="0" applyFill="0" applyAlignment="0" applyProtection="0"/>
    <xf numFmtId="172" fontId="101"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5" fillId="0" borderId="103" applyNumberFormat="0" applyFont="0" applyBorder="0" applyAlignment="0" applyProtection="0"/>
    <xf numFmtId="0" fontId="25" fillId="0" borderId="103" applyNumberFormat="0" applyFont="0" applyBorder="0" applyAlignment="0" applyProtection="0"/>
    <xf numFmtId="0" fontId="25" fillId="0" borderId="103"/>
    <xf numFmtId="0" fontId="25" fillId="0" borderId="103"/>
    <xf numFmtId="0" fontId="25" fillId="0" borderId="103"/>
    <xf numFmtId="180" fontId="4" fillId="0" borderId="0"/>
    <xf numFmtId="0" fontId="25" fillId="0" borderId="103"/>
    <xf numFmtId="18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0" fontId="42" fillId="0" borderId="9"/>
    <xf numFmtId="0" fontId="42" fillId="0" borderId="9"/>
    <xf numFmtId="180" fontId="4" fillId="0" borderId="0"/>
    <xf numFmtId="180" fontId="226" fillId="0" borderId="57"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80" fontId="4" fillId="0" borderId="0"/>
    <xf numFmtId="180" fontId="4" fillId="0" borderId="0"/>
    <xf numFmtId="180" fontId="226" fillId="0" borderId="57"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226" fillId="0" borderId="106" applyNumberFormat="0" applyFill="0" applyAlignment="0" applyProtection="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0" fontId="25" fillId="0" borderId="103" applyNumberFormat="0" applyFont="0" applyBorder="0" applyAlignment="0" applyProtection="0"/>
    <xf numFmtId="0" fontId="25" fillId="0" borderId="103"/>
    <xf numFmtId="0" fontId="25" fillId="0" borderId="103"/>
    <xf numFmtId="172" fontId="226" fillId="0" borderId="57" applyNumberFormat="0" applyFill="0" applyAlignment="0" applyProtection="0"/>
    <xf numFmtId="172" fontId="101" fillId="0" borderId="107" applyNumberFormat="0" applyFill="0" applyAlignment="0" applyProtection="0"/>
    <xf numFmtId="172" fontId="19" fillId="0" borderId="9" applyNumberFormat="0" applyFill="0" applyAlignment="0" applyProtection="0"/>
    <xf numFmtId="0" fontId="45" fillId="0" borderId="0"/>
    <xf numFmtId="0" fontId="45" fillId="0" borderId="0"/>
    <xf numFmtId="0" fontId="45" fillId="0" borderId="0"/>
    <xf numFmtId="172" fontId="19" fillId="0" borderId="9" applyNumberFormat="0" applyFill="0" applyAlignment="0" applyProtection="0"/>
    <xf numFmtId="0" fontId="45" fillId="0" borderId="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25" fillId="0" borderId="103" applyNumberFormat="0" applyFont="0" applyBorder="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01" fillId="0" borderId="0"/>
    <xf numFmtId="0" fontId="25" fillId="0" borderId="103"/>
    <xf numFmtId="172" fontId="101" fillId="0" borderId="0"/>
    <xf numFmtId="172" fontId="101" fillId="0" borderId="107" applyNumberFormat="0" applyFill="0" applyAlignment="0" applyProtection="0"/>
    <xf numFmtId="172" fontId="101" fillId="0" borderId="0"/>
    <xf numFmtId="0" fontId="19" fillId="0" borderId="9"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226" fillId="0" borderId="10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226" fillId="0" borderId="10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226" fillId="0" borderId="10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172" fontId="4" fillId="0" borderId="0"/>
    <xf numFmtId="172" fontId="226" fillId="0" borderId="105" applyNumberFormat="0" applyFill="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172" fontId="101" fillId="0" borderId="0"/>
    <xf numFmtId="0" fontId="42" fillId="0" borderId="9"/>
    <xf numFmtId="172" fontId="101" fillId="0" borderId="0"/>
    <xf numFmtId="172" fontId="101" fillId="0" borderId="0"/>
    <xf numFmtId="172" fontId="4" fillId="0" borderId="0"/>
    <xf numFmtId="0" fontId="42" fillId="0" borderId="9"/>
    <xf numFmtId="0" fontId="42" fillId="0" borderId="9"/>
    <xf numFmtId="0" fontId="42" fillId="0" borderId="9"/>
    <xf numFmtId="172" fontId="101" fillId="0" borderId="0"/>
    <xf numFmtId="0" fontId="413" fillId="0" borderId="57"/>
    <xf numFmtId="0" fontId="413" fillId="0" borderId="57"/>
    <xf numFmtId="0" fontId="413" fillId="0" borderId="57"/>
    <xf numFmtId="172" fontId="101" fillId="0" borderId="0"/>
    <xf numFmtId="0" fontId="25" fillId="0" borderId="103" applyNumberFormat="0" applyFont="0" applyBorder="0" applyAlignment="0" applyProtection="0"/>
    <xf numFmtId="0" fontId="25" fillId="0" borderId="103"/>
    <xf numFmtId="0" fontId="25" fillId="0" borderId="103"/>
    <xf numFmtId="0" fontId="25" fillId="0" borderId="103"/>
    <xf numFmtId="0" fontId="478" fillId="0" borderId="9"/>
    <xf numFmtId="0" fontId="478" fillId="0" borderId="9"/>
    <xf numFmtId="0" fontId="478" fillId="0" borderId="9"/>
    <xf numFmtId="172" fontId="101" fillId="0" borderId="0"/>
    <xf numFmtId="0" fontId="19" fillId="0" borderId="9"/>
    <xf numFmtId="0" fontId="19" fillId="0" borderId="9"/>
    <xf numFmtId="0" fontId="19" fillId="0" borderId="9"/>
    <xf numFmtId="172" fontId="101" fillId="0" borderId="0"/>
    <xf numFmtId="0" fontId="25" fillId="0" borderId="103"/>
    <xf numFmtId="172" fontId="101" fillId="0" borderId="0"/>
    <xf numFmtId="0" fontId="25" fillId="0" borderId="103" applyNumberFormat="0" applyFont="0" applyBorder="0" applyAlignment="0" applyProtection="0"/>
    <xf numFmtId="172" fontId="101" fillId="0" borderId="0"/>
    <xf numFmtId="172" fontId="101" fillId="0" borderId="0"/>
    <xf numFmtId="0" fontId="25" fillId="0" borderId="103" applyNumberFormat="0" applyFont="0" applyBorder="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0" fontId="25" fillId="0" borderId="103" applyNumberFormat="0" applyFont="0" applyBorder="0" applyAlignment="0" applyProtection="0"/>
    <xf numFmtId="172" fontId="101" fillId="0" borderId="0"/>
    <xf numFmtId="0" fontId="25" fillId="0" borderId="103"/>
    <xf numFmtId="172" fontId="101" fillId="0" borderId="0"/>
    <xf numFmtId="172" fontId="101" fillId="0" borderId="0"/>
    <xf numFmtId="172" fontId="19" fillId="0" borderId="9" applyNumberFormat="0" applyFill="0" applyAlignment="0" applyProtection="0"/>
    <xf numFmtId="0" fontId="25" fillId="0" borderId="103"/>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9" fillId="0" borderId="9" applyNumberFormat="0" applyFill="0" applyAlignment="0" applyProtection="0"/>
    <xf numFmtId="172" fontId="101" fillId="0" borderId="0"/>
    <xf numFmtId="172" fontId="225" fillId="0" borderId="104" applyNumberFormat="0" applyFill="0" applyAlignment="0" applyProtection="0"/>
    <xf numFmtId="172" fontId="101" fillId="0" borderId="107" applyNumberFormat="0" applyFill="0" applyAlignment="0" applyProtection="0"/>
    <xf numFmtId="172" fontId="101" fillId="0" borderId="107" applyNumberFormat="0" applyFill="0" applyAlignment="0" applyProtection="0"/>
    <xf numFmtId="172" fontId="101" fillId="0" borderId="107" applyNumberFormat="0" applyFill="0" applyAlignment="0" applyProtection="0"/>
    <xf numFmtId="172" fontId="101" fillId="0" borderId="107" applyNumberFormat="0" applyFill="0" applyAlignment="0" applyProtection="0"/>
    <xf numFmtId="172" fontId="101" fillId="0" borderId="107" applyNumberFormat="0" applyFill="0" applyAlignment="0" applyProtection="0"/>
    <xf numFmtId="172" fontId="101" fillId="0" borderId="107" applyNumberFormat="0" applyFill="0" applyAlignment="0" applyProtection="0"/>
    <xf numFmtId="172" fontId="4" fillId="0" borderId="0"/>
    <xf numFmtId="172" fontId="101" fillId="0" borderId="0"/>
    <xf numFmtId="0" fontId="226" fillId="0" borderId="57" applyNumberFormat="0" applyFill="0" applyAlignment="0" applyProtection="0"/>
    <xf numFmtId="350" fontId="25" fillId="0" borderId="0" applyFont="0" applyFill="0" applyBorder="0" applyAlignment="0" applyProtection="0"/>
    <xf numFmtId="351" fontId="25" fillId="0" borderId="0" applyFont="0" applyFill="0" applyBorder="0" applyAlignment="0" applyProtection="0"/>
    <xf numFmtId="41" fontId="25" fillId="0" borderId="0" applyFont="0" applyFill="0" applyBorder="0" applyAlignment="0" applyProtection="0"/>
    <xf numFmtId="351" fontId="52" fillId="0" borderId="0" applyFont="0" applyFill="0" applyBorder="0" applyAlignment="0" applyProtection="0"/>
    <xf numFmtId="0" fontId="176" fillId="0" borderId="0" applyNumberFormat="0" applyFill="0" applyBorder="0" applyAlignment="0" applyProtection="0"/>
    <xf numFmtId="0" fontId="460" fillId="0" borderId="0" applyNumberFormat="0" applyFill="0" applyBorder="0" applyAlignment="0" applyProtection="0"/>
    <xf numFmtId="0" fontId="469" fillId="0" borderId="44" applyNumberFormat="0" applyFill="0" applyAlignment="0" applyProtection="0"/>
    <xf numFmtId="0" fontId="474" fillId="0" borderId="22" applyNumberFormat="0" applyFill="0" applyAlignment="0" applyProtection="0"/>
    <xf numFmtId="0" fontId="275" fillId="0" borderId="63" applyNumberFormat="0" applyFill="0" applyAlignment="0" applyProtection="0"/>
    <xf numFmtId="0" fontId="275" fillId="0" borderId="0" applyNumberFormat="0" applyFill="0" applyBorder="0" applyAlignment="0" applyProtection="0"/>
    <xf numFmtId="172" fontId="101" fillId="0" borderId="0"/>
    <xf numFmtId="179" fontId="44" fillId="0" borderId="0"/>
    <xf numFmtId="172" fontId="101" fillId="0" borderId="0"/>
    <xf numFmtId="172" fontId="101" fillId="0" borderId="0"/>
    <xf numFmtId="172" fontId="4" fillId="0" borderId="0"/>
    <xf numFmtId="172" fontId="101" fillId="0" borderId="0"/>
    <xf numFmtId="352" fontId="25" fillId="0" borderId="0">
      <alignment horizontal="center"/>
    </xf>
    <xf numFmtId="352" fontId="25" fillId="0" borderId="0">
      <alignment horizontal="center"/>
    </xf>
    <xf numFmtId="172" fontId="25" fillId="0" borderId="0">
      <alignment horizontal="center"/>
    </xf>
    <xf numFmtId="180" fontId="4" fillId="0" borderId="0"/>
    <xf numFmtId="180" fontId="4" fillId="0" borderId="0"/>
    <xf numFmtId="180" fontId="25" fillId="0" borderId="0">
      <alignment horizontal="center"/>
    </xf>
    <xf numFmtId="180" fontId="4" fillId="0" borderId="0"/>
    <xf numFmtId="180" fontId="4" fillId="0" borderId="0"/>
    <xf numFmtId="180" fontId="4" fillId="0" borderId="0"/>
    <xf numFmtId="172" fontId="25" fillId="0" borderId="0">
      <alignment horizontal="center"/>
    </xf>
    <xf numFmtId="180" fontId="4" fillId="0" borderId="0"/>
    <xf numFmtId="180" fontId="4" fillId="0" borderId="0"/>
    <xf numFmtId="180" fontId="25" fillId="0" borderId="0">
      <alignment horizontal="center"/>
    </xf>
    <xf numFmtId="191" fontId="25" fillId="0" borderId="0">
      <alignment horizontal="center"/>
    </xf>
    <xf numFmtId="180" fontId="4" fillId="0" borderId="0"/>
    <xf numFmtId="180" fontId="4" fillId="0" borderId="0"/>
    <xf numFmtId="180" fontId="25" fillId="0" borderId="0">
      <alignment horizontal="center"/>
    </xf>
    <xf numFmtId="191" fontId="25" fillId="0" borderId="0">
      <alignment horizontal="center"/>
    </xf>
    <xf numFmtId="180" fontId="4" fillId="0" borderId="0"/>
    <xf numFmtId="180" fontId="4" fillId="0" borderId="0"/>
    <xf numFmtId="180" fontId="4" fillId="0" borderId="0"/>
    <xf numFmtId="180" fontId="4" fillId="0" borderId="0"/>
    <xf numFmtId="353" fontId="115" fillId="0" borderId="0"/>
    <xf numFmtId="191" fontId="25" fillId="0" borderId="108"/>
    <xf numFmtId="0" fontId="383" fillId="59" borderId="25" applyNumberFormat="0" applyAlignment="0" applyProtection="0"/>
    <xf numFmtId="0" fontId="94" fillId="101" borderId="0" applyNumberFormat="0" applyBorder="0" applyAlignment="0" applyProtection="0"/>
    <xf numFmtId="0" fontId="94" fillId="42" borderId="0" applyNumberFormat="0" applyBorder="0" applyAlignment="0" applyProtection="0"/>
    <xf numFmtId="0" fontId="94" fillId="43" borderId="0" applyNumberFormat="0" applyBorder="0" applyAlignment="0" applyProtection="0"/>
    <xf numFmtId="0" fontId="94" fillId="82" borderId="0" applyNumberFormat="0" applyBorder="0" applyAlignment="0" applyProtection="0"/>
    <xf numFmtId="0" fontId="94" fillId="41" borderId="0" applyNumberFormat="0" applyBorder="0" applyAlignment="0" applyProtection="0"/>
    <xf numFmtId="0" fontId="94" fillId="45" borderId="0" applyNumberFormat="0" applyBorder="0" applyAlignment="0" applyProtection="0"/>
    <xf numFmtId="0" fontId="25" fillId="37" borderId="16" applyNumberFormat="0" applyFont="0" applyAlignment="0" applyProtection="0"/>
    <xf numFmtId="0" fontId="25" fillId="0" borderId="0" applyFont="0" applyFill="0" applyBorder="0" applyAlignment="0" applyProtection="0"/>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147"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23" fontId="64" fillId="0" borderId="0">
      <protection locked="0"/>
    </xf>
    <xf numFmtId="332" fontId="64"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32" fontId="64"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5"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354" fontId="25" fillId="0" borderId="0">
      <protection locked="0"/>
    </xf>
    <xf numFmtId="179" fontId="45" fillId="0" borderId="0"/>
    <xf numFmtId="172" fontId="45" fillId="0" borderId="0"/>
    <xf numFmtId="172" fontId="45" fillId="0" borderId="0"/>
    <xf numFmtId="180" fontId="4" fillId="0" borderId="0"/>
    <xf numFmtId="180" fontId="4" fillId="0" borderId="0"/>
    <xf numFmtId="180" fontId="45" fillId="0" borderId="0"/>
    <xf numFmtId="180" fontId="4" fillId="0" borderId="0"/>
    <xf numFmtId="180" fontId="4" fillId="0" borderId="0"/>
    <xf numFmtId="180" fontId="4" fillId="0" borderId="0"/>
    <xf numFmtId="172" fontId="45" fillId="0" borderId="0"/>
    <xf numFmtId="180" fontId="4" fillId="0" borderId="0"/>
    <xf numFmtId="180" fontId="4" fillId="0" borderId="0"/>
    <xf numFmtId="180" fontId="45" fillId="0" borderId="0"/>
    <xf numFmtId="191" fontId="45" fillId="0" borderId="0"/>
    <xf numFmtId="180" fontId="4" fillId="0" borderId="0"/>
    <xf numFmtId="180" fontId="4" fillId="0" borderId="0"/>
    <xf numFmtId="180" fontId="45" fillId="0" borderId="0"/>
    <xf numFmtId="180" fontId="4" fillId="0" borderId="0"/>
    <xf numFmtId="180" fontId="4" fillId="0" borderId="0"/>
    <xf numFmtId="180" fontId="4" fillId="0" borderId="0"/>
    <xf numFmtId="180" fontId="4" fillId="0" borderId="0"/>
    <xf numFmtId="356" fontId="25" fillId="0" borderId="0" applyFont="0" applyFill="0" applyBorder="0" applyAlignment="0" applyProtection="0"/>
    <xf numFmtId="357" fontId="25" fillId="0" borderId="0" applyFont="0" applyFill="0" applyBorder="0" applyAlignment="0" applyProtection="0"/>
    <xf numFmtId="358" fontId="25" fillId="0" borderId="0" applyFont="0" applyFill="0" applyBorder="0" applyAlignment="0" applyProtection="0"/>
    <xf numFmtId="359" fontId="25" fillId="0" borderId="0" applyFont="0" applyFill="0" applyBorder="0" applyAlignment="0" applyProtection="0"/>
    <xf numFmtId="0" fontId="455" fillId="0" borderId="0" applyNumberFormat="0" applyFill="0" applyBorder="0" applyAlignment="0" applyProtection="0"/>
    <xf numFmtId="2" fontId="25" fillId="0" borderId="0" applyFont="0" applyFill="0" applyBorder="0" applyAlignment="0" applyProtection="0"/>
    <xf numFmtId="0" fontId="479" fillId="178" borderId="109" applyNumberFormat="0" applyProtection="0"/>
    <xf numFmtId="172" fontId="4" fillId="0" borderId="0"/>
    <xf numFmtId="0" fontId="480" fillId="0" borderId="24" applyNumberFormat="0" applyFill="0" applyAlignment="0" applyProtection="0"/>
    <xf numFmtId="172" fontId="4" fillId="0" borderId="0"/>
    <xf numFmtId="0" fontId="57" fillId="0" borderId="0"/>
    <xf numFmtId="0" fontId="25" fillId="0" borderId="0"/>
    <xf numFmtId="0" fontId="57" fillId="0" borderId="0"/>
    <xf numFmtId="0" fontId="25" fillId="0" borderId="0"/>
    <xf numFmtId="0" fontId="57" fillId="0" borderId="0"/>
    <xf numFmtId="38" fontId="45" fillId="0" borderId="0" applyFont="0" applyFill="0" applyBorder="0" applyAlignment="0" applyProtection="0"/>
    <xf numFmtId="40" fontId="4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45" fillId="0" borderId="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45" fillId="0" borderId="0"/>
    <xf numFmtId="4" fontId="45" fillId="0" borderId="0"/>
    <xf numFmtId="4" fontId="45" fillId="0" borderId="0"/>
    <xf numFmtId="4" fontId="45" fillId="0" borderId="0" applyFill="0" applyBorder="0" applyAlignment="0" applyProtection="0"/>
    <xf numFmtId="4" fontId="45" fillId="0" borderId="0"/>
    <xf numFmtId="4" fontId="45" fillId="0" borderId="0"/>
    <xf numFmtId="4" fontId="4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4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45" fillId="0" borderId="0"/>
    <xf numFmtId="3" fontId="45" fillId="0" borderId="0"/>
    <xf numFmtId="3" fontId="45" fillId="0" borderId="0"/>
    <xf numFmtId="3" fontId="45" fillId="0" borderId="0" applyFill="0" applyBorder="0" applyAlignment="0" applyProtection="0"/>
    <xf numFmtId="3" fontId="45" fillId="0" borderId="0"/>
    <xf numFmtId="3" fontId="45" fillId="0" borderId="0"/>
    <xf numFmtId="3" fontId="4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60" fontId="25" fillId="0" borderId="0" applyFont="0" applyFill="0" applyBorder="0" applyAlignment="0" applyProtection="0"/>
    <xf numFmtId="240" fontId="25" fillId="0" borderId="0" applyFont="0" applyFill="0" applyBorder="0" applyAlignment="0" applyProtection="0"/>
    <xf numFmtId="361" fontId="25" fillId="0" borderId="0" applyFont="0" applyFill="0" applyBorder="0" applyAlignment="0" applyProtection="0"/>
    <xf numFmtId="362" fontId="25" fillId="0" borderId="0" applyFont="0" applyFill="0" applyBorder="0" applyAlignment="0" applyProtection="0"/>
    <xf numFmtId="249" fontId="25" fillId="0" borderId="0" applyFont="0" applyFill="0" applyBorder="0" applyAlignment="0" applyProtection="0"/>
    <xf numFmtId="0" fontId="429" fillId="0" borderId="0" applyNumberFormat="0" applyFill="0" applyBorder="0" applyAlignment="0" applyProtection="0"/>
    <xf numFmtId="172" fontId="4"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101" fillId="0" borderId="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7" fillId="0" borderId="0" applyNumberFormat="0" applyFill="0" applyBorder="0" applyAlignment="0" applyProtection="0"/>
    <xf numFmtId="172" fontId="455"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55" fillId="0" borderId="0" applyNumberFormat="0" applyFill="0" applyBorder="0" applyAlignment="0" applyProtection="0"/>
    <xf numFmtId="0" fontId="455" fillId="0" borderId="0" applyNumberFormat="0" applyFill="0" applyBorder="0" applyAlignment="0" applyProtection="0"/>
    <xf numFmtId="172" fontId="429" fillId="0" borderId="0" applyNumberFormat="0" applyFill="0" applyBorder="0" applyAlignment="0" applyProtection="0"/>
    <xf numFmtId="172" fontId="455"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55"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455"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80" fontId="4" fillId="0" borderId="0"/>
    <xf numFmtId="180" fontId="4" fillId="0" borderId="0"/>
    <xf numFmtId="180" fontId="172"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 fillId="0" borderId="0"/>
    <xf numFmtId="172" fontId="429"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101" fillId="0" borderId="0"/>
    <xf numFmtId="172" fontId="4" fillId="0" borderId="0"/>
    <xf numFmtId="180" fontId="4" fillId="0" borderId="0"/>
    <xf numFmtId="180" fontId="4" fillId="0" borderId="0"/>
    <xf numFmtId="180" fontId="455" fillId="0" borderId="0" applyNumberFormat="0" applyFill="0" applyBorder="0" applyAlignment="0" applyProtection="0"/>
    <xf numFmtId="172" fontId="429" fillId="0" borderId="0" applyNumberFormat="0" applyFill="0" applyBorder="0" applyAlignment="0" applyProtection="0"/>
    <xf numFmtId="180" fontId="4" fillId="0" borderId="0"/>
    <xf numFmtId="180" fontId="4" fillId="0" borderId="0"/>
    <xf numFmtId="180" fontId="455"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29" fillId="0" borderId="0" applyNumberFormat="0" applyFill="0" applyBorder="0" applyAlignment="0" applyProtection="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5" fillId="0" borderId="0" applyNumberFormat="0" applyFill="0" applyBorder="0" applyAlignment="0" applyProtection="0"/>
    <xf numFmtId="172" fontId="101" fillId="0" borderId="0"/>
    <xf numFmtId="172"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29"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29"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29"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55" fillId="0" borderId="0" applyNumberFormat="0" applyFill="0" applyBorder="0" applyAlignment="0" applyProtection="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5"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455" fillId="0" borderId="0" applyNumberFormat="0" applyFill="0" applyBorder="0" applyAlignment="0" applyProtection="0"/>
    <xf numFmtId="172" fontId="455"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29"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429"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5"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5"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5"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5"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91" fontId="455"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0" fontId="455" fillId="0" borderId="0" applyNumberFormat="0" applyFill="0" applyBorder="0" applyAlignment="0" applyProtection="0"/>
    <xf numFmtId="172" fontId="101" fillId="0" borderId="0"/>
    <xf numFmtId="172" fontId="101" fillId="0" borderId="0"/>
    <xf numFmtId="172" fontId="101" fillId="0" borderId="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7" fillId="0" borderId="0" applyNumberFormat="0" applyFill="0" applyBorder="0" applyAlignment="0" applyProtection="0"/>
    <xf numFmtId="172" fontId="101" fillId="0" borderId="0"/>
    <xf numFmtId="172" fontId="129" fillId="0" borderId="0" applyNumberFormat="0" applyFill="0" applyBorder="0" applyAlignment="0" applyProtection="0"/>
    <xf numFmtId="172" fontId="481" fillId="0" borderId="0" applyNumberFormat="0" applyFill="0" applyBorder="0" applyAlignment="0" applyProtection="0"/>
    <xf numFmtId="172" fontId="481" fillId="0" borderId="0" applyNumberFormat="0" applyFill="0" applyBorder="0" applyAlignment="0" applyProtection="0"/>
    <xf numFmtId="172" fontId="481" fillId="0" borderId="0" applyNumberFormat="0" applyFill="0" applyBorder="0" applyAlignment="0" applyProtection="0"/>
    <xf numFmtId="172" fontId="481" fillId="0" borderId="0" applyNumberFormat="0" applyFill="0" applyBorder="0" applyAlignment="0" applyProtection="0"/>
    <xf numFmtId="0"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0"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80" fontId="4" fillId="0" borderId="0"/>
    <xf numFmtId="180" fontId="4" fillId="0" borderId="0"/>
    <xf numFmtId="180" fontId="482" fillId="0" borderId="0" applyNumberFormat="0" applyFont="0" applyFill="0" applyBorder="0" applyAlignment="0" applyProtection="0">
      <alignment vertical="top"/>
    </xf>
    <xf numFmtId="180" fontId="4" fillId="0" borderId="0"/>
    <xf numFmtId="180" fontId="4" fillId="0" borderId="0"/>
    <xf numFmtId="180" fontId="4" fillId="0" borderId="0"/>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80" fontId="4" fillId="0" borderId="0"/>
    <xf numFmtId="180" fontId="4" fillId="0" borderId="0"/>
    <xf numFmtId="180"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80" fontId="4" fillId="0" borderId="0"/>
    <xf numFmtId="180" fontId="4" fillId="0" borderId="0"/>
    <xf numFmtId="180"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80" fontId="4" fillId="0" borderId="0"/>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172" fontId="482" fillId="0" borderId="0" applyNumberFormat="0" applyFont="0" applyFill="0" applyBorder="0" applyAlignment="0" applyProtection="0">
      <alignment vertical="top"/>
    </xf>
    <xf numFmtId="0" fontId="315" fillId="0" borderId="0" applyNumberFormat="0" applyFont="0" applyFill="0" applyBorder="0" applyAlignment="0" applyProtection="0">
      <alignment vertical="top"/>
    </xf>
    <xf numFmtId="0" fontId="315" fillId="0" borderId="0" applyNumberFormat="0" applyFont="0" applyFill="0" applyBorder="0" applyAlignment="0" applyProtection="0">
      <alignment vertical="top"/>
    </xf>
    <xf numFmtId="172" fontId="315" fillId="0" borderId="0" applyNumberFormat="0" applyFont="0" applyFill="0" applyBorder="0" applyAlignment="0" applyProtection="0">
      <alignment vertical="top"/>
    </xf>
    <xf numFmtId="180" fontId="4" fillId="0" borderId="0"/>
    <xf numFmtId="180" fontId="4" fillId="0" borderId="0"/>
    <xf numFmtId="180" fontId="315" fillId="0" borderId="0" applyNumberFormat="0" applyFont="0" applyFill="0" applyBorder="0" applyAlignment="0" applyProtection="0">
      <alignment vertical="top"/>
    </xf>
    <xf numFmtId="180" fontId="4" fillId="0" borderId="0"/>
    <xf numFmtId="180" fontId="4" fillId="0" borderId="0"/>
    <xf numFmtId="180" fontId="4" fillId="0" borderId="0"/>
    <xf numFmtId="172" fontId="315" fillId="0" borderId="0" applyNumberFormat="0" applyFont="0" applyFill="0" applyBorder="0" applyAlignment="0" applyProtection="0">
      <alignment vertical="top"/>
    </xf>
    <xf numFmtId="180" fontId="4" fillId="0" borderId="0"/>
    <xf numFmtId="180" fontId="4" fillId="0" borderId="0"/>
    <xf numFmtId="180" fontId="315" fillId="0" borderId="0" applyNumberFormat="0" applyFont="0" applyFill="0" applyBorder="0" applyAlignment="0" applyProtection="0">
      <alignment vertical="top"/>
    </xf>
    <xf numFmtId="172" fontId="315" fillId="0" borderId="0" applyNumberFormat="0" applyFont="0" applyFill="0" applyBorder="0" applyAlignment="0" applyProtection="0">
      <alignment vertical="top"/>
    </xf>
    <xf numFmtId="180" fontId="4" fillId="0" borderId="0"/>
    <xf numFmtId="180" fontId="4" fillId="0" borderId="0"/>
    <xf numFmtId="180" fontId="315" fillId="0" borderId="0" applyNumberFormat="0" applyFont="0" applyFill="0" applyBorder="0" applyAlignment="0" applyProtection="0">
      <alignment vertical="top"/>
    </xf>
    <xf numFmtId="191" fontId="315" fillId="0" borderId="0" applyNumberFormat="0" applyFont="0" applyFill="0" applyBorder="0" applyAlignment="0" applyProtection="0">
      <alignment vertical="top"/>
    </xf>
    <xf numFmtId="180" fontId="4" fillId="0" borderId="0"/>
    <xf numFmtId="180" fontId="4" fillId="0" borderId="0"/>
    <xf numFmtId="180" fontId="4" fillId="0" borderId="0"/>
    <xf numFmtId="180" fontId="4" fillId="0" borderId="0"/>
    <xf numFmtId="0" fontId="315" fillId="0" borderId="0" applyNumberFormat="0" applyFont="0" applyFill="0" applyBorder="0" applyAlignment="0" applyProtection="0">
      <alignment vertical="top"/>
    </xf>
    <xf numFmtId="0" fontId="315" fillId="0" borderId="0" applyNumberFormat="0" applyFont="0" applyFill="0" applyBorder="0" applyAlignment="0" applyProtection="0">
      <alignment vertical="top"/>
    </xf>
    <xf numFmtId="172" fontId="315" fillId="0" borderId="0" applyNumberFormat="0" applyFont="0" applyFill="0" applyBorder="0" applyAlignment="0" applyProtection="0">
      <alignment vertical="top"/>
    </xf>
    <xf numFmtId="180" fontId="4" fillId="0" borderId="0"/>
    <xf numFmtId="180" fontId="4" fillId="0" borderId="0"/>
    <xf numFmtId="180" fontId="315" fillId="0" borderId="0" applyNumberFormat="0" applyFont="0" applyFill="0" applyBorder="0" applyAlignment="0" applyProtection="0">
      <alignment vertical="top"/>
    </xf>
    <xf numFmtId="180" fontId="4" fillId="0" borderId="0"/>
    <xf numFmtId="180" fontId="4" fillId="0" borderId="0"/>
    <xf numFmtId="180" fontId="4" fillId="0" borderId="0"/>
    <xf numFmtId="172" fontId="315" fillId="0" borderId="0" applyNumberFormat="0" applyFont="0" applyFill="0" applyBorder="0" applyAlignment="0" applyProtection="0">
      <alignment vertical="top"/>
    </xf>
    <xf numFmtId="180" fontId="4" fillId="0" borderId="0"/>
    <xf numFmtId="180" fontId="4" fillId="0" borderId="0"/>
    <xf numFmtId="180" fontId="315" fillId="0" borderId="0" applyNumberFormat="0" applyFont="0" applyFill="0" applyBorder="0" applyAlignment="0" applyProtection="0">
      <alignment vertical="top"/>
    </xf>
    <xf numFmtId="172" fontId="315" fillId="0" borderId="0" applyNumberFormat="0" applyFont="0" applyFill="0" applyBorder="0" applyAlignment="0" applyProtection="0">
      <alignment vertical="top"/>
    </xf>
    <xf numFmtId="180" fontId="4" fillId="0" borderId="0"/>
    <xf numFmtId="180" fontId="4" fillId="0" borderId="0"/>
    <xf numFmtId="180" fontId="315" fillId="0" borderId="0" applyNumberFormat="0" applyFont="0" applyFill="0" applyBorder="0" applyAlignment="0" applyProtection="0">
      <alignment vertical="top"/>
    </xf>
    <xf numFmtId="191" fontId="315" fillId="0" borderId="0" applyNumberFormat="0" applyFont="0" applyFill="0" applyBorder="0" applyAlignment="0" applyProtection="0">
      <alignment vertical="top"/>
    </xf>
    <xf numFmtId="180" fontId="4" fillId="0" borderId="0"/>
    <xf numFmtId="180" fontId="4" fillId="0" borderId="0"/>
    <xf numFmtId="180" fontId="4" fillId="0" borderId="0"/>
    <xf numFmtId="180" fontId="4" fillId="0" borderId="0"/>
    <xf numFmtId="0"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0" fontId="482" fillId="0" borderId="0" applyNumberFormat="0" applyFont="0" applyFill="0" applyBorder="0" applyAlignment="0" applyProtection="0"/>
    <xf numFmtId="172" fontId="482" fillId="0" borderId="0" applyNumberFormat="0" applyFont="0" applyFill="0" applyBorder="0" applyAlignment="0" applyProtection="0"/>
    <xf numFmtId="180" fontId="4" fillId="0" borderId="0"/>
    <xf numFmtId="180" fontId="4" fillId="0" borderId="0"/>
    <xf numFmtId="180" fontId="482" fillId="0" borderId="0" applyNumberFormat="0" applyFont="0" applyFill="0" applyBorder="0" applyAlignment="0" applyProtection="0"/>
    <xf numFmtId="180" fontId="4" fillId="0" borderId="0"/>
    <xf numFmtId="180" fontId="4" fillId="0" borderId="0"/>
    <xf numFmtId="180" fontId="4" fillId="0" borderId="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80" fontId="4" fillId="0" borderId="0"/>
    <xf numFmtId="180" fontId="4" fillId="0" borderId="0"/>
    <xf numFmtId="180"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80" fontId="4" fillId="0" borderId="0"/>
    <xf numFmtId="180" fontId="4" fillId="0" borderId="0"/>
    <xf numFmtId="180" fontId="482" fillId="0" borderId="0" applyNumberFormat="0" applyFont="0" applyFill="0" applyBorder="0" applyAlignment="0" applyProtection="0"/>
    <xf numFmtId="172" fontId="482" fillId="0" borderId="0" applyNumberFormat="0" applyFont="0" applyFill="0" applyBorder="0" applyAlignment="0" applyProtection="0"/>
    <xf numFmtId="180" fontId="4" fillId="0" borderId="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172" fontId="482" fillId="0" borderId="0" applyNumberFormat="0" applyFont="0" applyFill="0" applyBorder="0" applyAlignment="0" applyProtection="0"/>
    <xf numFmtId="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80" fontId="4" fillId="0" borderId="0"/>
    <xf numFmtId="180" fontId="4" fillId="0" borderId="0"/>
    <xf numFmtId="180" fontId="4" fillId="0" borderId="0"/>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80" fontId="4" fillId="0" borderId="0"/>
    <xf numFmtId="180" fontId="4" fillId="0" borderId="0"/>
    <xf numFmtId="180" fontId="4" fillId="0" borderId="0"/>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80" fontId="4" fillId="0" borderId="0"/>
    <xf numFmtId="180" fontId="4" fillId="0" borderId="0"/>
    <xf numFmtId="180" fontId="4" fillId="0" borderId="0"/>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80" fontId="4" fillId="0" borderId="0"/>
    <xf numFmtId="180"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80" fontId="4" fillId="0" borderId="0"/>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172" fontId="482"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center"/>
    </xf>
    <xf numFmtId="0" fontId="483" fillId="0" borderId="0" applyNumberFormat="0" applyFont="0" applyFill="0" applyBorder="0" applyAlignment="0" applyProtection="0">
      <alignment horizontal="center"/>
    </xf>
    <xf numFmtId="191" fontId="483" fillId="0" borderId="0" applyNumberFormat="0" applyFont="0" applyFill="0" applyBorder="0" applyAlignment="0" applyProtection="0">
      <alignment horizontal="center"/>
    </xf>
    <xf numFmtId="180" fontId="4" fillId="0" borderId="0"/>
    <xf numFmtId="180" fontId="4" fillId="0" borderId="0"/>
    <xf numFmtId="180" fontId="483" fillId="0" borderId="0" applyNumberFormat="0" applyFont="0" applyFill="0" applyBorder="0" applyAlignment="0" applyProtection="0">
      <alignment horizontal="center"/>
    </xf>
    <xf numFmtId="180" fontId="4" fillId="0" borderId="0"/>
    <xf numFmtId="180" fontId="4" fillId="0" borderId="0"/>
    <xf numFmtId="180" fontId="4" fillId="0" borderId="0"/>
    <xf numFmtId="172" fontId="483" fillId="0" borderId="0" applyNumberFormat="0" applyFont="0" applyFill="0" applyBorder="0" applyAlignment="0" applyProtection="0">
      <alignment horizontal="center"/>
    </xf>
    <xf numFmtId="180" fontId="4" fillId="0" borderId="0"/>
    <xf numFmtId="180" fontId="4" fillId="0" borderId="0"/>
    <xf numFmtId="180" fontId="483" fillId="0" borderId="0" applyNumberFormat="0" applyFont="0" applyFill="0" applyBorder="0" applyAlignment="0" applyProtection="0">
      <alignment horizontal="center"/>
    </xf>
    <xf numFmtId="191" fontId="483" fillId="0" borderId="0" applyNumberFormat="0" applyFont="0" applyFill="0" applyBorder="0" applyAlignment="0" applyProtection="0">
      <alignment horizontal="center"/>
    </xf>
    <xf numFmtId="180" fontId="4" fillId="0" borderId="0"/>
    <xf numFmtId="180" fontId="4" fillId="0" borderId="0"/>
    <xf numFmtId="180" fontId="483" fillId="0" borderId="0" applyNumberFormat="0" applyFont="0" applyFill="0" applyBorder="0" applyAlignment="0" applyProtection="0">
      <alignment horizontal="center"/>
    </xf>
    <xf numFmtId="191" fontId="483" fillId="0" borderId="0" applyNumberFormat="0" applyFont="0" applyFill="0" applyBorder="0" applyAlignment="0" applyProtection="0">
      <alignment horizontal="center"/>
    </xf>
    <xf numFmtId="180" fontId="4" fillId="0" borderId="0"/>
    <xf numFmtId="180" fontId="4" fillId="0" borderId="0"/>
    <xf numFmtId="180" fontId="4" fillId="0" borderId="0"/>
    <xf numFmtId="180" fontId="4" fillId="0" borderId="0"/>
    <xf numFmtId="0" fontId="483" fillId="0" borderId="0" applyNumberFormat="0" applyFont="0" applyFill="0" applyBorder="0" applyAlignment="0" applyProtection="0">
      <alignment horizontal="center"/>
    </xf>
    <xf numFmtId="0" fontId="483" fillId="0" borderId="0" applyNumberFormat="0" applyFont="0" applyFill="0" applyBorder="0" applyAlignment="0" applyProtection="0">
      <alignment horizontal="center"/>
    </xf>
    <xf numFmtId="191" fontId="483" fillId="0" borderId="0" applyNumberFormat="0" applyFont="0" applyFill="0" applyBorder="0" applyAlignment="0" applyProtection="0">
      <alignment horizontal="center"/>
    </xf>
    <xf numFmtId="180" fontId="4" fillId="0" borderId="0"/>
    <xf numFmtId="180" fontId="4" fillId="0" borderId="0"/>
    <xf numFmtId="180" fontId="483" fillId="0" borderId="0" applyNumberFormat="0" applyFont="0" applyFill="0" applyBorder="0" applyAlignment="0" applyProtection="0">
      <alignment horizontal="center"/>
    </xf>
    <xf numFmtId="180" fontId="4" fillId="0" borderId="0"/>
    <xf numFmtId="180" fontId="4" fillId="0" borderId="0"/>
    <xf numFmtId="180" fontId="4" fillId="0" borderId="0"/>
    <xf numFmtId="172" fontId="483" fillId="0" borderId="0" applyNumberFormat="0" applyFont="0" applyFill="0" applyBorder="0" applyAlignment="0" applyProtection="0">
      <alignment horizontal="center"/>
    </xf>
    <xf numFmtId="180" fontId="4" fillId="0" borderId="0"/>
    <xf numFmtId="180" fontId="4" fillId="0" borderId="0"/>
    <xf numFmtId="180" fontId="483" fillId="0" borderId="0" applyNumberFormat="0" applyFont="0" applyFill="0" applyBorder="0" applyAlignment="0" applyProtection="0">
      <alignment horizontal="center"/>
    </xf>
    <xf numFmtId="191" fontId="483" fillId="0" borderId="0" applyNumberFormat="0" applyFont="0" applyFill="0" applyBorder="0" applyAlignment="0" applyProtection="0">
      <alignment horizontal="center"/>
    </xf>
    <xf numFmtId="180" fontId="4" fillId="0" borderId="0"/>
    <xf numFmtId="180" fontId="4" fillId="0" borderId="0"/>
    <xf numFmtId="180" fontId="483" fillId="0" borderId="0" applyNumberFormat="0" applyFont="0" applyFill="0" applyBorder="0" applyAlignment="0" applyProtection="0">
      <alignment horizontal="center"/>
    </xf>
    <xf numFmtId="191" fontId="483" fillId="0" borderId="0" applyNumberFormat="0" applyFont="0" applyFill="0" applyBorder="0" applyAlignment="0" applyProtection="0">
      <alignment horizontal="center"/>
    </xf>
    <xf numFmtId="180" fontId="4" fillId="0" borderId="0"/>
    <xf numFmtId="180" fontId="4" fillId="0" borderId="0"/>
    <xf numFmtId="180" fontId="4" fillId="0" borderId="0"/>
    <xf numFmtId="180" fontId="4" fillId="0" borderId="0"/>
    <xf numFmtId="0" fontId="484" fillId="0" borderId="0" applyNumberFormat="0" applyFont="0" applyFill="0" applyBorder="0" applyAlignment="0" applyProtection="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0" fontId="484" fillId="0" borderId="0" applyNumberFormat="0" applyFont="0" applyFill="0" applyBorder="0" applyAlignment="0" applyProtection="0"/>
    <xf numFmtId="172" fontId="52" fillId="0" borderId="0"/>
    <xf numFmtId="180" fontId="4" fillId="0" borderId="0"/>
    <xf numFmtId="180" fontId="4" fillId="0" borderId="0"/>
    <xf numFmtId="180" fontId="484" fillId="0" borderId="0" applyNumberFormat="0" applyFont="0" applyFill="0" applyBorder="0" applyAlignment="0" applyProtection="0"/>
    <xf numFmtId="180" fontId="4" fillId="0" borderId="0"/>
    <xf numFmtId="180" fontId="4" fillId="0" borderId="0"/>
    <xf numFmtId="180" fontId="4"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80" fontId="4" fillId="0" borderId="0"/>
    <xf numFmtId="180" fontId="4" fillId="0" borderId="0"/>
    <xf numFmtId="180" fontId="484" fillId="0" borderId="0" applyNumberFormat="0" applyFont="0" applyFill="0" applyBorder="0" applyAlignment="0" applyProtection="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72" fontId="52" fillId="0" borderId="0"/>
    <xf numFmtId="180" fontId="4" fillId="0" borderId="0"/>
    <xf numFmtId="180" fontId="4" fillId="0" borderId="0"/>
    <xf numFmtId="180" fontId="484" fillId="0" borderId="0" applyNumberFormat="0" applyFont="0" applyFill="0" applyBorder="0" applyAlignment="0" applyProtection="0"/>
    <xf numFmtId="172" fontId="52" fillId="0" borderId="0"/>
    <xf numFmtId="180" fontId="4" fillId="0" borderId="0"/>
    <xf numFmtId="172" fontId="52" fillId="0" borderId="0"/>
    <xf numFmtId="172" fontId="52" fillId="0" borderId="0"/>
    <xf numFmtId="172" fontId="52" fillId="0" borderId="0"/>
    <xf numFmtId="172" fontId="52" fillId="0" borderId="0"/>
    <xf numFmtId="0" fontId="485" fillId="0" borderId="0">
      <alignment horizontal="left" wrapText="1"/>
    </xf>
    <xf numFmtId="0" fontId="485" fillId="0" borderId="0">
      <alignment horizontal="left" wrapText="1"/>
    </xf>
    <xf numFmtId="172" fontId="485" fillId="0" borderId="0">
      <alignment horizontal="left" wrapText="1"/>
    </xf>
    <xf numFmtId="180" fontId="4" fillId="0" borderId="0"/>
    <xf numFmtId="180" fontId="4" fillId="0" borderId="0"/>
    <xf numFmtId="180" fontId="485" fillId="0" borderId="0">
      <alignment horizontal="left" wrapText="1"/>
    </xf>
    <xf numFmtId="180" fontId="4" fillId="0" borderId="0"/>
    <xf numFmtId="180" fontId="4" fillId="0" borderId="0"/>
    <xf numFmtId="180" fontId="4" fillId="0" borderId="0"/>
    <xf numFmtId="172" fontId="485" fillId="0" borderId="0">
      <alignment horizontal="left" wrapText="1"/>
    </xf>
    <xf numFmtId="180" fontId="4" fillId="0" borderId="0"/>
    <xf numFmtId="180" fontId="4" fillId="0" borderId="0"/>
    <xf numFmtId="180" fontId="485" fillId="0" borderId="0">
      <alignment horizontal="left" wrapText="1"/>
    </xf>
    <xf numFmtId="172" fontId="485" fillId="0" borderId="0">
      <alignment horizontal="left" wrapText="1"/>
    </xf>
    <xf numFmtId="180" fontId="4" fillId="0" borderId="0"/>
    <xf numFmtId="180" fontId="4" fillId="0" borderId="0"/>
    <xf numFmtId="180" fontId="485" fillId="0" borderId="0">
      <alignment horizontal="left" wrapText="1"/>
    </xf>
    <xf numFmtId="191" fontId="485" fillId="0" borderId="0">
      <alignment horizontal="left" wrapText="1"/>
    </xf>
    <xf numFmtId="180" fontId="4" fillId="0" borderId="0"/>
    <xf numFmtId="180" fontId="4" fillId="0" borderId="0"/>
    <xf numFmtId="180" fontId="4" fillId="0" borderId="0"/>
    <xf numFmtId="180" fontId="4" fillId="0" borderId="0"/>
    <xf numFmtId="0" fontId="486" fillId="0" borderId="85" applyNumberFormat="0" applyFont="0" applyFill="0" applyBorder="0" applyAlignment="0" applyProtection="0">
      <alignment horizontal="center" wrapText="1"/>
    </xf>
    <xf numFmtId="179" fontId="486" fillId="0" borderId="85" applyNumberFormat="0" applyFont="0" applyFill="0" applyBorder="0" applyAlignment="0" applyProtection="0">
      <alignment horizontal="center" wrapText="1"/>
    </xf>
    <xf numFmtId="179" fontId="486" fillId="0" borderId="85" applyNumberFormat="0" applyFont="0" applyFill="0" applyBorder="0" applyAlignment="0" applyProtection="0">
      <alignment horizontal="center" wrapText="1"/>
    </xf>
    <xf numFmtId="180" fontId="4" fillId="0" borderId="0"/>
    <xf numFmtId="180" fontId="4" fillId="0" borderId="0"/>
    <xf numFmtId="180" fontId="486" fillId="0" borderId="85" applyNumberFormat="0" applyFont="0" applyFill="0" applyBorder="0" applyAlignment="0" applyProtection="0">
      <alignment horizontal="center" wrapText="1"/>
    </xf>
    <xf numFmtId="180" fontId="4" fillId="0" borderId="0"/>
    <xf numFmtId="180" fontId="4" fillId="0" borderId="0"/>
    <xf numFmtId="180" fontId="4" fillId="0" borderId="0"/>
    <xf numFmtId="0" fontId="486" fillId="0" borderId="85" applyNumberFormat="0" applyFont="0" applyFill="0" applyBorder="0" applyAlignment="0" applyProtection="0">
      <alignment horizontal="center" wrapText="1"/>
    </xf>
    <xf numFmtId="180" fontId="4" fillId="0" borderId="0"/>
    <xf numFmtId="180" fontId="4" fillId="0" borderId="0"/>
    <xf numFmtId="180" fontId="486" fillId="0" borderId="85" applyNumberFormat="0" applyFont="0" applyFill="0" applyBorder="0" applyAlignment="0" applyProtection="0">
      <alignment horizontal="center" wrapText="1"/>
    </xf>
    <xf numFmtId="172" fontId="486" fillId="0" borderId="85" applyNumberFormat="0" applyFont="0" applyFill="0" applyBorder="0" applyAlignment="0" applyProtection="0">
      <alignment horizontal="center" wrapText="1"/>
    </xf>
    <xf numFmtId="180" fontId="4" fillId="0" borderId="0"/>
    <xf numFmtId="180" fontId="4" fillId="0" borderId="0"/>
    <xf numFmtId="180" fontId="486" fillId="0" borderId="85" applyNumberFormat="0" applyFont="0" applyFill="0" applyBorder="0" applyAlignment="0" applyProtection="0">
      <alignment horizontal="center" wrapText="1"/>
    </xf>
    <xf numFmtId="191" fontId="486" fillId="0" borderId="85" applyNumberFormat="0" applyFont="0" applyFill="0" applyBorder="0" applyAlignment="0" applyProtection="0">
      <alignment horizontal="center" wrapText="1"/>
    </xf>
    <xf numFmtId="180" fontId="4" fillId="0" borderId="0"/>
    <xf numFmtId="180" fontId="4" fillId="0" borderId="0"/>
    <xf numFmtId="180" fontId="4" fillId="0" borderId="0"/>
    <xf numFmtId="180" fontId="4" fillId="0" borderId="0"/>
    <xf numFmtId="363" fontId="84" fillId="0" borderId="0" applyNumberFormat="0" applyFont="0" applyFill="0" applyBorder="0" applyAlignment="0" applyProtection="0">
      <alignment horizontal="right"/>
    </xf>
    <xf numFmtId="172" fontId="52" fillId="0" borderId="0" applyNumberFormat="0" applyFill="0" applyBorder="0" applyAlignment="0" applyProtection="0"/>
    <xf numFmtId="0" fontId="486" fillId="0" borderId="0" applyNumberFormat="0" applyFont="0" applyFill="0" applyBorder="0" applyAlignment="0" applyProtection="0">
      <alignment horizontal="left" indent="1"/>
    </xf>
    <xf numFmtId="0" fontId="486" fillId="0" borderId="0" applyNumberFormat="0" applyFont="0" applyFill="0" applyBorder="0" applyAlignment="0" applyProtection="0">
      <alignment horizontal="left" indent="1"/>
    </xf>
    <xf numFmtId="172" fontId="486" fillId="0" borderId="0" applyNumberFormat="0" applyFont="0" applyFill="0" applyBorder="0" applyAlignment="0" applyProtection="0">
      <alignment horizontal="left" indent="1"/>
    </xf>
    <xf numFmtId="180" fontId="4" fillId="0" borderId="0"/>
    <xf numFmtId="180" fontId="4" fillId="0" borderId="0"/>
    <xf numFmtId="180" fontId="486" fillId="0" borderId="0" applyNumberFormat="0" applyFont="0" applyFill="0" applyBorder="0" applyAlignment="0" applyProtection="0">
      <alignment horizontal="left" indent="1"/>
    </xf>
    <xf numFmtId="180" fontId="4" fillId="0" borderId="0"/>
    <xf numFmtId="180" fontId="4" fillId="0" borderId="0"/>
    <xf numFmtId="180" fontId="4" fillId="0" borderId="0"/>
    <xf numFmtId="172" fontId="486" fillId="0" borderId="0" applyNumberFormat="0" applyFont="0" applyFill="0" applyBorder="0" applyAlignment="0" applyProtection="0">
      <alignment horizontal="left" indent="1"/>
    </xf>
    <xf numFmtId="180" fontId="4" fillId="0" borderId="0"/>
    <xf numFmtId="180" fontId="4" fillId="0" borderId="0"/>
    <xf numFmtId="180" fontId="486" fillId="0" borderId="0" applyNumberFormat="0" applyFont="0" applyFill="0" applyBorder="0" applyAlignment="0" applyProtection="0">
      <alignment horizontal="left" indent="1"/>
    </xf>
    <xf numFmtId="172" fontId="486" fillId="0" borderId="0" applyNumberFormat="0" applyFont="0" applyFill="0" applyBorder="0" applyAlignment="0" applyProtection="0">
      <alignment horizontal="left" indent="1"/>
    </xf>
    <xf numFmtId="180" fontId="4" fillId="0" borderId="0"/>
    <xf numFmtId="180" fontId="4" fillId="0" borderId="0"/>
    <xf numFmtId="180" fontId="486" fillId="0" borderId="0" applyNumberFormat="0" applyFont="0" applyFill="0" applyBorder="0" applyAlignment="0" applyProtection="0">
      <alignment horizontal="left" indent="1"/>
    </xf>
    <xf numFmtId="191" fontId="486" fillId="0" borderId="0" applyNumberFormat="0" applyFont="0" applyFill="0" applyBorder="0" applyAlignment="0" applyProtection="0">
      <alignment horizontal="left" indent="1"/>
    </xf>
    <xf numFmtId="180" fontId="4" fillId="0" borderId="0"/>
    <xf numFmtId="180" fontId="4" fillId="0" borderId="0"/>
    <xf numFmtId="180" fontId="4" fillId="0" borderId="0"/>
    <xf numFmtId="180" fontId="4" fillId="0" borderId="0"/>
    <xf numFmtId="364" fontId="486" fillId="0" borderId="0" applyNumberFormat="0" applyFont="0" applyFill="0" applyBorder="0" applyAlignment="0" applyProtection="0"/>
    <xf numFmtId="172" fontId="52" fillId="0" borderId="0" applyNumberFormat="0" applyFill="0" applyBorder="0" applyAlignment="0" applyProtection="0"/>
    <xf numFmtId="0" fontId="484" fillId="0" borderId="78" applyNumberFormat="0" applyFont="0" applyFill="0" applyBorder="0" applyAlignment="0" applyProtection="0"/>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80" fontId="4" fillId="0" borderId="0"/>
    <xf numFmtId="180" fontId="4" fillId="0" borderId="0"/>
    <xf numFmtId="180" fontId="484" fillId="0" borderId="78" applyNumberFormat="0" applyFont="0" applyFill="0" applyBorder="0" applyAlignment="0" applyProtection="0"/>
    <xf numFmtId="0" fontId="52" fillId="0" borderId="85" applyNumberFormat="0" applyFont="0" applyFill="0" applyAlignment="0" applyProtection="0">
      <alignment horizontal="center"/>
    </xf>
    <xf numFmtId="180" fontId="4" fillId="0" borderId="0"/>
    <xf numFmtId="180" fontId="4" fillId="0" borderId="0"/>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0" fontId="484" fillId="0" borderId="78" applyNumberFormat="0" applyFont="0" applyFill="0" applyBorder="0" applyAlignment="0" applyProtection="0"/>
    <xf numFmtId="172" fontId="4" fillId="0" borderId="0"/>
    <xf numFmtId="180" fontId="4" fillId="0" borderId="0"/>
    <xf numFmtId="180" fontId="484" fillId="0" borderId="78" applyNumberFormat="0" applyFont="0" applyFill="0" applyBorder="0" applyAlignment="0" applyProtection="0"/>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4" fillId="0" borderId="0"/>
    <xf numFmtId="172" fontId="4" fillId="0" borderId="0"/>
    <xf numFmtId="180" fontId="4" fillId="0" borderId="0"/>
    <xf numFmtId="180" fontId="484" fillId="0" borderId="78" applyNumberFormat="0" applyFont="0" applyFill="0" applyBorder="0" applyAlignment="0" applyProtection="0"/>
    <xf numFmtId="172" fontId="4" fillId="0" borderId="0"/>
    <xf numFmtId="172" fontId="4" fillId="0" borderId="0"/>
    <xf numFmtId="172" fontId="4" fillId="0" borderId="0"/>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172" fontId="52" fillId="0" borderId="85" applyNumberFormat="0" applyFont="0" applyFill="0" applyAlignment="0" applyProtection="0">
      <alignment horizontal="center"/>
    </xf>
    <xf numFmtId="0"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0" fontId="52" fillId="0" borderId="0" applyNumberFormat="0" applyFont="0" applyFill="0" applyBorder="0" applyAlignment="0" applyProtection="0">
      <alignment horizontal="left" wrapText="1" indent="1"/>
    </xf>
    <xf numFmtId="172" fontId="4" fillId="0" borderId="0"/>
    <xf numFmtId="180" fontId="4" fillId="0" borderId="0"/>
    <xf numFmtId="180" fontId="4" fillId="0" borderId="0"/>
    <xf numFmtId="180" fontId="4" fillId="0" borderId="0"/>
    <xf numFmtId="172" fontId="52" fillId="0" borderId="0" applyNumberFormat="0" applyFont="0" applyFill="0" applyBorder="0" applyAlignment="0" applyProtection="0">
      <alignment horizontal="left" wrapText="1" indent="1"/>
    </xf>
    <xf numFmtId="180" fontId="4" fillId="0" borderId="0"/>
    <xf numFmtId="180" fontId="4" fillId="0" borderId="0"/>
    <xf numFmtId="180" fontId="52" fillId="0" borderId="0" applyNumberFormat="0" applyFont="0" applyFill="0" applyBorder="0" applyAlignment="0" applyProtection="0">
      <alignment horizontal="left" wrapText="1" indent="1"/>
    </xf>
    <xf numFmtId="180" fontId="4" fillId="0" borderId="0"/>
    <xf numFmtId="191" fontId="52" fillId="0" borderId="0" applyNumberFormat="0" applyFont="0" applyFill="0" applyBorder="0" applyAlignment="0" applyProtection="0">
      <alignment horizontal="left" wrapText="1" indent="1"/>
    </xf>
    <xf numFmtId="180" fontId="4" fillId="0" borderId="0"/>
    <xf numFmtId="180" fontId="4" fillId="0" borderId="0"/>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4" fillId="0" borderId="0"/>
    <xf numFmtId="172" fontId="4" fillId="0" borderId="0"/>
    <xf numFmtId="180" fontId="4" fillId="0" borderId="0"/>
    <xf numFmtId="180" fontId="4" fillId="0" borderId="0"/>
    <xf numFmtId="180" fontId="4" fillId="0" borderId="0"/>
    <xf numFmtId="172" fontId="52" fillId="0" borderId="0" applyNumberFormat="0" applyFont="0" applyFill="0" applyBorder="0" applyAlignment="0" applyProtection="0">
      <alignment horizontal="left" wrapText="1" indent="1"/>
    </xf>
    <xf numFmtId="180" fontId="4" fillId="0" borderId="0"/>
    <xf numFmtId="180" fontId="4" fillId="0" borderId="0"/>
    <xf numFmtId="180" fontId="52" fillId="0" borderId="0" applyNumberFormat="0" applyFont="0" applyFill="0" applyBorder="0" applyAlignment="0" applyProtection="0">
      <alignment horizontal="left" wrapText="1" indent="1"/>
    </xf>
    <xf numFmtId="180" fontId="4" fillId="0" borderId="0"/>
    <xf numFmtId="191" fontId="52" fillId="0" borderId="0" applyNumberFormat="0" applyFont="0" applyFill="0" applyBorder="0" applyAlignment="0" applyProtection="0">
      <alignment horizontal="left" wrapText="1" indent="1"/>
    </xf>
    <xf numFmtId="180" fontId="4" fillId="0" borderId="0"/>
    <xf numFmtId="180" fontId="4" fillId="0" borderId="0"/>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72" fontId="4" fillId="0" borderId="0"/>
    <xf numFmtId="172" fontId="4" fillId="0" borderId="0"/>
    <xf numFmtId="180" fontId="4" fillId="0" borderId="0"/>
    <xf numFmtId="180" fontId="4" fillId="0" borderId="0"/>
    <xf numFmtId="180" fontId="52" fillId="0" borderId="0" applyNumberFormat="0" applyFont="0" applyFill="0" applyBorder="0" applyAlignment="0" applyProtection="0">
      <alignment horizontal="left" wrapText="1" indent="1"/>
    </xf>
    <xf numFmtId="180" fontId="4" fillId="0" borderId="0"/>
    <xf numFmtId="180" fontId="4" fillId="0" borderId="0"/>
    <xf numFmtId="180" fontId="4" fillId="0" borderId="0"/>
    <xf numFmtId="172" fontId="4" fillId="0" borderId="0"/>
    <xf numFmtId="172" fontId="4" fillId="0" borderId="0"/>
    <xf numFmtId="180" fontId="4" fillId="0" borderId="0"/>
    <xf numFmtId="180" fontId="52" fillId="0" borderId="0" applyNumberFormat="0" applyFont="0" applyFill="0" applyBorder="0" applyAlignment="0" applyProtection="0">
      <alignment horizontal="left" wrapText="1" indent="1"/>
    </xf>
    <xf numFmtId="172" fontId="4" fillId="0" borderId="0"/>
    <xf numFmtId="180" fontId="4" fillId="0" borderId="0"/>
    <xf numFmtId="180" fontId="4" fillId="0" borderId="0"/>
    <xf numFmtId="180"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180" fontId="4" fillId="0" borderId="0"/>
    <xf numFmtId="172" fontId="52" fillId="0" borderId="0" applyNumberFormat="0" applyFont="0" applyFill="0" applyBorder="0" applyAlignment="0" applyProtection="0">
      <alignment horizontal="left" wrapText="1" indent="1"/>
    </xf>
    <xf numFmtId="172" fontId="52" fillId="0" borderId="0" applyNumberFormat="0" applyFont="0" applyFill="0" applyBorder="0" applyAlignment="0" applyProtection="0">
      <alignment horizontal="left" wrapText="1" indent="1"/>
    </xf>
    <xf numFmtId="0" fontId="486" fillId="0" borderId="0" applyNumberFormat="0" applyFont="0" applyFill="0" applyBorder="0" applyAlignment="0" applyProtection="0">
      <alignment horizontal="left" indent="1"/>
    </xf>
    <xf numFmtId="0" fontId="486" fillId="0" borderId="0" applyNumberFormat="0" applyFont="0" applyFill="0" applyBorder="0" applyAlignment="0" applyProtection="0">
      <alignment horizontal="left" indent="1"/>
    </xf>
    <xf numFmtId="172" fontId="486" fillId="0" borderId="0" applyNumberFormat="0" applyFont="0" applyFill="0" applyBorder="0" applyAlignment="0" applyProtection="0">
      <alignment horizontal="left" indent="1"/>
    </xf>
    <xf numFmtId="180" fontId="4" fillId="0" borderId="0"/>
    <xf numFmtId="180" fontId="4" fillId="0" borderId="0"/>
    <xf numFmtId="180" fontId="486" fillId="0" borderId="0" applyNumberFormat="0" applyFont="0" applyFill="0" applyBorder="0" applyAlignment="0" applyProtection="0">
      <alignment horizontal="left" indent="1"/>
    </xf>
    <xf numFmtId="180" fontId="4" fillId="0" borderId="0"/>
    <xf numFmtId="180" fontId="4" fillId="0" borderId="0"/>
    <xf numFmtId="180" fontId="4" fillId="0" borderId="0"/>
    <xf numFmtId="172" fontId="486" fillId="0" borderId="0" applyNumberFormat="0" applyFont="0" applyFill="0" applyBorder="0" applyAlignment="0" applyProtection="0">
      <alignment horizontal="left" indent="1"/>
    </xf>
    <xf numFmtId="180" fontId="4" fillId="0" borderId="0"/>
    <xf numFmtId="180" fontId="4" fillId="0" borderId="0"/>
    <xf numFmtId="180" fontId="486" fillId="0" borderId="0" applyNumberFormat="0" applyFont="0" applyFill="0" applyBorder="0" applyAlignment="0" applyProtection="0">
      <alignment horizontal="left" indent="1"/>
    </xf>
    <xf numFmtId="172" fontId="486" fillId="0" borderId="0" applyNumberFormat="0" applyFont="0" applyFill="0" applyBorder="0" applyAlignment="0" applyProtection="0">
      <alignment horizontal="left" indent="1"/>
    </xf>
    <xf numFmtId="180" fontId="4" fillId="0" borderId="0"/>
    <xf numFmtId="180" fontId="4" fillId="0" borderId="0"/>
    <xf numFmtId="180" fontId="486" fillId="0" borderId="0" applyNumberFormat="0" applyFont="0" applyFill="0" applyBorder="0" applyAlignment="0" applyProtection="0">
      <alignment horizontal="left" indent="1"/>
    </xf>
    <xf numFmtId="191" fontId="486" fillId="0" borderId="0" applyNumberFormat="0" applyFont="0" applyFill="0" applyBorder="0" applyAlignment="0" applyProtection="0">
      <alignment horizontal="left" indent="1"/>
    </xf>
    <xf numFmtId="180" fontId="4" fillId="0" borderId="0"/>
    <xf numFmtId="180" fontId="4" fillId="0" borderId="0"/>
    <xf numFmtId="180" fontId="4" fillId="0" borderId="0"/>
    <xf numFmtId="180" fontId="4" fillId="0" borderId="0"/>
    <xf numFmtId="0"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0" fontId="52" fillId="0" borderId="0" applyNumberFormat="0" applyFont="0" applyFill="0" applyBorder="0" applyAlignment="0" applyProtection="0">
      <alignment horizontal="left" wrapText="1" indent="2"/>
    </xf>
    <xf numFmtId="172" fontId="4" fillId="0" borderId="0"/>
    <xf numFmtId="180" fontId="4" fillId="0" borderId="0"/>
    <xf numFmtId="180" fontId="4" fillId="0" borderId="0"/>
    <xf numFmtId="180" fontId="4" fillId="0" borderId="0"/>
    <xf numFmtId="172" fontId="52" fillId="0" borderId="0" applyNumberFormat="0" applyFont="0" applyFill="0" applyBorder="0" applyAlignment="0" applyProtection="0">
      <alignment horizontal="left" wrapText="1" indent="2"/>
    </xf>
    <xf numFmtId="180" fontId="4" fillId="0" borderId="0"/>
    <xf numFmtId="180" fontId="4" fillId="0" borderId="0"/>
    <xf numFmtId="180" fontId="52" fillId="0" borderId="0" applyNumberFormat="0" applyFont="0" applyFill="0" applyBorder="0" applyAlignment="0" applyProtection="0">
      <alignment horizontal="left" wrapText="1" indent="2"/>
    </xf>
    <xf numFmtId="180" fontId="4" fillId="0" borderId="0"/>
    <xf numFmtId="191" fontId="52" fillId="0" borderId="0" applyNumberFormat="0" applyFont="0" applyFill="0" applyBorder="0" applyAlignment="0" applyProtection="0">
      <alignment horizontal="left" wrapText="1" indent="2"/>
    </xf>
    <xf numFmtId="180" fontId="4" fillId="0" borderId="0"/>
    <xf numFmtId="180" fontId="4" fillId="0" borderId="0"/>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4" fillId="0" borderId="0"/>
    <xf numFmtId="172" fontId="4" fillId="0" borderId="0"/>
    <xf numFmtId="180" fontId="4" fillId="0" borderId="0"/>
    <xf numFmtId="180" fontId="4" fillId="0" borderId="0"/>
    <xf numFmtId="180" fontId="4" fillId="0" borderId="0"/>
    <xf numFmtId="172" fontId="52" fillId="0" borderId="0" applyNumberFormat="0" applyFont="0" applyFill="0" applyBorder="0" applyAlignment="0" applyProtection="0">
      <alignment horizontal="left" wrapText="1" indent="2"/>
    </xf>
    <xf numFmtId="180" fontId="4" fillId="0" borderId="0"/>
    <xf numFmtId="180" fontId="4" fillId="0" borderId="0"/>
    <xf numFmtId="180" fontId="52" fillId="0" borderId="0" applyNumberFormat="0" applyFont="0" applyFill="0" applyBorder="0" applyAlignment="0" applyProtection="0">
      <alignment horizontal="left" wrapText="1" indent="2"/>
    </xf>
    <xf numFmtId="180" fontId="4" fillId="0" borderId="0"/>
    <xf numFmtId="191" fontId="52" fillId="0" borderId="0" applyNumberFormat="0" applyFont="0" applyFill="0" applyBorder="0" applyAlignment="0" applyProtection="0">
      <alignment horizontal="left" wrapText="1" indent="2"/>
    </xf>
    <xf numFmtId="180" fontId="4" fillId="0" borderId="0"/>
    <xf numFmtId="180" fontId="4" fillId="0" borderId="0"/>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72" fontId="4" fillId="0" borderId="0"/>
    <xf numFmtId="172" fontId="4" fillId="0" borderId="0"/>
    <xf numFmtId="180" fontId="4" fillId="0" borderId="0"/>
    <xf numFmtId="180" fontId="4" fillId="0" borderId="0"/>
    <xf numFmtId="180" fontId="52" fillId="0" borderId="0" applyNumberFormat="0" applyFont="0" applyFill="0" applyBorder="0" applyAlignment="0" applyProtection="0">
      <alignment horizontal="left" wrapText="1" indent="2"/>
    </xf>
    <xf numFmtId="180" fontId="4" fillId="0" borderId="0"/>
    <xf numFmtId="180" fontId="4" fillId="0" borderId="0"/>
    <xf numFmtId="180" fontId="4" fillId="0" borderId="0"/>
    <xf numFmtId="172" fontId="4" fillId="0" borderId="0"/>
    <xf numFmtId="172" fontId="4" fillId="0" borderId="0"/>
    <xf numFmtId="180" fontId="4" fillId="0" borderId="0"/>
    <xf numFmtId="180" fontId="52" fillId="0" borderId="0" applyNumberFormat="0" applyFont="0" applyFill="0" applyBorder="0" applyAlignment="0" applyProtection="0">
      <alignment horizontal="left" wrapText="1" indent="2"/>
    </xf>
    <xf numFmtId="172" fontId="4" fillId="0" borderId="0"/>
    <xf numFmtId="180" fontId="4" fillId="0" borderId="0"/>
    <xf numFmtId="180" fontId="4" fillId="0" borderId="0"/>
    <xf numFmtId="180"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180" fontId="4" fillId="0" borderId="0"/>
    <xf numFmtId="172" fontId="52" fillId="0" borderId="0" applyNumberFormat="0" applyFont="0" applyFill="0" applyBorder="0" applyAlignment="0" applyProtection="0">
      <alignment horizontal="left" wrapText="1" indent="2"/>
    </xf>
    <xf numFmtId="172" fontId="52" fillId="0" borderId="0" applyNumberFormat="0" applyFont="0" applyFill="0" applyBorder="0" applyAlignment="0" applyProtection="0">
      <alignment horizontal="left" wrapText="1" indent="2"/>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365" fontId="52" fillId="0" borderId="0">
      <alignment horizontal="right"/>
    </xf>
    <xf numFmtId="172" fontId="101" fillId="0" borderId="0"/>
    <xf numFmtId="1" fontId="152" fillId="0" borderId="0">
      <alignment vertical="top" wrapText="1"/>
    </xf>
    <xf numFmtId="172" fontId="101" fillId="0" borderId="0"/>
    <xf numFmtId="0" fontId="44" fillId="0" borderId="0"/>
    <xf numFmtId="172" fontId="4" fillId="0" borderId="0"/>
    <xf numFmtId="0" fontId="231" fillId="0" borderId="0" applyProtection="0"/>
    <xf numFmtId="172" fontId="337" fillId="0" borderId="0" applyNumberFormat="0"/>
    <xf numFmtId="0" fontId="337" fillId="0" borderId="0" applyNumberFormat="0"/>
    <xf numFmtId="179" fontId="487" fillId="0" borderId="0" applyNumberFormat="0" applyFill="0" applyBorder="0" applyAlignment="0" applyProtection="0"/>
    <xf numFmtId="179" fontId="488" fillId="0" borderId="0" applyNumberFormat="0" applyFill="0" applyBorder="0" applyAlignment="0" applyProtection="0"/>
    <xf numFmtId="0" fontId="173" fillId="39" borderId="20" applyNumberFormat="0" applyAlignment="0" applyProtection="0"/>
    <xf numFmtId="167" fontId="101" fillId="0" borderId="0">
      <alignment horizontal="right"/>
    </xf>
    <xf numFmtId="167" fontId="101" fillId="0" borderId="0">
      <alignment horizontal="right"/>
    </xf>
    <xf numFmtId="172" fontId="4" fillId="0" borderId="0"/>
    <xf numFmtId="172" fontId="4" fillId="0" borderId="0"/>
    <xf numFmtId="172" fontId="4" fillId="0" borderId="0"/>
    <xf numFmtId="0" fontId="489" fillId="40" borderId="0" applyNumberFormat="0" applyBorder="0" applyAlignment="0" applyProtection="0"/>
    <xf numFmtId="0" fontId="490" fillId="0" borderId="0"/>
    <xf numFmtId="179" fontId="491" fillId="38" borderId="26" applyNumberFormat="0" applyAlignment="0" applyProtection="0"/>
    <xf numFmtId="179" fontId="491" fillId="38" borderId="26" applyNumberFormat="0" applyAlignment="0" applyProtection="0"/>
    <xf numFmtId="179" fontId="491" fillId="38" borderId="26" applyNumberFormat="0" applyAlignment="0" applyProtection="0"/>
    <xf numFmtId="179" fontId="491" fillId="38" borderId="26" applyNumberFormat="0" applyAlignment="0" applyProtection="0"/>
    <xf numFmtId="179" fontId="492" fillId="39" borderId="20" applyNumberFormat="0" applyAlignment="0" applyProtection="0"/>
    <xf numFmtId="179" fontId="110" fillId="179" borderId="0" applyNumberFormat="0" applyBorder="0" applyAlignment="0" applyProtection="0"/>
    <xf numFmtId="179" fontId="110" fillId="45" borderId="0" applyNumberFormat="0" applyBorder="0" applyAlignment="0" applyProtection="0"/>
    <xf numFmtId="179" fontId="110" fillId="74" borderId="0" applyNumberFormat="0" applyBorder="0" applyAlignment="0" applyProtection="0"/>
    <xf numFmtId="179" fontId="110" fillId="44" borderId="0" applyNumberFormat="0" applyBorder="0" applyAlignment="0" applyProtection="0"/>
    <xf numFmtId="179" fontId="110" fillId="41" borderId="0" applyNumberFormat="0" applyBorder="0" applyAlignment="0" applyProtection="0"/>
    <xf numFmtId="179" fontId="110" fillId="42" borderId="0" applyNumberFormat="0" applyBorder="0" applyAlignment="0" applyProtection="0"/>
    <xf numFmtId="179" fontId="493" fillId="47" borderId="25" applyNumberFormat="0" applyAlignment="0" applyProtection="0"/>
    <xf numFmtId="179" fontId="493" fillId="47" borderId="25" applyNumberFormat="0" applyAlignment="0" applyProtection="0"/>
    <xf numFmtId="179" fontId="493" fillId="47" borderId="25" applyNumberFormat="0" applyAlignment="0" applyProtection="0"/>
    <xf numFmtId="179" fontId="493" fillId="47" borderId="25" applyNumberFormat="0" applyAlignment="0" applyProtection="0"/>
    <xf numFmtId="179" fontId="494" fillId="0" borderId="0" applyNumberFormat="0" applyFill="0" applyBorder="0" applyAlignment="0" applyProtection="0"/>
    <xf numFmtId="179" fontId="495" fillId="0" borderId="110" applyNumberFormat="0" applyFill="0" applyAlignment="0" applyProtection="0"/>
    <xf numFmtId="179" fontId="496" fillId="0" borderId="102" applyNumberFormat="0" applyFill="0" applyAlignment="0" applyProtection="0"/>
    <xf numFmtId="179" fontId="497" fillId="0" borderId="64" applyNumberFormat="0" applyFill="0" applyAlignment="0" applyProtection="0"/>
    <xf numFmtId="179" fontId="497" fillId="0" borderId="0" applyNumberFormat="0" applyFill="0" applyBorder="0" applyAlignment="0" applyProtection="0"/>
    <xf numFmtId="179" fontId="498" fillId="54" borderId="0" applyNumberFormat="0" applyBorder="0" applyAlignment="0" applyProtection="0"/>
    <xf numFmtId="179" fontId="499" fillId="56" borderId="0" applyNumberFormat="0" applyBorder="0" applyAlignment="0" applyProtection="0"/>
    <xf numFmtId="366" fontId="490" fillId="0" borderId="0" applyFont="0" applyFill="0" applyBorder="0" applyAlignment="0" applyProtection="0"/>
    <xf numFmtId="0" fontId="49" fillId="0" borderId="0" applyProtection="0"/>
    <xf numFmtId="0" fontId="49" fillId="0" borderId="0"/>
    <xf numFmtId="0" fontId="49" fillId="0" borderId="0" applyProtection="0"/>
    <xf numFmtId="0" fontId="43" fillId="37" borderId="16" applyNumberFormat="0" applyFont="0" applyAlignment="0" applyProtection="0">
      <alignment vertical="center"/>
    </xf>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101" fillId="0" borderId="0"/>
    <xf numFmtId="172" fontId="101" fillId="0" borderId="0"/>
    <xf numFmtId="172" fontId="101" fillId="0" borderId="0"/>
    <xf numFmtId="172" fontId="101"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25" fillId="0" borderId="0"/>
    <xf numFmtId="0"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101" fillId="0" borderId="0"/>
    <xf numFmtId="172" fontId="10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0" fontId="464" fillId="0" borderId="97" applyNumberFormat="0" applyProtection="0"/>
    <xf numFmtId="0" fontId="465" fillId="0" borderId="98" applyNumberFormat="0" applyProtection="0"/>
    <xf numFmtId="0" fontId="466" fillId="0" borderId="99" applyNumberFormat="0" applyProtection="0"/>
    <xf numFmtId="0" fontId="466" fillId="0" borderId="0" applyNumberFormat="0" applyBorder="0" applyProtection="0"/>
    <xf numFmtId="9"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39" fillId="0" borderId="0" applyNumberFormat="0" applyFill="0" applyBorder="0" applyAlignment="0" applyProtection="0">
      <alignment vertical="top"/>
      <protection locked="0"/>
    </xf>
  </cellStyleXfs>
  <cellXfs count="461">
    <xf numFmtId="0" fontId="0" fillId="0" borderId="0" xfId="0"/>
    <xf numFmtId="0" fontId="501" fillId="0" borderId="0" xfId="0" applyFont="1" applyAlignment="1">
      <alignment vertical="center"/>
    </xf>
    <xf numFmtId="0" fontId="504" fillId="0" borderId="0" xfId="0" applyFont="1" applyAlignment="1">
      <alignment vertical="center"/>
    </xf>
    <xf numFmtId="0" fontId="507" fillId="0" borderId="0" xfId="0" applyFont="1" applyAlignment="1">
      <alignment vertical="center"/>
    </xf>
    <xf numFmtId="0" fontId="504" fillId="0" borderId="0" xfId="0" applyFont="1"/>
    <xf numFmtId="0" fontId="522" fillId="36" borderId="0" xfId="49" applyFont="1" applyFill="1" applyAlignment="1">
      <alignment horizontal="center"/>
    </xf>
    <xf numFmtId="3" fontId="522" fillId="36" borderId="0" xfId="49" applyNumberFormat="1" applyFont="1" applyFill="1" applyAlignment="1">
      <alignment horizontal="center"/>
    </xf>
    <xf numFmtId="3" fontId="522" fillId="36" borderId="0" xfId="49" applyNumberFormat="1" applyFont="1" applyFill="1"/>
    <xf numFmtId="0" fontId="523" fillId="36" borderId="0" xfId="49" applyFont="1" applyFill="1" applyAlignment="1">
      <alignment horizontal="center"/>
    </xf>
    <xf numFmtId="0" fontId="522" fillId="36" borderId="0" xfId="50" applyFont="1" applyFill="1"/>
    <xf numFmtId="3" fontId="522" fillId="36" borderId="0" xfId="50" applyNumberFormat="1" applyFont="1" applyFill="1"/>
    <xf numFmtId="0" fontId="522" fillId="36" borderId="0" xfId="49" applyNumberFormat="1" applyFont="1" applyFill="1"/>
    <xf numFmtId="0" fontId="522" fillId="36" borderId="0" xfId="49" applyFont="1" applyFill="1"/>
    <xf numFmtId="0" fontId="525" fillId="181" borderId="0" xfId="0" applyFont="1" applyFill="1"/>
    <xf numFmtId="0" fontId="526" fillId="181" borderId="0" xfId="0" applyFont="1" applyFill="1"/>
    <xf numFmtId="0" fontId="526" fillId="36" borderId="0" xfId="0" applyFont="1" applyFill="1"/>
    <xf numFmtId="0" fontId="525" fillId="0" borderId="0" xfId="0" applyFont="1"/>
    <xf numFmtId="0" fontId="525" fillId="36" borderId="0" xfId="0" applyFont="1" applyFill="1"/>
    <xf numFmtId="0" fontId="527" fillId="36" borderId="0" xfId="0" applyFont="1" applyFill="1"/>
    <xf numFmtId="0" fontId="528" fillId="36" borderId="0" xfId="0" applyFont="1" applyFill="1"/>
    <xf numFmtId="0" fontId="35" fillId="36" borderId="0" xfId="1548" applyFont="1" applyFill="1" applyBorder="1" applyAlignment="1">
      <alignment vertical="top"/>
    </xf>
    <xf numFmtId="0" fontId="3" fillId="36" borderId="0" xfId="46" applyFont="1" applyFill="1" applyBorder="1" applyAlignment="1"/>
    <xf numFmtId="0" fontId="35" fillId="36" borderId="0" xfId="1548" applyFont="1" applyFill="1" applyBorder="1" applyAlignment="1">
      <alignment horizontal="left" vertical="top"/>
    </xf>
    <xf numFmtId="0" fontId="3" fillId="36" borderId="0" xfId="46" applyFont="1" applyFill="1" applyBorder="1" applyAlignment="1">
      <alignment horizontal="left"/>
    </xf>
    <xf numFmtId="0" fontId="525" fillId="36" borderId="0" xfId="0" applyFont="1" applyFill="1" applyBorder="1"/>
    <xf numFmtId="0" fontId="38" fillId="36" borderId="0" xfId="1550" applyFont="1" applyFill="1" applyBorder="1" applyAlignment="1" applyProtection="1">
      <alignment vertical="top"/>
    </xf>
    <xf numFmtId="0" fontId="38" fillId="36" borderId="0" xfId="33076" applyFont="1" applyFill="1" applyBorder="1" applyAlignment="1">
      <alignment horizontal="left" vertical="center" indent="1" readingOrder="1"/>
    </xf>
    <xf numFmtId="0" fontId="3" fillId="36" borderId="0" xfId="0" applyFont="1" applyFill="1"/>
    <xf numFmtId="0" fontId="39" fillId="36" borderId="0" xfId="1551" applyFill="1" applyBorder="1" applyAlignment="1" applyProtection="1">
      <alignment horizontal="left" vertical="center" indent="1" readingOrder="1"/>
    </xf>
    <xf numFmtId="0" fontId="529" fillId="0" borderId="0" xfId="0" applyFont="1" applyAlignment="1">
      <alignment vertical="center"/>
    </xf>
    <xf numFmtId="0" fontId="530" fillId="182" borderId="111" xfId="0" applyFont="1" applyFill="1" applyBorder="1" applyAlignment="1">
      <alignment vertical="center" wrapText="1"/>
    </xf>
    <xf numFmtId="0" fontId="530" fillId="182" borderId="111" xfId="0" applyFont="1" applyFill="1" applyBorder="1" applyAlignment="1">
      <alignment horizontal="center" vertical="center" wrapText="1"/>
    </xf>
    <xf numFmtId="0" fontId="530" fillId="183" borderId="0" xfId="0" applyFont="1" applyFill="1" applyAlignment="1">
      <alignment vertical="center" wrapText="1"/>
    </xf>
    <xf numFmtId="167" fontId="531" fillId="183" borderId="0" xfId="0" applyNumberFormat="1" applyFont="1" applyFill="1" applyAlignment="1">
      <alignment horizontal="right" vertical="center" wrapText="1"/>
    </xf>
    <xf numFmtId="167" fontId="531" fillId="183" borderId="112" xfId="0" applyNumberFormat="1" applyFont="1" applyFill="1" applyBorder="1" applyAlignment="1">
      <alignment horizontal="right" vertical="center" wrapText="1"/>
    </xf>
    <xf numFmtId="167" fontId="532" fillId="183" borderId="113" xfId="0" applyNumberFormat="1" applyFont="1" applyFill="1" applyBorder="1" applyAlignment="1">
      <alignment horizontal="right" vertical="center" wrapText="1"/>
    </xf>
    <xf numFmtId="167" fontId="532" fillId="183" borderId="114" xfId="0" applyNumberFormat="1" applyFont="1" applyFill="1" applyBorder="1" applyAlignment="1">
      <alignment horizontal="right" vertical="center" wrapText="1"/>
    </xf>
    <xf numFmtId="0" fontId="530" fillId="180" borderId="0" xfId="0" applyFont="1" applyFill="1" applyAlignment="1">
      <alignment vertical="center" wrapText="1"/>
    </xf>
    <xf numFmtId="167" fontId="531" fillId="180" borderId="0" xfId="0" applyNumberFormat="1" applyFont="1" applyFill="1" applyAlignment="1">
      <alignment horizontal="right" vertical="center" wrapText="1"/>
    </xf>
    <xf numFmtId="0" fontId="531" fillId="182" borderId="0" xfId="0" applyFont="1" applyFill="1" applyAlignment="1">
      <alignment vertical="center" wrapText="1"/>
    </xf>
    <xf numFmtId="167" fontId="531" fillId="182" borderId="0" xfId="0" applyNumberFormat="1" applyFont="1" applyFill="1" applyAlignment="1">
      <alignment horizontal="right" vertical="center" wrapText="1"/>
    </xf>
    <xf numFmtId="167" fontId="531" fillId="182" borderId="115" xfId="0" applyNumberFormat="1" applyFont="1" applyFill="1" applyBorder="1" applyAlignment="1">
      <alignment horizontal="right" vertical="center" wrapText="1"/>
    </xf>
    <xf numFmtId="167" fontId="531" fillId="180" borderId="112" xfId="0" applyNumberFormat="1" applyFont="1" applyFill="1" applyBorder="1" applyAlignment="1">
      <alignment horizontal="right" vertical="center" wrapText="1"/>
    </xf>
    <xf numFmtId="167" fontId="532" fillId="180" borderId="0" xfId="0" applyNumberFormat="1" applyFont="1" applyFill="1" applyAlignment="1">
      <alignment horizontal="right" vertical="center" wrapText="1"/>
    </xf>
    <xf numFmtId="167" fontId="531" fillId="182" borderId="112" xfId="0" applyNumberFormat="1" applyFont="1" applyFill="1" applyBorder="1" applyAlignment="1">
      <alignment horizontal="right" vertical="center" wrapText="1"/>
    </xf>
    <xf numFmtId="167" fontId="532" fillId="182" borderId="0" xfId="0" applyNumberFormat="1" applyFont="1" applyFill="1" applyAlignment="1">
      <alignment horizontal="right" vertical="center" wrapText="1"/>
    </xf>
    <xf numFmtId="0" fontId="531" fillId="35" borderId="0" xfId="0" applyFont="1" applyFill="1" applyAlignment="1">
      <alignment vertical="center" wrapText="1"/>
    </xf>
    <xf numFmtId="167" fontId="531" fillId="35" borderId="0" xfId="0" applyNumberFormat="1" applyFont="1" applyFill="1" applyAlignment="1">
      <alignment horizontal="right" vertical="center" wrapText="1"/>
    </xf>
    <xf numFmtId="167" fontId="531" fillId="35" borderId="112" xfId="0" applyNumberFormat="1" applyFont="1" applyFill="1" applyBorder="1" applyAlignment="1">
      <alignment horizontal="right" vertical="center" wrapText="1"/>
    </xf>
    <xf numFmtId="167" fontId="532" fillId="35" borderId="0" xfId="0" applyNumberFormat="1" applyFont="1" applyFill="1" applyAlignment="1">
      <alignment horizontal="right" vertical="center" wrapText="1"/>
    </xf>
    <xf numFmtId="0" fontId="530" fillId="184" borderId="0" xfId="0" applyFont="1" applyFill="1" applyAlignment="1">
      <alignment vertical="center" wrapText="1"/>
    </xf>
    <xf numFmtId="167" fontId="531" fillId="184" borderId="0" xfId="0" applyNumberFormat="1" applyFont="1" applyFill="1" applyAlignment="1">
      <alignment horizontal="right" vertical="center" wrapText="1"/>
    </xf>
    <xf numFmtId="167" fontId="531" fillId="184" borderId="112" xfId="0" applyNumberFormat="1" applyFont="1" applyFill="1" applyBorder="1" applyAlignment="1">
      <alignment horizontal="right" vertical="center" wrapText="1"/>
    </xf>
    <xf numFmtId="167" fontId="532" fillId="184" borderId="0" xfId="0" applyNumberFormat="1" applyFont="1" applyFill="1" applyAlignment="1">
      <alignment horizontal="right" vertical="center" wrapText="1"/>
    </xf>
    <xf numFmtId="167" fontId="532" fillId="183" borderId="116" xfId="0" applyNumberFormat="1" applyFont="1" applyFill="1" applyBorder="1" applyAlignment="1">
      <alignment horizontal="right" vertical="center" wrapText="1"/>
    </xf>
    <xf numFmtId="167" fontId="532" fillId="183" borderId="115" xfId="0" applyNumberFormat="1" applyFont="1" applyFill="1" applyBorder="1" applyAlignment="1">
      <alignment horizontal="right" vertical="center" wrapText="1"/>
    </xf>
    <xf numFmtId="0" fontId="530" fillId="182" borderId="78" xfId="0" applyFont="1" applyFill="1" applyBorder="1" applyAlignment="1">
      <alignment vertical="center" wrapText="1"/>
    </xf>
    <xf numFmtId="0" fontId="501" fillId="36" borderId="0" xfId="0" applyFont="1" applyFill="1" applyAlignment="1">
      <alignment vertical="center"/>
    </xf>
    <xf numFmtId="0" fontId="0" fillId="36" borderId="0" xfId="0" applyFill="1"/>
    <xf numFmtId="0" fontId="516" fillId="36" borderId="0" xfId="0" applyFont="1" applyFill="1" applyAlignment="1">
      <alignment vertical="center"/>
    </xf>
    <xf numFmtId="0" fontId="516" fillId="0" borderId="0" xfId="0" applyFont="1" applyAlignment="1">
      <alignment horizontal="left" vertical="center" indent="2"/>
    </xf>
    <xf numFmtId="0" fontId="529" fillId="36" borderId="0" xfId="0" applyFont="1" applyFill="1" applyAlignment="1">
      <alignment vertical="center"/>
    </xf>
    <xf numFmtId="0" fontId="0" fillId="36" borderId="0" xfId="0" applyFill="1" applyAlignment="1"/>
    <xf numFmtId="0" fontId="0" fillId="36" borderId="0" xfId="0" applyFill="1" applyAlignment="1">
      <alignment wrapText="1"/>
    </xf>
    <xf numFmtId="167" fontId="0" fillId="36" borderId="0" xfId="0" applyNumberFormat="1" applyFill="1"/>
    <xf numFmtId="0" fontId="0" fillId="36" borderId="0" xfId="0" applyFont="1" applyFill="1"/>
    <xf numFmtId="0" fontId="0" fillId="0" borderId="0" xfId="0" applyFont="1"/>
    <xf numFmtId="167" fontId="0" fillId="0" borderId="0" xfId="0" applyNumberFormat="1"/>
    <xf numFmtId="0" fontId="516" fillId="0" borderId="0" xfId="0" applyFont="1" applyAlignment="1">
      <alignment vertical="center"/>
    </xf>
    <xf numFmtId="0" fontId="530" fillId="36" borderId="0" xfId="0" applyFont="1" applyFill="1"/>
    <xf numFmtId="0" fontId="531" fillId="36" borderId="0" xfId="0" applyFont="1" applyFill="1"/>
    <xf numFmtId="0" fontId="536" fillId="36" borderId="0" xfId="0" applyFont="1" applyFill="1"/>
    <xf numFmtId="0" fontId="537" fillId="36" borderId="117" xfId="0" applyFont="1" applyFill="1" applyBorder="1" applyAlignment="1">
      <alignment vertical="top" wrapText="1"/>
    </xf>
    <xf numFmtId="0" fontId="537" fillId="36" borderId="118" xfId="0" applyFont="1" applyFill="1" applyBorder="1" applyAlignment="1">
      <alignment vertical="top" wrapText="1"/>
    </xf>
    <xf numFmtId="3" fontId="536" fillId="36" borderId="119" xfId="0" applyNumberFormat="1" applyFont="1" applyFill="1" applyBorder="1" applyAlignment="1">
      <alignment horizontal="center" vertical="top" wrapText="1"/>
    </xf>
    <xf numFmtId="0" fontId="538" fillId="182" borderId="13" xfId="0" applyFont="1" applyFill="1" applyBorder="1" applyAlignment="1">
      <alignment horizontal="right" vertical="center"/>
    </xf>
    <xf numFmtId="0" fontId="539" fillId="182" borderId="120" xfId="0" applyFont="1" applyFill="1" applyBorder="1" applyAlignment="1">
      <alignment horizontal="right" vertical="center" wrapText="1"/>
    </xf>
    <xf numFmtId="0" fontId="539" fillId="182" borderId="120" xfId="0" applyFont="1" applyFill="1" applyBorder="1" applyAlignment="1">
      <alignment horizontal="right" vertical="center"/>
    </xf>
    <xf numFmtId="0" fontId="539" fillId="182" borderId="13" xfId="0" applyFont="1" applyFill="1" applyBorder="1" applyAlignment="1">
      <alignment horizontal="right" vertical="center"/>
    </xf>
    <xf numFmtId="0" fontId="539" fillId="183" borderId="0" xfId="0" applyFont="1" applyFill="1" applyAlignment="1">
      <alignment vertical="center"/>
    </xf>
    <xf numFmtId="167" fontId="540" fillId="183" borderId="0" xfId="0" applyNumberFormat="1" applyFont="1" applyFill="1" applyAlignment="1">
      <alignment horizontal="right" vertical="center" wrapText="1"/>
    </xf>
    <xf numFmtId="167" fontId="540" fillId="183" borderId="0" xfId="0" applyNumberFormat="1" applyFont="1" applyFill="1" applyAlignment="1">
      <alignment horizontal="right" vertical="center"/>
    </xf>
    <xf numFmtId="0" fontId="540" fillId="182" borderId="121" xfId="0" applyFont="1" applyFill="1" applyBorder="1" applyAlignment="1">
      <alignment horizontal="left" vertical="center" wrapText="1" indent="1"/>
    </xf>
    <xf numFmtId="167" fontId="540" fillId="182" borderId="0" xfId="0" applyNumberFormat="1" applyFont="1" applyFill="1" applyAlignment="1">
      <alignment horizontal="right" vertical="center" wrapText="1"/>
    </xf>
    <xf numFmtId="167" fontId="540" fillId="182" borderId="0" xfId="0" applyNumberFormat="1" applyFont="1" applyFill="1" applyAlignment="1">
      <alignment horizontal="right" vertical="center"/>
    </xf>
    <xf numFmtId="0" fontId="540" fillId="182" borderId="121" xfId="0" applyFont="1" applyFill="1" applyBorder="1" applyAlignment="1">
      <alignment horizontal="left" vertical="center" indent="1"/>
    </xf>
    <xf numFmtId="167" fontId="531" fillId="182" borderId="0" xfId="0" applyNumberFormat="1" applyFont="1" applyFill="1" applyAlignment="1">
      <alignment horizontal="right" vertical="center"/>
    </xf>
    <xf numFmtId="0" fontId="540" fillId="182" borderId="122" xfId="0" applyFont="1" applyFill="1" applyBorder="1" applyAlignment="1">
      <alignment horizontal="left" vertical="center" wrapText="1" indent="1"/>
    </xf>
    <xf numFmtId="167" fontId="531" fillId="182" borderId="11" xfId="0" applyNumberFormat="1" applyFont="1" applyFill="1" applyBorder="1" applyAlignment="1">
      <alignment horizontal="right" vertical="center" wrapText="1"/>
    </xf>
    <xf numFmtId="167" fontId="531" fillId="182" borderId="11" xfId="0" applyNumberFormat="1" applyFont="1" applyFill="1" applyBorder="1" applyAlignment="1">
      <alignment horizontal="right" vertical="center"/>
    </xf>
    <xf numFmtId="0" fontId="19" fillId="36" borderId="0" xfId="0" applyFont="1" applyFill="1"/>
    <xf numFmtId="0" fontId="541" fillId="36" borderId="0" xfId="0" applyFont="1" applyFill="1"/>
    <xf numFmtId="0" fontId="542" fillId="36" borderId="0" xfId="0" applyFont="1" applyFill="1"/>
    <xf numFmtId="1" fontId="0" fillId="36" borderId="0" xfId="0" applyNumberFormat="1" applyFill="1"/>
    <xf numFmtId="3" fontId="0" fillId="36" borderId="0" xfId="0" applyNumberFormat="1" applyFill="1" applyBorder="1" applyAlignment="1">
      <alignment vertical="center" wrapText="1"/>
    </xf>
    <xf numFmtId="3" fontId="0" fillId="0" borderId="12" xfId="0" applyNumberFormat="1" applyBorder="1" applyAlignment="1">
      <alignment vertical="center" wrapText="1"/>
    </xf>
    <xf numFmtId="0" fontId="545" fillId="36" borderId="0" xfId="0" applyFont="1" applyFill="1"/>
    <xf numFmtId="0" fontId="546" fillId="185" borderId="0" xfId="0" applyFont="1" applyFill="1"/>
    <xf numFmtId="0" fontId="0" fillId="186" borderId="0" xfId="0" applyFill="1"/>
    <xf numFmtId="0" fontId="513" fillId="36" borderId="12" xfId="0" applyFont="1" applyFill="1" applyBorder="1" applyAlignment="1">
      <alignment vertical="center" wrapText="1"/>
    </xf>
    <xf numFmtId="3" fontId="513" fillId="36" borderId="12" xfId="0" applyNumberFormat="1" applyFont="1" applyFill="1" applyBorder="1" applyAlignment="1">
      <alignment vertical="center" wrapText="1"/>
    </xf>
    <xf numFmtId="0" fontId="546" fillId="187" borderId="0" xfId="0" applyFont="1" applyFill="1"/>
    <xf numFmtId="0" fontId="0" fillId="187" borderId="0" xfId="0" applyFill="1"/>
    <xf numFmtId="0" fontId="547" fillId="188" borderId="0" xfId="0" applyFont="1" applyFill="1"/>
    <xf numFmtId="0" fontId="0" fillId="188" borderId="0" xfId="0" applyFill="1"/>
    <xf numFmtId="3" fontId="0" fillId="36" borderId="0" xfId="0" applyNumberFormat="1" applyFill="1"/>
    <xf numFmtId="0" fontId="548" fillId="36" borderId="0" xfId="0" applyFont="1" applyFill="1"/>
    <xf numFmtId="0" fontId="549" fillId="36" borderId="0" xfId="0" applyFont="1" applyFill="1"/>
    <xf numFmtId="0" fontId="550" fillId="36" borderId="0" xfId="0" applyFont="1" applyFill="1"/>
    <xf numFmtId="367" fontId="0" fillId="36" borderId="0" xfId="61793" applyNumberFormat="1" applyFont="1" applyFill="1"/>
    <xf numFmtId="43" fontId="0" fillId="36" borderId="0" xfId="0" applyNumberFormat="1" applyFill="1"/>
    <xf numFmtId="0" fontId="530" fillId="182" borderId="123" xfId="0" applyFont="1" applyFill="1" applyBorder="1" applyAlignment="1">
      <alignment horizontal="center" vertical="center" wrapText="1"/>
    </xf>
    <xf numFmtId="0" fontId="531" fillId="182" borderId="0" xfId="0" applyFont="1" applyFill="1" applyAlignment="1">
      <alignment horizontal="left" vertical="center" wrapText="1" indent="1"/>
    </xf>
    <xf numFmtId="0" fontId="530" fillId="0" borderId="124" xfId="0" applyFont="1" applyBorder="1" applyAlignment="1">
      <alignment vertical="center" wrapText="1"/>
    </xf>
    <xf numFmtId="167" fontId="531" fillId="0" borderId="124" xfId="0" applyNumberFormat="1" applyFont="1" applyBorder="1" applyAlignment="1">
      <alignment horizontal="right" vertical="center" wrapText="1"/>
    </xf>
    <xf numFmtId="167" fontId="531" fillId="0" borderId="125" xfId="0" applyNumberFormat="1" applyFont="1" applyBorder="1" applyAlignment="1">
      <alignment horizontal="right" vertical="center" wrapText="1"/>
    </xf>
    <xf numFmtId="167" fontId="532" fillId="0" borderId="11" xfId="0" applyNumberFormat="1" applyFont="1" applyBorder="1" applyAlignment="1">
      <alignment horizontal="right" vertical="center" wrapText="1"/>
    </xf>
    <xf numFmtId="0" fontId="531" fillId="180" borderId="0" xfId="0" applyFont="1" applyFill="1" applyAlignment="1">
      <alignment horizontal="center" vertical="center" wrapText="1"/>
    </xf>
    <xf numFmtId="0" fontId="551" fillId="182" borderId="0" xfId="0" applyFont="1" applyFill="1" applyAlignment="1">
      <alignment vertical="center" wrapText="1"/>
    </xf>
    <xf numFmtId="0" fontId="531" fillId="182" borderId="0" xfId="0" applyFont="1" applyFill="1" applyAlignment="1">
      <alignment horizontal="center" vertical="center" wrapText="1"/>
    </xf>
    <xf numFmtId="0" fontId="532" fillId="182" borderId="0" xfId="0" applyFont="1" applyFill="1" applyAlignment="1">
      <alignment horizontal="center" vertical="center" wrapText="1"/>
    </xf>
    <xf numFmtId="167" fontId="531" fillId="182" borderId="0" xfId="0" applyNumberFormat="1" applyFont="1" applyFill="1" applyAlignment="1">
      <alignment horizontal="center" vertical="center" wrapText="1"/>
    </xf>
    <xf numFmtId="0" fontId="531" fillId="183" borderId="0" xfId="0" applyFont="1" applyFill="1" applyAlignment="1">
      <alignment horizontal="center" vertical="center" wrapText="1"/>
    </xf>
    <xf numFmtId="0" fontId="551" fillId="0" borderId="0" xfId="0" applyFont="1" applyAlignment="1">
      <alignment vertical="center" wrapText="1"/>
    </xf>
    <xf numFmtId="0" fontId="531" fillId="0" borderId="0" xfId="0" applyFont="1" applyAlignment="1">
      <alignment horizontal="center" vertical="center" wrapText="1"/>
    </xf>
    <xf numFmtId="167" fontId="531" fillId="0" borderId="0" xfId="0" applyNumberFormat="1" applyFont="1" applyAlignment="1">
      <alignment horizontal="center" vertical="center" wrapText="1"/>
    </xf>
    <xf numFmtId="0" fontId="532" fillId="0" borderId="0" xfId="0" applyFont="1" applyAlignment="1">
      <alignment horizontal="center" vertical="center" wrapText="1"/>
    </xf>
    <xf numFmtId="0" fontId="536" fillId="182" borderId="0" xfId="0" applyFont="1" applyFill="1" applyAlignment="1">
      <alignment horizontal="center" vertical="center" wrapText="1"/>
    </xf>
    <xf numFmtId="0" fontId="531" fillId="182" borderId="124" xfId="0" applyFont="1" applyFill="1" applyBorder="1" applyAlignment="1">
      <alignment vertical="center" wrapText="1"/>
    </xf>
    <xf numFmtId="0" fontId="531" fillId="182" borderId="124" xfId="0" applyFont="1" applyFill="1" applyBorder="1" applyAlignment="1">
      <alignment horizontal="center" vertical="center" wrapText="1"/>
    </xf>
    <xf numFmtId="167" fontId="531" fillId="182" borderId="124" xfId="0" applyNumberFormat="1" applyFont="1" applyFill="1" applyBorder="1" applyAlignment="1">
      <alignment horizontal="center" vertical="center" wrapText="1"/>
    </xf>
    <xf numFmtId="0" fontId="536" fillId="182" borderId="124" xfId="0" applyFont="1" applyFill="1" applyBorder="1" applyAlignment="1">
      <alignment horizontal="center" vertical="center" wrapText="1"/>
    </xf>
    <xf numFmtId="0" fontId="0" fillId="36" borderId="0" xfId="0" applyFill="1" applyAlignment="1">
      <alignment horizontal="right"/>
    </xf>
    <xf numFmtId="0" fontId="529" fillId="0" borderId="0" xfId="0" applyFont="1" applyAlignment="1">
      <alignment vertical="center" wrapText="1"/>
    </xf>
    <xf numFmtId="0" fontId="501" fillId="36" borderId="0" xfId="0" applyFont="1" applyFill="1" applyAlignment="1">
      <alignment horizontal="left" vertical="center" indent="1"/>
    </xf>
    <xf numFmtId="0" fontId="2" fillId="36" borderId="0" xfId="0" applyFont="1" applyFill="1"/>
    <xf numFmtId="0" fontId="529" fillId="36" borderId="0" xfId="0" applyFont="1" applyFill="1" applyAlignment="1">
      <alignment horizontal="left" vertical="center" indent="1"/>
    </xf>
    <xf numFmtId="0" fontId="35" fillId="36" borderId="0" xfId="0" applyFont="1" applyFill="1"/>
    <xf numFmtId="3" fontId="21" fillId="36" borderId="0" xfId="0" applyNumberFormat="1" applyFont="1" applyFill="1"/>
    <xf numFmtId="0" fontId="21" fillId="36" borderId="0" xfId="0" applyFont="1" applyFill="1"/>
    <xf numFmtId="0" fontId="529" fillId="0" borderId="0" xfId="0" applyFont="1" applyAlignment="1">
      <alignment horizontal="left" vertical="center" indent="1"/>
    </xf>
    <xf numFmtId="0" fontId="561" fillId="189" borderId="0" xfId="0" applyFont="1" applyFill="1"/>
    <xf numFmtId="3" fontId="562" fillId="36" borderId="0" xfId="0" applyNumberFormat="1" applyFont="1" applyFill="1"/>
    <xf numFmtId="343" fontId="21" fillId="36" borderId="0" xfId="61792" applyNumberFormat="1" applyFont="1" applyFill="1"/>
    <xf numFmtId="0" fontId="530" fillId="182" borderId="111" xfId="0" applyFont="1" applyFill="1" applyBorder="1" applyAlignment="1">
      <alignment vertical="center"/>
    </xf>
    <xf numFmtId="0" fontId="531" fillId="182" borderId="111" xfId="0" applyFont="1" applyFill="1" applyBorder="1" applyAlignment="1">
      <alignment vertical="center" wrapText="1"/>
    </xf>
    <xf numFmtId="0" fontId="531" fillId="182" borderId="126" xfId="0" applyFont="1" applyFill="1" applyBorder="1" applyAlignment="1">
      <alignment horizontal="center" vertical="center" wrapText="1"/>
    </xf>
    <xf numFmtId="0" fontId="531" fillId="182" borderId="127" xfId="0" applyFont="1" applyFill="1" applyBorder="1" applyAlignment="1">
      <alignment horizontal="left" vertical="center" wrapText="1"/>
    </xf>
    <xf numFmtId="0" fontId="563" fillId="36" borderId="0" xfId="0" applyFont="1" applyFill="1" applyAlignment="1">
      <alignment vertical="center"/>
    </xf>
    <xf numFmtId="167" fontId="531" fillId="36" borderId="0" xfId="0" applyNumberFormat="1" applyFont="1" applyFill="1" applyAlignment="1">
      <alignment horizontal="center" vertical="center"/>
    </xf>
    <xf numFmtId="0" fontId="531" fillId="36" borderId="128" xfId="0" applyFont="1" applyFill="1" applyBorder="1" applyAlignment="1">
      <alignment horizontal="center" vertical="center"/>
    </xf>
    <xf numFmtId="0" fontId="563" fillId="36" borderId="11" xfId="0" applyFont="1" applyFill="1" applyBorder="1" applyAlignment="1">
      <alignment vertical="center"/>
    </xf>
    <xf numFmtId="0" fontId="531" fillId="36" borderId="11" xfId="0" applyFont="1" applyFill="1" applyBorder="1" applyAlignment="1">
      <alignment horizontal="center" vertical="center"/>
    </xf>
    <xf numFmtId="0" fontId="531" fillId="36" borderId="129" xfId="0" applyFont="1" applyFill="1" applyBorder="1" applyAlignment="1">
      <alignment horizontal="center" vertical="center"/>
    </xf>
    <xf numFmtId="0" fontId="531" fillId="36" borderId="130" xfId="0" applyFont="1" applyFill="1" applyBorder="1" applyAlignment="1">
      <alignment horizontal="center" vertical="center"/>
    </xf>
    <xf numFmtId="0" fontId="529" fillId="36" borderId="0" xfId="0" applyFont="1" applyFill="1" applyAlignment="1">
      <alignment horizontal="left" vertical="center" indent="2"/>
    </xf>
    <xf numFmtId="0" fontId="564" fillId="33" borderId="0" xfId="33076" applyFont="1" applyFill="1" applyBorder="1" applyAlignment="1">
      <alignment horizontal="left" vertical="center" indent="1" readingOrder="1"/>
    </xf>
    <xf numFmtId="0" fontId="525" fillId="33" borderId="0" xfId="0" applyFont="1" applyFill="1"/>
    <xf numFmtId="0" fontId="526" fillId="33" borderId="0" xfId="0" applyFont="1" applyFill="1"/>
    <xf numFmtId="0" fontId="3" fillId="33" borderId="0" xfId="0" applyFont="1" applyFill="1"/>
    <xf numFmtId="0" fontId="529" fillId="36" borderId="0" xfId="0" applyFont="1" applyFill="1" applyAlignment="1">
      <alignment horizontal="left" vertical="center"/>
    </xf>
    <xf numFmtId="0" fontId="19" fillId="36" borderId="0" xfId="0" applyFont="1" applyFill="1" applyAlignment="1">
      <alignment wrapText="1"/>
    </xf>
    <xf numFmtId="17" fontId="531" fillId="36" borderId="0" xfId="0" applyNumberFormat="1" applyFont="1" applyFill="1"/>
    <xf numFmtId="3" fontId="531" fillId="36" borderId="0" xfId="0" applyNumberFormat="1" applyFont="1" applyFill="1"/>
    <xf numFmtId="0" fontId="568" fillId="0" borderId="0" xfId="0" applyFont="1" applyAlignment="1">
      <alignment horizontal="left" vertical="center"/>
    </xf>
    <xf numFmtId="0" fontId="2" fillId="0" borderId="0" xfId="0" applyFont="1"/>
    <xf numFmtId="0" fontId="565" fillId="0" borderId="0" xfId="0" applyFont="1" applyAlignment="1">
      <alignment horizontal="left" vertical="center"/>
    </xf>
    <xf numFmtId="0" fontId="19" fillId="0" borderId="0" xfId="0" applyFont="1"/>
    <xf numFmtId="0" fontId="530" fillId="190" borderId="0" xfId="0" applyFont="1" applyFill="1" applyAlignment="1">
      <alignment vertical="center" wrapText="1"/>
    </xf>
    <xf numFmtId="0" fontId="531" fillId="190" borderId="0" xfId="0" applyFont="1" applyFill="1" applyAlignment="1">
      <alignment horizontal="center" vertical="center" wrapText="1"/>
    </xf>
    <xf numFmtId="0" fontId="531" fillId="0" borderId="0" xfId="0" applyFont="1" applyAlignment="1">
      <alignment vertical="center" wrapText="1"/>
    </xf>
    <xf numFmtId="0" fontId="531" fillId="190" borderId="0" xfId="0" applyFont="1" applyFill="1" applyAlignment="1">
      <alignment vertical="center" wrapText="1"/>
    </xf>
    <xf numFmtId="167" fontId="531" fillId="190" borderId="0" xfId="0" applyNumberFormat="1" applyFont="1" applyFill="1" applyAlignment="1">
      <alignment horizontal="center" vertical="center" wrapText="1"/>
    </xf>
    <xf numFmtId="0" fontId="551" fillId="190" borderId="0" xfId="0" applyFont="1" applyFill="1" applyAlignment="1">
      <alignment vertical="center" wrapText="1"/>
    </xf>
    <xf numFmtId="0" fontId="543" fillId="0" borderId="0" xfId="0" applyFont="1"/>
    <xf numFmtId="167" fontId="543" fillId="0" borderId="0" xfId="0" applyNumberFormat="1" applyFont="1"/>
    <xf numFmtId="0" fontId="530" fillId="0" borderId="0" xfId="0" applyFont="1" applyAlignment="1">
      <alignment vertical="center" wrapText="1"/>
    </xf>
    <xf numFmtId="0" fontId="566" fillId="0" borderId="0" xfId="0" applyFont="1" applyAlignment="1">
      <alignment vertical="center"/>
    </xf>
    <xf numFmtId="0" fontId="504" fillId="0" borderId="0" xfId="0" applyFont="1" applyAlignment="1"/>
    <xf numFmtId="0" fontId="0" fillId="0" borderId="0" xfId="0" applyAlignment="1"/>
    <xf numFmtId="0" fontId="530" fillId="0" borderId="0" xfId="0" applyFont="1" applyAlignment="1"/>
    <xf numFmtId="0" fontId="565" fillId="0" borderId="0" xfId="0" applyFont="1" applyAlignment="1">
      <alignment vertical="center"/>
    </xf>
    <xf numFmtId="0" fontId="531" fillId="0" borderId="0" xfId="0" applyFont="1"/>
    <xf numFmtId="0" fontId="574" fillId="0" borderId="0" xfId="0" applyFont="1" applyAlignment="1">
      <alignment horizontal="left" vertical="center"/>
    </xf>
    <xf numFmtId="167" fontId="2" fillId="0" borderId="0" xfId="0" applyNumberFormat="1" applyFont="1"/>
    <xf numFmtId="0" fontId="548" fillId="0" borderId="0" xfId="0" applyFont="1" applyAlignment="1"/>
    <xf numFmtId="0" fontId="530" fillId="0" borderId="0" xfId="0" applyFont="1"/>
    <xf numFmtId="0" fontId="530" fillId="0" borderId="0" xfId="0" applyFont="1" applyAlignment="1">
      <alignment wrapText="1"/>
    </xf>
    <xf numFmtId="0" fontId="559" fillId="0" borderId="0" xfId="0" applyFont="1" applyAlignment="1">
      <alignment vertical="center"/>
    </xf>
    <xf numFmtId="368" fontId="531" fillId="0" borderId="0" xfId="0" applyNumberFormat="1" applyFont="1"/>
    <xf numFmtId="0" fontId="522" fillId="0" borderId="0" xfId="0" applyFont="1"/>
    <xf numFmtId="0" fontId="568" fillId="36" borderId="0" xfId="0" applyFont="1" applyFill="1" applyAlignment="1"/>
    <xf numFmtId="0" fontId="565" fillId="36" borderId="0" xfId="0" applyFont="1" applyFill="1" applyAlignment="1"/>
    <xf numFmtId="0" fontId="575" fillId="36" borderId="0" xfId="0" applyFont="1" applyFill="1"/>
    <xf numFmtId="167" fontId="522" fillId="36" borderId="0" xfId="0" applyNumberFormat="1" applyFont="1" applyFill="1"/>
    <xf numFmtId="0" fontId="576" fillId="0" borderId="0" xfId="0" applyFont="1" applyAlignment="1">
      <alignment vertical="center"/>
    </xf>
    <xf numFmtId="0" fontId="577" fillId="0" borderId="0" xfId="0" applyFont="1" applyAlignment="1">
      <alignment vertical="center"/>
    </xf>
    <xf numFmtId="0" fontId="578" fillId="36" borderId="0" xfId="0" applyFont="1" applyFill="1"/>
    <xf numFmtId="0" fontId="503" fillId="0" borderId="0" xfId="0" applyFont="1" applyAlignment="1"/>
    <xf numFmtId="0" fontId="565" fillId="36" borderId="0" xfId="0" applyFont="1" applyFill="1" applyAlignment="1">
      <alignment vertical="center"/>
    </xf>
    <xf numFmtId="0" fontId="504" fillId="0" borderId="0" xfId="0" applyFont="1" applyAlignment="1">
      <alignment horizontal="right"/>
    </xf>
    <xf numFmtId="167" fontId="504" fillId="0" borderId="0" xfId="0" applyNumberFormat="1" applyFont="1"/>
    <xf numFmtId="0" fontId="531" fillId="0" borderId="0" xfId="0" applyFont="1" applyAlignment="1">
      <alignment horizontal="right"/>
    </xf>
    <xf numFmtId="243" fontId="531" fillId="0" borderId="0" xfId="61794" applyNumberFormat="1" applyFont="1"/>
    <xf numFmtId="0" fontId="507" fillId="36" borderId="0" xfId="0" applyFont="1" applyFill="1" applyAlignment="1">
      <alignment vertical="center"/>
    </xf>
    <xf numFmtId="0" fontId="531" fillId="0" borderId="0" xfId="0" applyFont="1" applyAlignment="1">
      <alignment horizontal="left"/>
    </xf>
    <xf numFmtId="0" fontId="2" fillId="0" borderId="0" xfId="0" applyFont="1" applyAlignment="1"/>
    <xf numFmtId="0" fontId="503" fillId="0" borderId="0" xfId="0" applyFont="1" applyAlignment="1">
      <alignment horizontal="left"/>
    </xf>
    <xf numFmtId="167" fontId="579" fillId="0" borderId="132" xfId="0" applyNumberFormat="1" applyFont="1" applyBorder="1"/>
    <xf numFmtId="167" fontId="531" fillId="0" borderId="0" xfId="0" applyNumberFormat="1" applyFont="1"/>
    <xf numFmtId="0" fontId="579" fillId="0" borderId="132" xfId="0" applyFont="1" applyBorder="1"/>
    <xf numFmtId="0" fontId="579" fillId="0" borderId="132" xfId="0" applyFont="1" applyBorder="1" applyAlignment="1">
      <alignment horizontal="right"/>
    </xf>
    <xf numFmtId="0" fontId="579" fillId="0" borderId="132" xfId="0" applyFont="1" applyBorder="1" applyAlignment="1">
      <alignment horizontal="left"/>
    </xf>
    <xf numFmtId="243" fontId="579" fillId="0" borderId="132" xfId="61794" applyNumberFormat="1" applyFont="1" applyBorder="1"/>
    <xf numFmtId="1" fontId="522" fillId="36" borderId="0" xfId="0" applyNumberFormat="1" applyFont="1" applyFill="1"/>
    <xf numFmtId="0" fontId="572" fillId="0" borderId="0" xfId="0" applyFont="1"/>
    <xf numFmtId="0" fontId="575" fillId="0" borderId="0" xfId="0" applyFont="1" applyAlignment="1">
      <alignment wrapText="1"/>
    </xf>
    <xf numFmtId="167" fontId="531" fillId="0" borderId="0" xfId="61794" applyNumberFormat="1" applyFont="1"/>
    <xf numFmtId="0" fontId="582" fillId="0" borderId="0" xfId="0" applyFont="1" applyAlignment="1">
      <alignment vertical="center"/>
    </xf>
    <xf numFmtId="0" fontId="584" fillId="0" borderId="0" xfId="0" applyFont="1" applyAlignment="1">
      <alignment vertical="center"/>
    </xf>
    <xf numFmtId="0" fontId="572" fillId="0" borderId="0" xfId="0" applyFont="1" applyAlignment="1">
      <alignment vertical="center"/>
    </xf>
    <xf numFmtId="0" fontId="573" fillId="0" borderId="0" xfId="0" applyFont="1" applyAlignment="1">
      <alignment vertical="center"/>
    </xf>
    <xf numFmtId="0" fontId="586" fillId="0" borderId="0" xfId="0" applyFont="1" applyAlignment="1">
      <alignment vertical="center"/>
    </xf>
    <xf numFmtId="0" fontId="587" fillId="0" borderId="0" xfId="0" applyFont="1" applyAlignment="1">
      <alignment vertical="center"/>
    </xf>
    <xf numFmtId="0" fontId="578" fillId="0" borderId="0" xfId="0" applyFont="1"/>
    <xf numFmtId="0" fontId="548" fillId="0" borderId="0" xfId="0" applyFont="1"/>
    <xf numFmtId="0" fontId="588" fillId="0" borderId="0" xfId="0" applyFont="1"/>
    <xf numFmtId="0" fontId="589" fillId="0" borderId="0" xfId="0" applyFont="1" applyAlignment="1">
      <alignment vertical="center"/>
    </xf>
    <xf numFmtId="0" fontId="590" fillId="0" borderId="0" xfId="0" applyFont="1" applyAlignment="1">
      <alignment vertical="center"/>
    </xf>
    <xf numFmtId="0" fontId="585" fillId="0" borderId="0" xfId="0" applyFont="1"/>
    <xf numFmtId="345" fontId="531" fillId="0" borderId="0" xfId="0" applyNumberFormat="1" applyFont="1"/>
    <xf numFmtId="2" fontId="531" fillId="0" borderId="0" xfId="61794" applyNumberFormat="1" applyFont="1"/>
    <xf numFmtId="0" fontId="531" fillId="0" borderId="0" xfId="0" applyNumberFormat="1" applyFont="1"/>
    <xf numFmtId="2" fontId="531" fillId="0" borderId="0" xfId="0" applyNumberFormat="1" applyFont="1"/>
    <xf numFmtId="0" fontId="530" fillId="0" borderId="0" xfId="0" applyFont="1" applyFill="1" applyAlignment="1">
      <alignment vertical="center" wrapText="1"/>
    </xf>
    <xf numFmtId="0" fontId="531" fillId="0" borderId="0" xfId="0" applyFont="1" applyFill="1" applyAlignment="1">
      <alignment horizontal="center" vertical="center" wrapText="1"/>
    </xf>
    <xf numFmtId="0" fontId="531" fillId="0" borderId="0" xfId="0" applyFont="1" applyFill="1" applyAlignment="1">
      <alignment vertical="center" wrapText="1"/>
    </xf>
    <xf numFmtId="167" fontId="531" fillId="0" borderId="0" xfId="0" applyNumberFormat="1" applyFont="1" applyFill="1" applyAlignment="1">
      <alignment horizontal="center" vertical="center" wrapText="1"/>
    </xf>
    <xf numFmtId="0" fontId="551" fillId="0" borderId="0" xfId="0" applyFont="1" applyFill="1" applyAlignment="1">
      <alignment vertical="center" wrapText="1"/>
    </xf>
    <xf numFmtId="0" fontId="531" fillId="0" borderId="78" xfId="0" applyFont="1" applyFill="1" applyBorder="1" applyAlignment="1">
      <alignment vertical="center" wrapText="1"/>
    </xf>
    <xf numFmtId="167" fontId="531" fillId="0" borderId="78" xfId="0" applyNumberFormat="1" applyFont="1" applyFill="1" applyBorder="1" applyAlignment="1">
      <alignment horizontal="center" vertical="center" wrapText="1"/>
    </xf>
    <xf numFmtId="0" fontId="0" fillId="0" borderId="0" xfId="0" applyNumberFormat="1"/>
    <xf numFmtId="2" fontId="0" fillId="36" borderId="0" xfId="0" applyNumberFormat="1" applyFill="1"/>
    <xf numFmtId="167" fontId="591" fillId="36" borderId="0" xfId="0" applyNumberFormat="1" applyFont="1" applyFill="1"/>
    <xf numFmtId="0" fontId="592" fillId="36" borderId="0" xfId="0" applyFont="1" applyFill="1"/>
    <xf numFmtId="167" fontId="551" fillId="0" borderId="0" xfId="0" applyNumberFormat="1" applyFont="1" applyFill="1" applyAlignment="1">
      <alignment horizontal="center" vertical="center" wrapText="1"/>
    </xf>
    <xf numFmtId="0" fontId="0" fillId="36" borderId="0" xfId="0" applyFill="1" applyAlignment="1">
      <alignment horizontal="center"/>
    </xf>
    <xf numFmtId="0" fontId="38" fillId="36" borderId="0" xfId="1551" applyFont="1" applyFill="1" applyBorder="1" applyAlignment="1" applyProtection="1">
      <alignment horizontal="left" vertical="center" indent="1" readingOrder="1"/>
    </xf>
    <xf numFmtId="0" fontId="1" fillId="36" borderId="0" xfId="0" applyFont="1" applyFill="1"/>
    <xf numFmtId="0" fontId="520" fillId="36" borderId="0" xfId="0" applyFont="1" applyFill="1"/>
    <xf numFmtId="167" fontId="1" fillId="36" borderId="0" xfId="0" applyNumberFormat="1" applyFont="1" applyFill="1"/>
    <xf numFmtId="167" fontId="602" fillId="36" borderId="0" xfId="0" applyNumberFormat="1" applyFont="1" applyFill="1"/>
    <xf numFmtId="167" fontId="35" fillId="36" borderId="0" xfId="0" applyNumberFormat="1" applyFont="1" applyFill="1"/>
    <xf numFmtId="0" fontId="504" fillId="36" borderId="0" xfId="0" applyFont="1" applyFill="1"/>
    <xf numFmtId="0" fontId="504" fillId="36" borderId="0" xfId="0" applyFont="1" applyFill="1" applyAlignment="1">
      <alignment wrapText="1"/>
    </xf>
    <xf numFmtId="0" fontId="1" fillId="36" borderId="0" xfId="0" applyFont="1" applyFill="1" applyAlignment="1">
      <alignment wrapText="1"/>
    </xf>
    <xf numFmtId="167" fontId="504" fillId="36" borderId="0" xfId="0" applyNumberFormat="1" applyFont="1" applyFill="1"/>
    <xf numFmtId="167" fontId="520" fillId="36" borderId="0" xfId="0" applyNumberFormat="1" applyFont="1" applyFill="1"/>
    <xf numFmtId="167" fontId="521" fillId="36" borderId="0" xfId="0" applyNumberFormat="1" applyFont="1" applyFill="1"/>
    <xf numFmtId="0" fontId="516" fillId="36" borderId="0" xfId="0" applyFont="1" applyFill="1" applyAlignment="1">
      <alignment horizontal="left" vertical="center"/>
    </xf>
    <xf numFmtId="0" fontId="603" fillId="36" borderId="0" xfId="0" applyFont="1" applyFill="1" applyAlignment="1">
      <alignment horizontal="left" vertical="center"/>
    </xf>
    <xf numFmtId="14" fontId="1" fillId="36" borderId="0" xfId="0" applyNumberFormat="1" applyFont="1" applyFill="1"/>
    <xf numFmtId="0" fontId="1" fillId="36" borderId="0" xfId="0" applyNumberFormat="1" applyFont="1" applyFill="1"/>
    <xf numFmtId="14" fontId="521" fillId="36" borderId="0" xfId="0" applyNumberFormat="1" applyFont="1" applyFill="1"/>
    <xf numFmtId="0" fontId="521" fillId="36" borderId="0" xfId="0" applyFont="1" applyFill="1" applyAlignment="1">
      <alignment wrapText="1"/>
    </xf>
    <xf numFmtId="0" fontId="4" fillId="36" borderId="0" xfId="49" applyFill="1" applyAlignment="1">
      <alignment horizontal="center"/>
    </xf>
    <xf numFmtId="0" fontId="4" fillId="36" borderId="0" xfId="49" applyFill="1"/>
    <xf numFmtId="0" fontId="578" fillId="36" borderId="0" xfId="37269" applyFont="1" applyFill="1" applyAlignment="1">
      <alignment horizontal="center"/>
    </xf>
    <xf numFmtId="0" fontId="578" fillId="36" borderId="0" xfId="37269" applyFont="1" applyFill="1"/>
    <xf numFmtId="0" fontId="21" fillId="36" borderId="0" xfId="37269" applyFont="1" applyFill="1" applyAlignment="1">
      <alignment horizontal="center" wrapText="1"/>
    </xf>
    <xf numFmtId="0" fontId="21" fillId="36" borderId="0" xfId="37269" applyFont="1" applyFill="1" applyAlignment="1">
      <alignment horizontal="left" wrapText="1"/>
    </xf>
    <xf numFmtId="0" fontId="578" fillId="36" borderId="0" xfId="37269" applyFont="1" applyFill="1" applyAlignment="1">
      <alignment wrapText="1"/>
    </xf>
    <xf numFmtId="0" fontId="522" fillId="36" borderId="0" xfId="37269" applyFont="1" applyFill="1" applyAlignment="1" applyProtection="1">
      <alignment horizontal="left"/>
      <protection locked="0"/>
    </xf>
    <xf numFmtId="167" fontId="578" fillId="36" borderId="0" xfId="37269" applyNumberFormat="1" applyFont="1" applyFill="1"/>
    <xf numFmtId="0" fontId="4" fillId="36" borderId="0" xfId="37269" applyFill="1"/>
    <xf numFmtId="167" fontId="4" fillId="36" borderId="0" xfId="37269" applyNumberFormat="1" applyFill="1"/>
    <xf numFmtId="0" fontId="19" fillId="36" borderId="0" xfId="37269" applyFont="1" applyFill="1"/>
    <xf numFmtId="0" fontId="1" fillId="36" borderId="0" xfId="0" applyFont="1" applyFill="1" applyAlignment="1">
      <alignment horizontal="right"/>
    </xf>
    <xf numFmtId="167" fontId="1" fillId="36" borderId="0" xfId="0" applyNumberFormat="1" applyFont="1" applyFill="1" applyAlignment="1">
      <alignment horizontal="right"/>
    </xf>
    <xf numFmtId="0" fontId="1" fillId="36" borderId="0" xfId="0" applyFont="1" applyFill="1" applyAlignment="1">
      <alignment horizontal="left" wrapText="1"/>
    </xf>
    <xf numFmtId="1" fontId="1" fillId="36" borderId="0" xfId="0" applyNumberFormat="1" applyFont="1" applyFill="1"/>
    <xf numFmtId="1" fontId="602" fillId="36" borderId="0" xfId="0" applyNumberFormat="1" applyFont="1" applyFill="1"/>
    <xf numFmtId="0" fontId="604" fillId="36" borderId="0" xfId="0" applyFont="1" applyFill="1"/>
    <xf numFmtId="0" fontId="0" fillId="36" borderId="0" xfId="0" applyFill="1" applyAlignment="1">
      <alignment horizontal="center" wrapText="1"/>
    </xf>
    <xf numFmtId="167" fontId="0" fillId="36" borderId="0" xfId="0" applyNumberFormat="1" applyFont="1" applyFill="1" applyAlignment="1">
      <alignment horizontal="center"/>
    </xf>
    <xf numFmtId="0" fontId="504" fillId="36" borderId="0" xfId="0" applyFont="1" applyFill="1" applyAlignment="1">
      <alignment horizontal="center"/>
    </xf>
    <xf numFmtId="0" fontId="504" fillId="36" borderId="0" xfId="0" applyFont="1" applyFill="1" applyAlignment="1">
      <alignment horizontal="center" wrapText="1"/>
    </xf>
    <xf numFmtId="0" fontId="0" fillId="36" borderId="0" xfId="0" applyFill="1" applyAlignment="1">
      <alignment horizontal="right" wrapText="1"/>
    </xf>
    <xf numFmtId="170" fontId="504" fillId="36" borderId="0" xfId="0" applyNumberFormat="1" applyFont="1" applyFill="1" applyAlignment="1">
      <alignment horizontal="center"/>
    </xf>
    <xf numFmtId="1" fontId="0" fillId="36" borderId="0" xfId="0" applyNumberFormat="1" applyFill="1" applyAlignment="1">
      <alignment horizontal="center"/>
    </xf>
    <xf numFmtId="3" fontId="0" fillId="36" borderId="0" xfId="0" applyNumberFormat="1" applyFill="1" applyAlignment="1">
      <alignment horizontal="right"/>
    </xf>
    <xf numFmtId="3" fontId="0" fillId="36" borderId="0" xfId="0" applyNumberFormat="1" applyFill="1" applyAlignment="1">
      <alignment horizontal="center"/>
    </xf>
    <xf numFmtId="3" fontId="504" fillId="36" borderId="0" xfId="0" applyNumberFormat="1" applyFont="1" applyFill="1" applyAlignment="1">
      <alignment horizontal="center"/>
    </xf>
    <xf numFmtId="3" fontId="520" fillId="36" borderId="0" xfId="0" applyNumberFormat="1" applyFont="1" applyFill="1" applyAlignment="1">
      <alignment horizontal="center"/>
    </xf>
    <xf numFmtId="3" fontId="605" fillId="36" borderId="0" xfId="0" applyNumberFormat="1" applyFont="1" applyFill="1" applyAlignment="1">
      <alignment horizontal="center"/>
    </xf>
    <xf numFmtId="0" fontId="507" fillId="36" borderId="0" xfId="0" applyFont="1" applyFill="1"/>
    <xf numFmtId="0" fontId="606" fillId="36" borderId="0" xfId="0" applyFont="1" applyFill="1"/>
    <xf numFmtId="0" fontId="22" fillId="36" borderId="0" xfId="42" applyFill="1"/>
    <xf numFmtId="0" fontId="607" fillId="191" borderId="0" xfId="42" applyFont="1" applyFill="1"/>
    <xf numFmtId="0" fontId="608" fillId="36" borderId="0" xfId="0" applyFont="1" applyFill="1" applyAlignment="1">
      <alignment horizontal="left" vertical="center"/>
    </xf>
    <xf numFmtId="167" fontId="522" fillId="36" borderId="0" xfId="37269" applyNumberFormat="1" applyFont="1" applyFill="1" applyAlignment="1">
      <alignment horizontal="center"/>
    </xf>
    <xf numFmtId="167" fontId="522" fillId="36" borderId="0" xfId="37269" applyNumberFormat="1" applyFont="1" applyFill="1" applyAlignment="1">
      <alignment horizontal="left"/>
    </xf>
    <xf numFmtId="0" fontId="522" fillId="36" borderId="0" xfId="37269" applyNumberFormat="1" applyFont="1" applyFill="1" applyAlignment="1">
      <alignment horizontal="center"/>
    </xf>
    <xf numFmtId="0" fontId="576" fillId="36" borderId="0" xfId="0" applyFont="1" applyFill="1" applyAlignment="1">
      <alignment horizontal="left" vertical="center" indent="1"/>
    </xf>
    <xf numFmtId="0" fontId="39" fillId="0" borderId="0" xfId="61795" applyAlignment="1" applyProtection="1">
      <alignment horizontal="left" vertical="center" indent="5"/>
    </xf>
    <xf numFmtId="0" fontId="576" fillId="36" borderId="0" xfId="0" applyFont="1" applyFill="1" applyAlignment="1">
      <alignment vertical="top"/>
    </xf>
    <xf numFmtId="0" fontId="607" fillId="36" borderId="0" xfId="42" applyFont="1" applyFill="1"/>
    <xf numFmtId="3" fontId="0" fillId="0" borderId="0" xfId="0" applyNumberFormat="1"/>
    <xf numFmtId="167" fontId="504" fillId="36" borderId="0" xfId="0" applyNumberFormat="1" applyFont="1" applyFill="1" applyAlignment="1">
      <alignment wrapText="1"/>
    </xf>
    <xf numFmtId="3" fontId="610" fillId="0" borderId="0" xfId="0" applyNumberFormat="1" applyFont="1" applyFill="1" applyBorder="1" applyAlignment="1" applyProtection="1">
      <alignment horizontal="center" vertical="top" wrapText="1" readingOrder="1"/>
      <protection locked="0"/>
    </xf>
    <xf numFmtId="168" fontId="610" fillId="0" borderId="0" xfId="0" applyNumberFormat="1" applyFont="1" applyFill="1" applyBorder="1" applyAlignment="1" applyProtection="1">
      <alignment horizontal="center" vertical="top" wrapText="1" readingOrder="1"/>
      <protection locked="0"/>
    </xf>
    <xf numFmtId="343" fontId="0" fillId="0" borderId="0" xfId="61792" applyNumberFormat="1" applyFont="1" applyFill="1"/>
    <xf numFmtId="0" fontId="520" fillId="0" borderId="0" xfId="0" applyFont="1" applyAlignment="1">
      <alignment horizontal="left" vertical="center"/>
    </xf>
    <xf numFmtId="0" fontId="611" fillId="0" borderId="0" xfId="0" applyFont="1" applyAlignment="1"/>
    <xf numFmtId="0" fontId="500" fillId="192" borderId="0" xfId="0" applyFont="1" applyFill="1" applyAlignment="1">
      <alignment vertical="center"/>
    </xf>
    <xf numFmtId="0" fontId="612" fillId="36" borderId="0" xfId="0" applyFont="1" applyFill="1"/>
    <xf numFmtId="0" fontId="511" fillId="192" borderId="0" xfId="0" applyFont="1" applyFill="1"/>
    <xf numFmtId="0" fontId="613" fillId="36" borderId="0" xfId="0" applyFont="1" applyFill="1"/>
    <xf numFmtId="168" fontId="612" fillId="36" borderId="0" xfId="0" applyNumberFormat="1" applyFont="1" applyFill="1"/>
    <xf numFmtId="3" fontId="612" fillId="36" borderId="0" xfId="0" applyNumberFormat="1" applyFont="1" applyFill="1"/>
    <xf numFmtId="343" fontId="612" fillId="36" borderId="0" xfId="61792" applyNumberFormat="1" applyFont="1" applyFill="1"/>
    <xf numFmtId="0" fontId="614" fillId="36" borderId="0" xfId="0" applyFont="1" applyFill="1"/>
    <xf numFmtId="0" fontId="615" fillId="36" borderId="0" xfId="0" applyFont="1" applyFill="1"/>
    <xf numFmtId="168" fontId="578" fillId="36" borderId="0" xfId="0" applyNumberFormat="1" applyFont="1" applyFill="1"/>
    <xf numFmtId="167" fontId="615" fillId="36" borderId="0" xfId="0" applyNumberFormat="1" applyFont="1" applyFill="1"/>
    <xf numFmtId="168" fontId="615" fillId="36" borderId="0" xfId="0" applyNumberFormat="1" applyFont="1" applyFill="1"/>
    <xf numFmtId="0" fontId="520" fillId="36" borderId="0" xfId="0" applyFont="1" applyFill="1" applyAlignment="1">
      <alignment horizontal="left" vertical="center" indent="1"/>
    </xf>
    <xf numFmtId="0" fontId="530" fillId="0" borderId="131" xfId="0" applyFont="1" applyFill="1" applyBorder="1" applyAlignment="1">
      <alignment horizontal="center" vertical="center" wrapText="1"/>
    </xf>
    <xf numFmtId="0" fontId="616" fillId="0" borderId="131" xfId="0" applyFont="1" applyBorder="1" applyAlignment="1">
      <alignment horizontal="center" vertical="center" wrapText="1"/>
    </xf>
    <xf numFmtId="0" fontId="616" fillId="182" borderId="131" xfId="0" applyFont="1" applyFill="1" applyBorder="1" applyAlignment="1">
      <alignment horizontal="center" vertical="center" wrapText="1"/>
    </xf>
    <xf numFmtId="0" fontId="530" fillId="0" borderId="124" xfId="0" applyFont="1" applyFill="1" applyBorder="1" applyAlignment="1">
      <alignment horizontal="center" vertical="center" wrapText="1"/>
    </xf>
    <xf numFmtId="0" fontId="617" fillId="36" borderId="0" xfId="0" applyFont="1" applyFill="1"/>
    <xf numFmtId="367" fontId="0" fillId="36" borderId="0" xfId="0" applyNumberFormat="1" applyFill="1"/>
    <xf numFmtId="0" fontId="25" fillId="0" borderId="0" xfId="39968"/>
    <xf numFmtId="0" fontId="115" fillId="0" borderId="0" xfId="39968" applyFont="1"/>
    <xf numFmtId="167" fontId="25" fillId="0" borderId="0" xfId="39968" applyNumberFormat="1"/>
    <xf numFmtId="0" fontId="281" fillId="0" borderId="0" xfId="39968" applyFont="1"/>
    <xf numFmtId="1" fontId="618" fillId="0" borderId="0" xfId="39968" applyNumberFormat="1" applyFont="1"/>
    <xf numFmtId="167" fontId="618" fillId="0" borderId="0" xfId="39968" applyNumberFormat="1" applyFont="1"/>
    <xf numFmtId="0" fontId="25" fillId="0" borderId="0" xfId="39968" applyFill="1"/>
    <xf numFmtId="0" fontId="618" fillId="193" borderId="0" xfId="39968" applyFont="1" applyFill="1" applyAlignment="1"/>
    <xf numFmtId="0" fontId="25" fillId="0" borderId="0" xfId="39968" quotePrefix="1"/>
    <xf numFmtId="0" fontId="504" fillId="36" borderId="0" xfId="0" applyFont="1" applyFill="1" applyAlignment="1">
      <alignment horizontal="right"/>
    </xf>
    <xf numFmtId="0" fontId="521" fillId="36" borderId="0" xfId="0" applyFont="1" applyFill="1"/>
    <xf numFmtId="0" fontId="520" fillId="36" borderId="0" xfId="0" applyFont="1" applyFill="1" applyAlignment="1">
      <alignment horizontal="right"/>
    </xf>
    <xf numFmtId="0" fontId="602" fillId="36" borderId="0" xfId="0" applyFont="1" applyFill="1"/>
    <xf numFmtId="0" fontId="504" fillId="36" borderId="0" xfId="0" applyFont="1" applyFill="1" applyAlignment="1"/>
    <xf numFmtId="0" fontId="504" fillId="36" borderId="0" xfId="0" applyFont="1" applyFill="1" applyAlignment="1">
      <alignment horizontal="right" wrapText="1"/>
    </xf>
    <xf numFmtId="0" fontId="521" fillId="36" borderId="0" xfId="0" applyFont="1" applyFill="1" applyAlignment="1">
      <alignment horizontal="right"/>
    </xf>
    <xf numFmtId="0" fontId="520" fillId="36" borderId="0" xfId="0" applyFont="1" applyFill="1" applyAlignment="1">
      <alignment horizontal="right" wrapText="1"/>
    </xf>
    <xf numFmtId="14" fontId="504" fillId="36" borderId="0" xfId="0" applyNumberFormat="1" applyFont="1" applyFill="1" applyAlignment="1">
      <alignment wrapText="1"/>
    </xf>
    <xf numFmtId="167" fontId="504" fillId="36" borderId="0" xfId="0" applyNumberFormat="1" applyFont="1" applyFill="1" applyAlignment="1">
      <alignment horizontal="right"/>
    </xf>
    <xf numFmtId="14" fontId="520" fillId="36" borderId="0" xfId="0" applyNumberFormat="1" applyFont="1" applyFill="1"/>
    <xf numFmtId="1" fontId="504" fillId="36" borderId="0" xfId="0" applyNumberFormat="1" applyFont="1" applyFill="1" applyAlignment="1">
      <alignment horizontal="right"/>
    </xf>
    <xf numFmtId="368" fontId="521" fillId="36" borderId="0" xfId="0" applyNumberFormat="1" applyFont="1" applyFill="1"/>
    <xf numFmtId="0" fontId="520" fillId="36" borderId="0" xfId="0" applyFont="1" applyFill="1" applyAlignment="1">
      <alignment wrapText="1"/>
    </xf>
    <xf numFmtId="167" fontId="520" fillId="36" borderId="0" xfId="0" applyNumberFormat="1" applyFont="1" applyFill="1" applyAlignment="1">
      <alignment horizontal="right"/>
    </xf>
    <xf numFmtId="14" fontId="520" fillId="36" borderId="0" xfId="0" applyNumberFormat="1" applyFont="1" applyFill="1" applyAlignment="1">
      <alignment horizontal="right"/>
    </xf>
    <xf numFmtId="2" fontId="520" fillId="36" borderId="0" xfId="0" applyNumberFormat="1" applyFont="1" applyFill="1" applyAlignment="1">
      <alignment horizontal="right"/>
    </xf>
    <xf numFmtId="167" fontId="520" fillId="36" borderId="0" xfId="0" applyNumberFormat="1" applyFont="1" applyFill="1" applyAlignment="1">
      <alignment wrapText="1"/>
    </xf>
    <xf numFmtId="1" fontId="520" fillId="36" borderId="0" xfId="0" applyNumberFormat="1" applyFont="1" applyFill="1" applyAlignment="1">
      <alignment wrapText="1"/>
    </xf>
    <xf numFmtId="0" fontId="503" fillId="36" borderId="0" xfId="0" applyFont="1" applyFill="1" applyAlignment="1"/>
    <xf numFmtId="0" fontId="503" fillId="36" borderId="0" xfId="0" applyFont="1" applyFill="1" applyAlignment="1">
      <alignment wrapText="1"/>
    </xf>
    <xf numFmtId="2" fontId="504" fillId="36" borderId="0" xfId="0" applyNumberFormat="1" applyFont="1" applyFill="1" applyAlignment="1">
      <alignment horizontal="center" wrapText="1"/>
    </xf>
    <xf numFmtId="0" fontId="619" fillId="0" borderId="78" xfId="0" applyFont="1" applyBorder="1" applyAlignment="1">
      <alignment vertical="center"/>
    </xf>
    <xf numFmtId="0" fontId="0" fillId="0" borderId="14" xfId="0" applyBorder="1" applyAlignment="1">
      <alignment vertical="center"/>
    </xf>
    <xf numFmtId="0" fontId="504" fillId="0" borderId="78" xfId="0" applyFont="1" applyBorder="1" applyAlignment="1">
      <alignment vertical="center"/>
    </xf>
    <xf numFmtId="0" fontId="504" fillId="0" borderId="78" xfId="0" applyFont="1" applyBorder="1" applyAlignment="1">
      <alignment vertical="center" wrapText="1"/>
    </xf>
    <xf numFmtId="2" fontId="504" fillId="36" borderId="78" xfId="0" applyNumberFormat="1" applyFont="1" applyFill="1" applyBorder="1" applyAlignment="1">
      <alignment horizontal="center" wrapText="1"/>
    </xf>
    <xf numFmtId="0" fontId="1" fillId="0" borderId="0" xfId="0" applyFont="1"/>
    <xf numFmtId="0" fontId="531" fillId="190" borderId="147" xfId="0" applyFont="1" applyFill="1" applyBorder="1" applyAlignment="1">
      <alignment vertical="center" wrapText="1"/>
    </xf>
    <xf numFmtId="167" fontId="531" fillId="190" borderId="147" xfId="0" applyNumberFormat="1" applyFont="1" applyFill="1" applyBorder="1" applyAlignment="1">
      <alignment horizontal="center" vertical="center" wrapText="1"/>
    </xf>
    <xf numFmtId="0" fontId="520" fillId="36" borderId="0" xfId="0" applyFont="1" applyFill="1" applyAlignment="1">
      <alignment horizontal="left" vertical="top" wrapText="1"/>
    </xf>
    <xf numFmtId="0" fontId="566" fillId="36" borderId="0" xfId="0" applyFont="1" applyFill="1" applyAlignment="1">
      <alignment horizontal="left" vertical="top" wrapText="1"/>
    </xf>
    <xf numFmtId="0" fontId="1" fillId="36" borderId="0" xfId="0" applyFont="1" applyFill="1" applyAlignment="1">
      <alignment horizontal="left" vertical="top" wrapText="1"/>
    </xf>
    <xf numFmtId="0" fontId="502" fillId="0" borderId="14" xfId="0" applyFont="1" applyBorder="1" applyAlignment="1">
      <alignment vertical="center"/>
    </xf>
    <xf numFmtId="0" fontId="0" fillId="36" borderId="0" xfId="0" applyFill="1" applyAlignment="1">
      <alignment horizontal="center"/>
    </xf>
    <xf numFmtId="0" fontId="501" fillId="0" borderId="0" xfId="0" applyFont="1" applyAlignment="1">
      <alignment horizontal="left" vertical="center" wrapText="1"/>
    </xf>
    <xf numFmtId="0" fontId="529" fillId="0" borderId="0" xfId="0" applyFont="1" applyAlignment="1">
      <alignment horizontal="left" vertical="center" wrapText="1"/>
    </xf>
    <xf numFmtId="0" fontId="501" fillId="36" borderId="0" xfId="0" applyFont="1" applyFill="1" applyAlignment="1">
      <alignment horizontal="left" vertical="center" wrapText="1"/>
    </xf>
    <xf numFmtId="0" fontId="501" fillId="36" borderId="0" xfId="0" applyFont="1" applyFill="1" applyAlignment="1">
      <alignment horizontal="left" vertical="center" wrapText="1" indent="1"/>
    </xf>
    <xf numFmtId="0" fontId="598" fillId="36" borderId="0" xfId="0" applyFont="1" applyFill="1" applyAlignment="1">
      <alignment horizontal="left" vertical="center" wrapText="1"/>
    </xf>
    <xf numFmtId="367" fontId="0" fillId="36" borderId="0" xfId="61794" applyNumberFormat="1" applyFont="1" applyFill="1"/>
    <xf numFmtId="0" fontId="529" fillId="36" borderId="0" xfId="0" applyFont="1" applyFill="1" applyAlignment="1">
      <alignment horizontal="left" vertical="center" wrapText="1"/>
    </xf>
    <xf numFmtId="0" fontId="599" fillId="36" borderId="0" xfId="0" applyFont="1" applyFill="1" applyAlignment="1">
      <alignment horizontal="left" vertical="center" wrapText="1"/>
    </xf>
    <xf numFmtId="0" fontId="521" fillId="36" borderId="135" xfId="0" applyFont="1" applyFill="1" applyBorder="1" applyAlignment="1">
      <alignment horizontal="left" vertical="center" wrapText="1"/>
    </xf>
    <xf numFmtId="0" fontId="502" fillId="36" borderId="136" xfId="0" applyFont="1" applyFill="1" applyBorder="1" applyAlignment="1">
      <alignment horizontal="center" vertical="center" wrapText="1"/>
    </xf>
    <xf numFmtId="0" fontId="502" fillId="36" borderId="137" xfId="0" applyFont="1" applyFill="1" applyBorder="1" applyAlignment="1">
      <alignment horizontal="center" vertical="center" wrapText="1"/>
    </xf>
    <xf numFmtId="0" fontId="593" fillId="36" borderId="138" xfId="0" applyFont="1" applyFill="1" applyBorder="1" applyAlignment="1">
      <alignment horizontal="left" vertical="center" wrapText="1"/>
    </xf>
    <xf numFmtId="0" fontId="594" fillId="36" borderId="133" xfId="0" applyFont="1" applyFill="1" applyBorder="1" applyAlignment="1">
      <alignment horizontal="center" vertical="center" wrapText="1"/>
    </xf>
    <xf numFmtId="0" fontId="594" fillId="36" borderId="139" xfId="0" applyFont="1" applyFill="1" applyBorder="1" applyAlignment="1">
      <alignment horizontal="center" vertical="center" wrapText="1"/>
    </xf>
    <xf numFmtId="0" fontId="521" fillId="36" borderId="140" xfId="0" applyFont="1" applyFill="1" applyBorder="1" applyAlignment="1">
      <alignment horizontal="left" vertical="center" wrapText="1"/>
    </xf>
    <xf numFmtId="0" fontId="521" fillId="36" borderId="0" xfId="0" applyFont="1" applyFill="1" applyAlignment="1">
      <alignment horizontal="center" vertical="center" wrapText="1"/>
    </xf>
    <xf numFmtId="0" fontId="521" fillId="36" borderId="141" xfId="0" applyFont="1" applyFill="1" applyBorder="1" applyAlignment="1">
      <alignment horizontal="center" vertical="center" wrapText="1"/>
    </xf>
    <xf numFmtId="0" fontId="521" fillId="36" borderId="142" xfId="0" applyFont="1" applyFill="1" applyBorder="1" applyAlignment="1">
      <alignment horizontal="left" vertical="center" wrapText="1"/>
    </xf>
    <xf numFmtId="0" fontId="521" fillId="36" borderId="134" xfId="0" applyFont="1" applyFill="1" applyBorder="1" applyAlignment="1">
      <alignment horizontal="center" vertical="center" wrapText="1"/>
    </xf>
    <xf numFmtId="0" fontId="521" fillId="36" borderId="143" xfId="0" applyFont="1" applyFill="1" applyBorder="1" applyAlignment="1">
      <alignment horizontal="center" vertical="center" wrapText="1"/>
    </xf>
    <xf numFmtId="0" fontId="593" fillId="36" borderId="138" xfId="0" applyFont="1" applyFill="1" applyBorder="1" applyAlignment="1">
      <alignment horizontal="left" vertical="center" wrapText="1"/>
    </xf>
    <xf numFmtId="0" fontId="593" fillId="36" borderId="133" xfId="0" applyFont="1" applyFill="1" applyBorder="1" applyAlignment="1">
      <alignment horizontal="left" vertical="center" wrapText="1"/>
    </xf>
    <xf numFmtId="0" fontId="593" fillId="36" borderId="139" xfId="0" applyFont="1" applyFill="1" applyBorder="1" applyAlignment="1">
      <alignment horizontal="left" vertical="center" wrapText="1"/>
    </xf>
    <xf numFmtId="0" fontId="595" fillId="36" borderId="140" xfId="0" applyFont="1" applyFill="1" applyBorder="1" applyAlignment="1">
      <alignment horizontal="left" vertical="center" wrapText="1"/>
    </xf>
    <xf numFmtId="0" fontId="595" fillId="36" borderId="0" xfId="0" applyFont="1" applyFill="1" applyAlignment="1">
      <alignment horizontal="center" vertical="center" wrapText="1"/>
    </xf>
    <xf numFmtId="0" fontId="595" fillId="36" borderId="141" xfId="0" applyFont="1" applyFill="1" applyBorder="1" applyAlignment="1">
      <alignment horizontal="center" vertical="center" wrapText="1"/>
    </xf>
    <xf numFmtId="0" fontId="0" fillId="36" borderId="0" xfId="0" applyFill="1" applyAlignment="1">
      <alignment horizontal="center" vertical="center" wrapText="1"/>
    </xf>
    <xf numFmtId="0" fontId="505" fillId="36" borderId="0" xfId="0" applyFont="1" applyFill="1" applyAlignment="1">
      <alignment horizontal="center" vertical="center" wrapText="1"/>
    </xf>
    <xf numFmtId="0" fontId="505" fillId="36" borderId="134" xfId="0" applyFont="1" applyFill="1" applyBorder="1" applyAlignment="1">
      <alignment horizontal="center" vertical="center" wrapText="1"/>
    </xf>
    <xf numFmtId="0" fontId="521" fillId="36" borderId="144" xfId="0" applyFont="1" applyFill="1" applyBorder="1" applyAlignment="1">
      <alignment horizontal="left" vertical="center" wrapText="1"/>
    </xf>
    <xf numFmtId="0" fontId="521" fillId="36" borderId="145" xfId="0" applyFont="1" applyFill="1" applyBorder="1" applyAlignment="1">
      <alignment horizontal="center" vertical="center" wrapText="1"/>
    </xf>
    <xf numFmtId="0" fontId="521" fillId="36" borderId="146" xfId="0" applyFont="1" applyFill="1" applyBorder="1" applyAlignment="1">
      <alignment horizontal="center" vertical="center" wrapText="1"/>
    </xf>
    <xf numFmtId="0" fontId="555" fillId="36" borderId="0" xfId="0" applyFont="1" applyFill="1" applyAlignment="1">
      <alignment horizontal="left" vertical="center" wrapText="1"/>
    </xf>
    <xf numFmtId="0" fontId="0" fillId="36" borderId="0" xfId="0" applyFill="1" applyAlignment="1">
      <alignment horizontal="left" vertical="center" wrapText="1" indent="1"/>
    </xf>
    <xf numFmtId="0" fontId="0" fillId="36" borderId="0" xfId="0" applyFill="1" applyAlignment="1">
      <alignment horizontal="left" vertical="top" wrapText="1" indent="1"/>
    </xf>
    <xf numFmtId="0" fontId="524" fillId="36" borderId="0" xfId="0" applyFont="1" applyFill="1"/>
    <xf numFmtId="0" fontId="0" fillId="36" borderId="0" xfId="0" applyFill="1" applyAlignment="1">
      <alignment vertical="center"/>
    </xf>
    <xf numFmtId="0" fontId="519" fillId="36" borderId="0" xfId="0" applyFont="1" applyFill="1" applyAlignment="1">
      <alignment vertical="center"/>
    </xf>
    <xf numFmtId="0" fontId="503" fillId="36" borderId="0" xfId="0" applyFont="1" applyFill="1" applyAlignment="1">
      <alignment horizontal="center" vertical="center"/>
    </xf>
    <xf numFmtId="0" fontId="521" fillId="36" borderId="0" xfId="0" applyFont="1" applyFill="1" applyBorder="1" applyAlignment="1">
      <alignment horizontal="left" vertical="center"/>
    </xf>
    <xf numFmtId="0" fontId="0" fillId="36" borderId="13" xfId="0" applyFill="1" applyBorder="1" applyAlignment="1">
      <alignment vertical="center"/>
    </xf>
    <xf numFmtId="0" fontId="502" fillId="36" borderId="13" xfId="0" applyFont="1" applyFill="1" applyBorder="1" applyAlignment="1">
      <alignment horizontal="center" vertical="center"/>
    </xf>
    <xf numFmtId="0" fontId="503" fillId="36" borderId="0" xfId="0" applyFont="1" applyFill="1" applyAlignment="1">
      <alignment vertical="center"/>
    </xf>
    <xf numFmtId="0" fontId="504" fillId="36" borderId="0" xfId="0" applyFont="1" applyFill="1" applyAlignment="1">
      <alignment vertical="center"/>
    </xf>
    <xf numFmtId="167" fontId="504" fillId="36" borderId="0" xfId="0" applyNumberFormat="1" applyFont="1" applyFill="1" applyAlignment="1">
      <alignment horizontal="center" vertical="center"/>
    </xf>
    <xf numFmtId="0" fontId="504" fillId="36" borderId="0" xfId="0" applyFont="1" applyFill="1" applyAlignment="1">
      <alignment horizontal="center" vertical="center"/>
    </xf>
    <xf numFmtId="0" fontId="504" fillId="36" borderId="11" xfId="0" applyFont="1" applyFill="1" applyBorder="1" applyAlignment="1">
      <alignment vertical="center"/>
    </xf>
    <xf numFmtId="0" fontId="504" fillId="36" borderId="11" xfId="0" applyFont="1" applyFill="1" applyBorder="1" applyAlignment="1">
      <alignment horizontal="center" vertical="center"/>
    </xf>
    <xf numFmtId="0" fontId="503" fillId="36" borderId="0" xfId="0" applyFont="1" applyFill="1" applyAlignment="1">
      <alignment horizontal="left" vertical="center" wrapText="1"/>
    </xf>
    <xf numFmtId="0" fontId="505" fillId="36" borderId="0" xfId="0" applyFont="1" applyFill="1" applyAlignment="1">
      <alignment horizontal="center" vertical="center"/>
    </xf>
    <xf numFmtId="0" fontId="506" fillId="36" borderId="0" xfId="0" applyFont="1" applyFill="1" applyAlignment="1">
      <alignment horizontal="center" vertical="center"/>
    </xf>
    <xf numFmtId="0" fontId="507" fillId="36" borderId="0" xfId="0" applyFont="1" applyFill="1" applyAlignment="1">
      <alignment horizontal="center" vertical="center"/>
    </xf>
    <xf numFmtId="167" fontId="503" fillId="36" borderId="0" xfId="0" applyNumberFormat="1" applyFont="1" applyFill="1" applyAlignment="1">
      <alignment horizontal="center" vertical="center"/>
    </xf>
    <xf numFmtId="0" fontId="508" fillId="36" borderId="0" xfId="0" applyFont="1" applyFill="1" applyAlignment="1">
      <alignment horizontal="center" vertical="center"/>
    </xf>
    <xf numFmtId="167" fontId="567" fillId="36" borderId="0" xfId="0" applyNumberFormat="1" applyFont="1" applyFill="1" applyAlignment="1">
      <alignment horizontal="center" vertical="center"/>
    </xf>
    <xf numFmtId="0" fontId="508" fillId="36" borderId="11" xfId="0" applyFont="1" applyFill="1" applyBorder="1" applyAlignment="1">
      <alignment horizontal="center" vertical="center"/>
    </xf>
    <xf numFmtId="167" fontId="567" fillId="36" borderId="11" xfId="0" applyNumberFormat="1" applyFont="1" applyFill="1" applyBorder="1" applyAlignment="1">
      <alignment horizontal="center" vertical="center"/>
    </xf>
    <xf numFmtId="3" fontId="518" fillId="36" borderId="0" xfId="0" applyNumberFormat="1" applyFont="1" applyFill="1"/>
    <xf numFmtId="0" fontId="0" fillId="36" borderId="0" xfId="0" applyFill="1" applyAlignment="1">
      <alignment horizontal="left" vertical="center" indent="1"/>
    </xf>
    <xf numFmtId="2" fontId="3" fillId="36" borderId="0" xfId="0" applyNumberFormat="1" applyFont="1" applyFill="1"/>
    <xf numFmtId="0" fontId="510" fillId="36" borderId="13" xfId="0" applyFont="1" applyFill="1" applyBorder="1" applyAlignment="1">
      <alignment horizontal="center" vertical="center" wrapText="1"/>
    </xf>
    <xf numFmtId="0" fontId="511" fillId="36" borderId="13" xfId="0" applyFont="1" applyFill="1" applyBorder="1" applyAlignment="1">
      <alignment vertical="center"/>
    </xf>
    <xf numFmtId="0" fontId="512" fillId="36" borderId="13" xfId="0" applyFont="1" applyFill="1" applyBorder="1" applyAlignment="1">
      <alignment vertical="center" wrapText="1"/>
    </xf>
    <xf numFmtId="0" fontId="502" fillId="36" borderId="11" xfId="0" applyFont="1" applyFill="1" applyBorder="1" applyAlignment="1">
      <alignment vertical="center"/>
    </xf>
    <xf numFmtId="167" fontId="503" fillId="36" borderId="11" xfId="0" applyNumberFormat="1" applyFont="1" applyFill="1" applyBorder="1" applyAlignment="1">
      <alignment horizontal="center" vertical="center"/>
    </xf>
    <xf numFmtId="0" fontId="507" fillId="36" borderId="11" xfId="0" applyFont="1" applyFill="1" applyBorder="1" applyAlignment="1">
      <alignment vertical="center"/>
    </xf>
    <xf numFmtId="167" fontId="504" fillId="36" borderId="11" xfId="0" applyNumberFormat="1" applyFont="1" applyFill="1" applyBorder="1" applyAlignment="1">
      <alignment horizontal="center" vertical="center"/>
    </xf>
    <xf numFmtId="0" fontId="513" fillId="36" borderId="0" xfId="0" applyFont="1" applyFill="1" applyAlignment="1">
      <alignment vertical="center"/>
    </xf>
    <xf numFmtId="0" fontId="502" fillId="36" borderId="0" xfId="0" applyFont="1" applyFill="1" applyAlignment="1">
      <alignment vertical="center"/>
    </xf>
    <xf numFmtId="167" fontId="514" fillId="36" borderId="0" xfId="0" applyNumberFormat="1" applyFont="1" applyFill="1" applyAlignment="1">
      <alignment horizontal="center" vertical="center"/>
    </xf>
    <xf numFmtId="167" fontId="515" fillId="36" borderId="0" xfId="0" applyNumberFormat="1" applyFont="1" applyFill="1" applyAlignment="1">
      <alignment horizontal="center" vertical="center"/>
    </xf>
    <xf numFmtId="0" fontId="0" fillId="36" borderId="0" xfId="0" applyFont="1" applyFill="1" applyAlignment="1">
      <alignment vertical="center"/>
    </xf>
    <xf numFmtId="0" fontId="565" fillId="36" borderId="124" xfId="0" applyFont="1" applyFill="1" applyBorder="1" applyAlignment="1">
      <alignment horizontal="left" vertical="center" wrapText="1" indent="1"/>
    </xf>
    <xf numFmtId="0" fontId="531" fillId="36" borderId="111" xfId="0" applyFont="1" applyFill="1" applyBorder="1" applyAlignment="1">
      <alignment vertical="center" wrapText="1"/>
    </xf>
    <xf numFmtId="0" fontId="531" fillId="36" borderId="111" xfId="0" applyFont="1" applyFill="1" applyBorder="1" applyAlignment="1">
      <alignment horizontal="center" vertical="center" wrapText="1"/>
    </xf>
    <xf numFmtId="0" fontId="531" fillId="36" borderId="0" xfId="0" applyFont="1" applyFill="1" applyAlignment="1">
      <alignment vertical="center" wrapText="1"/>
    </xf>
    <xf numFmtId="0" fontId="531" fillId="36" borderId="0" xfId="0" applyFont="1" applyFill="1" applyAlignment="1">
      <alignment horizontal="center" vertical="center" wrapText="1"/>
    </xf>
    <xf numFmtId="0" fontId="531" fillId="36" borderId="124" xfId="0" applyFont="1" applyFill="1" applyBorder="1" applyAlignment="1">
      <alignment vertical="center" wrapText="1"/>
    </xf>
    <xf numFmtId="0" fontId="531" fillId="36" borderId="124" xfId="0" applyFont="1" applyFill="1" applyBorder="1" applyAlignment="1">
      <alignment horizontal="center" vertical="center" wrapText="1"/>
    </xf>
    <xf numFmtId="0" fontId="566" fillId="36" borderId="131" xfId="0" applyFont="1" applyFill="1" applyBorder="1" applyAlignment="1">
      <alignment horizontal="left" vertical="center" wrapText="1" indent="1"/>
    </xf>
    <xf numFmtId="0" fontId="566" fillId="36" borderId="0" xfId="0" applyFont="1" applyFill="1" applyAlignment="1">
      <alignment horizontal="left" vertical="center" wrapText="1" indent="1"/>
    </xf>
    <xf numFmtId="0" fontId="565" fillId="36" borderId="0" xfId="0" applyFont="1" applyFill="1" applyAlignment="1">
      <alignment horizontal="left" vertical="center" wrapText="1" indent="1"/>
    </xf>
    <xf numFmtId="0" fontId="516" fillId="36" borderId="0" xfId="0" applyFont="1" applyFill="1" applyAlignment="1">
      <alignment horizontal="left" vertical="center" wrapText="1" indent="1"/>
    </xf>
    <xf numFmtId="0" fontId="507" fillId="36" borderId="0" xfId="0" applyFont="1" applyFill="1" applyAlignment="1">
      <alignment horizontal="left" vertical="center" wrapText="1" indent="1"/>
    </xf>
  </cellXfs>
  <cellStyles count="61796">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794"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3"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2" xfId="61" xr:uid="{00000000-0005-0000-0000-00003F800000}"/>
    <cellStyle name="Hyperlink 2 10" xfId="33077" xr:uid="{00000000-0005-0000-0000-000040800000}"/>
    <cellStyle name="Hyperlink 2 11" xfId="33078" xr:uid="{00000000-0005-0000-0000-000041800000}"/>
    <cellStyle name="Hyperlink 2 12" xfId="61795" xr:uid="{8F03A811-7A48-4290-BA19-514730C2034B}"/>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792"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s>
  <tableStyles count="0" defaultTableStyle="TableStyleMedium2" defaultPivotStyle="PivotStyleLight16"/>
  <colors>
    <mruColors>
      <color rgb="FFB7DEE8"/>
      <color rgb="FFA20000"/>
      <color rgb="FFE942BC"/>
      <color rgb="FF4CB4A0"/>
      <color rgb="FF90B2A9"/>
      <color rgb="FF7CC6B4"/>
      <color rgb="FF2FDDCC"/>
      <color rgb="FF34CCDC"/>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97"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7.xml"/><Relationship Id="rId90" Type="http://schemas.openxmlformats.org/officeDocument/2006/relationships/externalLink" Target="externalLinks/externalLink15.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externalLink" Target="externalLinks/externalLink18.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03.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themeOverride" Target="../theme/themeOverride54.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7.xml"/><Relationship Id="rId1" Type="http://schemas.microsoft.com/office/2011/relationships/chartStyle" Target="style17.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4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19.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1.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3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33.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34.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64.xml"/><Relationship Id="rId1" Type="http://schemas.openxmlformats.org/officeDocument/2006/relationships/themeOverride" Target="../theme/themeOverride3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3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37.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7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25.xml"/><Relationship Id="rId1" Type="http://schemas.microsoft.com/office/2011/relationships/chartStyle" Target="style25.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8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40.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44.xml"/></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90.xml"/><Relationship Id="rId1" Type="http://schemas.openxmlformats.org/officeDocument/2006/relationships/themeOverride" Target="../theme/themeOverride45.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94.xml"/><Relationship Id="rId1" Type="http://schemas.openxmlformats.org/officeDocument/2006/relationships/themeOverride" Target="../theme/themeOverride47.xml"/></Relationships>
</file>

<file path=xl/charts/_rels/chart9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30.xml"/><Relationship Id="rId1" Type="http://schemas.microsoft.com/office/2011/relationships/chartStyle" Target="style30.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31.xml"/><Relationship Id="rId1" Type="http://schemas.microsoft.com/office/2011/relationships/chartStyle" Target="style3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74947910152699E-2"/>
          <c:y val="6.0871832645284799E-2"/>
          <c:w val="0.67069743183082198"/>
          <c:h val="0.833817346435756"/>
        </c:manualLayout>
      </c:layout>
      <c:lineChart>
        <c:grouping val="standard"/>
        <c:varyColors val="0"/>
        <c:ser>
          <c:idx val="0"/>
          <c:order val="0"/>
          <c:tx>
            <c:strRef>
              <c:f>'Figure 1.1'!$A$5</c:f>
              <c:strCache>
                <c:ptCount val="1"/>
                <c:pt idx="0">
                  <c:v>Upside Scenario</c:v>
                </c:pt>
              </c:strCache>
            </c:strRef>
          </c:tx>
          <c:spPr>
            <a:ln w="28575" cap="rnd">
              <a:solidFill>
                <a:schemeClr val="accent3">
                  <a:lumMod val="25000"/>
                  <a:lumOff val="75000"/>
                </a:schemeClr>
              </a:solidFill>
              <a:round/>
            </a:ln>
            <a:effectLst/>
          </c:spPr>
          <c:marker>
            <c:symbol val="none"/>
          </c:marker>
          <c:cat>
            <c:numRef>
              <c:f>'Figure 1.1'!$B$4:$K$4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'Figure 1.1'!$B$5:$K$5</c:f>
              <c:numCache>
                <c:formatCode>0.0</c:formatCode>
                <c:ptCount val="10"/>
                <c:pt idx="0">
                  <c:v>87.005269982512701</c:v>
                </c:pt>
                <c:pt idx="1">
                  <c:v>91.867810280629541</c:v>
                </c:pt>
                <c:pt idx="2">
                  <c:v>94.93582041612639</c:v>
                </c:pt>
                <c:pt idx="3" formatCode="General">
                  <c:v>100</c:v>
                </c:pt>
                <c:pt idx="4">
                  <c:v>104.5</c:v>
                </c:pt>
                <c:pt idx="5">
                  <c:v>109.20249999999999</c:v>
                </c:pt>
                <c:pt idx="6">
                  <c:v>114.11661249999997</c:v>
                </c:pt>
                <c:pt idx="7">
                  <c:v>119.25186006249996</c:v>
                </c:pt>
                <c:pt idx="8">
                  <c:v>124.61819376531244</c:v>
                </c:pt>
                <c:pt idx="9">
                  <c:v>130.22601248475149</c:v>
                </c:pt>
              </c:numCache>
            </c:numRef>
          </c:val>
          <c:smooth val="0"/>
          <c:extLst>
            <c:ext xmlns:c16="http://schemas.microsoft.com/office/drawing/2014/chart" uri="{C3380CC4-5D6E-409C-BE32-E72D297353CC}">
              <c16:uniqueId val="{00000000-4F14-4F58-81CB-5363A95AFB6A}"/>
            </c:ext>
          </c:extLst>
        </c:ser>
        <c:ser>
          <c:idx val="1"/>
          <c:order val="1"/>
          <c:tx>
            <c:strRef>
              <c:f>'Figure 1.1'!$A$6</c:f>
              <c:strCache>
                <c:ptCount val="1"/>
                <c:pt idx="0">
                  <c:v>Government's April 2019 Forecasts</c:v>
                </c:pt>
              </c:strCache>
            </c:strRef>
          </c:tx>
          <c:spPr>
            <a:ln w="28575" cap="rnd">
              <a:solidFill>
                <a:schemeClr val="accent1">
                  <a:lumMod val="60000"/>
                  <a:lumOff val="40000"/>
                </a:schemeClr>
              </a:solidFill>
              <a:round/>
            </a:ln>
            <a:effectLst/>
          </c:spPr>
          <c:marker>
            <c:symbol val="none"/>
          </c:marker>
          <c:cat>
            <c:numRef>
              <c:f>'Figure 1.1'!$B$4:$K$4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'Figure 1.1'!$B$6:$K$6</c:f>
              <c:numCache>
                <c:formatCode>0.0</c:formatCode>
                <c:ptCount val="10"/>
                <c:pt idx="0">
                  <c:v>87.005269982512701</c:v>
                </c:pt>
                <c:pt idx="1">
                  <c:v>91.867810280629541</c:v>
                </c:pt>
                <c:pt idx="2">
                  <c:v>94.93582041612639</c:v>
                </c:pt>
                <c:pt idx="3" formatCode="General">
                  <c:v>100</c:v>
                </c:pt>
                <c:pt idx="4">
                  <c:v>103.79638003976048</c:v>
                </c:pt>
                <c:pt idx="5">
                  <c:v>106.9980040414324</c:v>
                </c:pt>
                <c:pt idx="6">
                  <c:v>109.71179605529944</c:v>
                </c:pt>
                <c:pt idx="7">
                  <c:v>112.64640414903985</c:v>
                </c:pt>
                <c:pt idx="8">
                  <c:v>115.89027471001313</c:v>
                </c:pt>
              </c:numCache>
            </c:numRef>
          </c:val>
          <c:smooth val="0"/>
          <c:extLst>
            <c:ext xmlns:c16="http://schemas.microsoft.com/office/drawing/2014/chart" uri="{C3380CC4-5D6E-409C-BE32-E72D297353CC}">
              <c16:uniqueId val="{00000001-4F14-4F58-81CB-5363A95AFB6A}"/>
            </c:ext>
          </c:extLst>
        </c:ser>
        <c:ser>
          <c:idx val="2"/>
          <c:order val="2"/>
          <c:tx>
            <c:strRef>
              <c:f>'Figure 1.1'!$A$7</c:f>
              <c:strCache>
                <c:ptCount val="1"/>
                <c:pt idx="0">
                  <c:v>Central Bank ("No-Deal" scenario)</c:v>
                </c:pt>
              </c:strCache>
            </c:strRef>
          </c:tx>
          <c:spPr>
            <a:ln w="28575" cap="rnd">
              <a:solidFill>
                <a:schemeClr val="accent1">
                  <a:lumMod val="60000"/>
                  <a:lumOff val="40000"/>
                </a:schemeClr>
              </a:solidFill>
              <a:round/>
            </a:ln>
            <a:effectLst/>
          </c:spPr>
          <c:marker>
            <c:symbol val="none"/>
          </c:marker>
          <c:cat>
            <c:numRef>
              <c:f>'Figure 1.1'!$B$4:$K$4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'Figure 1.1'!$B$7:$K$7</c:f>
              <c:numCache>
                <c:formatCode>0.0</c:formatCode>
                <c:ptCount val="10"/>
                <c:pt idx="0">
                  <c:v>87.005269982512701</c:v>
                </c:pt>
                <c:pt idx="1">
                  <c:v>91.867810280629541</c:v>
                </c:pt>
                <c:pt idx="2">
                  <c:v>94.93582041612639</c:v>
                </c:pt>
                <c:pt idx="3" formatCode="General">
                  <c:v>100</c:v>
                </c:pt>
                <c:pt idx="4">
                  <c:v>103.4</c:v>
                </c:pt>
                <c:pt idx="5">
                  <c:v>102.9864</c:v>
                </c:pt>
                <c:pt idx="6">
                  <c:v>104.8401552</c:v>
                </c:pt>
              </c:numCache>
            </c:numRef>
          </c:val>
          <c:smooth val="0"/>
          <c:extLst>
            <c:ext xmlns:c16="http://schemas.microsoft.com/office/drawing/2014/chart" uri="{C3380CC4-5D6E-409C-BE32-E72D297353CC}">
              <c16:uniqueId val="{00000002-4F14-4F58-81CB-5363A95AFB6A}"/>
            </c:ext>
          </c:extLst>
        </c:ser>
        <c:ser>
          <c:idx val="3"/>
          <c:order val="3"/>
          <c:tx>
            <c:strRef>
              <c:f>'Figure 1.1'!$A$8</c:f>
              <c:strCache>
                <c:ptCount val="1"/>
                <c:pt idx="0">
                  <c:v>Budget 2020 ("No-Deal" scenario)</c:v>
                </c:pt>
              </c:strCache>
            </c:strRef>
          </c:tx>
          <c:spPr>
            <a:ln w="28575" cap="rnd">
              <a:solidFill>
                <a:schemeClr val="accent1">
                  <a:lumMod val="75000"/>
                </a:schemeClr>
              </a:solidFill>
              <a:round/>
            </a:ln>
            <a:effectLst/>
          </c:spPr>
          <c:marker>
            <c:symbol val="none"/>
          </c:marker>
          <c:cat>
            <c:numRef>
              <c:f>'Figure 1.1'!$B$4:$K$4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'Figure 1.1'!$B$8:$K$8</c:f>
              <c:numCache>
                <c:formatCode>0.0</c:formatCode>
                <c:ptCount val="10"/>
                <c:pt idx="0">
                  <c:v>87.005269982512701</c:v>
                </c:pt>
                <c:pt idx="1">
                  <c:v>91.867810280629541</c:v>
                </c:pt>
                <c:pt idx="2">
                  <c:v>94.93582041612639</c:v>
                </c:pt>
                <c:pt idx="3" formatCode="General">
                  <c:v>100</c:v>
                </c:pt>
                <c:pt idx="4">
                  <c:v>103.2296302686817</c:v>
                </c:pt>
                <c:pt idx="5">
                  <c:v>104.6844043569504</c:v>
                </c:pt>
                <c:pt idx="6">
                  <c:v>107.05414385267198</c:v>
                </c:pt>
                <c:pt idx="7">
                  <c:v>109.74938097206849</c:v>
                </c:pt>
                <c:pt idx="8">
                  <c:v>112.69217528871349</c:v>
                </c:pt>
                <c:pt idx="9">
                  <c:v>115.78089321219205</c:v>
                </c:pt>
              </c:numCache>
            </c:numRef>
          </c:val>
          <c:smooth val="0"/>
          <c:extLst>
            <c:ext xmlns:c16="http://schemas.microsoft.com/office/drawing/2014/chart" uri="{C3380CC4-5D6E-409C-BE32-E72D297353CC}">
              <c16:uniqueId val="{00000003-4F14-4F58-81CB-5363A95AFB6A}"/>
            </c:ext>
          </c:extLst>
        </c:ser>
        <c:dLbls>
          <c:showLegendKey val="0"/>
          <c:showVal val="0"/>
          <c:showCatName val="0"/>
          <c:showSerName val="0"/>
          <c:showPercent val="0"/>
          <c:showBubbleSize val="0"/>
        </c:dLbls>
        <c:smooth val="0"/>
        <c:axId val="1456641552"/>
        <c:axId val="1456632544"/>
      </c:lineChart>
      <c:catAx>
        <c:axId val="145664155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56632544"/>
        <c:crosses val="autoZero"/>
        <c:auto val="1"/>
        <c:lblAlgn val="ctr"/>
        <c:lblOffset val="100"/>
        <c:noMultiLvlLbl val="0"/>
      </c:catAx>
      <c:valAx>
        <c:axId val="1456632544"/>
        <c:scaling>
          <c:orientation val="minMax"/>
          <c:min val="8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56641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65440468323"/>
          <c:y val="2.7585187062974002E-2"/>
          <c:w val="0.85405749418573895"/>
          <c:h val="0.84242481275206504"/>
        </c:manualLayout>
      </c:layout>
      <c:lineChart>
        <c:grouping val="standard"/>
        <c:varyColors val="0"/>
        <c:ser>
          <c:idx val="0"/>
          <c:order val="0"/>
          <c:spPr>
            <a:ln w="28575" cap="rnd">
              <a:solidFill>
                <a:schemeClr val="bg2"/>
              </a:solidFill>
              <a:round/>
            </a:ln>
            <a:effectLst/>
          </c:spPr>
          <c:marker>
            <c:symbol val="circle"/>
            <c:size val="6"/>
            <c:spPr>
              <a:solidFill>
                <a:schemeClr val="bg1"/>
              </a:solidFill>
              <a:ln w="9525">
                <a:solidFill>
                  <a:schemeClr val="bg2"/>
                </a:solidFill>
              </a:ln>
              <a:effectLst/>
            </c:spPr>
          </c:marker>
          <c:cat>
            <c:numRef>
              <c:f>'Figure 1.5'!$A$23:$A$29</c:f>
              <c:numCache>
                <c:formatCode>General</c:formatCode>
                <c:ptCount val="7"/>
                <c:pt idx="0">
                  <c:v>2013</c:v>
                </c:pt>
                <c:pt idx="1">
                  <c:v>2014</c:v>
                </c:pt>
                <c:pt idx="2">
                  <c:v>2015</c:v>
                </c:pt>
                <c:pt idx="3">
                  <c:v>2016</c:v>
                </c:pt>
                <c:pt idx="4">
                  <c:v>2017</c:v>
                </c:pt>
                <c:pt idx="5">
                  <c:v>2018</c:v>
                </c:pt>
                <c:pt idx="6">
                  <c:v>2019</c:v>
                </c:pt>
              </c:numCache>
            </c:numRef>
          </c:cat>
          <c:val>
            <c:numRef>
              <c:f>'Figure 1.5'!$B$23:$B$29</c:f>
              <c:numCache>
                <c:formatCode>0.0</c:formatCode>
                <c:ptCount val="7"/>
                <c:pt idx="0">
                  <c:v>-8.6230185676005231</c:v>
                </c:pt>
                <c:pt idx="1">
                  <c:v>-4.6571824281622716</c:v>
                </c:pt>
                <c:pt idx="2">
                  <c:v>-1.8517607711981114</c:v>
                </c:pt>
                <c:pt idx="3">
                  <c:v>-1.2890662810096167</c:v>
                </c:pt>
                <c:pt idx="4">
                  <c:v>-0.3967174185345877</c:v>
                </c:pt>
                <c:pt idx="5">
                  <c:v>4.1527397954016006E-2</c:v>
                </c:pt>
                <c:pt idx="6">
                  <c:v>0.32960275488869756</c:v>
                </c:pt>
              </c:numCache>
            </c:numRef>
          </c:val>
          <c:smooth val="0"/>
          <c:extLst>
            <c:ext xmlns:c16="http://schemas.microsoft.com/office/drawing/2014/chart" uri="{C3380CC4-5D6E-409C-BE32-E72D297353CC}">
              <c16:uniqueId val="{00000000-82A4-4704-BAAD-7EA8922A5487}"/>
            </c:ext>
          </c:extLst>
        </c:ser>
        <c:ser>
          <c:idx val="1"/>
          <c:order val="1"/>
          <c:spPr>
            <a:ln w="28575" cap="rnd">
              <a:solidFill>
                <a:schemeClr val="accent4">
                  <a:lumMod val="75000"/>
                </a:schemeClr>
              </a:solidFill>
              <a:round/>
            </a:ln>
            <a:effectLst/>
          </c:spPr>
          <c:marker>
            <c:symbol val="circle"/>
            <c:size val="5"/>
            <c:spPr>
              <a:solidFill>
                <a:schemeClr val="bg1"/>
              </a:solidFill>
              <a:ln w="9525">
                <a:solidFill>
                  <a:schemeClr val="accent4">
                    <a:lumMod val="75000"/>
                  </a:schemeClr>
                </a:solidFill>
              </a:ln>
              <a:effectLst/>
            </c:spPr>
          </c:marker>
          <c:dPt>
            <c:idx val="2"/>
            <c:marker>
              <c:symbol val="circle"/>
              <c:size val="5"/>
              <c:spPr>
                <a:solidFill>
                  <a:schemeClr val="bg1"/>
                </a:solidFill>
                <a:ln w="9525">
                  <a:solidFill>
                    <a:schemeClr val="accent4">
                      <a:lumMod val="75000"/>
                    </a:schemeClr>
                  </a:solidFill>
                </a:ln>
                <a:effectLst/>
              </c:spPr>
            </c:marker>
            <c:bubble3D val="0"/>
            <c:extLst>
              <c:ext xmlns:c16="http://schemas.microsoft.com/office/drawing/2014/chart" uri="{C3380CC4-5D6E-409C-BE32-E72D297353CC}">
                <c16:uniqueId val="{00000001-82A4-4704-BAAD-7EA8922A5487}"/>
              </c:ext>
            </c:extLst>
          </c:dPt>
          <c:cat>
            <c:numRef>
              <c:f>'Figure 1.5'!$A$23:$A$29</c:f>
              <c:numCache>
                <c:formatCode>General</c:formatCode>
                <c:ptCount val="7"/>
                <c:pt idx="0">
                  <c:v>2013</c:v>
                </c:pt>
                <c:pt idx="1">
                  <c:v>2014</c:v>
                </c:pt>
                <c:pt idx="2">
                  <c:v>2015</c:v>
                </c:pt>
                <c:pt idx="3">
                  <c:v>2016</c:v>
                </c:pt>
                <c:pt idx="4">
                  <c:v>2017</c:v>
                </c:pt>
                <c:pt idx="5">
                  <c:v>2018</c:v>
                </c:pt>
                <c:pt idx="6">
                  <c:v>2019</c:v>
                </c:pt>
              </c:numCache>
            </c:numRef>
          </c:cat>
          <c:val>
            <c:numRef>
              <c:f>'Figure 1.5'!$C$23:$C$29</c:f>
              <c:numCache>
                <c:formatCode>0.0</c:formatCode>
                <c:ptCount val="7"/>
                <c:pt idx="0">
                  <c:v>-2.9570893479070377</c:v>
                </c:pt>
                <c:pt idx="1">
                  <c:v>0.44507792225255149</c:v>
                </c:pt>
                <c:pt idx="2">
                  <c:v>2.3595809561282706</c:v>
                </c:pt>
                <c:pt idx="3">
                  <c:v>2.2222728333836281</c:v>
                </c:pt>
                <c:pt idx="4">
                  <c:v>2.7768848211435948</c:v>
                </c:pt>
                <c:pt idx="5">
                  <c:v>2.6926972551402817</c:v>
                </c:pt>
                <c:pt idx="6">
                  <c:v>2.631902595006764</c:v>
                </c:pt>
              </c:numCache>
            </c:numRef>
          </c:val>
          <c:smooth val="0"/>
          <c:extLst>
            <c:ext xmlns:c16="http://schemas.microsoft.com/office/drawing/2014/chart" uri="{C3380CC4-5D6E-409C-BE32-E72D297353CC}">
              <c16:uniqueId val="{00000002-82A4-4704-BAAD-7EA8922A5487}"/>
            </c:ext>
          </c:extLst>
        </c:ser>
        <c:dLbls>
          <c:showLegendKey val="0"/>
          <c:showVal val="0"/>
          <c:showCatName val="0"/>
          <c:showSerName val="0"/>
          <c:showPercent val="0"/>
          <c:showBubbleSize val="0"/>
        </c:dLbls>
        <c:marker val="1"/>
        <c:smooth val="0"/>
        <c:axId val="877785600"/>
        <c:axId val="877787232"/>
      </c:lineChart>
      <c:catAx>
        <c:axId val="877785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787232"/>
        <c:crosses val="autoZero"/>
        <c:auto val="1"/>
        <c:lblAlgn val="ctr"/>
        <c:lblOffset val="100"/>
        <c:noMultiLvlLbl val="0"/>
      </c:catAx>
      <c:valAx>
        <c:axId val="8777872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785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434791766567028"/>
          <c:h val="0.56155539799231258"/>
        </c:manualLayout>
      </c:layout>
      <c:lineChart>
        <c:grouping val="standard"/>
        <c:varyColors val="0"/>
        <c:ser>
          <c:idx val="0"/>
          <c:order val="0"/>
          <c:tx>
            <c:strRef>
              <c:f>'Figure 4.4'!$A$26</c:f>
              <c:strCache>
                <c:ptCount val="1"/>
                <c:pt idx="0">
                  <c:v>Debt Ratio as a per cent of GDP</c:v>
                </c:pt>
              </c:strCache>
            </c:strRef>
          </c:tx>
          <c:spPr>
            <a:ln w="19050">
              <a:solidFill>
                <a:srgbClr val="1F497D">
                  <a:lumMod val="50000"/>
                </a:srgbClr>
              </a:solidFill>
            </a:ln>
          </c:spPr>
          <c:marker>
            <c:symbol val="none"/>
          </c:marker>
          <c:cat>
            <c:numLit>
              <c:formatCode>General</c:formatCode>
              <c:ptCount val="8"/>
              <c:pt idx="0">
                <c:v>2017</c:v>
              </c:pt>
              <c:pt idx="1">
                <c:v>2018</c:v>
              </c:pt>
              <c:pt idx="2">
                <c:v>2019</c:v>
              </c:pt>
              <c:pt idx="3">
                <c:v>2020</c:v>
              </c:pt>
              <c:pt idx="4">
                <c:v>2021</c:v>
              </c:pt>
              <c:pt idx="5">
                <c:v>2022</c:v>
              </c:pt>
              <c:pt idx="6">
                <c:v>2023</c:v>
              </c:pt>
              <c:pt idx="7">
                <c:v>2024</c:v>
              </c:pt>
            </c:numLit>
          </c:cat>
          <c:val>
            <c:numRef>
              <c:f>'Figure 4.4'!$B$26:$I$26</c:f>
              <c:numCache>
                <c:formatCode>0.0</c:formatCode>
                <c:ptCount val="8"/>
                <c:pt idx="0">
                  <c:v>67.769098478448896</c:v>
                </c:pt>
                <c:pt idx="1">
                  <c:v>63.566001518340443</c:v>
                </c:pt>
                <c:pt idx="2">
                  <c:v>59.32399568867892</c:v>
                </c:pt>
                <c:pt idx="3">
                  <c:v>56.494864404390796</c:v>
                </c:pt>
                <c:pt idx="4">
                  <c:v>56.350334720582985</c:v>
                </c:pt>
                <c:pt idx="5">
                  <c:v>54.394449453288516</c:v>
                </c:pt>
                <c:pt idx="6">
                  <c:v>53.775398821895934</c:v>
                </c:pt>
                <c:pt idx="7">
                  <c:v>52.963436474814088</c:v>
                </c:pt>
              </c:numCache>
            </c:numRef>
          </c:val>
          <c:smooth val="0"/>
          <c:extLst>
            <c:ext xmlns:c16="http://schemas.microsoft.com/office/drawing/2014/chart" uri="{C3380CC4-5D6E-409C-BE32-E72D297353CC}">
              <c16:uniqueId val="{00000000-082F-4105-8A19-2D0AB3297E73}"/>
            </c:ext>
          </c:extLst>
        </c:ser>
        <c:ser>
          <c:idx val="1"/>
          <c:order val="1"/>
          <c:tx>
            <c:strRef>
              <c:f>'Figure 4.4'!$A$27</c:f>
              <c:strCache>
                <c:ptCount val="1"/>
                <c:pt idx="0">
                  <c:v>Backward-looking Benchmark (GDP-Based)</c:v>
                </c:pt>
              </c:strCache>
            </c:strRef>
          </c:tx>
          <c:spPr>
            <a:ln w="19050">
              <a:solidFill>
                <a:sysClr val="window" lastClr="FFFFFF">
                  <a:lumMod val="50000"/>
                </a:sysClr>
              </a:solidFill>
            </a:ln>
          </c:spPr>
          <c:marker>
            <c:symbol val="none"/>
          </c:marker>
          <c:cat>
            <c:numLit>
              <c:formatCode>General</c:formatCode>
              <c:ptCount val="8"/>
              <c:pt idx="0">
                <c:v>2017</c:v>
              </c:pt>
              <c:pt idx="1">
                <c:v>2018</c:v>
              </c:pt>
              <c:pt idx="2">
                <c:v>2019</c:v>
              </c:pt>
              <c:pt idx="3">
                <c:v>2020</c:v>
              </c:pt>
              <c:pt idx="4">
                <c:v>2021</c:v>
              </c:pt>
              <c:pt idx="5">
                <c:v>2022</c:v>
              </c:pt>
              <c:pt idx="6">
                <c:v>2023</c:v>
              </c:pt>
              <c:pt idx="7">
                <c:v>2024</c:v>
              </c:pt>
            </c:numLit>
          </c:cat>
          <c:val>
            <c:numRef>
              <c:f>'Figure 4.4'!$B$27:$I$27</c:f>
              <c:numCache>
                <c:formatCode>0.0</c:formatCode>
                <c:ptCount val="8"/>
                <c:pt idx="0">
                  <c:v>82.112334584430926</c:v>
                </c:pt>
                <c:pt idx="1">
                  <c:v>71.413911101394262</c:v>
                </c:pt>
                <c:pt idx="2">
                  <c:v>67.43205417749779</c:v>
                </c:pt>
                <c:pt idx="3">
                  <c:v>63.293115726087457</c:v>
                </c:pt>
                <c:pt idx="4">
                  <c:v>61.019133517262375</c:v>
                </c:pt>
              </c:numCache>
            </c:numRef>
          </c:val>
          <c:smooth val="0"/>
          <c:extLst>
            <c:ext xmlns:c16="http://schemas.microsoft.com/office/drawing/2014/chart" uri="{C3380CC4-5D6E-409C-BE32-E72D297353CC}">
              <c16:uniqueId val="{00000001-082F-4105-8A19-2D0AB3297E73}"/>
            </c:ext>
          </c:extLst>
        </c:ser>
        <c:ser>
          <c:idx val="3"/>
          <c:order val="2"/>
          <c:tx>
            <c:strRef>
              <c:f>'Figure 4.4'!$A$28</c:f>
              <c:strCache>
                <c:ptCount val="1"/>
                <c:pt idx="0">
                  <c:v>60 per cent Debt Ceiling</c:v>
                </c:pt>
              </c:strCache>
            </c:strRef>
          </c:tx>
          <c:spPr>
            <a:ln>
              <a:solidFill>
                <a:srgbClr val="C00000"/>
              </a:solidFill>
              <a:prstDash val="dash"/>
            </a:ln>
          </c:spPr>
          <c:marker>
            <c:symbol val="none"/>
          </c:marker>
          <c:cat>
            <c:numLit>
              <c:formatCode>General</c:formatCode>
              <c:ptCount val="8"/>
              <c:pt idx="0">
                <c:v>2017</c:v>
              </c:pt>
              <c:pt idx="1">
                <c:v>2018</c:v>
              </c:pt>
              <c:pt idx="2">
                <c:v>2019</c:v>
              </c:pt>
              <c:pt idx="3">
                <c:v>2020</c:v>
              </c:pt>
              <c:pt idx="4">
                <c:v>2021</c:v>
              </c:pt>
              <c:pt idx="5">
                <c:v>2022</c:v>
              </c:pt>
              <c:pt idx="6">
                <c:v>2023</c:v>
              </c:pt>
              <c:pt idx="7">
                <c:v>2024</c:v>
              </c:pt>
            </c:numLit>
          </c:cat>
          <c:val>
            <c:numRef>
              <c:f>'Figure 4.4'!$B$28:$I$28</c:f>
              <c:numCache>
                <c:formatCode>0.0</c:formatCode>
                <c:ptCount val="8"/>
                <c:pt idx="0">
                  <c:v>60</c:v>
                </c:pt>
                <c:pt idx="1">
                  <c:v>60</c:v>
                </c:pt>
                <c:pt idx="2">
                  <c:v>60</c:v>
                </c:pt>
                <c:pt idx="3">
                  <c:v>60</c:v>
                </c:pt>
                <c:pt idx="4">
                  <c:v>60</c:v>
                </c:pt>
                <c:pt idx="5">
                  <c:v>60</c:v>
                </c:pt>
                <c:pt idx="6">
                  <c:v>60</c:v>
                </c:pt>
                <c:pt idx="7">
                  <c:v>60</c:v>
                </c:pt>
              </c:numCache>
            </c:numRef>
          </c:val>
          <c:smooth val="0"/>
          <c:extLst>
            <c:ext xmlns:c16="http://schemas.microsoft.com/office/drawing/2014/chart" uri="{C3380CC4-5D6E-409C-BE32-E72D297353CC}">
              <c16:uniqueId val="{00000002-082F-4105-8A19-2D0AB3297E73}"/>
            </c:ext>
          </c:extLst>
        </c:ser>
        <c:dLbls>
          <c:showLegendKey val="0"/>
          <c:showVal val="0"/>
          <c:showCatName val="0"/>
          <c:showSerName val="0"/>
          <c:showPercent val="0"/>
          <c:showBubbleSize val="0"/>
        </c:dLbls>
        <c:smooth val="0"/>
        <c:axId val="933044224"/>
        <c:axId val="933046144"/>
      </c:lineChart>
      <c:catAx>
        <c:axId val="9330442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933046144"/>
        <c:crosses val="autoZero"/>
        <c:auto val="1"/>
        <c:lblAlgn val="ctr"/>
        <c:lblOffset val="100"/>
        <c:tickLblSkip val="2"/>
        <c:noMultiLvlLbl val="0"/>
      </c:catAx>
      <c:valAx>
        <c:axId val="933046144"/>
        <c:scaling>
          <c:orientation val="minMax"/>
          <c:max val="130"/>
          <c:min val="50"/>
        </c:scaling>
        <c:delete val="0"/>
        <c:axPos val="l"/>
        <c:numFmt formatCode="#,##0" sourceLinked="0"/>
        <c:majorTickMark val="out"/>
        <c:minorTickMark val="none"/>
        <c:tickLblPos val="nextTo"/>
        <c:spPr>
          <a:ln>
            <a:solidFill>
              <a:sysClr val="windowText" lastClr="000000">
                <a:lumMod val="50000"/>
                <a:lumOff val="50000"/>
              </a:sysClr>
            </a:solidFill>
          </a:ln>
        </c:spPr>
        <c:crossAx val="933044224"/>
        <c:crosses val="autoZero"/>
        <c:crossBetween val="between"/>
      </c:valAx>
    </c:plotArea>
    <c:legend>
      <c:legendPos val="b"/>
      <c:layout>
        <c:manualLayout>
          <c:xMode val="edge"/>
          <c:yMode val="edge"/>
          <c:x val="8.2576331345036058E-2"/>
          <c:y val="0.67853905702545481"/>
          <c:w val="0.8431806649168857"/>
          <c:h val="0.32001260505943868"/>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89E-2"/>
          <c:y val="4.8042288557213937E-2"/>
          <c:w val="0.82393978641116072"/>
          <c:h val="0.54992764530026161"/>
        </c:manualLayout>
      </c:layout>
      <c:lineChart>
        <c:grouping val="standard"/>
        <c:varyColors val="0"/>
        <c:ser>
          <c:idx val="0"/>
          <c:order val="0"/>
          <c:tx>
            <c:strRef>
              <c:f>'Figure 4.4'!$N$26</c:f>
              <c:strCache>
                <c:ptCount val="1"/>
                <c:pt idx="0">
                  <c:v>Debt Ratio as per cent of GNI*</c:v>
                </c:pt>
              </c:strCache>
            </c:strRef>
          </c:tx>
          <c:spPr>
            <a:ln w="19050">
              <a:solidFill>
                <a:srgbClr val="1F497D">
                  <a:lumMod val="50000"/>
                </a:srgbClr>
              </a:solidFill>
            </a:ln>
          </c:spPr>
          <c:marker>
            <c:symbol val="none"/>
          </c:marker>
          <c:cat>
            <c:numLit>
              <c:formatCode>General</c:formatCode>
              <c:ptCount val="8"/>
              <c:pt idx="0">
                <c:v>2017</c:v>
              </c:pt>
              <c:pt idx="1">
                <c:v>2018</c:v>
              </c:pt>
              <c:pt idx="2">
                <c:v>2019</c:v>
              </c:pt>
              <c:pt idx="3">
                <c:v>2020</c:v>
              </c:pt>
              <c:pt idx="4">
                <c:v>2021</c:v>
              </c:pt>
              <c:pt idx="5">
                <c:v>2022</c:v>
              </c:pt>
              <c:pt idx="6">
                <c:v>2023</c:v>
              </c:pt>
              <c:pt idx="7">
                <c:v>2024</c:v>
              </c:pt>
            </c:numLit>
          </c:cat>
          <c:val>
            <c:numRef>
              <c:f>'Figure 4.4'!$O$26:$V$26</c:f>
              <c:numCache>
                <c:formatCode>0.0</c:formatCode>
                <c:ptCount val="8"/>
                <c:pt idx="0">
                  <c:v>109.46318393085267</c:v>
                </c:pt>
                <c:pt idx="1">
                  <c:v>104.31378507039399</c:v>
                </c:pt>
                <c:pt idx="2">
                  <c:v>100.15988193334154</c:v>
                </c:pt>
                <c:pt idx="3">
                  <c:v>97.44722631320569</c:v>
                </c:pt>
                <c:pt idx="4">
                  <c:v>97.686009255962986</c:v>
                </c:pt>
                <c:pt idx="5">
                  <c:v>94.945558739255006</c:v>
                </c:pt>
                <c:pt idx="6">
                  <c:v>94.524495677233432</c:v>
                </c:pt>
                <c:pt idx="7">
                  <c:v>93.877551020408163</c:v>
                </c:pt>
              </c:numCache>
            </c:numRef>
          </c:val>
          <c:smooth val="0"/>
          <c:extLst>
            <c:ext xmlns:c16="http://schemas.microsoft.com/office/drawing/2014/chart" uri="{C3380CC4-5D6E-409C-BE32-E72D297353CC}">
              <c16:uniqueId val="{00000000-AC92-4D36-8F4D-6DD273313522}"/>
            </c:ext>
          </c:extLst>
        </c:ser>
        <c:ser>
          <c:idx val="1"/>
          <c:order val="1"/>
          <c:tx>
            <c:strRef>
              <c:f>'Figure 4.4'!$N$27</c:f>
              <c:strCache>
                <c:ptCount val="1"/>
                <c:pt idx="0">
                  <c:v>Backward-looking Benchmark (GNI*-Based)</c:v>
                </c:pt>
              </c:strCache>
            </c:strRef>
          </c:tx>
          <c:spPr>
            <a:ln w="19050">
              <a:solidFill>
                <a:sysClr val="window" lastClr="FFFFFF">
                  <a:lumMod val="75000"/>
                </a:sysClr>
              </a:solidFill>
            </a:ln>
          </c:spPr>
          <c:marker>
            <c:symbol val="none"/>
          </c:marker>
          <c:cat>
            <c:numLit>
              <c:formatCode>General</c:formatCode>
              <c:ptCount val="8"/>
              <c:pt idx="0">
                <c:v>2017</c:v>
              </c:pt>
              <c:pt idx="1">
                <c:v>2018</c:v>
              </c:pt>
              <c:pt idx="2">
                <c:v>2019</c:v>
              </c:pt>
              <c:pt idx="3">
                <c:v>2020</c:v>
              </c:pt>
              <c:pt idx="4">
                <c:v>2021</c:v>
              </c:pt>
              <c:pt idx="5">
                <c:v>2022</c:v>
              </c:pt>
              <c:pt idx="6">
                <c:v>2023</c:v>
              </c:pt>
              <c:pt idx="7">
                <c:v>2024</c:v>
              </c:pt>
            </c:numLit>
          </c:cat>
          <c:val>
            <c:numRef>
              <c:f>'Figure 4.4'!$O$27:$V$27</c:f>
              <c:numCache>
                <c:formatCode>0.0</c:formatCode>
                <c:ptCount val="8"/>
                <c:pt idx="0">
                  <c:v>118.36475975969212</c:v>
                </c:pt>
                <c:pt idx="1">
                  <c:v>110.27595097928908</c:v>
                </c:pt>
                <c:pt idx="2">
                  <c:v>104.42530194711159</c:v>
                </c:pt>
                <c:pt idx="3">
                  <c:v>100.18452539513994</c:v>
                </c:pt>
                <c:pt idx="4">
                  <c:v>96.604229972371726</c:v>
                </c:pt>
                <c:pt idx="5">
                  <c:v>94.676636437810558</c:v>
                </c:pt>
                <c:pt idx="6">
                  <c:v>93.105406605361196</c:v>
                </c:pt>
                <c:pt idx="7">
                  <c:v>92.215893280460222</c:v>
                </c:pt>
              </c:numCache>
            </c:numRef>
          </c:val>
          <c:smooth val="0"/>
          <c:extLst>
            <c:ext xmlns:c16="http://schemas.microsoft.com/office/drawing/2014/chart" uri="{C3380CC4-5D6E-409C-BE32-E72D297353CC}">
              <c16:uniqueId val="{00000001-AC92-4D36-8F4D-6DD273313522}"/>
            </c:ext>
          </c:extLst>
        </c:ser>
        <c:ser>
          <c:idx val="2"/>
          <c:order val="2"/>
          <c:tx>
            <c:strRef>
              <c:f>'Figure 4.4'!$A$28</c:f>
              <c:strCache>
                <c:ptCount val="1"/>
                <c:pt idx="0">
                  <c:v>60 per cent Debt Ceiling</c:v>
                </c:pt>
              </c:strCache>
            </c:strRef>
          </c:tx>
          <c:spPr>
            <a:ln>
              <a:solidFill>
                <a:srgbClr val="C00000"/>
              </a:solidFill>
              <a:prstDash val="dash"/>
            </a:ln>
          </c:spPr>
          <c:marker>
            <c:symbol val="none"/>
          </c:marker>
          <c:cat>
            <c:numLit>
              <c:formatCode>General</c:formatCode>
              <c:ptCount val="8"/>
              <c:pt idx="0">
                <c:v>2017</c:v>
              </c:pt>
              <c:pt idx="1">
                <c:v>2018</c:v>
              </c:pt>
              <c:pt idx="2">
                <c:v>2019</c:v>
              </c:pt>
              <c:pt idx="3">
                <c:v>2020</c:v>
              </c:pt>
              <c:pt idx="4">
                <c:v>2021</c:v>
              </c:pt>
              <c:pt idx="5">
                <c:v>2022</c:v>
              </c:pt>
              <c:pt idx="6">
                <c:v>2023</c:v>
              </c:pt>
              <c:pt idx="7">
                <c:v>2024</c:v>
              </c:pt>
            </c:numLit>
          </c:cat>
          <c:val>
            <c:numRef>
              <c:f>'Figure 4.4'!$O$28:$V$28</c:f>
              <c:numCache>
                <c:formatCode>0.0</c:formatCode>
                <c:ptCount val="8"/>
                <c:pt idx="0">
                  <c:v>60</c:v>
                </c:pt>
                <c:pt idx="1">
                  <c:v>60</c:v>
                </c:pt>
                <c:pt idx="2">
                  <c:v>60</c:v>
                </c:pt>
                <c:pt idx="3">
                  <c:v>60</c:v>
                </c:pt>
                <c:pt idx="4">
                  <c:v>60</c:v>
                </c:pt>
                <c:pt idx="5">
                  <c:v>60</c:v>
                </c:pt>
                <c:pt idx="6">
                  <c:v>60</c:v>
                </c:pt>
                <c:pt idx="7">
                  <c:v>60</c:v>
                </c:pt>
              </c:numCache>
            </c:numRef>
          </c:val>
          <c:smooth val="0"/>
          <c:extLst>
            <c:ext xmlns:c16="http://schemas.microsoft.com/office/drawing/2014/chart" uri="{C3380CC4-5D6E-409C-BE32-E72D297353CC}">
              <c16:uniqueId val="{00000002-AC92-4D36-8F4D-6DD273313522}"/>
            </c:ext>
          </c:extLst>
        </c:ser>
        <c:dLbls>
          <c:showLegendKey val="0"/>
          <c:showVal val="0"/>
          <c:showCatName val="0"/>
          <c:showSerName val="0"/>
          <c:showPercent val="0"/>
          <c:showBubbleSize val="0"/>
        </c:dLbls>
        <c:smooth val="0"/>
        <c:axId val="403021824"/>
        <c:axId val="403024128"/>
      </c:lineChart>
      <c:catAx>
        <c:axId val="4030218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03024128"/>
        <c:crosses val="autoZero"/>
        <c:auto val="1"/>
        <c:lblAlgn val="ctr"/>
        <c:lblOffset val="100"/>
        <c:tickLblSkip val="2"/>
        <c:noMultiLvlLbl val="0"/>
      </c:catAx>
      <c:valAx>
        <c:axId val="403024128"/>
        <c:scaling>
          <c:orientation val="minMax"/>
          <c:max val="130"/>
          <c:min val="50"/>
        </c:scaling>
        <c:delete val="0"/>
        <c:axPos val="l"/>
        <c:numFmt formatCode="#,##0" sourceLinked="0"/>
        <c:majorTickMark val="out"/>
        <c:minorTickMark val="none"/>
        <c:tickLblPos val="nextTo"/>
        <c:spPr>
          <a:ln>
            <a:solidFill>
              <a:sysClr val="windowText" lastClr="000000">
                <a:lumMod val="50000"/>
                <a:lumOff val="50000"/>
              </a:sysClr>
            </a:solidFill>
          </a:ln>
        </c:spPr>
        <c:crossAx val="403021824"/>
        <c:crosses val="autoZero"/>
        <c:crossBetween val="between"/>
      </c:valAx>
    </c:plotArea>
    <c:legend>
      <c:legendPos val="b"/>
      <c:layout>
        <c:manualLayout>
          <c:xMode val="edge"/>
          <c:yMode val="edge"/>
          <c:x val="5.6915196357427431E-3"/>
          <c:y val="0.68551205980768992"/>
          <c:w val="0.98964143426294826"/>
          <c:h val="0.31448794019231008"/>
        </c:manualLayout>
      </c:layout>
      <c:overlay val="1"/>
      <c:txPr>
        <a:bodyPr/>
        <a:lstStyle/>
        <a:p>
          <a:pPr>
            <a:defRPr sz="900"/>
          </a:pPr>
          <a:endParaRPr lang="en-US"/>
        </a:p>
      </c:txPr>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74838406393229E-2"/>
          <c:y val="9.8222569808570762E-2"/>
          <c:w val="0.86403571836129955"/>
          <c:h val="0.82308019063406568"/>
        </c:manualLayout>
      </c:layout>
      <c:areaChart>
        <c:grouping val="standard"/>
        <c:varyColors val="0"/>
        <c:ser>
          <c:idx val="1"/>
          <c:order val="1"/>
          <c:tx>
            <c:strRef>
              <c:f>'Figure 4.5'!$E$20</c:f>
              <c:strCache>
                <c:ptCount val="1"/>
                <c:pt idx="0">
                  <c:v>Markers</c:v>
                </c:pt>
              </c:strCache>
            </c:strRef>
          </c:tx>
          <c:spPr>
            <a:solidFill>
              <a:schemeClr val="bg1">
                <a:lumMod val="85000"/>
              </a:schemeClr>
            </a:solidFill>
          </c:spPr>
          <c:cat>
            <c:numLit>
              <c:formatCode>General</c:formatCode>
              <c:ptCount val="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numLit>
          </c:cat>
          <c:val>
            <c:numRef>
              <c:f>'Figure 4.5'!$E$21:$E$101</c:f>
              <c:numCache>
                <c:formatCode>General</c:formatCode>
                <c:ptCount val="81"/>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numCache>
            </c:numRef>
          </c:val>
          <c:extLst>
            <c:ext xmlns:c16="http://schemas.microsoft.com/office/drawing/2014/chart" uri="{C3380CC4-5D6E-409C-BE32-E72D297353CC}">
              <c16:uniqueId val="{00000000-F70B-4000-80BA-517C93CE1B28}"/>
            </c:ext>
          </c:extLst>
        </c:ser>
        <c:dLbls>
          <c:showLegendKey val="0"/>
          <c:showVal val="0"/>
          <c:showCatName val="0"/>
          <c:showSerName val="0"/>
          <c:showPercent val="0"/>
          <c:showBubbleSize val="0"/>
        </c:dLbls>
        <c:axId val="257587072"/>
        <c:axId val="257585536"/>
      </c:areaChart>
      <c:barChart>
        <c:barDir val="col"/>
        <c:grouping val="clustered"/>
        <c:varyColors val="0"/>
        <c:ser>
          <c:idx val="0"/>
          <c:order val="0"/>
          <c:tx>
            <c:strRef>
              <c:f>'Figure 4.5'!$C$21:$C$101</c:f>
              <c:strCache>
                <c:ptCount val="81"/>
                <c:pt idx="0">
                  <c:v>0</c:v>
                </c:pt>
                <c:pt idx="1">
                  <c:v>2,488</c:v>
                </c:pt>
                <c:pt idx="2">
                  <c:v>2,517</c:v>
                </c:pt>
                <c:pt idx="3">
                  <c:v>3,064</c:v>
                </c:pt>
                <c:pt idx="4">
                  <c:v>0</c:v>
                </c:pt>
                <c:pt idx="5">
                  <c:v>-579</c:v>
                </c:pt>
                <c:pt idx="6">
                  <c:v>884</c:v>
                </c:pt>
                <c:pt idx="7">
                  <c:v>879</c:v>
                </c:pt>
                <c:pt idx="8">
                  <c:v>0</c:v>
                </c:pt>
                <c:pt idx="9">
                  <c:v>1,919</c:v>
                </c:pt>
                <c:pt idx="10">
                  <c:v>3,227</c:v>
                </c:pt>
                <c:pt idx="11">
                  <c:v>3,673</c:v>
                </c:pt>
                <c:pt idx="12">
                  <c:v>0</c:v>
                </c:pt>
                <c:pt idx="13">
                  <c:v>2,038</c:v>
                </c:pt>
                <c:pt idx="14">
                  <c:v>4,580</c:v>
                </c:pt>
                <c:pt idx="15">
                  <c:v>4,123</c:v>
                </c:pt>
                <c:pt idx="16">
                  <c:v>0</c:v>
                </c:pt>
                <c:pt idx="17">
                  <c:v>3,070</c:v>
                </c:pt>
                <c:pt idx="18">
                  <c:v>4,916</c:v>
                </c:pt>
                <c:pt idx="19">
                  <c:v>5,027</c:v>
                </c:pt>
                <c:pt idx="20">
                  <c:v>0</c:v>
                </c:pt>
                <c:pt idx="21">
                  <c:v>2,899</c:v>
                </c:pt>
                <c:pt idx="22">
                  <c:v>4,285</c:v>
                </c:pt>
                <c:pt idx="23">
                  <c:v>4,383</c:v>
                </c:pt>
                <c:pt idx="24">
                  <c:v>0</c:v>
                </c:pt>
                <c:pt idx="25">
                  <c:v>1,310</c:v>
                </c:pt>
                <c:pt idx="26">
                  <c:v>1,249</c:v>
                </c:pt>
                <c:pt idx="27">
                  <c:v>2,038</c:v>
                </c:pt>
                <c:pt idx="28">
                  <c:v>1,169</c:v>
                </c:pt>
                <c:pt idx="29">
                  <c:v>0</c:v>
                </c:pt>
                <c:pt idx="30">
                  <c:v>-1,316</c:v>
                </c:pt>
                <c:pt idx="31">
                  <c:v>-1,629</c:v>
                </c:pt>
                <c:pt idx="32">
                  <c:v>-3,446</c:v>
                </c:pt>
                <c:pt idx="33">
                  <c:v>-4,207</c:v>
                </c:pt>
                <c:pt idx="34">
                  <c:v>0</c:v>
                </c:pt>
                <c:pt idx="35">
                  <c:v>-1,993</c:v>
                </c:pt>
                <c:pt idx="36">
                  <c:v>-2,921</c:v>
                </c:pt>
                <c:pt idx="37">
                  <c:v>-5,259</c:v>
                </c:pt>
                <c:pt idx="38">
                  <c:v>-5,234</c:v>
                </c:pt>
                <c:pt idx="39">
                  <c:v>0</c:v>
                </c:pt>
                <c:pt idx="40">
                  <c:v>-2,038</c:v>
                </c:pt>
                <c:pt idx="41">
                  <c:v>-5,977</c:v>
                </c:pt>
                <c:pt idx="42">
                  <c:v>-5,012</c:v>
                </c:pt>
                <c:pt idx="43">
                  <c:v>-4,998</c:v>
                </c:pt>
                <c:pt idx="44">
                  <c:v>0</c:v>
                </c:pt>
                <c:pt idx="45">
                  <c:v>-5,495</c:v>
                </c:pt>
                <c:pt idx="46">
                  <c:v>-4,320</c:v>
                </c:pt>
                <c:pt idx="47">
                  <c:v>-3,840</c:v>
                </c:pt>
                <c:pt idx="48">
                  <c:v>-3,830</c:v>
                </c:pt>
                <c:pt idx="49">
                  <c:v>0</c:v>
                </c:pt>
                <c:pt idx="50">
                  <c:v>685</c:v>
                </c:pt>
                <c:pt idx="51">
                  <c:v>1,200</c:v>
                </c:pt>
                <c:pt idx="52">
                  <c:v>1,575</c:v>
                </c:pt>
                <c:pt idx="53">
                  <c:v>2,453</c:v>
                </c:pt>
                <c:pt idx="54">
                  <c:v>0</c:v>
                </c:pt>
                <c:pt idx="55">
                  <c:v>425</c:v>
                </c:pt>
                <c:pt idx="56">
                  <c:v>895</c:v>
                </c:pt>
                <c:pt idx="57">
                  <c:v>2,720</c:v>
                </c:pt>
                <c:pt idx="58">
                  <c:v>3,490</c:v>
                </c:pt>
                <c:pt idx="59">
                  <c:v>0</c:v>
                </c:pt>
                <c:pt idx="60">
                  <c:v>1,475</c:v>
                </c:pt>
                <c:pt idx="61">
                  <c:v>2,875</c:v>
                </c:pt>
                <c:pt idx="62">
                  <c:v>3380</c:v>
                </c:pt>
                <c:pt idx="63">
                  <c:v>0</c:v>
                </c:pt>
                <c:pt idx="64">
                  <c:v>2,120</c:v>
                </c:pt>
                <c:pt idx="65">
                  <c:v>3,420</c:v>
                </c:pt>
                <c:pt idx="66">
                  <c:v>3,944</c:v>
                </c:pt>
                <c:pt idx="67">
                  <c:v>0</c:v>
                </c:pt>
                <c:pt idx="68">
                  <c:v>1,900</c:v>
                </c:pt>
                <c:pt idx="69">
                  <c:v>2,780</c:v>
                </c:pt>
                <c:pt idx="70">
                  <c:v>4236.501</c:v>
                </c:pt>
                <c:pt idx="71">
                  <c:v>0</c:v>
                </c:pt>
                <c:pt idx="72">
                  <c:v>2,876</c:v>
                </c:pt>
                <c:pt idx="73">
                  <c:v>3,751</c:v>
                </c:pt>
                <c:pt idx="74">
                  <c:v>6,064</c:v>
                </c:pt>
                <c:pt idx="75">
                  <c:v>6,790</c:v>
                </c:pt>
                <c:pt idx="76">
                  <c:v>0</c:v>
                </c:pt>
                <c:pt idx="77">
                  <c:v>3,890</c:v>
                </c:pt>
                <c:pt idx="78">
                  <c:v>4,765</c:v>
                </c:pt>
                <c:pt idx="79">
                  <c:v>7,075</c:v>
                </c:pt>
                <c:pt idx="80">
                  <c:v>8,410</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2-F70B-4000-80BA-517C93CE1B28}"/>
              </c:ext>
            </c:extLst>
          </c:dPt>
          <c:dPt>
            <c:idx val="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4-F70B-4000-80BA-517C93CE1B28}"/>
              </c:ext>
            </c:extLst>
          </c:dPt>
          <c:dPt>
            <c:idx val="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6-F70B-4000-80BA-517C93CE1B28}"/>
              </c:ext>
            </c:extLst>
          </c:dPt>
          <c:dPt>
            <c:idx val="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8-F70B-4000-80BA-517C93CE1B28}"/>
              </c:ext>
            </c:extLst>
          </c:dPt>
          <c:dPt>
            <c:idx val="4"/>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0A-F70B-4000-80BA-517C93CE1B28}"/>
              </c:ext>
            </c:extLst>
          </c:dPt>
          <c:dPt>
            <c:idx val="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C-F70B-4000-80BA-517C93CE1B28}"/>
              </c:ext>
            </c:extLst>
          </c:dPt>
          <c:dPt>
            <c:idx val="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E-F70B-4000-80BA-517C93CE1B28}"/>
              </c:ext>
            </c:extLst>
          </c:dPt>
          <c:dPt>
            <c:idx val="7"/>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0-F70B-4000-80BA-517C93CE1B28}"/>
              </c:ext>
            </c:extLst>
          </c:dPt>
          <c:dPt>
            <c:idx val="8"/>
            <c:invertIfNegative val="0"/>
            <c:bubble3D val="0"/>
            <c:spPr>
              <a:solidFill>
                <a:schemeClr val="accent3">
                  <a:lumMod val="60000"/>
                  <a:lumOff val="40000"/>
                </a:schemeClr>
              </a:solidFill>
              <a:ln w="9525">
                <a:solidFill>
                  <a:sysClr val="window" lastClr="FFFFFF"/>
                </a:solidFill>
              </a:ln>
            </c:spPr>
            <c:extLst>
              <c:ext xmlns:c16="http://schemas.microsoft.com/office/drawing/2014/chart" uri="{C3380CC4-5D6E-409C-BE32-E72D297353CC}">
                <c16:uniqueId val="{00000012-F70B-4000-80BA-517C93CE1B28}"/>
              </c:ext>
            </c:extLst>
          </c:dPt>
          <c:dPt>
            <c:idx val="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4-F70B-4000-80BA-517C93CE1B28}"/>
              </c:ext>
            </c:extLst>
          </c:dPt>
          <c:dPt>
            <c:idx val="1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6-F70B-4000-80BA-517C93CE1B28}"/>
              </c:ext>
            </c:extLst>
          </c:dPt>
          <c:dPt>
            <c:idx val="1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8-F70B-4000-80BA-517C93CE1B28}"/>
              </c:ext>
            </c:extLst>
          </c:dPt>
          <c:dPt>
            <c:idx val="12"/>
            <c:invertIfNegative val="0"/>
            <c:bubble3D val="0"/>
            <c:spPr>
              <a:solidFill>
                <a:schemeClr val="accent1">
                  <a:lumMod val="20000"/>
                  <a:lumOff val="80000"/>
                </a:schemeClr>
              </a:solidFill>
              <a:ln w="9525">
                <a:solidFill>
                  <a:sysClr val="window" lastClr="FFFFFF"/>
                </a:solidFill>
              </a:ln>
            </c:spPr>
            <c:extLst>
              <c:ext xmlns:c16="http://schemas.microsoft.com/office/drawing/2014/chart" uri="{C3380CC4-5D6E-409C-BE32-E72D297353CC}">
                <c16:uniqueId val="{0000001A-F70B-4000-80BA-517C93CE1B28}"/>
              </c:ext>
            </c:extLst>
          </c:dPt>
          <c:dPt>
            <c:idx val="13"/>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C-F70B-4000-80BA-517C93CE1B28}"/>
              </c:ext>
            </c:extLst>
          </c:dPt>
          <c:dPt>
            <c:idx val="14"/>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E-F70B-4000-80BA-517C93CE1B28}"/>
              </c:ext>
            </c:extLst>
          </c:dPt>
          <c:dPt>
            <c:idx val="15"/>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0-F70B-4000-80BA-517C93CE1B28}"/>
              </c:ext>
            </c:extLst>
          </c:dPt>
          <c:dPt>
            <c:idx val="16"/>
            <c:invertIfNegative val="0"/>
            <c:bubble3D val="0"/>
            <c:spPr>
              <a:solidFill>
                <a:schemeClr val="accent6">
                  <a:lumMod val="60000"/>
                  <a:lumOff val="40000"/>
                </a:schemeClr>
              </a:solidFill>
              <a:ln w="9525">
                <a:solidFill>
                  <a:sysClr val="window" lastClr="FFFFFF"/>
                </a:solidFill>
              </a:ln>
            </c:spPr>
            <c:extLst>
              <c:ext xmlns:c16="http://schemas.microsoft.com/office/drawing/2014/chart" uri="{C3380CC4-5D6E-409C-BE32-E72D297353CC}">
                <c16:uniqueId val="{00000022-F70B-4000-80BA-517C93CE1B28}"/>
              </c:ext>
            </c:extLst>
          </c:dPt>
          <c:dPt>
            <c:idx val="1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4-F70B-4000-80BA-517C93CE1B28}"/>
              </c:ext>
            </c:extLst>
          </c:dPt>
          <c:dPt>
            <c:idx val="18"/>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6-F70B-4000-80BA-517C93CE1B28}"/>
              </c:ext>
            </c:extLst>
          </c:dPt>
          <c:dPt>
            <c:idx val="19"/>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8-F70B-4000-80BA-517C93CE1B28}"/>
              </c:ext>
            </c:extLst>
          </c:dPt>
          <c:dPt>
            <c:idx val="20"/>
            <c:invertIfNegative val="0"/>
            <c:bubble3D val="0"/>
            <c:spPr>
              <a:solidFill>
                <a:schemeClr val="accent2">
                  <a:lumMod val="40000"/>
                  <a:lumOff val="60000"/>
                </a:schemeClr>
              </a:solidFill>
              <a:ln w="9525">
                <a:solidFill>
                  <a:sysClr val="window" lastClr="FFFFFF"/>
                </a:solidFill>
              </a:ln>
            </c:spPr>
            <c:extLst>
              <c:ext xmlns:c16="http://schemas.microsoft.com/office/drawing/2014/chart" uri="{C3380CC4-5D6E-409C-BE32-E72D297353CC}">
                <c16:uniqueId val="{0000002A-F70B-4000-80BA-517C93CE1B28}"/>
              </c:ext>
            </c:extLst>
          </c:dPt>
          <c:dPt>
            <c:idx val="2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C-F70B-4000-80BA-517C93CE1B28}"/>
              </c:ext>
            </c:extLst>
          </c:dPt>
          <c:dPt>
            <c:idx val="2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E-F70B-4000-80BA-517C93CE1B28}"/>
              </c:ext>
            </c:extLst>
          </c:dPt>
          <c:dPt>
            <c:idx val="2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0-F70B-4000-80BA-517C93CE1B28}"/>
              </c:ext>
            </c:extLst>
          </c:dPt>
          <c:dPt>
            <c:idx val="24"/>
            <c:invertIfNegative val="0"/>
            <c:bubble3D val="0"/>
            <c:spPr>
              <a:solidFill>
                <a:schemeClr val="tx2">
                  <a:lumMod val="60000"/>
                  <a:lumOff val="40000"/>
                </a:schemeClr>
              </a:solidFill>
              <a:ln w="9525">
                <a:solidFill>
                  <a:sysClr val="window" lastClr="FFFFFF"/>
                </a:solidFill>
              </a:ln>
            </c:spPr>
            <c:extLst>
              <c:ext xmlns:c16="http://schemas.microsoft.com/office/drawing/2014/chart" uri="{C3380CC4-5D6E-409C-BE32-E72D297353CC}">
                <c16:uniqueId val="{00000032-F70B-4000-80BA-517C93CE1B28}"/>
              </c:ext>
            </c:extLst>
          </c:dPt>
          <c:dPt>
            <c:idx val="2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4-F70B-4000-80BA-517C93CE1B28}"/>
              </c:ext>
            </c:extLst>
          </c:dPt>
          <c:dPt>
            <c:idx val="2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6-F70B-4000-80BA-517C93CE1B28}"/>
              </c:ext>
            </c:extLst>
          </c:dPt>
          <c:dPt>
            <c:idx val="2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8-F70B-4000-80BA-517C93CE1B28}"/>
              </c:ext>
            </c:extLst>
          </c:dPt>
          <c:dPt>
            <c:idx val="2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A-F70B-4000-80BA-517C93CE1B28}"/>
              </c:ext>
            </c:extLst>
          </c:dPt>
          <c:dPt>
            <c:idx val="2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C-F70B-4000-80BA-517C93CE1B28}"/>
              </c:ext>
            </c:extLst>
          </c:dPt>
          <c:dPt>
            <c:idx val="3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E-F70B-4000-80BA-517C93CE1B28}"/>
              </c:ext>
            </c:extLst>
          </c:dPt>
          <c:dPt>
            <c:idx val="3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0-F70B-4000-80BA-517C93CE1B28}"/>
              </c:ext>
            </c:extLst>
          </c:dPt>
          <c:dPt>
            <c:idx val="3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2-F70B-4000-80BA-517C93CE1B28}"/>
              </c:ext>
            </c:extLst>
          </c:dPt>
          <c:dPt>
            <c:idx val="3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4-F70B-4000-80BA-517C93CE1B28}"/>
              </c:ext>
            </c:extLst>
          </c:dPt>
          <c:dPt>
            <c:idx val="34"/>
            <c:invertIfNegative val="0"/>
            <c:bubble3D val="0"/>
            <c:spPr>
              <a:solidFill>
                <a:schemeClr val="accent6">
                  <a:lumMod val="40000"/>
                  <a:lumOff val="60000"/>
                </a:schemeClr>
              </a:solidFill>
              <a:ln w="9525">
                <a:solidFill>
                  <a:sysClr val="window" lastClr="FFFFFF"/>
                </a:solidFill>
              </a:ln>
            </c:spPr>
            <c:extLst>
              <c:ext xmlns:c16="http://schemas.microsoft.com/office/drawing/2014/chart" uri="{C3380CC4-5D6E-409C-BE32-E72D297353CC}">
                <c16:uniqueId val="{00000046-F70B-4000-80BA-517C93CE1B28}"/>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8-F70B-4000-80BA-517C93CE1B28}"/>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A-F70B-4000-80BA-517C93CE1B28}"/>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C-F70B-4000-80BA-517C93CE1B28}"/>
              </c:ext>
            </c:extLst>
          </c:dPt>
          <c:dPt>
            <c:idx val="3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E-F70B-4000-80BA-517C93CE1B28}"/>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50-F70B-4000-80BA-517C93CE1B28}"/>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2-F70B-4000-80BA-517C93CE1B28}"/>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4-F70B-4000-80BA-517C93CE1B28}"/>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6-F70B-4000-80BA-517C93CE1B28}"/>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8-F70B-4000-80BA-517C93CE1B28}"/>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A-F70B-4000-80BA-517C93CE1B28}"/>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C-F70B-4000-80BA-517C93CE1B28}"/>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E-F70B-4000-80BA-517C93CE1B28}"/>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0-F70B-4000-80BA-517C93CE1B28}"/>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2-F70B-4000-80BA-517C93CE1B28}"/>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4-F70B-4000-80BA-517C93CE1B28}"/>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6-F70B-4000-80BA-517C93CE1B28}"/>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8-F70B-4000-80BA-517C93CE1B28}"/>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A-F70B-4000-80BA-517C93CE1B28}"/>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C-F70B-4000-80BA-517C93CE1B28}"/>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E-F70B-4000-80BA-517C93CE1B28}"/>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70-F70B-4000-80BA-517C93CE1B28}"/>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2-F70B-4000-80BA-517C93CE1B28}"/>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4-F70B-4000-80BA-517C93CE1B28}"/>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6-F70B-4000-80BA-517C93CE1B28}"/>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8-F70B-4000-80BA-517C93CE1B28}"/>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A-F70B-4000-80BA-517C93CE1B28}"/>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C-F70B-4000-80BA-517C93CE1B28}"/>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E-F70B-4000-80BA-517C93CE1B28}"/>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80-F70B-4000-80BA-517C93CE1B28}"/>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2-F70B-4000-80BA-517C93CE1B28}"/>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4-F70B-4000-80BA-517C93CE1B28}"/>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6-F70B-4000-80BA-517C93CE1B28}"/>
              </c:ext>
            </c:extLst>
          </c:dPt>
          <c:dPt>
            <c:idx val="6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88-F70B-4000-80BA-517C93CE1B28}"/>
              </c:ext>
            </c:extLst>
          </c:dPt>
          <c:dPt>
            <c:idx val="6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A-F70B-4000-80BA-517C93CE1B28}"/>
              </c:ext>
            </c:extLst>
          </c:dPt>
          <c:dPt>
            <c:idx val="70"/>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C-F70B-4000-80BA-517C93CE1B28}"/>
              </c:ext>
            </c:extLst>
          </c:dPt>
          <c:dPt>
            <c:idx val="7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E-F70B-4000-80BA-517C93CE1B28}"/>
              </c:ext>
            </c:extLst>
          </c:dPt>
          <c:dPt>
            <c:idx val="72"/>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90-F70B-4000-80BA-517C93CE1B28}"/>
              </c:ext>
            </c:extLst>
          </c:dPt>
          <c:dPt>
            <c:idx val="7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2-F70B-4000-80BA-517C93CE1B28}"/>
              </c:ext>
            </c:extLst>
          </c:dPt>
          <c:dPt>
            <c:idx val="7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4-F70B-4000-80BA-517C93CE1B28}"/>
              </c:ext>
            </c:extLst>
          </c:dPt>
          <c:dPt>
            <c:idx val="75"/>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6-F70B-4000-80BA-517C93CE1B28}"/>
              </c:ext>
            </c:extLst>
          </c:dPt>
          <c:dPt>
            <c:idx val="7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98-F70B-4000-80BA-517C93CE1B28}"/>
              </c:ext>
            </c:extLst>
          </c:dPt>
          <c:dPt>
            <c:idx val="77"/>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9A-F70B-4000-80BA-517C93CE1B28}"/>
              </c:ext>
            </c:extLst>
          </c:dPt>
          <c:dPt>
            <c:idx val="7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C-F70B-4000-80BA-517C93CE1B28}"/>
              </c:ext>
            </c:extLst>
          </c:dPt>
          <c:dPt>
            <c:idx val="7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E-F70B-4000-80BA-517C93CE1B28}"/>
              </c:ext>
            </c:extLst>
          </c:dPt>
          <c:dPt>
            <c:idx val="8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A0-F70B-4000-80BA-517C93CE1B28}"/>
              </c:ext>
            </c:extLst>
          </c:dPt>
          <c:dPt>
            <c:idx val="8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A2-F70B-4000-80BA-517C93CE1B28}"/>
              </c:ext>
            </c:extLst>
          </c:dPt>
          <c:dLbls>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A-F70B-4000-80BA-517C93CE1B28}"/>
                </c:ext>
              </c:extLst>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3C-F70B-4000-80BA-517C93CE1B28}"/>
                </c:ext>
              </c:extLst>
            </c:dLbl>
            <c:dLbl>
              <c:idx val="34"/>
              <c:tx>
                <c:rich>
                  <a:bodyPr/>
                  <a:lstStyle/>
                  <a:p>
                    <a:r>
                      <a:rPr lang="en-US">
                        <a:solidFill>
                          <a:schemeClr val="bg1">
                            <a:lumMod val="85000"/>
                          </a:schemeClr>
                        </a:solidFill>
                      </a:rPr>
                      <a:t>B'09</a:t>
                    </a:r>
                  </a:p>
                </c:rich>
              </c:tx>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6-F70B-4000-80BA-517C93CE1B28}"/>
                </c:ext>
              </c:extLst>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0-F70B-4000-80BA-517C93CE1B28}"/>
                </c:ext>
              </c:extLst>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A-F70B-4000-80BA-517C93CE1B28}"/>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4.5'!$B$21:$B$101</c:f>
              <c:strCache>
                <c:ptCount val="81"/>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pt idx="24">
                  <c:v>B'07</c:v>
                </c:pt>
                <c:pt idx="25">
                  <c:v>B'08</c:v>
                </c:pt>
                <c:pt idx="26">
                  <c:v>B'09</c:v>
                </c:pt>
                <c:pt idx="27">
                  <c:v>B'09*</c:v>
                </c:pt>
                <c:pt idx="28">
                  <c:v>Outturn</c:v>
                </c:pt>
                <c:pt idx="29">
                  <c:v>B'08</c:v>
                </c:pt>
                <c:pt idx="30">
                  <c:v>B'09</c:v>
                </c:pt>
                <c:pt idx="31">
                  <c:v>B'09*</c:v>
                </c:pt>
                <c:pt idx="32">
                  <c:v>B'10</c:v>
                </c:pt>
                <c:pt idx="33">
                  <c:v>Outturn</c:v>
                </c:pt>
                <c:pt idx="34">
                  <c:v>B'09</c:v>
                </c:pt>
                <c:pt idx="35">
                  <c:v>B'09*</c:v>
                </c:pt>
                <c:pt idx="36">
                  <c:v>B'10</c:v>
                </c:pt>
                <c:pt idx="37">
                  <c:v>B'11</c:v>
                </c:pt>
                <c:pt idx="38">
                  <c:v>Outturn</c:v>
                </c:pt>
                <c:pt idx="39">
                  <c:v>B'09*</c:v>
                </c:pt>
                <c:pt idx="40">
                  <c:v>B'10</c:v>
                </c:pt>
                <c:pt idx="41">
                  <c:v>B'11</c:v>
                </c:pt>
                <c:pt idx="42">
                  <c:v>B'12</c:v>
                </c:pt>
                <c:pt idx="43">
                  <c:v>Outturn</c:v>
                </c:pt>
                <c:pt idx="44">
                  <c:v>B'10</c:v>
                </c:pt>
                <c:pt idx="45">
                  <c:v>B'11</c:v>
                </c:pt>
                <c:pt idx="46">
                  <c:v>B'12</c:v>
                </c:pt>
                <c:pt idx="47">
                  <c:v>B'13</c:v>
                </c:pt>
                <c:pt idx="48">
                  <c:v>Outturn</c:v>
                </c:pt>
                <c:pt idx="49">
                  <c:v>B'11</c:v>
                </c:pt>
                <c:pt idx="50">
                  <c:v>B'12</c:v>
                </c:pt>
                <c:pt idx="51">
                  <c:v>B'13</c:v>
                </c:pt>
                <c:pt idx="52">
                  <c:v>B'14</c:v>
                </c:pt>
                <c:pt idx="53">
                  <c:v>Outturn</c:v>
                </c:pt>
                <c:pt idx="54">
                  <c:v>B'12</c:v>
                </c:pt>
                <c:pt idx="55">
                  <c:v>B'13</c:v>
                </c:pt>
                <c:pt idx="56">
                  <c:v>B'14</c:v>
                </c:pt>
                <c:pt idx="57">
                  <c:v>B'15</c:v>
                </c:pt>
                <c:pt idx="58">
                  <c:v>Outturn</c:v>
                </c:pt>
                <c:pt idx="59">
                  <c:v>B'14</c:v>
                </c:pt>
                <c:pt idx="60">
                  <c:v>B'15</c:v>
                </c:pt>
                <c:pt idx="61">
                  <c:v>B'16</c:v>
                </c:pt>
                <c:pt idx="62">
                  <c:v>Outturn</c:v>
                </c:pt>
                <c:pt idx="63">
                  <c:v>B'15</c:v>
                </c:pt>
                <c:pt idx="64">
                  <c:v>B'16</c:v>
                </c:pt>
                <c:pt idx="65">
                  <c:v>B'17</c:v>
                </c:pt>
                <c:pt idx="66">
                  <c:v>Outturn</c:v>
                </c:pt>
                <c:pt idx="67">
                  <c:v>B'16</c:v>
                </c:pt>
                <c:pt idx="68">
                  <c:v>B'17</c:v>
                </c:pt>
                <c:pt idx="69">
                  <c:v>B'18</c:v>
                </c:pt>
                <c:pt idx="70">
                  <c:v>Outturn</c:v>
                </c:pt>
                <c:pt idx="71">
                  <c:v>B'16</c:v>
                </c:pt>
                <c:pt idx="72">
                  <c:v>B'17</c:v>
                </c:pt>
                <c:pt idx="73">
                  <c:v>B'18</c:v>
                </c:pt>
                <c:pt idx="74">
                  <c:v>B'19</c:v>
                </c:pt>
                <c:pt idx="75">
                  <c:v>B'20</c:v>
                </c:pt>
                <c:pt idx="76">
                  <c:v>B'16</c:v>
                </c:pt>
                <c:pt idx="77">
                  <c:v>B'17</c:v>
                </c:pt>
                <c:pt idx="78">
                  <c:v>B'18</c:v>
                </c:pt>
                <c:pt idx="79">
                  <c:v>B'19</c:v>
                </c:pt>
                <c:pt idx="80">
                  <c:v>B'20</c:v>
                </c:pt>
              </c:strCache>
            </c:strRef>
          </c:cat>
          <c:val>
            <c:numRef>
              <c:f>'Figure 4.5'!$C$21:$C$101</c:f>
              <c:numCache>
                <c:formatCode>#,##0</c:formatCode>
                <c:ptCount val="81"/>
                <c:pt idx="0">
                  <c:v>0</c:v>
                </c:pt>
                <c:pt idx="1">
                  <c:v>2488</c:v>
                </c:pt>
                <c:pt idx="2">
                  <c:v>2517</c:v>
                </c:pt>
                <c:pt idx="3">
                  <c:v>3064</c:v>
                </c:pt>
                <c:pt idx="4">
                  <c:v>0</c:v>
                </c:pt>
                <c:pt idx="5">
                  <c:v>-579</c:v>
                </c:pt>
                <c:pt idx="6">
                  <c:v>884</c:v>
                </c:pt>
                <c:pt idx="7">
                  <c:v>879</c:v>
                </c:pt>
                <c:pt idx="8">
                  <c:v>0</c:v>
                </c:pt>
                <c:pt idx="9">
                  <c:v>1919</c:v>
                </c:pt>
                <c:pt idx="10">
                  <c:v>3227</c:v>
                </c:pt>
                <c:pt idx="11">
                  <c:v>3673</c:v>
                </c:pt>
                <c:pt idx="12">
                  <c:v>0</c:v>
                </c:pt>
                <c:pt idx="13">
                  <c:v>2038</c:v>
                </c:pt>
                <c:pt idx="14">
                  <c:v>4580</c:v>
                </c:pt>
                <c:pt idx="15">
                  <c:v>4123</c:v>
                </c:pt>
                <c:pt idx="16">
                  <c:v>0</c:v>
                </c:pt>
                <c:pt idx="17">
                  <c:v>3070</c:v>
                </c:pt>
                <c:pt idx="18">
                  <c:v>4916</c:v>
                </c:pt>
                <c:pt idx="19">
                  <c:v>5027</c:v>
                </c:pt>
                <c:pt idx="20">
                  <c:v>0</c:v>
                </c:pt>
                <c:pt idx="21">
                  <c:v>2899</c:v>
                </c:pt>
                <c:pt idx="22">
                  <c:v>4285</c:v>
                </c:pt>
                <c:pt idx="23">
                  <c:v>4383</c:v>
                </c:pt>
                <c:pt idx="24">
                  <c:v>0</c:v>
                </c:pt>
                <c:pt idx="25">
                  <c:v>1310</c:v>
                </c:pt>
                <c:pt idx="26">
                  <c:v>1249</c:v>
                </c:pt>
                <c:pt idx="27">
                  <c:v>2038</c:v>
                </c:pt>
                <c:pt idx="28">
                  <c:v>1169</c:v>
                </c:pt>
                <c:pt idx="29">
                  <c:v>0</c:v>
                </c:pt>
                <c:pt idx="30">
                  <c:v>-1316</c:v>
                </c:pt>
                <c:pt idx="31">
                  <c:v>-1629</c:v>
                </c:pt>
                <c:pt idx="32">
                  <c:v>-3446</c:v>
                </c:pt>
                <c:pt idx="33">
                  <c:v>-4207</c:v>
                </c:pt>
                <c:pt idx="34">
                  <c:v>0</c:v>
                </c:pt>
                <c:pt idx="35">
                  <c:v>-1993</c:v>
                </c:pt>
                <c:pt idx="36">
                  <c:v>-2921</c:v>
                </c:pt>
                <c:pt idx="37">
                  <c:v>-5259</c:v>
                </c:pt>
                <c:pt idx="38">
                  <c:v>-5234</c:v>
                </c:pt>
                <c:pt idx="39">
                  <c:v>0</c:v>
                </c:pt>
                <c:pt idx="40">
                  <c:v>-2038</c:v>
                </c:pt>
                <c:pt idx="41">
                  <c:v>-5977</c:v>
                </c:pt>
                <c:pt idx="42">
                  <c:v>-5012</c:v>
                </c:pt>
                <c:pt idx="43">
                  <c:v>-4998</c:v>
                </c:pt>
                <c:pt idx="44">
                  <c:v>0</c:v>
                </c:pt>
                <c:pt idx="45">
                  <c:v>-5495</c:v>
                </c:pt>
                <c:pt idx="46">
                  <c:v>-4320</c:v>
                </c:pt>
                <c:pt idx="47">
                  <c:v>-3840</c:v>
                </c:pt>
                <c:pt idx="48">
                  <c:v>-3830</c:v>
                </c:pt>
                <c:pt idx="49">
                  <c:v>0</c:v>
                </c:pt>
                <c:pt idx="50">
                  <c:v>685</c:v>
                </c:pt>
                <c:pt idx="51">
                  <c:v>1200</c:v>
                </c:pt>
                <c:pt idx="52">
                  <c:v>1575</c:v>
                </c:pt>
                <c:pt idx="53">
                  <c:v>2453</c:v>
                </c:pt>
                <c:pt idx="54">
                  <c:v>0</c:v>
                </c:pt>
                <c:pt idx="55">
                  <c:v>425</c:v>
                </c:pt>
                <c:pt idx="56">
                  <c:v>895</c:v>
                </c:pt>
                <c:pt idx="57">
                  <c:v>2720</c:v>
                </c:pt>
                <c:pt idx="58">
                  <c:v>3490</c:v>
                </c:pt>
                <c:pt idx="59">
                  <c:v>0</c:v>
                </c:pt>
                <c:pt idx="60">
                  <c:v>1475</c:v>
                </c:pt>
                <c:pt idx="61">
                  <c:v>2875</c:v>
                </c:pt>
                <c:pt idx="62" formatCode="General">
                  <c:v>3380</c:v>
                </c:pt>
                <c:pt idx="63">
                  <c:v>0</c:v>
                </c:pt>
                <c:pt idx="64">
                  <c:v>2120</c:v>
                </c:pt>
                <c:pt idx="65">
                  <c:v>3420</c:v>
                </c:pt>
                <c:pt idx="66">
                  <c:v>3944.3099999999977</c:v>
                </c:pt>
                <c:pt idx="67">
                  <c:v>0</c:v>
                </c:pt>
                <c:pt idx="68">
                  <c:v>1900</c:v>
                </c:pt>
                <c:pt idx="69">
                  <c:v>2780</c:v>
                </c:pt>
                <c:pt idx="70" formatCode="General">
                  <c:v>4236.5009999999966</c:v>
                </c:pt>
                <c:pt idx="71" formatCode="General">
                  <c:v>0</c:v>
                </c:pt>
                <c:pt idx="72">
                  <c:v>2876</c:v>
                </c:pt>
                <c:pt idx="73">
                  <c:v>3751</c:v>
                </c:pt>
                <c:pt idx="74">
                  <c:v>6064</c:v>
                </c:pt>
                <c:pt idx="75">
                  <c:v>6790</c:v>
                </c:pt>
                <c:pt idx="76">
                  <c:v>0</c:v>
                </c:pt>
                <c:pt idx="77">
                  <c:v>3890</c:v>
                </c:pt>
                <c:pt idx="78">
                  <c:v>4765</c:v>
                </c:pt>
                <c:pt idx="79">
                  <c:v>7075</c:v>
                </c:pt>
                <c:pt idx="80">
                  <c:v>8410</c:v>
                </c:pt>
              </c:numCache>
            </c:numRef>
          </c:val>
          <c:extLst>
            <c:ext xmlns:c16="http://schemas.microsoft.com/office/drawing/2014/chart" uri="{C3380CC4-5D6E-409C-BE32-E72D297353CC}">
              <c16:uniqueId val="{000000A3-F70B-4000-80BA-517C93CE1B28}"/>
            </c:ext>
          </c:extLst>
        </c:ser>
        <c:dLbls>
          <c:showLegendKey val="0"/>
          <c:showVal val="0"/>
          <c:showCatName val="0"/>
          <c:showSerName val="0"/>
          <c:showPercent val="0"/>
          <c:showBubbleSize val="0"/>
        </c:dLbls>
        <c:gapWidth val="0"/>
        <c:axId val="257577728"/>
        <c:axId val="257579264"/>
      </c:barChart>
      <c:catAx>
        <c:axId val="257577728"/>
        <c:scaling>
          <c:orientation val="minMax"/>
        </c:scaling>
        <c:delete val="1"/>
        <c:axPos val="b"/>
        <c:numFmt formatCode="General" sourceLinked="1"/>
        <c:majorTickMark val="out"/>
        <c:minorTickMark val="none"/>
        <c:tickLblPos val="none"/>
        <c:crossAx val="257579264"/>
        <c:crosses val="autoZero"/>
        <c:auto val="1"/>
        <c:lblAlgn val="ctr"/>
        <c:lblOffset val="100"/>
        <c:noMultiLvlLbl val="0"/>
      </c:catAx>
      <c:valAx>
        <c:axId val="257579264"/>
        <c:scaling>
          <c:orientation val="minMax"/>
          <c:min val="-6000"/>
        </c:scaling>
        <c:delete val="0"/>
        <c:axPos val="l"/>
        <c:numFmt formatCode="#,##0" sourceLinked="1"/>
        <c:majorTickMark val="out"/>
        <c:minorTickMark val="none"/>
        <c:tickLblPos val="nextTo"/>
        <c:txPr>
          <a:bodyPr/>
          <a:lstStyle/>
          <a:p>
            <a:pPr>
              <a:defRPr sz="900"/>
            </a:pPr>
            <a:endParaRPr lang="en-US"/>
          </a:p>
        </c:txPr>
        <c:crossAx val="257577728"/>
        <c:crosses val="autoZero"/>
        <c:crossBetween val="between"/>
        <c:dispUnits>
          <c:builtInUnit val="thousands"/>
        </c:dispUnits>
      </c:valAx>
      <c:valAx>
        <c:axId val="257585536"/>
        <c:scaling>
          <c:orientation val="minMax"/>
          <c:max val="100"/>
        </c:scaling>
        <c:delete val="0"/>
        <c:axPos val="r"/>
        <c:numFmt formatCode="General" sourceLinked="1"/>
        <c:majorTickMark val="out"/>
        <c:minorTickMark val="none"/>
        <c:tickLblPos val="nextTo"/>
        <c:spPr>
          <a:ln>
            <a:noFill/>
          </a:ln>
        </c:spPr>
        <c:txPr>
          <a:bodyPr rot="-60000"/>
          <a:lstStyle/>
          <a:p>
            <a:pPr>
              <a:defRPr>
                <a:noFill/>
              </a:defRPr>
            </a:pPr>
            <a:endParaRPr lang="en-US"/>
          </a:p>
        </c:txPr>
        <c:crossAx val="257587072"/>
        <c:crosses val="max"/>
        <c:crossBetween val="between"/>
      </c:valAx>
      <c:catAx>
        <c:axId val="257587072"/>
        <c:scaling>
          <c:orientation val="minMax"/>
        </c:scaling>
        <c:delete val="1"/>
        <c:axPos val="b"/>
        <c:numFmt formatCode="General" sourceLinked="0"/>
        <c:majorTickMark val="out"/>
        <c:minorTickMark val="none"/>
        <c:tickLblPos val="none"/>
        <c:crossAx val="257585536"/>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407E-2"/>
          <c:y val="4.8888474295190734E-2"/>
          <c:w val="0.9197437085070248"/>
          <c:h val="0.81034974286750749"/>
        </c:manualLayout>
      </c:layout>
      <c:barChart>
        <c:barDir val="col"/>
        <c:grouping val="stacked"/>
        <c:varyColors val="0"/>
        <c:ser>
          <c:idx val="2"/>
          <c:order val="1"/>
          <c:tx>
            <c:strRef>
              <c:f>'Figure N.1'!$A$26</c:f>
              <c:strCache>
                <c:ptCount val="1"/>
                <c:pt idx="0">
                  <c:v>MTO Breach</c:v>
                </c:pt>
              </c:strCache>
            </c:strRef>
          </c:tx>
          <c:spPr>
            <a:solidFill>
              <a:sysClr val="window" lastClr="FFFFFF"/>
            </a:solidFill>
            <a:ln w="12700">
              <a:solidFill>
                <a:sysClr val="window" lastClr="FFFFFF"/>
              </a:solidFill>
            </a:ln>
          </c:spPr>
          <c:invertIfNegative val="0"/>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N.1'!$B$26:$K$26</c:f>
              <c:numCache>
                <c:formatCode>General</c:formatCode>
                <c:ptCount val="10"/>
                <c:pt idx="2">
                  <c:v>-0.5</c:v>
                </c:pt>
                <c:pt idx="3">
                  <c:v>-0.5</c:v>
                </c:pt>
                <c:pt idx="4">
                  <c:v>-0.5</c:v>
                </c:pt>
                <c:pt idx="5">
                  <c:v>-0.5</c:v>
                </c:pt>
                <c:pt idx="6">
                  <c:v>-0.5</c:v>
                </c:pt>
                <c:pt idx="7">
                  <c:v>-0.5</c:v>
                </c:pt>
                <c:pt idx="8">
                  <c:v>-0.5</c:v>
                </c:pt>
                <c:pt idx="9">
                  <c:v>-0.5</c:v>
                </c:pt>
              </c:numCache>
            </c:numRef>
          </c:val>
          <c:extLst>
            <c:ext xmlns:c16="http://schemas.microsoft.com/office/drawing/2014/chart" uri="{C3380CC4-5D6E-409C-BE32-E72D297353CC}">
              <c16:uniqueId val="{00000000-E91A-451C-A134-DCA70E481C56}"/>
            </c:ext>
          </c:extLst>
        </c:ser>
        <c:ser>
          <c:idx val="3"/>
          <c:order val="2"/>
          <c:tx>
            <c:strRef>
              <c:f>'Figure N.1'!$A$27</c:f>
              <c:strCache>
                <c:ptCount val="1"/>
              </c:strCache>
            </c:strRef>
          </c:tx>
          <c:spPr>
            <a:solidFill>
              <a:srgbClr val="48AC98">
                <a:lumMod val="20000"/>
                <a:lumOff val="80000"/>
              </a:srgbClr>
            </a:solidFill>
            <a:ln w="12700">
              <a:noFill/>
              <a:prstDash val="solid"/>
            </a:ln>
          </c:spPr>
          <c:invertIfNegative val="0"/>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N.1'!$B$27:$K$27</c:f>
              <c:numCache>
                <c:formatCode>General</c:formatCode>
                <c:ptCount val="10"/>
                <c:pt idx="1">
                  <c:v>-5</c:v>
                </c:pt>
                <c:pt idx="2">
                  <c:v>-5</c:v>
                </c:pt>
                <c:pt idx="3">
                  <c:v>-5</c:v>
                </c:pt>
                <c:pt idx="4">
                  <c:v>-5</c:v>
                </c:pt>
                <c:pt idx="5">
                  <c:v>-3</c:v>
                </c:pt>
                <c:pt idx="6">
                  <c:v>-3</c:v>
                </c:pt>
                <c:pt idx="7">
                  <c:v>-3</c:v>
                </c:pt>
                <c:pt idx="8">
                  <c:v>-3</c:v>
                </c:pt>
                <c:pt idx="9">
                  <c:v>-3</c:v>
                </c:pt>
              </c:numCache>
            </c:numRef>
          </c:val>
          <c:extLst>
            <c:ext xmlns:c16="http://schemas.microsoft.com/office/drawing/2014/chart" uri="{C3380CC4-5D6E-409C-BE32-E72D297353CC}">
              <c16:uniqueId val="{00000001-E91A-451C-A134-DCA70E481C56}"/>
            </c:ext>
          </c:extLst>
        </c:ser>
        <c:dLbls>
          <c:showLegendKey val="0"/>
          <c:showVal val="0"/>
          <c:showCatName val="0"/>
          <c:showSerName val="0"/>
          <c:showPercent val="0"/>
          <c:showBubbleSize val="0"/>
        </c:dLbls>
        <c:gapWidth val="0"/>
        <c:overlap val="100"/>
        <c:axId val="465961728"/>
        <c:axId val="465963648"/>
      </c:barChart>
      <c:lineChart>
        <c:grouping val="standard"/>
        <c:varyColors val="0"/>
        <c:ser>
          <c:idx val="1"/>
          <c:order val="0"/>
          <c:tx>
            <c:strRef>
              <c:f>'Figure N.1'!$A$24</c:f>
              <c:strCache>
                <c:ptCount val="1"/>
                <c:pt idx="0">
                  <c:v>Structural Balance</c:v>
                </c:pt>
              </c:strCache>
            </c:strRef>
          </c:tx>
          <c:spPr>
            <a:ln w="28575">
              <a:solidFill>
                <a:srgbClr val="48AC98">
                  <a:lumMod val="75000"/>
                </a:srgbClr>
              </a:solidFill>
            </a:ln>
          </c:spPr>
          <c:marker>
            <c:symbol val="none"/>
          </c:marker>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N.1'!$B$24:$K$24</c:f>
              <c:numCache>
                <c:formatCode>General</c:formatCode>
                <c:ptCount val="10"/>
                <c:pt idx="0">
                  <c:v>0.7725142414865942</c:v>
                </c:pt>
                <c:pt idx="1">
                  <c:v>0.5804629018224996</c:v>
                </c:pt>
                <c:pt idx="2">
                  <c:v>1.2452380812763058</c:v>
                </c:pt>
                <c:pt idx="3">
                  <c:v>0.12901740802588588</c:v>
                </c:pt>
                <c:pt idx="4">
                  <c:v>-0.41374991364923924</c:v>
                </c:pt>
                <c:pt idx="5">
                  <c:v>-0.21487737105790147</c:v>
                </c:pt>
                <c:pt idx="6">
                  <c:v>-0.52155782967942454</c:v>
                </c:pt>
                <c:pt idx="7">
                  <c:v>-0.69289612418932267</c:v>
                </c:pt>
                <c:pt idx="8">
                  <c:v>-0.73542523582821306</c:v>
                </c:pt>
                <c:pt idx="9">
                  <c:v>-0.49925756990822268</c:v>
                </c:pt>
              </c:numCache>
            </c:numRef>
          </c:val>
          <c:smooth val="0"/>
          <c:extLst>
            <c:ext xmlns:c16="http://schemas.microsoft.com/office/drawing/2014/chart" uri="{C3380CC4-5D6E-409C-BE32-E72D297353CC}">
              <c16:uniqueId val="{00000002-E91A-451C-A134-DCA70E481C56}"/>
            </c:ext>
          </c:extLst>
        </c:ser>
        <c:ser>
          <c:idx val="0"/>
          <c:order val="3"/>
          <c:tx>
            <c:strRef>
              <c:f>'Figure N.1'!$A$25</c:f>
              <c:strCache>
                <c:ptCount val="1"/>
                <c:pt idx="0">
                  <c:v>Structural Balance (Excl. CT "Froth")</c:v>
                </c:pt>
              </c:strCache>
            </c:strRef>
          </c:tx>
          <c:spPr>
            <a:ln>
              <a:solidFill>
                <a:srgbClr val="48AC98">
                  <a:lumMod val="50000"/>
                </a:srgbClr>
              </a:solidFill>
              <a:prstDash val="solid"/>
            </a:ln>
          </c:spPr>
          <c:marker>
            <c:symbol val="none"/>
          </c:marker>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N.1'!$B$25:$K$25</c:f>
              <c:numCache>
                <c:formatCode>General</c:formatCode>
                <c:ptCount val="10"/>
                <c:pt idx="0">
                  <c:v>0.58709238045696699</c:v>
                </c:pt>
                <c:pt idx="1">
                  <c:v>0.34118467417567477</c:v>
                </c:pt>
                <c:pt idx="2">
                  <c:v>0.87561290584863249</c:v>
                </c:pt>
                <c:pt idx="3">
                  <c:v>-0.67556322140646419</c:v>
                </c:pt>
                <c:pt idx="4">
                  <c:v>-1.017625066226779</c:v>
                </c:pt>
                <c:pt idx="5">
                  <c:v>-0.77769144843665616</c:v>
                </c:pt>
                <c:pt idx="6">
                  <c:v>-1.0716170494081863</c:v>
                </c:pt>
                <c:pt idx="7">
                  <c:v>-1.2332948675506994</c:v>
                </c:pt>
                <c:pt idx="8">
                  <c:v>-1.2477544576248123</c:v>
                </c:pt>
                <c:pt idx="9">
                  <c:v>-0.96819607885181647</c:v>
                </c:pt>
              </c:numCache>
            </c:numRef>
          </c:val>
          <c:smooth val="0"/>
          <c:extLst>
            <c:ext xmlns:c16="http://schemas.microsoft.com/office/drawing/2014/chart" uri="{C3380CC4-5D6E-409C-BE32-E72D297353CC}">
              <c16:uniqueId val="{00000003-E91A-451C-A134-DCA70E481C56}"/>
            </c:ext>
          </c:extLst>
        </c:ser>
        <c:dLbls>
          <c:showLegendKey val="0"/>
          <c:showVal val="0"/>
          <c:showCatName val="0"/>
          <c:showSerName val="0"/>
          <c:showPercent val="0"/>
          <c:showBubbleSize val="0"/>
        </c:dLbls>
        <c:marker val="1"/>
        <c:smooth val="0"/>
        <c:axId val="465961728"/>
        <c:axId val="465963648"/>
      </c:lineChart>
      <c:catAx>
        <c:axId val="46596172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65963648"/>
        <c:crosses val="autoZero"/>
        <c:auto val="1"/>
        <c:lblAlgn val="ctr"/>
        <c:lblOffset val="100"/>
        <c:noMultiLvlLbl val="0"/>
      </c:catAx>
      <c:valAx>
        <c:axId val="465963648"/>
        <c:scaling>
          <c:orientation val="minMax"/>
          <c:min val="-1.5"/>
        </c:scaling>
        <c:delete val="0"/>
        <c:axPos val="l"/>
        <c:numFmt formatCode="#,##0.0" sourceLinked="0"/>
        <c:majorTickMark val="out"/>
        <c:minorTickMark val="none"/>
        <c:tickLblPos val="nextTo"/>
        <c:spPr>
          <a:ln>
            <a:solidFill>
              <a:sysClr val="windowText" lastClr="000000">
                <a:lumMod val="50000"/>
                <a:lumOff val="50000"/>
              </a:sysClr>
            </a:solidFill>
          </a:ln>
        </c:spPr>
        <c:crossAx val="465961728"/>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104E-2"/>
          <c:y val="8.6936040889625726E-2"/>
          <c:w val="0.86403571836129323"/>
          <c:h val="0.82308019063406568"/>
        </c:manualLayout>
      </c:layout>
      <c:areaChart>
        <c:grouping val="standard"/>
        <c:varyColors val="0"/>
        <c:ser>
          <c:idx val="1"/>
          <c:order val="1"/>
          <c:spPr>
            <a:solidFill>
              <a:schemeClr val="bg1">
                <a:lumMod val="85000"/>
              </a:schemeClr>
            </a:solidFill>
          </c:spPr>
          <c:cat>
            <c:strLit>
              <c:ptCount val="31"/>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strLit>
          </c:cat>
          <c:val>
            <c:numLit>
              <c:formatCode>General</c:formatCode>
              <c:ptCount val="31"/>
              <c:pt idx="0">
                <c:v>100</c:v>
              </c:pt>
              <c:pt idx="1">
                <c:v>100</c:v>
              </c:pt>
              <c:pt idx="2">
                <c:v>100</c:v>
              </c:pt>
              <c:pt idx="3">
                <c:v>100</c:v>
              </c:pt>
              <c:pt idx="4">
                <c:v>100</c:v>
              </c:pt>
            </c:numLit>
          </c:val>
          <c:extLst>
            <c:ext xmlns:c16="http://schemas.microsoft.com/office/drawing/2014/chart" uri="{C3380CC4-5D6E-409C-BE32-E72D297353CC}">
              <c16:uniqueId val="{00000000-ABA7-48F2-AB11-F1B2BCC30C2C}"/>
            </c:ext>
          </c:extLst>
        </c:ser>
        <c:dLbls>
          <c:showLegendKey val="0"/>
          <c:showVal val="0"/>
          <c:showCatName val="0"/>
          <c:showSerName val="0"/>
          <c:showPercent val="0"/>
          <c:showBubbleSize val="0"/>
        </c:dLbls>
        <c:axId val="342582016"/>
        <c:axId val="342576128"/>
      </c:areaChart>
      <c:barChart>
        <c:barDir val="col"/>
        <c:grouping val="clustered"/>
        <c:varyColors val="0"/>
        <c:ser>
          <c:idx val="0"/>
          <c:order val="0"/>
          <c:tx>
            <c:strRef>
              <c:f>'Appendix Figure H.1'!$G$4</c:f>
              <c:strCache>
                <c:ptCount val="1"/>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2-ABA7-48F2-AB11-F1B2BCC30C2C}"/>
              </c:ext>
            </c:extLst>
          </c:dPt>
          <c:dPt>
            <c:idx val="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4-ABA7-48F2-AB11-F1B2BCC30C2C}"/>
              </c:ext>
            </c:extLst>
          </c:dPt>
          <c:dPt>
            <c:idx val="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6-ABA7-48F2-AB11-F1B2BCC30C2C}"/>
              </c:ext>
            </c:extLst>
          </c:dPt>
          <c:dPt>
            <c:idx val="3"/>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8-ABA7-48F2-AB11-F1B2BCC30C2C}"/>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A-ABA7-48F2-AB11-F1B2BCC30C2C}"/>
              </c:ext>
            </c:extLst>
          </c:dPt>
          <c:dPt>
            <c:idx val="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C-ABA7-48F2-AB11-F1B2BCC30C2C}"/>
              </c:ext>
            </c:extLst>
          </c:dPt>
          <c:dPt>
            <c:idx val="6"/>
            <c:invertIfNegative val="0"/>
            <c:bubble3D val="0"/>
            <c:spPr>
              <a:solidFill>
                <a:schemeClr val="tx1">
                  <a:lumMod val="75000"/>
                  <a:lumOff val="25000"/>
                </a:schemeClr>
              </a:solidFill>
              <a:ln w="9525">
                <a:solidFill>
                  <a:sysClr val="window" lastClr="FFFFFF"/>
                </a:solidFill>
              </a:ln>
            </c:spPr>
            <c:extLst>
              <c:ext xmlns:c16="http://schemas.microsoft.com/office/drawing/2014/chart" uri="{C3380CC4-5D6E-409C-BE32-E72D297353CC}">
                <c16:uniqueId val="{0000000E-ABA7-48F2-AB11-F1B2BCC30C2C}"/>
              </c:ext>
            </c:extLst>
          </c:dPt>
          <c:dPt>
            <c:idx val="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0-ABA7-48F2-AB11-F1B2BCC30C2C}"/>
              </c:ext>
            </c:extLst>
          </c:dPt>
          <c:dPt>
            <c:idx val="8"/>
            <c:invertIfNegative val="0"/>
            <c:bubble3D val="0"/>
            <c:spPr>
              <a:solidFill>
                <a:srgbClr val="C00000"/>
              </a:solidFill>
              <a:ln w="9525">
                <a:solidFill>
                  <a:srgbClr val="C00000"/>
                </a:solidFill>
              </a:ln>
            </c:spPr>
            <c:extLst>
              <c:ext xmlns:c16="http://schemas.microsoft.com/office/drawing/2014/chart" uri="{C3380CC4-5D6E-409C-BE32-E72D297353CC}">
                <c16:uniqueId val="{00000012-ABA7-48F2-AB11-F1B2BCC30C2C}"/>
              </c:ext>
            </c:extLst>
          </c:dPt>
          <c:dPt>
            <c:idx val="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4-ABA7-48F2-AB11-F1B2BCC30C2C}"/>
              </c:ext>
            </c:extLst>
          </c:dPt>
          <c:dPt>
            <c:idx val="1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6-ABA7-48F2-AB11-F1B2BCC30C2C}"/>
              </c:ext>
            </c:extLst>
          </c:dPt>
          <c:dPt>
            <c:idx val="1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8-ABA7-48F2-AB11-F1B2BCC30C2C}"/>
              </c:ext>
            </c:extLst>
          </c:dPt>
          <c:dPt>
            <c:idx val="12"/>
            <c:invertIfNegative val="0"/>
            <c:bubble3D val="0"/>
            <c:spPr>
              <a:solidFill>
                <a:schemeClr val="accent1">
                  <a:lumMod val="20000"/>
                  <a:lumOff val="80000"/>
                </a:schemeClr>
              </a:solidFill>
              <a:ln w="9525">
                <a:solidFill>
                  <a:sysClr val="window" lastClr="FFFFFF"/>
                </a:solidFill>
              </a:ln>
            </c:spPr>
            <c:extLst>
              <c:ext xmlns:c16="http://schemas.microsoft.com/office/drawing/2014/chart" uri="{C3380CC4-5D6E-409C-BE32-E72D297353CC}">
                <c16:uniqueId val="{0000001A-ABA7-48F2-AB11-F1B2BCC30C2C}"/>
              </c:ext>
            </c:extLst>
          </c:dPt>
          <c:dPt>
            <c:idx val="13"/>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C-ABA7-48F2-AB11-F1B2BCC30C2C}"/>
              </c:ext>
            </c:extLst>
          </c:dPt>
          <c:dPt>
            <c:idx val="14"/>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E-ABA7-48F2-AB11-F1B2BCC30C2C}"/>
              </c:ext>
            </c:extLst>
          </c:dPt>
          <c:dPt>
            <c:idx val="15"/>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0-ABA7-48F2-AB11-F1B2BCC30C2C}"/>
              </c:ext>
            </c:extLst>
          </c:dPt>
          <c:dPt>
            <c:idx val="16"/>
            <c:invertIfNegative val="0"/>
            <c:bubble3D val="0"/>
            <c:spPr>
              <a:solidFill>
                <a:schemeClr val="accent6">
                  <a:lumMod val="60000"/>
                  <a:lumOff val="40000"/>
                </a:schemeClr>
              </a:solidFill>
              <a:ln w="9525">
                <a:solidFill>
                  <a:sysClr val="window" lastClr="FFFFFF"/>
                </a:solidFill>
              </a:ln>
            </c:spPr>
            <c:extLst>
              <c:ext xmlns:c16="http://schemas.microsoft.com/office/drawing/2014/chart" uri="{C3380CC4-5D6E-409C-BE32-E72D297353CC}">
                <c16:uniqueId val="{00000022-ABA7-48F2-AB11-F1B2BCC30C2C}"/>
              </c:ext>
            </c:extLst>
          </c:dPt>
          <c:dPt>
            <c:idx val="1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4-ABA7-48F2-AB11-F1B2BCC30C2C}"/>
              </c:ext>
            </c:extLst>
          </c:dPt>
          <c:dPt>
            <c:idx val="18"/>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6-ABA7-48F2-AB11-F1B2BCC30C2C}"/>
              </c:ext>
            </c:extLst>
          </c:dPt>
          <c:dPt>
            <c:idx val="19"/>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8-ABA7-48F2-AB11-F1B2BCC30C2C}"/>
              </c:ext>
            </c:extLst>
          </c:dPt>
          <c:dPt>
            <c:idx val="20"/>
            <c:invertIfNegative val="0"/>
            <c:bubble3D val="0"/>
            <c:spPr>
              <a:solidFill>
                <a:schemeClr val="accent2">
                  <a:lumMod val="40000"/>
                  <a:lumOff val="60000"/>
                </a:schemeClr>
              </a:solidFill>
              <a:ln w="9525">
                <a:solidFill>
                  <a:sysClr val="window" lastClr="FFFFFF"/>
                </a:solidFill>
              </a:ln>
            </c:spPr>
            <c:extLst>
              <c:ext xmlns:c16="http://schemas.microsoft.com/office/drawing/2014/chart" uri="{C3380CC4-5D6E-409C-BE32-E72D297353CC}">
                <c16:uniqueId val="{0000002A-ABA7-48F2-AB11-F1B2BCC30C2C}"/>
              </c:ext>
            </c:extLst>
          </c:dPt>
          <c:dPt>
            <c:idx val="2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C-ABA7-48F2-AB11-F1B2BCC30C2C}"/>
              </c:ext>
            </c:extLst>
          </c:dPt>
          <c:dPt>
            <c:idx val="2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E-ABA7-48F2-AB11-F1B2BCC30C2C}"/>
              </c:ext>
            </c:extLst>
          </c:dPt>
          <c:dPt>
            <c:idx val="2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0-ABA7-48F2-AB11-F1B2BCC30C2C}"/>
              </c:ext>
            </c:extLst>
          </c:dPt>
          <c:dPt>
            <c:idx val="2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2-ABA7-48F2-AB11-F1B2BCC30C2C}"/>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4-ABA7-48F2-AB11-F1B2BCC30C2C}"/>
              </c:ext>
            </c:extLst>
          </c:dPt>
          <c:dPt>
            <c:idx val="2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36-ABA7-48F2-AB11-F1B2BCC30C2C}"/>
              </c:ext>
            </c:extLst>
          </c:dPt>
          <c:dPt>
            <c:idx val="2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8-ABA7-48F2-AB11-F1B2BCC30C2C}"/>
              </c:ext>
            </c:extLst>
          </c:dPt>
          <c:dPt>
            <c:idx val="2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A-ABA7-48F2-AB11-F1B2BCC30C2C}"/>
              </c:ext>
            </c:extLst>
          </c:dPt>
          <c:dPt>
            <c:idx val="2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C-ABA7-48F2-AB11-F1B2BCC30C2C}"/>
              </c:ext>
            </c:extLst>
          </c:dPt>
          <c:dPt>
            <c:idx val="3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E-ABA7-48F2-AB11-F1B2BCC30C2C}"/>
              </c:ext>
            </c:extLst>
          </c:dPt>
          <c:dPt>
            <c:idx val="3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0-ABA7-48F2-AB11-F1B2BCC30C2C}"/>
              </c:ext>
            </c:extLst>
          </c:dPt>
          <c:dPt>
            <c:idx val="32"/>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2-ABA7-48F2-AB11-F1B2BCC30C2C}"/>
              </c:ext>
            </c:extLst>
          </c:dPt>
          <c:dPt>
            <c:idx val="3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4-ABA7-48F2-AB11-F1B2BCC30C2C}"/>
              </c:ext>
            </c:extLst>
          </c:dPt>
          <c:dPt>
            <c:idx val="34"/>
            <c:invertIfNegative val="0"/>
            <c:bubble3D val="0"/>
            <c:spPr>
              <a:solidFill>
                <a:schemeClr val="accent6">
                  <a:lumMod val="40000"/>
                  <a:lumOff val="60000"/>
                </a:schemeClr>
              </a:solidFill>
              <a:ln w="9525">
                <a:solidFill>
                  <a:sysClr val="window" lastClr="FFFFFF"/>
                </a:solidFill>
              </a:ln>
            </c:spPr>
            <c:extLst>
              <c:ext xmlns:c16="http://schemas.microsoft.com/office/drawing/2014/chart" uri="{C3380CC4-5D6E-409C-BE32-E72D297353CC}">
                <c16:uniqueId val="{00000046-ABA7-48F2-AB11-F1B2BCC30C2C}"/>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8-ABA7-48F2-AB11-F1B2BCC30C2C}"/>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A-ABA7-48F2-AB11-F1B2BCC30C2C}"/>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C-ABA7-48F2-AB11-F1B2BCC30C2C}"/>
              </c:ext>
            </c:extLst>
          </c:dPt>
          <c:dPt>
            <c:idx val="3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E-ABA7-48F2-AB11-F1B2BCC30C2C}"/>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50-ABA7-48F2-AB11-F1B2BCC30C2C}"/>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2-ABA7-48F2-AB11-F1B2BCC30C2C}"/>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4-ABA7-48F2-AB11-F1B2BCC30C2C}"/>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6-ABA7-48F2-AB11-F1B2BCC30C2C}"/>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8-ABA7-48F2-AB11-F1B2BCC30C2C}"/>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A-ABA7-48F2-AB11-F1B2BCC30C2C}"/>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C-ABA7-48F2-AB11-F1B2BCC30C2C}"/>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E-ABA7-48F2-AB11-F1B2BCC30C2C}"/>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0-ABA7-48F2-AB11-F1B2BCC30C2C}"/>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2-ABA7-48F2-AB11-F1B2BCC30C2C}"/>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4-ABA7-48F2-AB11-F1B2BCC30C2C}"/>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6-ABA7-48F2-AB11-F1B2BCC30C2C}"/>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8-ABA7-48F2-AB11-F1B2BCC30C2C}"/>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A-ABA7-48F2-AB11-F1B2BCC30C2C}"/>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C-ABA7-48F2-AB11-F1B2BCC30C2C}"/>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E-ABA7-48F2-AB11-F1B2BCC30C2C}"/>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70-ABA7-48F2-AB11-F1B2BCC30C2C}"/>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2-ABA7-48F2-AB11-F1B2BCC30C2C}"/>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4-ABA7-48F2-AB11-F1B2BCC30C2C}"/>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6-ABA7-48F2-AB11-F1B2BCC30C2C}"/>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8-ABA7-48F2-AB11-F1B2BCC30C2C}"/>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A-ABA7-48F2-AB11-F1B2BCC30C2C}"/>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C-ABA7-48F2-AB11-F1B2BCC30C2C}"/>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E-ABA7-48F2-AB11-F1B2BCC30C2C}"/>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80-ABA7-48F2-AB11-F1B2BCC30C2C}"/>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2-ABA7-48F2-AB11-F1B2BCC30C2C}"/>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4-ABA7-48F2-AB11-F1B2BCC30C2C}"/>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6-ABA7-48F2-AB11-F1B2BCC30C2C}"/>
              </c:ext>
            </c:extLst>
          </c:dPt>
          <c:dPt>
            <c:idx val="6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88-ABA7-48F2-AB11-F1B2BCC30C2C}"/>
              </c:ext>
            </c:extLst>
          </c:dPt>
          <c:dPt>
            <c:idx val="6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A-ABA7-48F2-AB11-F1B2BCC30C2C}"/>
              </c:ext>
            </c:extLst>
          </c:dPt>
          <c:dPt>
            <c:idx val="7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C-ABA7-48F2-AB11-F1B2BCC30C2C}"/>
              </c:ext>
            </c:extLst>
          </c:dPt>
          <c:dPt>
            <c:idx val="71"/>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8E-ABA7-48F2-AB11-F1B2BCC30C2C}"/>
              </c:ext>
            </c:extLst>
          </c:dPt>
          <c:dPt>
            <c:idx val="72"/>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90-ABA7-48F2-AB11-F1B2BCC30C2C}"/>
              </c:ext>
            </c:extLst>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2-ABA7-48F2-AB11-F1B2BCC30C2C}"/>
                </c:ext>
              </c:extLst>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4-ABA7-48F2-AB11-F1B2BCC30C2C}"/>
                </c:ext>
              </c:extLst>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6-ABA7-48F2-AB11-F1B2BCC30C2C}"/>
                </c:ext>
              </c:extLst>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8-ABA7-48F2-AB11-F1B2BCC30C2C}"/>
                </c:ext>
              </c:extLst>
            </c:dLbl>
            <c:dLbl>
              <c:idx val="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A-ABA7-48F2-AB11-F1B2BCC30C2C}"/>
                </c:ext>
              </c:extLst>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E-ABA7-48F2-AB11-F1B2BCC30C2C}"/>
                </c:ext>
              </c:extLst>
            </c:dLbl>
            <c:dLbl>
              <c:idx val="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0-ABA7-48F2-AB11-F1B2BCC30C2C}"/>
                </c:ext>
              </c:extLst>
            </c:dLbl>
            <c:dLbl>
              <c:idx val="8"/>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2-ABA7-48F2-AB11-F1B2BCC30C2C}"/>
                </c:ext>
              </c:extLst>
            </c:dLbl>
            <c:dLbl>
              <c:idx val="10"/>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6-ABA7-48F2-AB11-F1B2BCC30C2C}"/>
                </c:ext>
              </c:extLst>
            </c:dLbl>
            <c:dLbl>
              <c:idx val="1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8-ABA7-48F2-AB11-F1B2BCC30C2C}"/>
                </c:ext>
              </c:extLst>
            </c:dLbl>
            <c:dLbl>
              <c:idx val="1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C-ABA7-48F2-AB11-F1B2BCC30C2C}"/>
                </c:ext>
              </c:extLst>
            </c:dLbl>
            <c:dLbl>
              <c:idx val="1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E-ABA7-48F2-AB11-F1B2BCC30C2C}"/>
                </c:ext>
              </c:extLst>
            </c:dLbl>
            <c:dLbl>
              <c:idx val="1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24-ABA7-48F2-AB11-F1B2BCC30C2C}"/>
                </c:ext>
              </c:extLst>
            </c:dLbl>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BA7-48F2-AB11-F1B2BCC30C2C}"/>
                </c:ext>
              </c:extLst>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3C-ABA7-48F2-AB11-F1B2BCC30C2C}"/>
                </c:ext>
              </c:extLst>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6-ABA7-48F2-AB11-F1B2BCC30C2C}"/>
                </c:ext>
              </c:extLst>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0-ABA7-48F2-AB11-F1B2BCC30C2C}"/>
                </c:ext>
              </c:extLst>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A-ABA7-48F2-AB11-F1B2BCC30C2C}"/>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H.1'!$G$5:$G$36</c:f>
              <c:strCache>
                <c:ptCount val="32"/>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pt idx="31">
                  <c:v>B'20</c:v>
                </c:pt>
              </c:strCache>
            </c:strRef>
          </c:cat>
          <c:val>
            <c:numRef>
              <c:f>'Appendix Figure H.1'!$H$5:$H$36</c:f>
              <c:numCache>
                <c:formatCode>General</c:formatCode>
                <c:ptCount val="32"/>
                <c:pt idx="0">
                  <c:v>0</c:v>
                </c:pt>
                <c:pt idx="1">
                  <c:v>237.97799999999916</c:v>
                </c:pt>
                <c:pt idx="2">
                  <c:v>0</c:v>
                </c:pt>
                <c:pt idx="3">
                  <c:v>62</c:v>
                </c:pt>
                <c:pt idx="4">
                  <c:v>180.21299999999974</c:v>
                </c:pt>
                <c:pt idx="5">
                  <c:v>0</c:v>
                </c:pt>
                <c:pt idx="6">
                  <c:v>61</c:v>
                </c:pt>
                <c:pt idx="7">
                  <c:v>-96</c:v>
                </c:pt>
                <c:pt idx="8">
                  <c:v>-4.7450000000008004</c:v>
                </c:pt>
                <c:pt idx="9">
                  <c:v>0</c:v>
                </c:pt>
                <c:pt idx="10">
                  <c:v>29</c:v>
                </c:pt>
                <c:pt idx="11">
                  <c:v>-96.644000000000233</c:v>
                </c:pt>
                <c:pt idx="12">
                  <c:v>0</c:v>
                </c:pt>
                <c:pt idx="13">
                  <c:v>203</c:v>
                </c:pt>
                <c:pt idx="14">
                  <c:v>125</c:v>
                </c:pt>
                <c:pt idx="15">
                  <c:v>639.57799999999952</c:v>
                </c:pt>
                <c:pt idx="16">
                  <c:v>0</c:v>
                </c:pt>
                <c:pt idx="17">
                  <c:v>-24</c:v>
                </c:pt>
                <c:pt idx="18">
                  <c:v>860</c:v>
                </c:pt>
                <c:pt idx="19">
                  <c:v>1052.6329999999998</c:v>
                </c:pt>
                <c:pt idx="20">
                  <c:v>0</c:v>
                </c:pt>
                <c:pt idx="21">
                  <c:v>884</c:v>
                </c:pt>
                <c:pt idx="22">
                  <c:v>1412</c:v>
                </c:pt>
                <c:pt idx="23">
                  <c:v>2076.9210000000003</c:v>
                </c:pt>
                <c:pt idx="24">
                  <c:v>0</c:v>
                </c:pt>
                <c:pt idx="25">
                  <c:v>528</c:v>
                </c:pt>
                <c:pt idx="26">
                  <c:v>1967</c:v>
                </c:pt>
                <c:pt idx="27">
                  <c:v>0</c:v>
                </c:pt>
                <c:pt idx="28">
                  <c:v>1452</c:v>
                </c:pt>
                <c:pt idx="29">
                  <c:v>2356</c:v>
                </c:pt>
                <c:pt idx="30">
                  <c:v>0</c:v>
                </c:pt>
                <c:pt idx="31">
                  <c:v>904</c:v>
                </c:pt>
              </c:numCache>
            </c:numRef>
          </c:val>
          <c:extLst>
            <c:ext xmlns:c16="http://schemas.microsoft.com/office/drawing/2014/chart" uri="{C3380CC4-5D6E-409C-BE32-E72D297353CC}">
              <c16:uniqueId val="{00000091-ABA7-48F2-AB11-F1B2BCC30C2C}"/>
            </c:ext>
          </c:extLst>
        </c:ser>
        <c:dLbls>
          <c:showLegendKey val="0"/>
          <c:showVal val="0"/>
          <c:showCatName val="0"/>
          <c:showSerName val="0"/>
          <c:showPercent val="0"/>
          <c:showBubbleSize val="0"/>
        </c:dLbls>
        <c:gapWidth val="0"/>
        <c:axId val="342564224"/>
        <c:axId val="342574208"/>
      </c:barChart>
      <c:catAx>
        <c:axId val="342564224"/>
        <c:scaling>
          <c:orientation val="minMax"/>
        </c:scaling>
        <c:delete val="1"/>
        <c:axPos val="b"/>
        <c:numFmt formatCode="General" sourceLinked="1"/>
        <c:majorTickMark val="out"/>
        <c:minorTickMark val="none"/>
        <c:tickLblPos val="none"/>
        <c:crossAx val="342574208"/>
        <c:crosses val="autoZero"/>
        <c:auto val="1"/>
        <c:lblAlgn val="ctr"/>
        <c:lblOffset val="100"/>
        <c:noMultiLvlLbl val="0"/>
      </c:catAx>
      <c:valAx>
        <c:axId val="342574208"/>
        <c:scaling>
          <c:orientation val="minMax"/>
          <c:max val="2500"/>
          <c:min val="-5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42564224"/>
        <c:crosses val="autoZero"/>
        <c:crossBetween val="between"/>
        <c:dispUnits>
          <c:builtInUnit val="thousands"/>
        </c:dispUnits>
      </c:valAx>
      <c:valAx>
        <c:axId val="342576128"/>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42582016"/>
        <c:crosses val="max"/>
        <c:crossBetween val="between"/>
      </c:valAx>
      <c:catAx>
        <c:axId val="342582016"/>
        <c:scaling>
          <c:orientation val="minMax"/>
        </c:scaling>
        <c:delete val="1"/>
        <c:axPos val="b"/>
        <c:numFmt formatCode="General" sourceLinked="0"/>
        <c:majorTickMark val="out"/>
        <c:minorTickMark val="none"/>
        <c:tickLblPos val="none"/>
        <c:crossAx val="342576128"/>
        <c:crosses val="autoZero"/>
        <c:auto val="1"/>
        <c:lblAlgn val="ctr"/>
        <c:lblOffset val="100"/>
        <c:noMultiLvlLbl val="0"/>
      </c:catAx>
    </c:plotArea>
    <c:plotVisOnly val="1"/>
    <c:dispBlanksAs val="gap"/>
    <c:showDLblsOverMax val="0"/>
  </c:chart>
  <c:spPr>
    <a:ln>
      <a:noFill/>
    </a:ln>
  </c:spPr>
  <c:printSettings>
    <c:headerFooter/>
    <c:pageMargins b="0.75000000000000344" l="0.70000000000000062" r="0.70000000000000062" t="0.75000000000000344" header="0.30000000000000032" footer="0.30000000000000032"/>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132E-2"/>
          <c:y val="8.6936040889625726E-2"/>
          <c:w val="0.86403571836129345"/>
          <c:h val="0.82308019063406568"/>
        </c:manualLayout>
      </c:layout>
      <c:areaChart>
        <c:grouping val="standard"/>
        <c:varyColors val="0"/>
        <c:ser>
          <c:idx val="1"/>
          <c:order val="1"/>
          <c:spPr>
            <a:solidFill>
              <a:schemeClr val="bg1">
                <a:lumMod val="85000"/>
              </a:schemeClr>
            </a:solidFill>
          </c:spPr>
          <c:cat>
            <c:strLit>
              <c:ptCount val="31"/>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strLit>
          </c:cat>
          <c:val>
            <c:numLit>
              <c:formatCode>General</c:formatCode>
              <c:ptCount val="31"/>
              <c:pt idx="0">
                <c:v>100</c:v>
              </c:pt>
              <c:pt idx="1">
                <c:v>100</c:v>
              </c:pt>
              <c:pt idx="2">
                <c:v>100</c:v>
              </c:pt>
              <c:pt idx="3">
                <c:v>100</c:v>
              </c:pt>
              <c:pt idx="4">
                <c:v>100</c:v>
              </c:pt>
            </c:numLit>
          </c:val>
          <c:extLst>
            <c:ext xmlns:c16="http://schemas.microsoft.com/office/drawing/2014/chart" uri="{C3380CC4-5D6E-409C-BE32-E72D297353CC}">
              <c16:uniqueId val="{00000000-E098-4FD5-B48E-704FC6E1DF40}"/>
            </c:ext>
          </c:extLst>
        </c:ser>
        <c:dLbls>
          <c:showLegendKey val="0"/>
          <c:showVal val="0"/>
          <c:showCatName val="0"/>
          <c:showSerName val="0"/>
          <c:showPercent val="0"/>
          <c:showBubbleSize val="0"/>
        </c:dLbls>
        <c:axId val="342681856"/>
        <c:axId val="342680320"/>
      </c:areaChart>
      <c:barChart>
        <c:barDir val="col"/>
        <c:grouping val="clustered"/>
        <c:varyColors val="0"/>
        <c:ser>
          <c:idx val="0"/>
          <c:order val="0"/>
          <c:tx>
            <c:strRef>
              <c:f>'Appendix Figure H.2'!$H$5</c:f>
              <c:strCache>
                <c:ptCount val="1"/>
                <c:pt idx="0">
                  <c:v>Change in ceiling</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2-E098-4FD5-B48E-704FC6E1DF40}"/>
              </c:ext>
            </c:extLst>
          </c:dPt>
          <c:dPt>
            <c:idx val="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4-E098-4FD5-B48E-704FC6E1DF40}"/>
              </c:ext>
            </c:extLst>
          </c:dPt>
          <c:dPt>
            <c:idx val="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6-E098-4FD5-B48E-704FC6E1DF40}"/>
              </c:ext>
            </c:extLst>
          </c:dPt>
          <c:dPt>
            <c:idx val="3"/>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8-E098-4FD5-B48E-704FC6E1DF40}"/>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A-E098-4FD5-B48E-704FC6E1DF40}"/>
              </c:ext>
            </c:extLst>
          </c:dPt>
          <c:dPt>
            <c:idx val="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C-E098-4FD5-B48E-704FC6E1DF40}"/>
              </c:ext>
            </c:extLst>
          </c:dPt>
          <c:dPt>
            <c:idx val="6"/>
            <c:invertIfNegative val="0"/>
            <c:bubble3D val="0"/>
            <c:spPr>
              <a:solidFill>
                <a:schemeClr val="tx1">
                  <a:lumMod val="75000"/>
                  <a:lumOff val="25000"/>
                </a:schemeClr>
              </a:solidFill>
              <a:ln w="9525">
                <a:solidFill>
                  <a:sysClr val="window" lastClr="FFFFFF"/>
                </a:solidFill>
              </a:ln>
            </c:spPr>
            <c:extLst>
              <c:ext xmlns:c16="http://schemas.microsoft.com/office/drawing/2014/chart" uri="{C3380CC4-5D6E-409C-BE32-E72D297353CC}">
                <c16:uniqueId val="{0000000E-E098-4FD5-B48E-704FC6E1DF40}"/>
              </c:ext>
            </c:extLst>
          </c:dPt>
          <c:dPt>
            <c:idx val="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0-E098-4FD5-B48E-704FC6E1DF40}"/>
              </c:ext>
            </c:extLst>
          </c:dPt>
          <c:dPt>
            <c:idx val="8"/>
            <c:invertIfNegative val="0"/>
            <c:bubble3D val="0"/>
            <c:spPr>
              <a:solidFill>
                <a:srgbClr val="C00000"/>
              </a:solidFill>
              <a:ln w="9525">
                <a:solidFill>
                  <a:schemeClr val="bg1"/>
                </a:solidFill>
              </a:ln>
            </c:spPr>
            <c:extLst>
              <c:ext xmlns:c16="http://schemas.microsoft.com/office/drawing/2014/chart" uri="{C3380CC4-5D6E-409C-BE32-E72D297353CC}">
                <c16:uniqueId val="{00000012-E098-4FD5-B48E-704FC6E1DF40}"/>
              </c:ext>
            </c:extLst>
          </c:dPt>
          <c:dPt>
            <c:idx val="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4-E098-4FD5-B48E-704FC6E1DF40}"/>
              </c:ext>
            </c:extLst>
          </c:dPt>
          <c:dPt>
            <c:idx val="1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6-E098-4FD5-B48E-704FC6E1DF40}"/>
              </c:ext>
            </c:extLst>
          </c:dPt>
          <c:dPt>
            <c:idx val="1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8-E098-4FD5-B48E-704FC6E1DF40}"/>
              </c:ext>
            </c:extLst>
          </c:dPt>
          <c:dPt>
            <c:idx val="12"/>
            <c:invertIfNegative val="0"/>
            <c:bubble3D val="0"/>
            <c:spPr>
              <a:solidFill>
                <a:schemeClr val="accent1">
                  <a:lumMod val="20000"/>
                  <a:lumOff val="80000"/>
                </a:schemeClr>
              </a:solidFill>
              <a:ln w="9525">
                <a:solidFill>
                  <a:sysClr val="window" lastClr="FFFFFF"/>
                </a:solidFill>
              </a:ln>
            </c:spPr>
            <c:extLst>
              <c:ext xmlns:c16="http://schemas.microsoft.com/office/drawing/2014/chart" uri="{C3380CC4-5D6E-409C-BE32-E72D297353CC}">
                <c16:uniqueId val="{0000001A-E098-4FD5-B48E-704FC6E1DF40}"/>
              </c:ext>
            </c:extLst>
          </c:dPt>
          <c:dPt>
            <c:idx val="13"/>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C-E098-4FD5-B48E-704FC6E1DF40}"/>
              </c:ext>
            </c:extLst>
          </c:dPt>
          <c:dPt>
            <c:idx val="14"/>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E-E098-4FD5-B48E-704FC6E1DF40}"/>
              </c:ext>
            </c:extLst>
          </c:dPt>
          <c:dPt>
            <c:idx val="15"/>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0-E098-4FD5-B48E-704FC6E1DF40}"/>
              </c:ext>
            </c:extLst>
          </c:dPt>
          <c:dPt>
            <c:idx val="16"/>
            <c:invertIfNegative val="0"/>
            <c:bubble3D val="0"/>
            <c:spPr>
              <a:solidFill>
                <a:schemeClr val="accent6">
                  <a:lumMod val="60000"/>
                  <a:lumOff val="40000"/>
                </a:schemeClr>
              </a:solidFill>
              <a:ln w="9525">
                <a:solidFill>
                  <a:sysClr val="window" lastClr="FFFFFF"/>
                </a:solidFill>
              </a:ln>
            </c:spPr>
            <c:extLst>
              <c:ext xmlns:c16="http://schemas.microsoft.com/office/drawing/2014/chart" uri="{C3380CC4-5D6E-409C-BE32-E72D297353CC}">
                <c16:uniqueId val="{00000022-E098-4FD5-B48E-704FC6E1DF40}"/>
              </c:ext>
            </c:extLst>
          </c:dPt>
          <c:dPt>
            <c:idx val="1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4-E098-4FD5-B48E-704FC6E1DF40}"/>
              </c:ext>
            </c:extLst>
          </c:dPt>
          <c:dPt>
            <c:idx val="18"/>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6-E098-4FD5-B48E-704FC6E1DF40}"/>
              </c:ext>
            </c:extLst>
          </c:dPt>
          <c:dPt>
            <c:idx val="19"/>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8-E098-4FD5-B48E-704FC6E1DF40}"/>
              </c:ext>
            </c:extLst>
          </c:dPt>
          <c:dPt>
            <c:idx val="20"/>
            <c:invertIfNegative val="0"/>
            <c:bubble3D val="0"/>
            <c:spPr>
              <a:solidFill>
                <a:schemeClr val="accent2">
                  <a:lumMod val="40000"/>
                  <a:lumOff val="60000"/>
                </a:schemeClr>
              </a:solidFill>
              <a:ln w="9525">
                <a:solidFill>
                  <a:sysClr val="window" lastClr="FFFFFF"/>
                </a:solidFill>
              </a:ln>
            </c:spPr>
            <c:extLst>
              <c:ext xmlns:c16="http://schemas.microsoft.com/office/drawing/2014/chart" uri="{C3380CC4-5D6E-409C-BE32-E72D297353CC}">
                <c16:uniqueId val="{0000002A-E098-4FD5-B48E-704FC6E1DF40}"/>
              </c:ext>
            </c:extLst>
          </c:dPt>
          <c:dPt>
            <c:idx val="2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C-E098-4FD5-B48E-704FC6E1DF40}"/>
              </c:ext>
            </c:extLst>
          </c:dPt>
          <c:dPt>
            <c:idx val="2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E-E098-4FD5-B48E-704FC6E1DF40}"/>
              </c:ext>
            </c:extLst>
          </c:dPt>
          <c:dPt>
            <c:idx val="2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0-E098-4FD5-B48E-704FC6E1DF40}"/>
              </c:ext>
            </c:extLst>
          </c:dPt>
          <c:dPt>
            <c:idx val="2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2-E098-4FD5-B48E-704FC6E1DF40}"/>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4-E098-4FD5-B48E-704FC6E1DF40}"/>
              </c:ext>
            </c:extLst>
          </c:dPt>
          <c:dPt>
            <c:idx val="2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36-E098-4FD5-B48E-704FC6E1DF40}"/>
              </c:ext>
            </c:extLst>
          </c:dPt>
          <c:dPt>
            <c:idx val="2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8-E098-4FD5-B48E-704FC6E1DF40}"/>
              </c:ext>
            </c:extLst>
          </c:dPt>
          <c:dPt>
            <c:idx val="2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A-E098-4FD5-B48E-704FC6E1DF40}"/>
              </c:ext>
            </c:extLst>
          </c:dPt>
          <c:dPt>
            <c:idx val="2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C-E098-4FD5-B48E-704FC6E1DF40}"/>
              </c:ext>
            </c:extLst>
          </c:dPt>
          <c:dPt>
            <c:idx val="3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E-E098-4FD5-B48E-704FC6E1DF40}"/>
              </c:ext>
            </c:extLst>
          </c:dPt>
          <c:dPt>
            <c:idx val="3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0-E098-4FD5-B48E-704FC6E1DF40}"/>
              </c:ext>
            </c:extLst>
          </c:dPt>
          <c:dPt>
            <c:idx val="32"/>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2-E098-4FD5-B48E-704FC6E1DF40}"/>
              </c:ext>
            </c:extLst>
          </c:dPt>
          <c:dPt>
            <c:idx val="3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4-E098-4FD5-B48E-704FC6E1DF40}"/>
              </c:ext>
            </c:extLst>
          </c:dPt>
          <c:dPt>
            <c:idx val="34"/>
            <c:invertIfNegative val="0"/>
            <c:bubble3D val="0"/>
            <c:spPr>
              <a:solidFill>
                <a:schemeClr val="accent6">
                  <a:lumMod val="40000"/>
                  <a:lumOff val="60000"/>
                </a:schemeClr>
              </a:solidFill>
              <a:ln w="9525">
                <a:solidFill>
                  <a:sysClr val="window" lastClr="FFFFFF"/>
                </a:solidFill>
              </a:ln>
            </c:spPr>
            <c:extLst>
              <c:ext xmlns:c16="http://schemas.microsoft.com/office/drawing/2014/chart" uri="{C3380CC4-5D6E-409C-BE32-E72D297353CC}">
                <c16:uniqueId val="{00000046-E098-4FD5-B48E-704FC6E1DF40}"/>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8-E098-4FD5-B48E-704FC6E1DF40}"/>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A-E098-4FD5-B48E-704FC6E1DF40}"/>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C-E098-4FD5-B48E-704FC6E1DF40}"/>
              </c:ext>
            </c:extLst>
          </c:dPt>
          <c:dPt>
            <c:idx val="3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E-E098-4FD5-B48E-704FC6E1DF40}"/>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50-E098-4FD5-B48E-704FC6E1DF40}"/>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2-E098-4FD5-B48E-704FC6E1DF40}"/>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4-E098-4FD5-B48E-704FC6E1DF40}"/>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6-E098-4FD5-B48E-704FC6E1DF40}"/>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8-E098-4FD5-B48E-704FC6E1DF40}"/>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A-E098-4FD5-B48E-704FC6E1DF40}"/>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C-E098-4FD5-B48E-704FC6E1DF40}"/>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E-E098-4FD5-B48E-704FC6E1DF40}"/>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0-E098-4FD5-B48E-704FC6E1DF40}"/>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2-E098-4FD5-B48E-704FC6E1DF40}"/>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4-E098-4FD5-B48E-704FC6E1DF40}"/>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6-E098-4FD5-B48E-704FC6E1DF40}"/>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8-E098-4FD5-B48E-704FC6E1DF40}"/>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A-E098-4FD5-B48E-704FC6E1DF40}"/>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C-E098-4FD5-B48E-704FC6E1DF40}"/>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E-E098-4FD5-B48E-704FC6E1DF40}"/>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70-E098-4FD5-B48E-704FC6E1DF40}"/>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2-E098-4FD5-B48E-704FC6E1DF40}"/>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4-E098-4FD5-B48E-704FC6E1DF40}"/>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6-E098-4FD5-B48E-704FC6E1DF40}"/>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8-E098-4FD5-B48E-704FC6E1DF40}"/>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A-E098-4FD5-B48E-704FC6E1DF40}"/>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C-E098-4FD5-B48E-704FC6E1DF40}"/>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E-E098-4FD5-B48E-704FC6E1DF40}"/>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80-E098-4FD5-B48E-704FC6E1DF40}"/>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2-E098-4FD5-B48E-704FC6E1DF40}"/>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4-E098-4FD5-B48E-704FC6E1DF40}"/>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6-E098-4FD5-B48E-704FC6E1DF40}"/>
              </c:ext>
            </c:extLst>
          </c:dPt>
          <c:dPt>
            <c:idx val="6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88-E098-4FD5-B48E-704FC6E1DF40}"/>
              </c:ext>
            </c:extLst>
          </c:dPt>
          <c:dPt>
            <c:idx val="6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A-E098-4FD5-B48E-704FC6E1DF40}"/>
              </c:ext>
            </c:extLst>
          </c:dPt>
          <c:dPt>
            <c:idx val="7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C-E098-4FD5-B48E-704FC6E1DF40}"/>
              </c:ext>
            </c:extLst>
          </c:dPt>
          <c:dPt>
            <c:idx val="71"/>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8E-E098-4FD5-B48E-704FC6E1DF40}"/>
              </c:ext>
            </c:extLst>
          </c:dPt>
          <c:dPt>
            <c:idx val="72"/>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90-E098-4FD5-B48E-704FC6E1DF40}"/>
              </c:ext>
            </c:extLst>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2-E098-4FD5-B48E-704FC6E1DF40}"/>
                </c:ext>
              </c:extLst>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6-E098-4FD5-B48E-704FC6E1DF40}"/>
                </c:ext>
              </c:extLst>
            </c:dLbl>
            <c:dLbl>
              <c:idx val="7"/>
              <c:spPr>
                <a:noFill/>
                <a:ln>
                  <a:noFill/>
                </a:ln>
                <a:effectLst/>
              </c:spPr>
              <c:txPr>
                <a:bodyPr rot="-5400000" vert="horz"/>
                <a:lstStyle/>
                <a:p>
                  <a:pPr>
                    <a:defRPr sz="500">
                      <a:solidFill>
                        <a:schemeClr val="bg1"/>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0-E098-4FD5-B48E-704FC6E1DF40}"/>
                </c:ext>
              </c:extLst>
            </c:dLbl>
            <c:dLbl>
              <c:idx val="10"/>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6-E098-4FD5-B48E-704FC6E1DF40}"/>
                </c:ext>
              </c:extLst>
            </c:dLbl>
            <c:dLbl>
              <c:idx val="1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C-E098-4FD5-B48E-704FC6E1DF40}"/>
                </c:ext>
              </c:extLst>
            </c:dLbl>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098-4FD5-B48E-704FC6E1DF40}"/>
                </c:ext>
              </c:extLst>
            </c:dLbl>
            <c:dLbl>
              <c:idx val="34"/>
              <c:tx>
                <c:rich>
                  <a:bodyPr/>
                  <a:lstStyle/>
                  <a:p>
                    <a:r>
                      <a:rPr lang="en-IE">
                        <a:solidFill>
                          <a:schemeClr val="bg1"/>
                        </a:solidFill>
                      </a:rPr>
                      <a:t>B</a:t>
                    </a:r>
                    <a:r>
                      <a:rPr lang="en-IE">
                        <a:solidFill>
                          <a:schemeClr val="bg1">
                            <a:lumMod val="85000"/>
                          </a:schemeClr>
                        </a:solidFill>
                      </a:rPr>
                      <a:t>'09</a:t>
                    </a:r>
                  </a:p>
                </c:rich>
              </c:tx>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6-E098-4FD5-B48E-704FC6E1DF40}"/>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H.2'!$G$6:$G$37</c:f>
              <c:strCache>
                <c:ptCount val="32"/>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pt idx="31">
                  <c:v>B'20</c:v>
                </c:pt>
              </c:strCache>
            </c:strRef>
          </c:cat>
          <c:val>
            <c:numRef>
              <c:f>'Appendix Figure H.2'!$H$6:$H$37</c:f>
              <c:numCache>
                <c:formatCode>General</c:formatCode>
                <c:ptCount val="32"/>
                <c:pt idx="0">
                  <c:v>0</c:v>
                </c:pt>
                <c:pt idx="1">
                  <c:v>196.68700000000172</c:v>
                </c:pt>
                <c:pt idx="2">
                  <c:v>0</c:v>
                </c:pt>
                <c:pt idx="3">
                  <c:v>340</c:v>
                </c:pt>
                <c:pt idx="4">
                  <c:v>329.18400000000111</c:v>
                </c:pt>
                <c:pt idx="5">
                  <c:v>0</c:v>
                </c:pt>
                <c:pt idx="6">
                  <c:v>337</c:v>
                </c:pt>
                <c:pt idx="7">
                  <c:v>335</c:v>
                </c:pt>
                <c:pt idx="8">
                  <c:v>471.70500000000175</c:v>
                </c:pt>
                <c:pt idx="9">
                  <c:v>0</c:v>
                </c:pt>
                <c:pt idx="10">
                  <c:v>41</c:v>
                </c:pt>
                <c:pt idx="11">
                  <c:v>513.20899999999892</c:v>
                </c:pt>
                <c:pt idx="12">
                  <c:v>0</c:v>
                </c:pt>
                <c:pt idx="13">
                  <c:v>-29</c:v>
                </c:pt>
                <c:pt idx="14">
                  <c:v>262</c:v>
                </c:pt>
                <c:pt idx="15">
                  <c:v>423.55299999999988</c:v>
                </c:pt>
                <c:pt idx="16">
                  <c:v>0</c:v>
                </c:pt>
                <c:pt idx="17">
                  <c:v>452</c:v>
                </c:pt>
                <c:pt idx="18">
                  <c:v>575</c:v>
                </c:pt>
                <c:pt idx="19">
                  <c:v>697.71399999999994</c:v>
                </c:pt>
                <c:pt idx="20">
                  <c:v>0</c:v>
                </c:pt>
                <c:pt idx="21">
                  <c:v>123</c:v>
                </c:pt>
                <c:pt idx="22">
                  <c:v>198</c:v>
                </c:pt>
                <c:pt idx="23">
                  <c:v>494.00600000000122</c:v>
                </c:pt>
                <c:pt idx="24">
                  <c:v>0</c:v>
                </c:pt>
                <c:pt idx="25">
                  <c:v>183</c:v>
                </c:pt>
                <c:pt idx="26">
                  <c:v>424</c:v>
                </c:pt>
                <c:pt idx="27">
                  <c:v>0</c:v>
                </c:pt>
                <c:pt idx="28">
                  <c:v>251</c:v>
                </c:pt>
                <c:pt idx="29">
                  <c:v>587</c:v>
                </c:pt>
                <c:pt idx="30">
                  <c:v>0</c:v>
                </c:pt>
                <c:pt idx="31">
                  <c:v>336</c:v>
                </c:pt>
              </c:numCache>
            </c:numRef>
          </c:val>
          <c:extLst>
            <c:ext xmlns:c16="http://schemas.microsoft.com/office/drawing/2014/chart" uri="{C3380CC4-5D6E-409C-BE32-E72D297353CC}">
              <c16:uniqueId val="{00000091-E098-4FD5-B48E-704FC6E1DF40}"/>
            </c:ext>
          </c:extLst>
        </c:ser>
        <c:dLbls>
          <c:showLegendKey val="0"/>
          <c:showVal val="0"/>
          <c:showCatName val="0"/>
          <c:showSerName val="0"/>
          <c:showPercent val="0"/>
          <c:showBubbleSize val="0"/>
        </c:dLbls>
        <c:gapWidth val="0"/>
        <c:axId val="342672512"/>
        <c:axId val="342674048"/>
      </c:barChart>
      <c:catAx>
        <c:axId val="342672512"/>
        <c:scaling>
          <c:orientation val="minMax"/>
        </c:scaling>
        <c:delete val="1"/>
        <c:axPos val="b"/>
        <c:numFmt formatCode="General" sourceLinked="1"/>
        <c:majorTickMark val="out"/>
        <c:minorTickMark val="none"/>
        <c:tickLblPos val="none"/>
        <c:crossAx val="342674048"/>
        <c:crosses val="autoZero"/>
        <c:auto val="1"/>
        <c:lblAlgn val="ctr"/>
        <c:lblOffset val="100"/>
        <c:noMultiLvlLbl val="0"/>
      </c:catAx>
      <c:valAx>
        <c:axId val="342674048"/>
        <c:scaling>
          <c:orientation val="minMax"/>
          <c:max val="800"/>
          <c:min val="-2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42672512"/>
        <c:crosses val="autoZero"/>
        <c:crossBetween val="between"/>
        <c:dispUnits>
          <c:builtInUnit val="thousands"/>
        </c:dispUnits>
      </c:valAx>
      <c:valAx>
        <c:axId val="342680320"/>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42681856"/>
        <c:crosses val="max"/>
        <c:crossBetween val="between"/>
      </c:valAx>
      <c:catAx>
        <c:axId val="342681856"/>
        <c:scaling>
          <c:orientation val="minMax"/>
        </c:scaling>
        <c:delete val="1"/>
        <c:axPos val="b"/>
        <c:numFmt formatCode="General" sourceLinked="0"/>
        <c:majorTickMark val="out"/>
        <c:minorTickMark val="none"/>
        <c:tickLblPos val="none"/>
        <c:crossAx val="342680320"/>
        <c:crosses val="autoZero"/>
        <c:auto val="1"/>
        <c:lblAlgn val="ctr"/>
        <c:lblOffset val="100"/>
        <c:noMultiLvlLbl val="0"/>
      </c:catAx>
    </c:plotArea>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132E-2"/>
          <c:y val="8.6936040889625726E-2"/>
          <c:w val="0.86403571836129345"/>
          <c:h val="0.82308019063406568"/>
        </c:manualLayout>
      </c:layout>
      <c:areaChart>
        <c:grouping val="standard"/>
        <c:varyColors val="0"/>
        <c:ser>
          <c:idx val="1"/>
          <c:order val="1"/>
          <c:spPr>
            <a:solidFill>
              <a:schemeClr val="bg1">
                <a:lumMod val="85000"/>
              </a:schemeClr>
            </a:solidFill>
          </c:spPr>
          <c:cat>
            <c:strLit>
              <c:ptCount val="31"/>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strLit>
          </c:cat>
          <c:val>
            <c:numLit>
              <c:formatCode>General</c:formatCode>
              <c:ptCount val="31"/>
              <c:pt idx="0">
                <c:v>100</c:v>
              </c:pt>
              <c:pt idx="1">
                <c:v>100</c:v>
              </c:pt>
              <c:pt idx="2">
                <c:v>100</c:v>
              </c:pt>
              <c:pt idx="3">
                <c:v>100</c:v>
              </c:pt>
              <c:pt idx="4">
                <c:v>100</c:v>
              </c:pt>
            </c:numLit>
          </c:val>
          <c:extLst>
            <c:ext xmlns:c16="http://schemas.microsoft.com/office/drawing/2014/chart" uri="{C3380CC4-5D6E-409C-BE32-E72D297353CC}">
              <c16:uniqueId val="{00000000-DAF5-4800-B641-ABC076EC9A3A}"/>
            </c:ext>
          </c:extLst>
        </c:ser>
        <c:dLbls>
          <c:showLegendKey val="0"/>
          <c:showVal val="0"/>
          <c:showCatName val="0"/>
          <c:showSerName val="0"/>
          <c:showPercent val="0"/>
          <c:showBubbleSize val="0"/>
        </c:dLbls>
        <c:axId val="342885888"/>
        <c:axId val="342884352"/>
      </c:areaChart>
      <c:barChart>
        <c:barDir val="col"/>
        <c:grouping val="clustered"/>
        <c:varyColors val="0"/>
        <c:ser>
          <c:idx val="0"/>
          <c:order val="0"/>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2-DAF5-4800-B641-ABC076EC9A3A}"/>
              </c:ext>
            </c:extLst>
          </c:dPt>
          <c:dPt>
            <c:idx val="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4-DAF5-4800-B641-ABC076EC9A3A}"/>
              </c:ext>
            </c:extLst>
          </c:dPt>
          <c:dPt>
            <c:idx val="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6-DAF5-4800-B641-ABC076EC9A3A}"/>
              </c:ext>
            </c:extLst>
          </c:dPt>
          <c:dPt>
            <c:idx val="3"/>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8-DAF5-4800-B641-ABC076EC9A3A}"/>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A-DAF5-4800-B641-ABC076EC9A3A}"/>
              </c:ext>
            </c:extLst>
          </c:dPt>
          <c:dPt>
            <c:idx val="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C-DAF5-4800-B641-ABC076EC9A3A}"/>
              </c:ext>
            </c:extLst>
          </c:dPt>
          <c:dPt>
            <c:idx val="6"/>
            <c:invertIfNegative val="0"/>
            <c:bubble3D val="0"/>
            <c:spPr>
              <a:solidFill>
                <a:schemeClr val="tx1">
                  <a:lumMod val="75000"/>
                  <a:lumOff val="25000"/>
                </a:schemeClr>
              </a:solidFill>
              <a:ln w="9525">
                <a:solidFill>
                  <a:sysClr val="window" lastClr="FFFFFF"/>
                </a:solidFill>
              </a:ln>
            </c:spPr>
            <c:extLst>
              <c:ext xmlns:c16="http://schemas.microsoft.com/office/drawing/2014/chart" uri="{C3380CC4-5D6E-409C-BE32-E72D297353CC}">
                <c16:uniqueId val="{0000000E-DAF5-4800-B641-ABC076EC9A3A}"/>
              </c:ext>
            </c:extLst>
          </c:dPt>
          <c:dPt>
            <c:idx val="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0-DAF5-4800-B641-ABC076EC9A3A}"/>
              </c:ext>
            </c:extLst>
          </c:dPt>
          <c:dPt>
            <c:idx val="8"/>
            <c:invertIfNegative val="0"/>
            <c:bubble3D val="0"/>
            <c:spPr>
              <a:solidFill>
                <a:srgbClr val="C00000"/>
              </a:solidFill>
              <a:ln w="9525">
                <a:solidFill>
                  <a:schemeClr val="bg1"/>
                </a:solidFill>
              </a:ln>
            </c:spPr>
            <c:extLst>
              <c:ext xmlns:c16="http://schemas.microsoft.com/office/drawing/2014/chart" uri="{C3380CC4-5D6E-409C-BE32-E72D297353CC}">
                <c16:uniqueId val="{00000012-DAF5-4800-B641-ABC076EC9A3A}"/>
              </c:ext>
            </c:extLst>
          </c:dPt>
          <c:dPt>
            <c:idx val="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4-DAF5-4800-B641-ABC076EC9A3A}"/>
              </c:ext>
            </c:extLst>
          </c:dPt>
          <c:dPt>
            <c:idx val="1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6-DAF5-4800-B641-ABC076EC9A3A}"/>
              </c:ext>
            </c:extLst>
          </c:dPt>
          <c:dPt>
            <c:idx val="1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8-DAF5-4800-B641-ABC076EC9A3A}"/>
              </c:ext>
            </c:extLst>
          </c:dPt>
          <c:dPt>
            <c:idx val="12"/>
            <c:invertIfNegative val="0"/>
            <c:bubble3D val="0"/>
            <c:spPr>
              <a:solidFill>
                <a:schemeClr val="accent1">
                  <a:lumMod val="20000"/>
                  <a:lumOff val="80000"/>
                </a:schemeClr>
              </a:solidFill>
              <a:ln w="9525">
                <a:solidFill>
                  <a:sysClr val="window" lastClr="FFFFFF"/>
                </a:solidFill>
              </a:ln>
            </c:spPr>
            <c:extLst>
              <c:ext xmlns:c16="http://schemas.microsoft.com/office/drawing/2014/chart" uri="{C3380CC4-5D6E-409C-BE32-E72D297353CC}">
                <c16:uniqueId val="{0000001A-DAF5-4800-B641-ABC076EC9A3A}"/>
              </c:ext>
            </c:extLst>
          </c:dPt>
          <c:dPt>
            <c:idx val="13"/>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C-DAF5-4800-B641-ABC076EC9A3A}"/>
              </c:ext>
            </c:extLst>
          </c:dPt>
          <c:dPt>
            <c:idx val="14"/>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E-DAF5-4800-B641-ABC076EC9A3A}"/>
              </c:ext>
            </c:extLst>
          </c:dPt>
          <c:dPt>
            <c:idx val="15"/>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0-DAF5-4800-B641-ABC076EC9A3A}"/>
              </c:ext>
            </c:extLst>
          </c:dPt>
          <c:dPt>
            <c:idx val="16"/>
            <c:invertIfNegative val="0"/>
            <c:bubble3D val="0"/>
            <c:spPr>
              <a:solidFill>
                <a:schemeClr val="accent6">
                  <a:lumMod val="60000"/>
                  <a:lumOff val="40000"/>
                </a:schemeClr>
              </a:solidFill>
              <a:ln w="9525">
                <a:solidFill>
                  <a:sysClr val="window" lastClr="FFFFFF"/>
                </a:solidFill>
              </a:ln>
            </c:spPr>
            <c:extLst>
              <c:ext xmlns:c16="http://schemas.microsoft.com/office/drawing/2014/chart" uri="{C3380CC4-5D6E-409C-BE32-E72D297353CC}">
                <c16:uniqueId val="{00000022-DAF5-4800-B641-ABC076EC9A3A}"/>
              </c:ext>
            </c:extLst>
          </c:dPt>
          <c:dPt>
            <c:idx val="1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4-DAF5-4800-B641-ABC076EC9A3A}"/>
              </c:ext>
            </c:extLst>
          </c:dPt>
          <c:dPt>
            <c:idx val="18"/>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6-DAF5-4800-B641-ABC076EC9A3A}"/>
              </c:ext>
            </c:extLst>
          </c:dPt>
          <c:dPt>
            <c:idx val="19"/>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8-DAF5-4800-B641-ABC076EC9A3A}"/>
              </c:ext>
            </c:extLst>
          </c:dPt>
          <c:dPt>
            <c:idx val="20"/>
            <c:invertIfNegative val="0"/>
            <c:bubble3D val="0"/>
            <c:spPr>
              <a:solidFill>
                <a:schemeClr val="accent2">
                  <a:lumMod val="40000"/>
                  <a:lumOff val="60000"/>
                </a:schemeClr>
              </a:solidFill>
              <a:ln w="9525">
                <a:solidFill>
                  <a:sysClr val="window" lastClr="FFFFFF"/>
                </a:solidFill>
              </a:ln>
            </c:spPr>
            <c:extLst>
              <c:ext xmlns:c16="http://schemas.microsoft.com/office/drawing/2014/chart" uri="{C3380CC4-5D6E-409C-BE32-E72D297353CC}">
                <c16:uniqueId val="{0000002A-DAF5-4800-B641-ABC076EC9A3A}"/>
              </c:ext>
            </c:extLst>
          </c:dPt>
          <c:dPt>
            <c:idx val="2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C-DAF5-4800-B641-ABC076EC9A3A}"/>
              </c:ext>
            </c:extLst>
          </c:dPt>
          <c:dPt>
            <c:idx val="2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E-DAF5-4800-B641-ABC076EC9A3A}"/>
              </c:ext>
            </c:extLst>
          </c:dPt>
          <c:dPt>
            <c:idx val="2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0-DAF5-4800-B641-ABC076EC9A3A}"/>
              </c:ext>
            </c:extLst>
          </c:dPt>
          <c:dPt>
            <c:idx val="2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2-DAF5-4800-B641-ABC076EC9A3A}"/>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4-DAF5-4800-B641-ABC076EC9A3A}"/>
              </c:ext>
            </c:extLst>
          </c:dPt>
          <c:dPt>
            <c:idx val="2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36-DAF5-4800-B641-ABC076EC9A3A}"/>
              </c:ext>
            </c:extLst>
          </c:dPt>
          <c:dPt>
            <c:idx val="2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8-DAF5-4800-B641-ABC076EC9A3A}"/>
              </c:ext>
            </c:extLst>
          </c:dPt>
          <c:dPt>
            <c:idx val="2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A-DAF5-4800-B641-ABC076EC9A3A}"/>
              </c:ext>
            </c:extLst>
          </c:dPt>
          <c:dPt>
            <c:idx val="2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C-DAF5-4800-B641-ABC076EC9A3A}"/>
              </c:ext>
            </c:extLst>
          </c:dPt>
          <c:dPt>
            <c:idx val="3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E-DAF5-4800-B641-ABC076EC9A3A}"/>
              </c:ext>
            </c:extLst>
          </c:dPt>
          <c:dPt>
            <c:idx val="3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0-DAF5-4800-B641-ABC076EC9A3A}"/>
              </c:ext>
            </c:extLst>
          </c:dPt>
          <c:dPt>
            <c:idx val="32"/>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2-DAF5-4800-B641-ABC076EC9A3A}"/>
              </c:ext>
            </c:extLst>
          </c:dPt>
          <c:dPt>
            <c:idx val="3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4-DAF5-4800-B641-ABC076EC9A3A}"/>
              </c:ext>
            </c:extLst>
          </c:dPt>
          <c:dPt>
            <c:idx val="34"/>
            <c:invertIfNegative val="0"/>
            <c:bubble3D val="0"/>
            <c:spPr>
              <a:solidFill>
                <a:schemeClr val="accent6">
                  <a:lumMod val="40000"/>
                  <a:lumOff val="60000"/>
                </a:schemeClr>
              </a:solidFill>
              <a:ln w="9525">
                <a:solidFill>
                  <a:sysClr val="window" lastClr="FFFFFF"/>
                </a:solidFill>
              </a:ln>
            </c:spPr>
            <c:extLst>
              <c:ext xmlns:c16="http://schemas.microsoft.com/office/drawing/2014/chart" uri="{C3380CC4-5D6E-409C-BE32-E72D297353CC}">
                <c16:uniqueId val="{00000046-DAF5-4800-B641-ABC076EC9A3A}"/>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8-DAF5-4800-B641-ABC076EC9A3A}"/>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A-DAF5-4800-B641-ABC076EC9A3A}"/>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C-DAF5-4800-B641-ABC076EC9A3A}"/>
              </c:ext>
            </c:extLst>
          </c:dPt>
          <c:dPt>
            <c:idx val="3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E-DAF5-4800-B641-ABC076EC9A3A}"/>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50-DAF5-4800-B641-ABC076EC9A3A}"/>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2-DAF5-4800-B641-ABC076EC9A3A}"/>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4-DAF5-4800-B641-ABC076EC9A3A}"/>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6-DAF5-4800-B641-ABC076EC9A3A}"/>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8-DAF5-4800-B641-ABC076EC9A3A}"/>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A-DAF5-4800-B641-ABC076EC9A3A}"/>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C-DAF5-4800-B641-ABC076EC9A3A}"/>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E-DAF5-4800-B641-ABC076EC9A3A}"/>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0-DAF5-4800-B641-ABC076EC9A3A}"/>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2-DAF5-4800-B641-ABC076EC9A3A}"/>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4-DAF5-4800-B641-ABC076EC9A3A}"/>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6-DAF5-4800-B641-ABC076EC9A3A}"/>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8-DAF5-4800-B641-ABC076EC9A3A}"/>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A-DAF5-4800-B641-ABC076EC9A3A}"/>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C-DAF5-4800-B641-ABC076EC9A3A}"/>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E-DAF5-4800-B641-ABC076EC9A3A}"/>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70-DAF5-4800-B641-ABC076EC9A3A}"/>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2-DAF5-4800-B641-ABC076EC9A3A}"/>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4-DAF5-4800-B641-ABC076EC9A3A}"/>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6-DAF5-4800-B641-ABC076EC9A3A}"/>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8-DAF5-4800-B641-ABC076EC9A3A}"/>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A-DAF5-4800-B641-ABC076EC9A3A}"/>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C-DAF5-4800-B641-ABC076EC9A3A}"/>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E-DAF5-4800-B641-ABC076EC9A3A}"/>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80-DAF5-4800-B641-ABC076EC9A3A}"/>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2-DAF5-4800-B641-ABC076EC9A3A}"/>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4-DAF5-4800-B641-ABC076EC9A3A}"/>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6-DAF5-4800-B641-ABC076EC9A3A}"/>
              </c:ext>
            </c:extLst>
          </c:dPt>
          <c:dPt>
            <c:idx val="6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88-DAF5-4800-B641-ABC076EC9A3A}"/>
              </c:ext>
            </c:extLst>
          </c:dPt>
          <c:dPt>
            <c:idx val="6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A-DAF5-4800-B641-ABC076EC9A3A}"/>
              </c:ext>
            </c:extLst>
          </c:dPt>
          <c:dPt>
            <c:idx val="7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C-DAF5-4800-B641-ABC076EC9A3A}"/>
              </c:ext>
            </c:extLst>
          </c:dPt>
          <c:dPt>
            <c:idx val="71"/>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8E-DAF5-4800-B641-ABC076EC9A3A}"/>
              </c:ext>
            </c:extLst>
          </c:dPt>
          <c:dPt>
            <c:idx val="72"/>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90-DAF5-4800-B641-ABC076EC9A3A}"/>
              </c:ext>
            </c:extLst>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2-DAF5-4800-B641-ABC076EC9A3A}"/>
                </c:ext>
              </c:extLst>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4-DAF5-4800-B641-ABC076EC9A3A}"/>
                </c:ext>
              </c:extLst>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6-DAF5-4800-B641-ABC076EC9A3A}"/>
                </c:ext>
              </c:extLst>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8-DAF5-4800-B641-ABC076EC9A3A}"/>
                </c:ext>
              </c:extLst>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E-DAF5-4800-B641-ABC076EC9A3A}"/>
                </c:ext>
              </c:extLst>
            </c:dLbl>
            <c:dLbl>
              <c:idx val="8"/>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2-DAF5-4800-B641-ABC076EC9A3A}"/>
                </c:ext>
              </c:extLst>
            </c:dLbl>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AF5-4800-B641-ABC076EC9A3A}"/>
                </c:ext>
              </c:extLst>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3C-DAF5-4800-B641-ABC076EC9A3A}"/>
                </c:ext>
              </c:extLst>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6-DAF5-4800-B641-ABC076EC9A3A}"/>
                </c:ext>
              </c:extLst>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0-DAF5-4800-B641-ABC076EC9A3A}"/>
                </c:ext>
              </c:extLst>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A-DAF5-4800-B641-ABC076EC9A3A}"/>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Lit>
              <c:ptCount val="32"/>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pt idx="31">
                <c:v>B'20</c:v>
              </c:pt>
            </c:strLit>
          </c:cat>
          <c:val>
            <c:numLit>
              <c:formatCode>General</c:formatCode>
              <c:ptCount val="32"/>
              <c:pt idx="0">
                <c:v>0</c:v>
              </c:pt>
              <c:pt idx="1">
                <c:v>-69.568999999999505</c:v>
              </c:pt>
              <c:pt idx="2">
                <c:v>0</c:v>
              </c:pt>
              <c:pt idx="3">
                <c:v>-11</c:v>
              </c:pt>
              <c:pt idx="4">
                <c:v>-192.54299999999967</c:v>
              </c:pt>
              <c:pt idx="5">
                <c:v>0</c:v>
              </c:pt>
              <c:pt idx="6">
                <c:v>0</c:v>
              </c:pt>
              <c:pt idx="7">
                <c:v>-234</c:v>
              </c:pt>
              <c:pt idx="8">
                <c:v>-163.15099999999984</c:v>
              </c:pt>
              <c:pt idx="9">
                <c:v>0</c:v>
              </c:pt>
              <c:pt idx="10">
                <c:v>99</c:v>
              </c:pt>
              <c:pt idx="11">
                <c:v>293.55500000000029</c:v>
              </c:pt>
              <c:pt idx="12">
                <c:v>0</c:v>
              </c:pt>
              <c:pt idx="13">
                <c:v>154</c:v>
              </c:pt>
              <c:pt idx="14">
                <c:v>344</c:v>
              </c:pt>
              <c:pt idx="15">
                <c:v>285.66100000000006</c:v>
              </c:pt>
              <c:pt idx="16">
                <c:v>0</c:v>
              </c:pt>
              <c:pt idx="17">
                <c:v>259</c:v>
              </c:pt>
              <c:pt idx="18">
                <c:v>472</c:v>
              </c:pt>
              <c:pt idx="19">
                <c:v>538.71500000000015</c:v>
              </c:pt>
              <c:pt idx="20">
                <c:v>0</c:v>
              </c:pt>
              <c:pt idx="21">
                <c:v>212</c:v>
              </c:pt>
              <c:pt idx="22">
                <c:v>654</c:v>
              </c:pt>
              <c:pt idx="23">
                <c:v>797.47199999999975</c:v>
              </c:pt>
              <c:pt idx="24">
                <c:v>0</c:v>
              </c:pt>
              <c:pt idx="25">
                <c:v>442</c:v>
              </c:pt>
              <c:pt idx="26">
                <c:v>876</c:v>
              </c:pt>
              <c:pt idx="27">
                <c:v>0</c:v>
              </c:pt>
              <c:pt idx="28">
                <c:v>430</c:v>
              </c:pt>
              <c:pt idx="29">
                <c:v>760</c:v>
              </c:pt>
              <c:pt idx="30">
                <c:v>0</c:v>
              </c:pt>
              <c:pt idx="31">
                <c:v>331</c:v>
              </c:pt>
            </c:numLit>
          </c:val>
          <c:extLst>
            <c:ext xmlns:c16="http://schemas.microsoft.com/office/drawing/2014/chart" uri="{C3380CC4-5D6E-409C-BE32-E72D297353CC}">
              <c16:uniqueId val="{00000091-DAF5-4800-B641-ABC076EC9A3A}"/>
            </c:ext>
          </c:extLst>
        </c:ser>
        <c:dLbls>
          <c:showLegendKey val="0"/>
          <c:showVal val="0"/>
          <c:showCatName val="0"/>
          <c:showSerName val="0"/>
          <c:showPercent val="0"/>
          <c:showBubbleSize val="0"/>
        </c:dLbls>
        <c:gapWidth val="0"/>
        <c:axId val="342880640"/>
        <c:axId val="342882176"/>
      </c:barChart>
      <c:catAx>
        <c:axId val="342880640"/>
        <c:scaling>
          <c:orientation val="minMax"/>
        </c:scaling>
        <c:delete val="1"/>
        <c:axPos val="b"/>
        <c:numFmt formatCode="General" sourceLinked="1"/>
        <c:majorTickMark val="out"/>
        <c:minorTickMark val="none"/>
        <c:tickLblPos val="none"/>
        <c:crossAx val="342882176"/>
        <c:crosses val="autoZero"/>
        <c:auto val="1"/>
        <c:lblAlgn val="ctr"/>
        <c:lblOffset val="100"/>
        <c:noMultiLvlLbl val="0"/>
      </c:catAx>
      <c:valAx>
        <c:axId val="342882176"/>
        <c:scaling>
          <c:orientation val="minMax"/>
          <c:max val="1000"/>
          <c:min val="-5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42880640"/>
        <c:crosses val="autoZero"/>
        <c:crossBetween val="between"/>
        <c:dispUnits>
          <c:builtInUnit val="thousands"/>
        </c:dispUnits>
      </c:valAx>
      <c:valAx>
        <c:axId val="342884352"/>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42885888"/>
        <c:crosses val="max"/>
        <c:crossBetween val="between"/>
      </c:valAx>
      <c:catAx>
        <c:axId val="342885888"/>
        <c:scaling>
          <c:orientation val="minMax"/>
        </c:scaling>
        <c:delete val="1"/>
        <c:axPos val="b"/>
        <c:numFmt formatCode="General" sourceLinked="0"/>
        <c:majorTickMark val="out"/>
        <c:minorTickMark val="none"/>
        <c:tickLblPos val="none"/>
        <c:crossAx val="342884352"/>
        <c:crosses val="autoZero"/>
        <c:auto val="1"/>
        <c:lblAlgn val="ctr"/>
        <c:lblOffset val="100"/>
        <c:noMultiLvlLbl val="0"/>
      </c:catAx>
    </c:plotArea>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132E-2"/>
          <c:y val="8.6936040889625726E-2"/>
          <c:w val="0.86403571836129345"/>
          <c:h val="0.82308019063406568"/>
        </c:manualLayout>
      </c:layout>
      <c:areaChart>
        <c:grouping val="standard"/>
        <c:varyColors val="0"/>
        <c:ser>
          <c:idx val="1"/>
          <c:order val="1"/>
          <c:spPr>
            <a:solidFill>
              <a:schemeClr val="bg1">
                <a:lumMod val="85000"/>
              </a:schemeClr>
            </a:solidFill>
          </c:spPr>
          <c:cat>
            <c:strLit>
              <c:ptCount val="31"/>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strLit>
          </c:cat>
          <c:val>
            <c:numLit>
              <c:formatCode>General</c:formatCode>
              <c:ptCount val="31"/>
              <c:pt idx="0">
                <c:v>100</c:v>
              </c:pt>
              <c:pt idx="1">
                <c:v>100</c:v>
              </c:pt>
              <c:pt idx="2">
                <c:v>100</c:v>
              </c:pt>
              <c:pt idx="3">
                <c:v>100</c:v>
              </c:pt>
              <c:pt idx="4">
                <c:v>100</c:v>
              </c:pt>
            </c:numLit>
          </c:val>
          <c:extLst>
            <c:ext xmlns:c16="http://schemas.microsoft.com/office/drawing/2014/chart" uri="{C3380CC4-5D6E-409C-BE32-E72D297353CC}">
              <c16:uniqueId val="{00000000-57A0-485F-885A-F7A35F7540AB}"/>
            </c:ext>
          </c:extLst>
        </c:ser>
        <c:dLbls>
          <c:showLegendKey val="0"/>
          <c:showVal val="0"/>
          <c:showCatName val="0"/>
          <c:showSerName val="0"/>
          <c:showPercent val="0"/>
          <c:showBubbleSize val="0"/>
        </c:dLbls>
        <c:axId val="343020672"/>
        <c:axId val="343018880"/>
      </c:areaChart>
      <c:barChart>
        <c:barDir val="col"/>
        <c:grouping val="clustered"/>
        <c:varyColors val="0"/>
        <c:ser>
          <c:idx val="0"/>
          <c:order val="0"/>
          <c:tx>
            <c:strRef>
              <c:f>'Appendix Figure H.4'!$I$6</c:f>
              <c:strCache>
                <c:ptCount val="1"/>
                <c:pt idx="0">
                  <c:v>Change in ceiling</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2-57A0-485F-885A-F7A35F7540AB}"/>
              </c:ext>
            </c:extLst>
          </c:dPt>
          <c:dPt>
            <c:idx val="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4-57A0-485F-885A-F7A35F7540AB}"/>
              </c:ext>
            </c:extLst>
          </c:dPt>
          <c:dPt>
            <c:idx val="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6-57A0-485F-885A-F7A35F7540AB}"/>
              </c:ext>
            </c:extLst>
          </c:dPt>
          <c:dPt>
            <c:idx val="3"/>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08-57A0-485F-885A-F7A35F7540AB}"/>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A-57A0-485F-885A-F7A35F7540AB}"/>
              </c:ext>
            </c:extLst>
          </c:dPt>
          <c:dPt>
            <c:idx val="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0C-57A0-485F-885A-F7A35F7540AB}"/>
              </c:ext>
            </c:extLst>
          </c:dPt>
          <c:dPt>
            <c:idx val="6"/>
            <c:invertIfNegative val="0"/>
            <c:bubble3D val="0"/>
            <c:spPr>
              <a:solidFill>
                <a:schemeClr val="tx1">
                  <a:lumMod val="75000"/>
                  <a:lumOff val="25000"/>
                </a:schemeClr>
              </a:solidFill>
              <a:ln w="9525">
                <a:solidFill>
                  <a:sysClr val="window" lastClr="FFFFFF"/>
                </a:solidFill>
              </a:ln>
            </c:spPr>
            <c:extLst>
              <c:ext xmlns:c16="http://schemas.microsoft.com/office/drawing/2014/chart" uri="{C3380CC4-5D6E-409C-BE32-E72D297353CC}">
                <c16:uniqueId val="{0000000E-57A0-485F-885A-F7A35F7540AB}"/>
              </c:ext>
            </c:extLst>
          </c:dPt>
          <c:dPt>
            <c:idx val="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0-57A0-485F-885A-F7A35F7540AB}"/>
              </c:ext>
            </c:extLst>
          </c:dPt>
          <c:dPt>
            <c:idx val="8"/>
            <c:invertIfNegative val="0"/>
            <c:bubble3D val="0"/>
            <c:spPr>
              <a:solidFill>
                <a:srgbClr val="C00000"/>
              </a:solidFill>
              <a:ln w="9525">
                <a:solidFill>
                  <a:schemeClr val="bg1"/>
                </a:solidFill>
              </a:ln>
            </c:spPr>
            <c:extLst>
              <c:ext xmlns:c16="http://schemas.microsoft.com/office/drawing/2014/chart" uri="{C3380CC4-5D6E-409C-BE32-E72D297353CC}">
                <c16:uniqueId val="{00000012-57A0-485F-885A-F7A35F7540AB}"/>
              </c:ext>
            </c:extLst>
          </c:dPt>
          <c:dPt>
            <c:idx val="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4-57A0-485F-885A-F7A35F7540AB}"/>
              </c:ext>
            </c:extLst>
          </c:dPt>
          <c:dPt>
            <c:idx val="1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6-57A0-485F-885A-F7A35F7540AB}"/>
              </c:ext>
            </c:extLst>
          </c:dPt>
          <c:dPt>
            <c:idx val="1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18-57A0-485F-885A-F7A35F7540AB}"/>
              </c:ext>
            </c:extLst>
          </c:dPt>
          <c:dPt>
            <c:idx val="12"/>
            <c:invertIfNegative val="0"/>
            <c:bubble3D val="0"/>
            <c:spPr>
              <a:solidFill>
                <a:schemeClr val="accent1">
                  <a:lumMod val="20000"/>
                  <a:lumOff val="80000"/>
                </a:schemeClr>
              </a:solidFill>
              <a:ln w="9525">
                <a:solidFill>
                  <a:sysClr val="window" lastClr="FFFFFF"/>
                </a:solidFill>
              </a:ln>
            </c:spPr>
            <c:extLst>
              <c:ext xmlns:c16="http://schemas.microsoft.com/office/drawing/2014/chart" uri="{C3380CC4-5D6E-409C-BE32-E72D297353CC}">
                <c16:uniqueId val="{0000001A-57A0-485F-885A-F7A35F7540AB}"/>
              </c:ext>
            </c:extLst>
          </c:dPt>
          <c:dPt>
            <c:idx val="13"/>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1C-57A0-485F-885A-F7A35F7540AB}"/>
              </c:ext>
            </c:extLst>
          </c:dPt>
          <c:dPt>
            <c:idx val="14"/>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E-57A0-485F-885A-F7A35F7540AB}"/>
              </c:ext>
            </c:extLst>
          </c:dPt>
          <c:dPt>
            <c:idx val="15"/>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0-57A0-485F-885A-F7A35F7540AB}"/>
              </c:ext>
            </c:extLst>
          </c:dPt>
          <c:dPt>
            <c:idx val="16"/>
            <c:invertIfNegative val="0"/>
            <c:bubble3D val="0"/>
            <c:spPr>
              <a:solidFill>
                <a:schemeClr val="accent6">
                  <a:lumMod val="60000"/>
                  <a:lumOff val="40000"/>
                </a:schemeClr>
              </a:solidFill>
              <a:ln w="9525">
                <a:solidFill>
                  <a:sysClr val="window" lastClr="FFFFFF"/>
                </a:solidFill>
              </a:ln>
            </c:spPr>
            <c:extLst>
              <c:ext xmlns:c16="http://schemas.microsoft.com/office/drawing/2014/chart" uri="{C3380CC4-5D6E-409C-BE32-E72D297353CC}">
                <c16:uniqueId val="{00000022-57A0-485F-885A-F7A35F7540AB}"/>
              </c:ext>
            </c:extLst>
          </c:dPt>
          <c:dPt>
            <c:idx val="1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4-57A0-485F-885A-F7A35F7540AB}"/>
              </c:ext>
            </c:extLst>
          </c:dPt>
          <c:dPt>
            <c:idx val="18"/>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6-57A0-485F-885A-F7A35F7540AB}"/>
              </c:ext>
            </c:extLst>
          </c:dPt>
          <c:dPt>
            <c:idx val="19"/>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28-57A0-485F-885A-F7A35F7540AB}"/>
              </c:ext>
            </c:extLst>
          </c:dPt>
          <c:dPt>
            <c:idx val="20"/>
            <c:invertIfNegative val="0"/>
            <c:bubble3D val="0"/>
            <c:spPr>
              <a:solidFill>
                <a:schemeClr val="accent2">
                  <a:lumMod val="40000"/>
                  <a:lumOff val="60000"/>
                </a:schemeClr>
              </a:solidFill>
              <a:ln w="9525">
                <a:solidFill>
                  <a:sysClr val="window" lastClr="FFFFFF"/>
                </a:solidFill>
              </a:ln>
            </c:spPr>
            <c:extLst>
              <c:ext xmlns:c16="http://schemas.microsoft.com/office/drawing/2014/chart" uri="{C3380CC4-5D6E-409C-BE32-E72D297353CC}">
                <c16:uniqueId val="{0000002A-57A0-485F-885A-F7A35F7540AB}"/>
              </c:ext>
            </c:extLst>
          </c:dPt>
          <c:dPt>
            <c:idx val="2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2C-57A0-485F-885A-F7A35F7540AB}"/>
              </c:ext>
            </c:extLst>
          </c:dPt>
          <c:dPt>
            <c:idx val="2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2E-57A0-485F-885A-F7A35F7540AB}"/>
              </c:ext>
            </c:extLst>
          </c:dPt>
          <c:dPt>
            <c:idx val="2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0-57A0-485F-885A-F7A35F7540AB}"/>
              </c:ext>
            </c:extLst>
          </c:dPt>
          <c:dPt>
            <c:idx val="2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2-57A0-485F-885A-F7A35F7540AB}"/>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4-57A0-485F-885A-F7A35F7540AB}"/>
              </c:ext>
            </c:extLst>
          </c:dPt>
          <c:dPt>
            <c:idx val="2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36-57A0-485F-885A-F7A35F7540AB}"/>
              </c:ext>
            </c:extLst>
          </c:dPt>
          <c:dPt>
            <c:idx val="27"/>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8-57A0-485F-885A-F7A35F7540AB}"/>
              </c:ext>
            </c:extLst>
          </c:dPt>
          <c:dPt>
            <c:idx val="2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A-57A0-485F-885A-F7A35F7540AB}"/>
              </c:ext>
            </c:extLst>
          </c:dPt>
          <c:dPt>
            <c:idx val="2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C-57A0-485F-885A-F7A35F7540AB}"/>
              </c:ext>
            </c:extLst>
          </c:dPt>
          <c:dPt>
            <c:idx val="3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E-57A0-485F-885A-F7A35F7540AB}"/>
              </c:ext>
            </c:extLst>
          </c:dPt>
          <c:dPt>
            <c:idx val="3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0-57A0-485F-885A-F7A35F7540AB}"/>
              </c:ext>
            </c:extLst>
          </c:dPt>
          <c:dPt>
            <c:idx val="32"/>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2-57A0-485F-885A-F7A35F7540AB}"/>
              </c:ext>
            </c:extLst>
          </c:dPt>
          <c:dPt>
            <c:idx val="3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4-57A0-485F-885A-F7A35F7540AB}"/>
              </c:ext>
            </c:extLst>
          </c:dPt>
          <c:dPt>
            <c:idx val="34"/>
            <c:invertIfNegative val="0"/>
            <c:bubble3D val="0"/>
            <c:spPr>
              <a:solidFill>
                <a:schemeClr val="accent6">
                  <a:lumMod val="40000"/>
                  <a:lumOff val="60000"/>
                </a:schemeClr>
              </a:solidFill>
              <a:ln w="9525">
                <a:solidFill>
                  <a:sysClr val="window" lastClr="FFFFFF"/>
                </a:solidFill>
              </a:ln>
            </c:spPr>
            <c:extLst>
              <c:ext xmlns:c16="http://schemas.microsoft.com/office/drawing/2014/chart" uri="{C3380CC4-5D6E-409C-BE32-E72D297353CC}">
                <c16:uniqueId val="{00000046-57A0-485F-885A-F7A35F7540AB}"/>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8-57A0-485F-885A-F7A35F7540AB}"/>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A-57A0-485F-885A-F7A35F7540AB}"/>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C-57A0-485F-885A-F7A35F7540AB}"/>
              </c:ext>
            </c:extLst>
          </c:dPt>
          <c:dPt>
            <c:idx val="3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E-57A0-485F-885A-F7A35F7540AB}"/>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50-57A0-485F-885A-F7A35F7540AB}"/>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2-57A0-485F-885A-F7A35F7540AB}"/>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4-57A0-485F-885A-F7A35F7540AB}"/>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6-57A0-485F-885A-F7A35F7540AB}"/>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8-57A0-485F-885A-F7A35F7540AB}"/>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A-57A0-485F-885A-F7A35F7540AB}"/>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C-57A0-485F-885A-F7A35F7540AB}"/>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E-57A0-485F-885A-F7A35F7540AB}"/>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0-57A0-485F-885A-F7A35F7540AB}"/>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2-57A0-485F-885A-F7A35F7540AB}"/>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4-57A0-485F-885A-F7A35F7540AB}"/>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6-57A0-485F-885A-F7A35F7540AB}"/>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8-57A0-485F-885A-F7A35F7540AB}"/>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A-57A0-485F-885A-F7A35F7540AB}"/>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C-57A0-485F-885A-F7A35F7540AB}"/>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E-57A0-485F-885A-F7A35F7540AB}"/>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70-57A0-485F-885A-F7A35F7540AB}"/>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2-57A0-485F-885A-F7A35F7540AB}"/>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4-57A0-485F-885A-F7A35F7540AB}"/>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6-57A0-485F-885A-F7A35F7540AB}"/>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8-57A0-485F-885A-F7A35F7540AB}"/>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A-57A0-485F-885A-F7A35F7540AB}"/>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C-57A0-485F-885A-F7A35F7540AB}"/>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E-57A0-485F-885A-F7A35F7540AB}"/>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80-57A0-485F-885A-F7A35F7540AB}"/>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2-57A0-485F-885A-F7A35F7540AB}"/>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4-57A0-485F-885A-F7A35F7540AB}"/>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6-57A0-485F-885A-F7A35F7540AB}"/>
              </c:ext>
            </c:extLst>
          </c:dPt>
          <c:dPt>
            <c:idx val="6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88-57A0-485F-885A-F7A35F7540AB}"/>
              </c:ext>
            </c:extLst>
          </c:dPt>
          <c:dPt>
            <c:idx val="6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A-57A0-485F-885A-F7A35F7540AB}"/>
              </c:ext>
            </c:extLst>
          </c:dPt>
          <c:dPt>
            <c:idx val="70"/>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C-57A0-485F-885A-F7A35F7540AB}"/>
              </c:ext>
            </c:extLst>
          </c:dPt>
          <c:dPt>
            <c:idx val="71"/>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8E-57A0-485F-885A-F7A35F7540AB}"/>
              </c:ext>
            </c:extLst>
          </c:dPt>
          <c:dPt>
            <c:idx val="72"/>
            <c:invertIfNegative val="0"/>
            <c:bubble3D val="0"/>
            <c:spPr>
              <a:solidFill>
                <a:prstClr val="white">
                  <a:lumMod val="65000"/>
                </a:prstClr>
              </a:solidFill>
              <a:ln w="9525">
                <a:solidFill>
                  <a:sysClr val="window" lastClr="FFFFFF"/>
                </a:solidFill>
              </a:ln>
            </c:spPr>
            <c:extLst>
              <c:ext xmlns:c16="http://schemas.microsoft.com/office/drawing/2014/chart" uri="{C3380CC4-5D6E-409C-BE32-E72D297353CC}">
                <c16:uniqueId val="{00000090-57A0-485F-885A-F7A35F7540AB}"/>
              </c:ext>
            </c:extLst>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2-57A0-485F-885A-F7A35F7540AB}"/>
                </c:ext>
              </c:extLst>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4-57A0-485F-885A-F7A35F7540AB}"/>
                </c:ext>
              </c:extLst>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6-57A0-485F-885A-F7A35F7540AB}"/>
                </c:ext>
              </c:extLst>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8-57A0-485F-885A-F7A35F7540AB}"/>
                </c:ext>
              </c:extLst>
            </c:dLbl>
            <c:dLbl>
              <c:idx val="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A-57A0-485F-885A-F7A35F7540AB}"/>
                </c:ext>
              </c:extLst>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E-57A0-485F-885A-F7A35F7540AB}"/>
                </c:ext>
              </c:extLst>
            </c:dLbl>
            <c:dLbl>
              <c:idx val="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10-57A0-485F-885A-F7A35F7540AB}"/>
                </c:ext>
              </c:extLst>
            </c:dLbl>
            <c:dLbl>
              <c:idx val="13"/>
              <c:layout>
                <c:manualLayout>
                  <c:x val="-4.9495940358561096E-3"/>
                  <c:y val="9.9429824561403535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7A0-485F-885A-F7A35F7540AB}"/>
                </c:ext>
              </c:extLst>
            </c:dLbl>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7A0-485F-885A-F7A35F7540AB}"/>
                </c:ext>
              </c:extLst>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3C-57A0-485F-885A-F7A35F7540AB}"/>
                </c:ext>
              </c:extLst>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7A0-485F-885A-F7A35F7540AB}"/>
                </c:ext>
              </c:extLst>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0-57A0-485F-885A-F7A35F7540AB}"/>
                </c:ext>
              </c:extLst>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A-57A0-485F-885A-F7A35F7540AB}"/>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H.4'!$H$7:$H$38</c:f>
              <c:strCache>
                <c:ptCount val="32"/>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pt idx="29">
                  <c:v>B'20</c:v>
                </c:pt>
                <c:pt idx="30">
                  <c:v>B'19</c:v>
                </c:pt>
                <c:pt idx="31">
                  <c:v>B'20</c:v>
                </c:pt>
              </c:strCache>
            </c:strRef>
          </c:cat>
          <c:val>
            <c:numRef>
              <c:f>'Appendix Figure H.4'!$I$7:$I$38</c:f>
              <c:numCache>
                <c:formatCode>_-* #,##0_-;\-* #,##0_-;_-* "-"??_-;_-@_-</c:formatCode>
                <c:ptCount val="32"/>
                <c:pt idx="0">
                  <c:v>0</c:v>
                </c:pt>
                <c:pt idx="1">
                  <c:v>-18.289999999999964</c:v>
                </c:pt>
                <c:pt idx="2">
                  <c:v>0</c:v>
                </c:pt>
                <c:pt idx="3">
                  <c:v>2</c:v>
                </c:pt>
                <c:pt idx="4">
                  <c:v>17.291000000000167</c:v>
                </c:pt>
                <c:pt idx="5">
                  <c:v>0</c:v>
                </c:pt>
                <c:pt idx="6">
                  <c:v>-18</c:v>
                </c:pt>
                <c:pt idx="7">
                  <c:v>14</c:v>
                </c:pt>
                <c:pt idx="8">
                  <c:v>113.26299999999992</c:v>
                </c:pt>
                <c:pt idx="9">
                  <c:v>0</c:v>
                </c:pt>
                <c:pt idx="10">
                  <c:v>96</c:v>
                </c:pt>
                <c:pt idx="11">
                  <c:v>181.29799999999977</c:v>
                </c:pt>
                <c:pt idx="12">
                  <c:v>0</c:v>
                </c:pt>
                <c:pt idx="13">
                  <c:v>96</c:v>
                </c:pt>
                <c:pt idx="14">
                  <c:v>204</c:v>
                </c:pt>
                <c:pt idx="15">
                  <c:v>231.03900000000021</c:v>
                </c:pt>
                <c:pt idx="16">
                  <c:v>0</c:v>
                </c:pt>
                <c:pt idx="17">
                  <c:v>128</c:v>
                </c:pt>
                <c:pt idx="18">
                  <c:v>207</c:v>
                </c:pt>
                <c:pt idx="19">
                  <c:v>269.33399999999983</c:v>
                </c:pt>
                <c:pt idx="20">
                  <c:v>0</c:v>
                </c:pt>
                <c:pt idx="21">
                  <c:v>79</c:v>
                </c:pt>
                <c:pt idx="22">
                  <c:v>204</c:v>
                </c:pt>
                <c:pt idx="23">
                  <c:v>250.29500000000007</c:v>
                </c:pt>
                <c:pt idx="24">
                  <c:v>0</c:v>
                </c:pt>
                <c:pt idx="25">
                  <c:v>125</c:v>
                </c:pt>
                <c:pt idx="26">
                  <c:v>209</c:v>
                </c:pt>
                <c:pt idx="27">
                  <c:v>0</c:v>
                </c:pt>
                <c:pt idx="28">
                  <c:v>84</c:v>
                </c:pt>
                <c:pt idx="29">
                  <c:v>206</c:v>
                </c:pt>
                <c:pt idx="30">
                  <c:v>0</c:v>
                </c:pt>
                <c:pt idx="31">
                  <c:v>122</c:v>
                </c:pt>
              </c:numCache>
            </c:numRef>
          </c:val>
          <c:extLst>
            <c:ext xmlns:c16="http://schemas.microsoft.com/office/drawing/2014/chart" uri="{C3380CC4-5D6E-409C-BE32-E72D297353CC}">
              <c16:uniqueId val="{00000091-57A0-485F-885A-F7A35F7540AB}"/>
            </c:ext>
          </c:extLst>
        </c:ser>
        <c:dLbls>
          <c:showLegendKey val="0"/>
          <c:showVal val="0"/>
          <c:showCatName val="0"/>
          <c:showSerName val="0"/>
          <c:showPercent val="0"/>
          <c:showBubbleSize val="0"/>
        </c:dLbls>
        <c:gapWidth val="0"/>
        <c:axId val="343015424"/>
        <c:axId val="343016960"/>
      </c:barChart>
      <c:catAx>
        <c:axId val="343015424"/>
        <c:scaling>
          <c:orientation val="minMax"/>
        </c:scaling>
        <c:delete val="1"/>
        <c:axPos val="b"/>
        <c:numFmt formatCode="General" sourceLinked="1"/>
        <c:majorTickMark val="out"/>
        <c:minorTickMark val="none"/>
        <c:tickLblPos val="none"/>
        <c:crossAx val="343016960"/>
        <c:crosses val="autoZero"/>
        <c:auto val="1"/>
        <c:lblAlgn val="ctr"/>
        <c:lblOffset val="100"/>
        <c:noMultiLvlLbl val="0"/>
      </c:catAx>
      <c:valAx>
        <c:axId val="343016960"/>
        <c:scaling>
          <c:orientation val="minMax"/>
          <c:max val="400"/>
          <c:min val="-2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43015424"/>
        <c:crosses val="autoZero"/>
        <c:crossBetween val="between"/>
        <c:dispUnits>
          <c:builtInUnit val="thousands"/>
        </c:dispUnits>
      </c:valAx>
      <c:valAx>
        <c:axId val="343018880"/>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43020672"/>
        <c:crosses val="max"/>
        <c:crossBetween val="between"/>
      </c:valAx>
      <c:catAx>
        <c:axId val="343020672"/>
        <c:scaling>
          <c:orientation val="minMax"/>
        </c:scaling>
        <c:delete val="1"/>
        <c:axPos val="b"/>
        <c:numFmt formatCode="General" sourceLinked="0"/>
        <c:majorTickMark val="out"/>
        <c:minorTickMark val="none"/>
        <c:tickLblPos val="none"/>
        <c:crossAx val="343018880"/>
        <c:crosses val="autoZero"/>
        <c:auto val="1"/>
        <c:lblAlgn val="ctr"/>
        <c:lblOffset val="100"/>
        <c:noMultiLvlLbl val="0"/>
      </c:catAx>
    </c:plotArea>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319732813902397E-2"/>
          <c:y val="3.3163001393096199E-2"/>
          <c:w val="0.82536266556711202"/>
          <c:h val="0.83687521007582899"/>
        </c:manualLayout>
      </c:layout>
      <c:areaChart>
        <c:grouping val="stacked"/>
        <c:varyColors val="0"/>
        <c:ser>
          <c:idx val="0"/>
          <c:order val="3"/>
          <c:tx>
            <c:v>Min</c:v>
          </c:tx>
          <c:spPr>
            <a:noFill/>
          </c:spPr>
          <c:cat>
            <c:numRef>
              <c:f>'Figure 1.5'!$A$22:$A$29</c:f>
              <c:numCache>
                <c:formatCode>General</c:formatCode>
                <c:ptCount val="8"/>
                <c:pt idx="0">
                  <c:v>2012</c:v>
                </c:pt>
                <c:pt idx="1">
                  <c:v>2013</c:v>
                </c:pt>
                <c:pt idx="2">
                  <c:v>2014</c:v>
                </c:pt>
                <c:pt idx="3">
                  <c:v>2015</c:v>
                </c:pt>
                <c:pt idx="4">
                  <c:v>2016</c:v>
                </c:pt>
                <c:pt idx="5">
                  <c:v>2017</c:v>
                </c:pt>
                <c:pt idx="6">
                  <c:v>2018</c:v>
                </c:pt>
                <c:pt idx="7">
                  <c:v>2019</c:v>
                </c:pt>
              </c:numCache>
            </c:numRef>
          </c:cat>
          <c:val>
            <c:numRef>
              <c:f>'Figure 1.5'!$L$22:$L$29</c:f>
              <c:numCache>
                <c:formatCode>General</c:formatCode>
                <c:ptCount val="8"/>
                <c:pt idx="0">
                  <c:v>-2.5128315209899847</c:v>
                </c:pt>
                <c:pt idx="1">
                  <c:v>-6.4062016508875941E-2</c:v>
                </c:pt>
                <c:pt idx="2">
                  <c:v>1.5825426455739056</c:v>
                </c:pt>
                <c:pt idx="3">
                  <c:v>1.6600471866364339</c:v>
                </c:pt>
                <c:pt idx="4">
                  <c:v>1.0846314773216081</c:v>
                </c:pt>
                <c:pt idx="5">
                  <c:v>1.3058515737601706</c:v>
                </c:pt>
                <c:pt idx="6">
                  <c:v>-0.3967157298604711</c:v>
                </c:pt>
                <c:pt idx="7">
                  <c:v>-0.70751603191017809</c:v>
                </c:pt>
              </c:numCache>
            </c:numRef>
          </c:val>
          <c:extLst>
            <c:ext xmlns:c16="http://schemas.microsoft.com/office/drawing/2014/chart" uri="{C3380CC4-5D6E-409C-BE32-E72D297353CC}">
              <c16:uniqueId val="{00000000-3D0A-49F4-B3CD-832185B707E7}"/>
            </c:ext>
          </c:extLst>
        </c:ser>
        <c:ser>
          <c:idx val="4"/>
          <c:order val="4"/>
          <c:tx>
            <c:strRef>
              <c:f>'Figure 1.5'!$AE$7</c:f>
              <c:strCache>
                <c:ptCount val="1"/>
              </c:strCache>
            </c:strRef>
          </c:tx>
          <c:spPr>
            <a:solidFill>
              <a:srgbClr val="48AC98">
                <a:lumMod val="20000"/>
                <a:lumOff val="80000"/>
              </a:srgbClr>
            </a:solidFill>
          </c:spPr>
          <c:cat>
            <c:numRef>
              <c:f>'Figure 1.5'!$A$22:$A$29</c:f>
              <c:numCache>
                <c:formatCode>General</c:formatCode>
                <c:ptCount val="8"/>
                <c:pt idx="0">
                  <c:v>2012</c:v>
                </c:pt>
                <c:pt idx="1">
                  <c:v>2013</c:v>
                </c:pt>
                <c:pt idx="2">
                  <c:v>2014</c:v>
                </c:pt>
                <c:pt idx="3">
                  <c:v>2015</c:v>
                </c:pt>
                <c:pt idx="4">
                  <c:v>2016</c:v>
                </c:pt>
                <c:pt idx="5">
                  <c:v>2017</c:v>
                </c:pt>
                <c:pt idx="6">
                  <c:v>2018</c:v>
                </c:pt>
                <c:pt idx="7">
                  <c:v>2019</c:v>
                </c:pt>
              </c:numCache>
            </c:numRef>
          </c:cat>
          <c:val>
            <c:numRef>
              <c:f>'Figure 1.5'!$M$22:$M$29</c:f>
              <c:numCache>
                <c:formatCode>General</c:formatCode>
                <c:ptCount val="8"/>
                <c:pt idx="0">
                  <c:v>4.5098020538647532E-2</c:v>
                </c:pt>
                <c:pt idx="1">
                  <c:v>0.26448270206500407</c:v>
                </c:pt>
                <c:pt idx="2">
                  <c:v>0.55827804202488673</c:v>
                </c:pt>
                <c:pt idx="3">
                  <c:v>0.88953044286562211</c:v>
                </c:pt>
                <c:pt idx="4">
                  <c:v>1.2283715047866386</c:v>
                </c:pt>
                <c:pt idx="5">
                  <c:v>1.3923116933437534</c:v>
                </c:pt>
                <c:pt idx="6">
                  <c:v>1.7126889323040984</c:v>
                </c:pt>
                <c:pt idx="7">
                  <c:v>1.68389515639444</c:v>
                </c:pt>
              </c:numCache>
            </c:numRef>
          </c:val>
          <c:extLst>
            <c:ext xmlns:c16="http://schemas.microsoft.com/office/drawing/2014/chart" uri="{C3380CC4-5D6E-409C-BE32-E72D297353CC}">
              <c16:uniqueId val="{00000001-3D0A-49F4-B3CD-832185B707E7}"/>
            </c:ext>
          </c:extLst>
        </c:ser>
        <c:dLbls>
          <c:showLegendKey val="0"/>
          <c:showVal val="0"/>
          <c:showCatName val="0"/>
          <c:showSerName val="0"/>
          <c:showPercent val="0"/>
          <c:showBubbleSize val="0"/>
        </c:dLbls>
        <c:axId val="963313712"/>
        <c:axId val="912022896"/>
      </c:areaChart>
      <c:lineChart>
        <c:grouping val="standard"/>
        <c:varyColors val="0"/>
        <c:ser>
          <c:idx val="1"/>
          <c:order val="0"/>
          <c:tx>
            <c:strRef>
              <c:f>'Figure 1.5'!$I$7</c:f>
              <c:strCache>
                <c:ptCount val="1"/>
              </c:strCache>
            </c:strRef>
          </c:tx>
          <c:spPr>
            <a:ln w="19050">
              <a:solidFill>
                <a:srgbClr val="48AC98">
                  <a:lumMod val="50000"/>
                </a:srgbClr>
              </a:solidFill>
            </a:ln>
          </c:spPr>
          <c:marker>
            <c:symbol val="none"/>
          </c:marker>
          <c:cat>
            <c:numRef>
              <c:f>'Figure 1.5'!$A$22:$A$29</c:f>
              <c:numCache>
                <c:formatCode>General</c:formatCode>
                <c:ptCount val="8"/>
                <c:pt idx="0">
                  <c:v>2012</c:v>
                </c:pt>
                <c:pt idx="1">
                  <c:v>2013</c:v>
                </c:pt>
                <c:pt idx="2">
                  <c:v>2014</c:v>
                </c:pt>
                <c:pt idx="3">
                  <c:v>2015</c:v>
                </c:pt>
                <c:pt idx="4">
                  <c:v>2016</c:v>
                </c:pt>
                <c:pt idx="5">
                  <c:v>2017</c:v>
                </c:pt>
                <c:pt idx="6">
                  <c:v>2018</c:v>
                </c:pt>
                <c:pt idx="7">
                  <c:v>2019</c:v>
                </c:pt>
              </c:numCache>
            </c:numRef>
          </c:cat>
          <c:val>
            <c:numRef>
              <c:f>'Figure 1.5'!$I$22:$I$29</c:f>
              <c:numCache>
                <c:formatCode>General</c:formatCode>
                <c:ptCount val="8"/>
                <c:pt idx="0">
                  <c:v>-1.9622019251890079</c:v>
                </c:pt>
                <c:pt idx="1">
                  <c:v>0.4199376186065833</c:v>
                </c:pt>
                <c:pt idx="2">
                  <c:v>2.1853737265955862</c:v>
                </c:pt>
                <c:pt idx="3">
                  <c:v>3.5005741067809475</c:v>
                </c:pt>
                <c:pt idx="4">
                  <c:v>3.0078921272893817</c:v>
                </c:pt>
                <c:pt idx="5">
                  <c:v>3.5670669367033616</c:v>
                </c:pt>
                <c:pt idx="6">
                  <c:v>2.7451275229033789</c:v>
                </c:pt>
                <c:pt idx="7">
                  <c:v>2.3292199140061518</c:v>
                </c:pt>
              </c:numCache>
            </c:numRef>
          </c:val>
          <c:smooth val="0"/>
          <c:extLst>
            <c:ext xmlns:c16="http://schemas.microsoft.com/office/drawing/2014/chart" uri="{C3380CC4-5D6E-409C-BE32-E72D297353CC}">
              <c16:uniqueId val="{00000002-3D0A-49F4-B3CD-832185B707E7}"/>
            </c:ext>
          </c:extLst>
        </c:ser>
        <c:ser>
          <c:idx val="2"/>
          <c:order val="1"/>
          <c:tx>
            <c:v>SPB with CT Min excess</c:v>
          </c:tx>
          <c:spPr>
            <a:ln w="19050">
              <a:solidFill>
                <a:srgbClr val="48AC98"/>
              </a:solidFill>
            </a:ln>
          </c:spPr>
          <c:marker>
            <c:symbol val="none"/>
          </c:marker>
          <c:cat>
            <c:numRef>
              <c:f>'Figure 1.5'!$A$22:$A$29</c:f>
              <c:numCache>
                <c:formatCode>General</c:formatCode>
                <c:ptCount val="8"/>
                <c:pt idx="0">
                  <c:v>2012</c:v>
                </c:pt>
                <c:pt idx="1">
                  <c:v>2013</c:v>
                </c:pt>
                <c:pt idx="2">
                  <c:v>2014</c:v>
                </c:pt>
                <c:pt idx="3">
                  <c:v>2015</c:v>
                </c:pt>
                <c:pt idx="4">
                  <c:v>2016</c:v>
                </c:pt>
                <c:pt idx="5">
                  <c:v>2017</c:v>
                </c:pt>
                <c:pt idx="6">
                  <c:v>2018</c:v>
                </c:pt>
                <c:pt idx="7">
                  <c:v>2019</c:v>
                </c:pt>
              </c:numCache>
            </c:numRef>
          </c:cat>
          <c:val>
            <c:numRef>
              <c:f>'Figure 1.5'!$J$22:$J$29</c:f>
              <c:numCache>
                <c:formatCode>General</c:formatCode>
                <c:ptCount val="8"/>
                <c:pt idx="0">
                  <c:v>-2.4677335004513372</c:v>
                </c:pt>
                <c:pt idx="1">
                  <c:v>0.20042068555612813</c:v>
                </c:pt>
                <c:pt idx="2">
                  <c:v>2.1408206875987923</c:v>
                </c:pt>
                <c:pt idx="3">
                  <c:v>2.549577629502056</c:v>
                </c:pt>
                <c:pt idx="4">
                  <c:v>2.3130029821082467</c:v>
                </c:pt>
                <c:pt idx="5">
                  <c:v>2.698163267103924</c:v>
                </c:pt>
                <c:pt idx="6">
                  <c:v>1.3159732024436273</c:v>
                </c:pt>
                <c:pt idx="7">
                  <c:v>0.9763791244842619</c:v>
                </c:pt>
              </c:numCache>
            </c:numRef>
          </c:val>
          <c:smooth val="0"/>
          <c:extLst>
            <c:ext xmlns:c16="http://schemas.microsoft.com/office/drawing/2014/chart" uri="{C3380CC4-5D6E-409C-BE32-E72D297353CC}">
              <c16:uniqueId val="{00000003-3D0A-49F4-B3CD-832185B707E7}"/>
            </c:ext>
          </c:extLst>
        </c:ser>
        <c:ser>
          <c:idx val="3"/>
          <c:order val="2"/>
          <c:tx>
            <c:strRef>
              <c:f>'Figure 1.5'!$AC$7</c:f>
              <c:strCache>
                <c:ptCount val="1"/>
              </c:strCache>
            </c:strRef>
          </c:tx>
          <c:spPr>
            <a:ln w="19050">
              <a:solidFill>
                <a:srgbClr val="48AC98"/>
              </a:solidFill>
            </a:ln>
          </c:spPr>
          <c:marker>
            <c:symbol val="none"/>
          </c:marker>
          <c:cat>
            <c:numRef>
              <c:f>'Figure 1.5'!$A$22:$A$29</c:f>
              <c:numCache>
                <c:formatCode>General</c:formatCode>
                <c:ptCount val="8"/>
                <c:pt idx="0">
                  <c:v>2012</c:v>
                </c:pt>
                <c:pt idx="1">
                  <c:v>2013</c:v>
                </c:pt>
                <c:pt idx="2">
                  <c:v>2014</c:v>
                </c:pt>
                <c:pt idx="3">
                  <c:v>2015</c:v>
                </c:pt>
                <c:pt idx="4">
                  <c:v>2016</c:v>
                </c:pt>
                <c:pt idx="5">
                  <c:v>2017</c:v>
                </c:pt>
                <c:pt idx="6">
                  <c:v>2018</c:v>
                </c:pt>
                <c:pt idx="7">
                  <c:v>2019</c:v>
                </c:pt>
              </c:numCache>
            </c:numRef>
          </c:cat>
          <c:val>
            <c:numRef>
              <c:f>'Figure 1.5'!$K$22:$K$29</c:f>
              <c:numCache>
                <c:formatCode>General</c:formatCode>
                <c:ptCount val="8"/>
                <c:pt idx="0">
                  <c:v>-2.5128315209899847</c:v>
                </c:pt>
                <c:pt idx="1">
                  <c:v>-6.4062016508875941E-2</c:v>
                </c:pt>
                <c:pt idx="2">
                  <c:v>1.5825426455739056</c:v>
                </c:pt>
                <c:pt idx="3">
                  <c:v>1.6600471866364339</c:v>
                </c:pt>
                <c:pt idx="4">
                  <c:v>1.0846314773216081</c:v>
                </c:pt>
                <c:pt idx="5">
                  <c:v>1.3058515737601706</c:v>
                </c:pt>
                <c:pt idx="6">
                  <c:v>-0.3967157298604711</c:v>
                </c:pt>
                <c:pt idx="7">
                  <c:v>-0.70751603191017809</c:v>
                </c:pt>
              </c:numCache>
            </c:numRef>
          </c:val>
          <c:smooth val="0"/>
          <c:extLst>
            <c:ext xmlns:c16="http://schemas.microsoft.com/office/drawing/2014/chart" uri="{C3380CC4-5D6E-409C-BE32-E72D297353CC}">
              <c16:uniqueId val="{00000004-3D0A-49F4-B3CD-832185B707E7}"/>
            </c:ext>
          </c:extLst>
        </c:ser>
        <c:dLbls>
          <c:showLegendKey val="0"/>
          <c:showVal val="0"/>
          <c:showCatName val="0"/>
          <c:showSerName val="0"/>
          <c:showPercent val="0"/>
          <c:showBubbleSize val="0"/>
        </c:dLbls>
        <c:marker val="1"/>
        <c:smooth val="0"/>
        <c:axId val="963313712"/>
        <c:axId val="912022896"/>
      </c:lineChart>
      <c:catAx>
        <c:axId val="96331371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a:lstStyle/>
          <a:p>
            <a:pPr>
              <a:defRPr>
                <a:solidFill>
                  <a:schemeClr val="tx1">
                    <a:lumMod val="65000"/>
                    <a:lumOff val="35000"/>
                  </a:schemeClr>
                </a:solidFill>
              </a:defRPr>
            </a:pPr>
            <a:endParaRPr lang="en-US"/>
          </a:p>
        </c:txPr>
        <c:crossAx val="912022896"/>
        <c:crosses val="autoZero"/>
        <c:auto val="1"/>
        <c:lblAlgn val="ctr"/>
        <c:lblOffset val="100"/>
        <c:noMultiLvlLbl val="0"/>
      </c:catAx>
      <c:valAx>
        <c:axId val="912022896"/>
        <c:scaling>
          <c:orientation val="minMax"/>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963313712"/>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90243485678"/>
          <c:y val="2.9775704809286901E-2"/>
          <c:w val="0.81855246864994602"/>
          <c:h val="0.826462271973466"/>
        </c:manualLayout>
      </c:layout>
      <c:lineChart>
        <c:grouping val="standard"/>
        <c:varyColors val="0"/>
        <c:ser>
          <c:idx val="0"/>
          <c:order val="0"/>
          <c:spPr>
            <a:ln w="28575" cap="rnd">
              <a:solidFill>
                <a:schemeClr val="accent3">
                  <a:lumMod val="75000"/>
                  <a:lumOff val="25000"/>
                </a:schemeClr>
              </a:solidFill>
              <a:round/>
            </a:ln>
            <a:effectLst/>
          </c:spPr>
          <c:marker>
            <c:symbol val="circle"/>
            <c:size val="5"/>
            <c:spPr>
              <a:solidFill>
                <a:schemeClr val="bg1"/>
              </a:solidFill>
              <a:ln w="9525">
                <a:solidFill>
                  <a:schemeClr val="accent3">
                    <a:lumMod val="75000"/>
                    <a:lumOff val="25000"/>
                  </a:schemeClr>
                </a:solidFill>
              </a:ln>
              <a:effectLst/>
            </c:spPr>
          </c:marker>
          <c:cat>
            <c:numRef>
              <c:f>'Figure 1.5'!$A$23:$A$29</c:f>
              <c:numCache>
                <c:formatCode>General</c:formatCode>
                <c:ptCount val="7"/>
                <c:pt idx="0">
                  <c:v>2013</c:v>
                </c:pt>
                <c:pt idx="1">
                  <c:v>2014</c:v>
                </c:pt>
                <c:pt idx="2">
                  <c:v>2015</c:v>
                </c:pt>
                <c:pt idx="3">
                  <c:v>2016</c:v>
                </c:pt>
                <c:pt idx="4">
                  <c:v>2017</c:v>
                </c:pt>
                <c:pt idx="5">
                  <c:v>2018</c:v>
                </c:pt>
                <c:pt idx="6">
                  <c:v>2019</c:v>
                </c:pt>
              </c:numCache>
            </c:numRef>
          </c:cat>
          <c:val>
            <c:numRef>
              <c:f>'Figure 1.5'!$G$23:$G$29</c:f>
              <c:numCache>
                <c:formatCode>0.0</c:formatCode>
                <c:ptCount val="7"/>
                <c:pt idx="0">
                  <c:v>-1.2366692775802823</c:v>
                </c:pt>
                <c:pt idx="1">
                  <c:v>-0.2913050772492265</c:v>
                </c:pt>
                <c:pt idx="2">
                  <c:v>2.5544542339696497</c:v>
                </c:pt>
                <c:pt idx="3">
                  <c:v>2.9502132864003716</c:v>
                </c:pt>
                <c:pt idx="4">
                  <c:v>3.5364510894761336</c:v>
                </c:pt>
                <c:pt idx="5">
                  <c:v>7.3532498425802784</c:v>
                </c:pt>
                <c:pt idx="6">
                  <c:v>5.598279457768518</c:v>
                </c:pt>
              </c:numCache>
            </c:numRef>
          </c:val>
          <c:smooth val="0"/>
          <c:extLst>
            <c:ext xmlns:c16="http://schemas.microsoft.com/office/drawing/2014/chart" uri="{C3380CC4-5D6E-409C-BE32-E72D297353CC}">
              <c16:uniqueId val="{00000000-98B8-4DEE-9B27-79EF220B949E}"/>
            </c:ext>
          </c:extLst>
        </c:ser>
        <c:ser>
          <c:idx val="1"/>
          <c:order val="1"/>
          <c:spPr>
            <a:ln w="28575" cap="rnd">
              <a:solidFill>
                <a:schemeClr val="accent5">
                  <a:lumMod val="75000"/>
                </a:schemeClr>
              </a:solidFill>
              <a:round/>
            </a:ln>
            <a:effectLst/>
          </c:spPr>
          <c:marker>
            <c:symbol val="circle"/>
            <c:size val="5"/>
            <c:spPr>
              <a:solidFill>
                <a:schemeClr val="bg1"/>
              </a:solidFill>
              <a:ln w="9525">
                <a:solidFill>
                  <a:schemeClr val="accent5">
                    <a:lumMod val="75000"/>
                  </a:schemeClr>
                </a:solidFill>
              </a:ln>
              <a:effectLst/>
            </c:spPr>
          </c:marker>
          <c:cat>
            <c:numRef>
              <c:f>'Figure 1.5'!$A$23:$A$29</c:f>
              <c:numCache>
                <c:formatCode>General</c:formatCode>
                <c:ptCount val="7"/>
                <c:pt idx="0">
                  <c:v>2013</c:v>
                </c:pt>
                <c:pt idx="1">
                  <c:v>2014</c:v>
                </c:pt>
                <c:pt idx="2">
                  <c:v>2015</c:v>
                </c:pt>
                <c:pt idx="3">
                  <c:v>2016</c:v>
                </c:pt>
                <c:pt idx="4">
                  <c:v>2017</c:v>
                </c:pt>
                <c:pt idx="5">
                  <c:v>2018</c:v>
                </c:pt>
                <c:pt idx="6">
                  <c:v>2019</c:v>
                </c:pt>
              </c:numCache>
            </c:numRef>
          </c:cat>
          <c:val>
            <c:numRef>
              <c:f>'Figure 1.5'!$H$23:$H$29</c:f>
              <c:numCache>
                <c:formatCode>0.0</c:formatCode>
                <c:ptCount val="7"/>
                <c:pt idx="0">
                  <c:v>3.362121110289662</c:v>
                </c:pt>
                <c:pt idx="1">
                  <c:v>7.3491880293252265</c:v>
                </c:pt>
                <c:pt idx="2">
                  <c:v>7.3381992186317024</c:v>
                </c:pt>
                <c:pt idx="3">
                  <c:v>2.8821736922295615</c:v>
                </c:pt>
                <c:pt idx="4">
                  <c:v>5.0008913022611567</c:v>
                </c:pt>
                <c:pt idx="5">
                  <c:v>7.1342753414997295</c:v>
                </c:pt>
                <c:pt idx="6">
                  <c:v>5.275668296012781</c:v>
                </c:pt>
              </c:numCache>
            </c:numRef>
          </c:val>
          <c:smooth val="0"/>
          <c:extLst>
            <c:ext xmlns:c16="http://schemas.microsoft.com/office/drawing/2014/chart" uri="{C3380CC4-5D6E-409C-BE32-E72D297353CC}">
              <c16:uniqueId val="{00000001-98B8-4DEE-9B27-79EF220B949E}"/>
            </c:ext>
          </c:extLst>
        </c:ser>
        <c:dLbls>
          <c:showLegendKey val="0"/>
          <c:showVal val="0"/>
          <c:showCatName val="0"/>
          <c:showSerName val="0"/>
          <c:showPercent val="0"/>
          <c:showBubbleSize val="0"/>
        </c:dLbls>
        <c:marker val="1"/>
        <c:smooth val="0"/>
        <c:axId val="963426368"/>
        <c:axId val="963428000"/>
      </c:lineChart>
      <c:catAx>
        <c:axId val="96342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3428000"/>
        <c:crosses val="autoZero"/>
        <c:auto val="1"/>
        <c:lblAlgn val="ctr"/>
        <c:lblOffset val="100"/>
        <c:noMultiLvlLbl val="0"/>
      </c:catAx>
      <c:valAx>
        <c:axId val="9634280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342636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47112860892399E-2"/>
          <c:y val="4.6770924467774803E-2"/>
          <c:w val="0.91891032370953596"/>
          <c:h val="0.83261956838728501"/>
        </c:manualLayout>
      </c:layout>
      <c:lineChart>
        <c:grouping val="standard"/>
        <c:varyColors val="0"/>
        <c:ser>
          <c:idx val="0"/>
          <c:order val="0"/>
          <c:spPr>
            <a:ln>
              <a:solidFill>
                <a:srgbClr val="4F093C">
                  <a:lumMod val="25000"/>
                  <a:lumOff val="75000"/>
                </a:srgbClr>
              </a:solidFill>
            </a:ln>
          </c:spPr>
          <c:marker>
            <c:symbol val="none"/>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5B-4778-9F4C-DF187F0430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1.6'!$A$5:$A$14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1.6'!$B$5:$B$14</c:f>
              <c:numCache>
                <c:formatCode>0.0</c:formatCode>
                <c:ptCount val="10"/>
                <c:pt idx="0">
                  <c:v>-3.9455055466694091</c:v>
                </c:pt>
                <c:pt idx="1">
                  <c:v>-5.2863875098512239</c:v>
                </c:pt>
                <c:pt idx="2">
                  <c:v>-2.4479295463220438</c:v>
                </c:pt>
                <c:pt idx="3">
                  <c:v>-2.8327793291958727</c:v>
                </c:pt>
                <c:pt idx="4">
                  <c:v>-0.50428336107860616</c:v>
                </c:pt>
                <c:pt idx="5">
                  <c:v>0.91548156874769404</c:v>
                </c:pt>
                <c:pt idx="6">
                  <c:v>2.5519861513624988</c:v>
                </c:pt>
                <c:pt idx="7">
                  <c:v>4.7037720272298742</c:v>
                </c:pt>
                <c:pt idx="8">
                  <c:v>7.4361579254509564</c:v>
                </c:pt>
                <c:pt idx="9">
                  <c:v>6.9713194601837074</c:v>
                </c:pt>
              </c:numCache>
            </c:numRef>
          </c:val>
          <c:smooth val="0"/>
          <c:extLst>
            <c:ext xmlns:c16="http://schemas.microsoft.com/office/drawing/2014/chart" uri="{C3380CC4-5D6E-409C-BE32-E72D297353CC}">
              <c16:uniqueId val="{00000001-8C5B-4778-9F4C-DF187F04301B}"/>
            </c:ext>
          </c:extLst>
        </c:ser>
        <c:ser>
          <c:idx val="1"/>
          <c:order val="1"/>
          <c:spPr>
            <a:ln>
              <a:solidFill>
                <a:srgbClr val="4F093C">
                  <a:lumMod val="50000"/>
                  <a:lumOff val="50000"/>
                </a:srgbClr>
              </a:solidFill>
            </a:ln>
          </c:spPr>
          <c:marker>
            <c:symbol val="none"/>
          </c:marker>
          <c:cat>
            <c:numRef>
              <c:f>'Figure 1.6'!$A$5:$A$14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1.6'!$C$5:$C$14</c:f>
              <c:numCache>
                <c:formatCode>0.0</c:formatCode>
                <c:ptCount val="10"/>
                <c:pt idx="0">
                  <c:v>-4.9427772651526709</c:v>
                </c:pt>
                <c:pt idx="1">
                  <c:v>-2.7730288893396278</c:v>
                </c:pt>
                <c:pt idx="2">
                  <c:v>-1.0728974190856491</c:v>
                </c:pt>
                <c:pt idx="3">
                  <c:v>-1.2366692775802761</c:v>
                </c:pt>
                <c:pt idx="4">
                  <c:v>-0.29130507724921983</c:v>
                </c:pt>
                <c:pt idx="5">
                  <c:v>2.5544542339696505</c:v>
                </c:pt>
                <c:pt idx="6">
                  <c:v>2.9502132864003698</c:v>
                </c:pt>
                <c:pt idx="7">
                  <c:v>3.536451089476131</c:v>
                </c:pt>
                <c:pt idx="8">
                  <c:v>7.3532498425802828</c:v>
                </c:pt>
                <c:pt idx="9">
                  <c:v>5.5982794577685127</c:v>
                </c:pt>
              </c:numCache>
            </c:numRef>
          </c:val>
          <c:smooth val="0"/>
          <c:extLst>
            <c:ext xmlns:c16="http://schemas.microsoft.com/office/drawing/2014/chart" uri="{C3380CC4-5D6E-409C-BE32-E72D297353CC}">
              <c16:uniqueId val="{00000002-8C5B-4778-9F4C-DF187F04301B}"/>
            </c:ext>
          </c:extLst>
        </c:ser>
        <c:ser>
          <c:idx val="2"/>
          <c:order val="2"/>
          <c:spPr>
            <a:ln w="38100">
              <a:solidFill>
                <a:srgbClr val="4F093C">
                  <a:lumMod val="90000"/>
                  <a:lumOff val="10000"/>
                </a:srgbClr>
              </a:solidFill>
            </a:ln>
          </c:spPr>
          <c:marker>
            <c:symbol val="circle"/>
            <c:size val="6"/>
            <c:spPr>
              <a:solidFill>
                <a:sysClr val="window" lastClr="FFFFFF"/>
              </a:solidFill>
            </c:spPr>
          </c:marker>
          <c:cat>
            <c:numRef>
              <c:f>'Figure 1.6'!$A$5:$A$14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1.6'!$D$5:$D$14</c:f>
              <c:numCache>
                <c:formatCode>0.0</c:formatCode>
                <c:ptCount val="10"/>
                <c:pt idx="0">
                  <c:v>-5.2766767855473855</c:v>
                </c:pt>
                <c:pt idx="1">
                  <c:v>-7.2454410557084126</c:v>
                </c:pt>
                <c:pt idx="2">
                  <c:v>-3.0815218912640496</c:v>
                </c:pt>
                <c:pt idx="3">
                  <c:v>-3.2520548404686545</c:v>
                </c:pt>
                <c:pt idx="4">
                  <c:v>-0.91138931586612904</c:v>
                </c:pt>
                <c:pt idx="5">
                  <c:v>4.9276606272532053</c:v>
                </c:pt>
                <c:pt idx="6">
                  <c:v>5.0179291556013084</c:v>
                </c:pt>
                <c:pt idx="7">
                  <c:v>4.7160592064697804</c:v>
                </c:pt>
                <c:pt idx="8">
                  <c:v>6.878243423789443</c:v>
                </c:pt>
                <c:pt idx="9">
                  <c:v>4.7145200684373334</c:v>
                </c:pt>
              </c:numCache>
            </c:numRef>
          </c:val>
          <c:smooth val="0"/>
          <c:extLst>
            <c:ext xmlns:c16="http://schemas.microsoft.com/office/drawing/2014/chart" uri="{C3380CC4-5D6E-409C-BE32-E72D297353CC}">
              <c16:uniqueId val="{00000003-8C5B-4778-9F4C-DF187F04301B}"/>
            </c:ext>
          </c:extLst>
        </c:ser>
        <c:dLbls>
          <c:showLegendKey val="0"/>
          <c:showVal val="0"/>
          <c:showCatName val="0"/>
          <c:showSerName val="0"/>
          <c:showPercent val="0"/>
          <c:showBubbleSize val="0"/>
        </c:dLbls>
        <c:smooth val="0"/>
        <c:axId val="963685552"/>
        <c:axId val="897101808"/>
      </c:lineChart>
      <c:catAx>
        <c:axId val="963685552"/>
        <c:scaling>
          <c:orientation val="minMax"/>
        </c:scaling>
        <c:delete val="0"/>
        <c:axPos val="b"/>
        <c:numFmt formatCode="General" sourceLinked="1"/>
        <c:majorTickMark val="out"/>
        <c:minorTickMark val="none"/>
        <c:tickLblPos val="low"/>
        <c:crossAx val="897101808"/>
        <c:crosses val="autoZero"/>
        <c:auto val="1"/>
        <c:lblAlgn val="ctr"/>
        <c:lblOffset val="100"/>
        <c:noMultiLvlLbl val="0"/>
      </c:catAx>
      <c:valAx>
        <c:axId val="897101808"/>
        <c:scaling>
          <c:orientation val="minMax"/>
        </c:scaling>
        <c:delete val="0"/>
        <c:axPos val="l"/>
        <c:numFmt formatCode="#,##0" sourceLinked="0"/>
        <c:majorTickMark val="out"/>
        <c:minorTickMark val="none"/>
        <c:tickLblPos val="nextTo"/>
        <c:crossAx val="963685552"/>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542265320473297E-2"/>
          <c:y val="5.3309450062818002E-2"/>
          <c:w val="0.91859899816822799"/>
          <c:h val="0.82690234214105196"/>
        </c:manualLayout>
      </c:layout>
      <c:barChart>
        <c:barDir val="col"/>
        <c:grouping val="clustered"/>
        <c:varyColors val="0"/>
        <c:ser>
          <c:idx val="1"/>
          <c:order val="0"/>
          <c:tx>
            <c:strRef>
              <c:f>'Figure 1.7'!$B$3</c:f>
              <c:strCache>
                <c:ptCount val="1"/>
                <c:pt idx="0">
                  <c:v>Within-year spending increases</c:v>
                </c:pt>
              </c:strCache>
            </c:strRef>
          </c:tx>
          <c:spPr>
            <a:solidFill>
              <a:srgbClr val="4F093C"/>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1.7'!$A$4:$A$8</c:f>
              <c:numCache>
                <c:formatCode>General</c:formatCode>
                <c:ptCount val="5"/>
                <c:pt idx="0">
                  <c:v>2015</c:v>
                </c:pt>
                <c:pt idx="1">
                  <c:v>2016</c:v>
                </c:pt>
                <c:pt idx="2">
                  <c:v>2017</c:v>
                </c:pt>
                <c:pt idx="3">
                  <c:v>2018</c:v>
                </c:pt>
                <c:pt idx="4">
                  <c:v>2019</c:v>
                </c:pt>
              </c:numCache>
            </c:numRef>
          </c:cat>
          <c:val>
            <c:numRef>
              <c:f>'Figure 1.7'!$B$4:$B$8</c:f>
              <c:numCache>
                <c:formatCode>#,##0.000</c:formatCode>
                <c:ptCount val="5"/>
                <c:pt idx="0">
                  <c:v>1.0449999999999999</c:v>
                </c:pt>
                <c:pt idx="1">
                  <c:v>0.66</c:v>
                </c:pt>
                <c:pt idx="2">
                  <c:v>0.52334799999999815</c:v>
                </c:pt>
                <c:pt idx="3">
                  <c:v>1.2949999999999999</c:v>
                </c:pt>
                <c:pt idx="4">
                  <c:v>0.81</c:v>
                </c:pt>
              </c:numCache>
            </c:numRef>
          </c:val>
          <c:extLst>
            <c:ext xmlns:c16="http://schemas.microsoft.com/office/drawing/2014/chart" uri="{C3380CC4-5D6E-409C-BE32-E72D297353CC}">
              <c16:uniqueId val="{00000000-D8F1-46AB-B608-9906D83C4EDA}"/>
            </c:ext>
          </c:extLst>
        </c:ser>
        <c:dLbls>
          <c:showLegendKey val="0"/>
          <c:showVal val="0"/>
          <c:showCatName val="0"/>
          <c:showSerName val="0"/>
          <c:showPercent val="0"/>
          <c:showBubbleSize val="0"/>
        </c:dLbls>
        <c:gapWidth val="99"/>
        <c:axId val="900458912"/>
        <c:axId val="912343504"/>
      </c:barChart>
      <c:catAx>
        <c:axId val="900458912"/>
        <c:scaling>
          <c:orientation val="minMax"/>
        </c:scaling>
        <c:delete val="0"/>
        <c:axPos val="b"/>
        <c:numFmt formatCode="General" sourceLinked="1"/>
        <c:majorTickMark val="out"/>
        <c:minorTickMark val="none"/>
        <c:tickLblPos val="low"/>
        <c:spPr>
          <a:ln>
            <a:solidFill>
              <a:schemeClr val="tx1"/>
            </a:solidFill>
          </a:ln>
        </c:spPr>
        <c:txPr>
          <a:bodyPr rot="0"/>
          <a:lstStyle/>
          <a:p>
            <a:pPr>
              <a:defRPr/>
            </a:pPr>
            <a:endParaRPr lang="en-US"/>
          </a:p>
        </c:txPr>
        <c:crossAx val="912343504"/>
        <c:crosses val="autoZero"/>
        <c:auto val="1"/>
        <c:lblAlgn val="ctr"/>
        <c:lblOffset val="100"/>
        <c:noMultiLvlLbl val="0"/>
      </c:catAx>
      <c:valAx>
        <c:axId val="912343504"/>
        <c:scaling>
          <c:orientation val="minMax"/>
        </c:scaling>
        <c:delete val="0"/>
        <c:axPos val="l"/>
        <c:numFmt formatCode="#,##0.0" sourceLinked="0"/>
        <c:majorTickMark val="out"/>
        <c:minorTickMark val="none"/>
        <c:tickLblPos val="nextTo"/>
        <c:spPr>
          <a:ln>
            <a:solidFill>
              <a:schemeClr val="tx1"/>
            </a:solidFill>
          </a:ln>
        </c:spPr>
        <c:crossAx val="900458912"/>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74653829792774"/>
          <c:y val="3.9505056440267368E-2"/>
          <c:w val="0.66075536726597162"/>
          <c:h val="0.873800399216068"/>
        </c:manualLayout>
      </c:layout>
      <c:barChart>
        <c:barDir val="bar"/>
        <c:grouping val="stacked"/>
        <c:varyColors val="0"/>
        <c:ser>
          <c:idx val="0"/>
          <c:order val="0"/>
          <c:spPr>
            <a:solidFill>
              <a:schemeClr val="accent4">
                <a:lumMod val="40000"/>
                <a:lumOff val="60000"/>
              </a:schemeClr>
            </a:solidFill>
            <a:ln>
              <a:solidFill>
                <a:schemeClr val="bg1"/>
              </a:solidFill>
            </a:ln>
            <a:effectLst/>
          </c:spPr>
          <c:invertIfNegative val="0"/>
          <c:dPt>
            <c:idx val="0"/>
            <c:invertIfNegative val="0"/>
            <c:bubble3D val="0"/>
            <c:spPr>
              <a:solidFill>
                <a:schemeClr val="accent3">
                  <a:lumMod val="10000"/>
                  <a:lumOff val="90000"/>
                </a:schemeClr>
              </a:solidFill>
              <a:ln>
                <a:solidFill>
                  <a:schemeClr val="bg1"/>
                </a:solidFill>
              </a:ln>
              <a:effectLst/>
            </c:spPr>
            <c:extLst>
              <c:ext xmlns:c16="http://schemas.microsoft.com/office/drawing/2014/chart" uri="{C3380CC4-5D6E-409C-BE32-E72D297353CC}">
                <c16:uniqueId val="{00000001-3B60-49C1-8EE5-5AF5C364FB32}"/>
              </c:ext>
            </c:extLst>
          </c:dPt>
          <c:dPt>
            <c:idx val="1"/>
            <c:invertIfNegative val="0"/>
            <c:bubble3D val="0"/>
            <c:spPr>
              <a:solidFill>
                <a:schemeClr val="accent4">
                  <a:lumMod val="60000"/>
                  <a:lumOff val="40000"/>
                </a:schemeClr>
              </a:solidFill>
              <a:ln>
                <a:solidFill>
                  <a:schemeClr val="bg1"/>
                </a:solidFill>
              </a:ln>
              <a:effectLst/>
            </c:spPr>
            <c:extLst>
              <c:ext xmlns:c16="http://schemas.microsoft.com/office/drawing/2014/chart" uri="{C3380CC4-5D6E-409C-BE32-E72D297353CC}">
                <c16:uniqueId val="{00000003-3B60-49C1-8EE5-5AF5C364FB32}"/>
              </c:ext>
            </c:extLst>
          </c:dPt>
          <c:dPt>
            <c:idx val="4"/>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5-3B60-49C1-8EE5-5AF5C364FB32}"/>
              </c:ext>
            </c:extLst>
          </c:dPt>
          <c:dPt>
            <c:idx val="5"/>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7-3B60-49C1-8EE5-5AF5C364FB3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1.8'!$A$6:$A$11</c:f>
              <c:strCache>
                <c:ptCount val="6"/>
                <c:pt idx="0">
                  <c:v>Actual improvement</c:v>
                </c:pt>
                <c:pt idx="1">
                  <c:v>Total gains since 2015</c:v>
                </c:pt>
                <c:pt idx="2">
                  <c:v>Excess corporation tax</c:v>
                </c:pt>
                <c:pt idx="3">
                  <c:v>Reduced interest</c:v>
                </c:pt>
                <c:pt idx="4">
                  <c:v>Cyclical revenues</c:v>
                </c:pt>
                <c:pt idx="5">
                  <c:v>Reduced  unemployment</c:v>
                </c:pt>
              </c:strCache>
            </c:strRef>
          </c:cat>
          <c:val>
            <c:numRef>
              <c:f>'Figure 1.8'!$B$6:$B$11</c:f>
              <c:numCache>
                <c:formatCode>0.0</c:formatCode>
                <c:ptCount val="6"/>
                <c:pt idx="0">
                  <c:v>3.0939999999999999</c:v>
                </c:pt>
                <c:pt idx="1">
                  <c:v>10.083155551562246</c:v>
                </c:pt>
                <c:pt idx="2">
                  <c:v>2</c:v>
                </c:pt>
                <c:pt idx="3">
                  <c:v>3.214999999999999</c:v>
                </c:pt>
                <c:pt idx="4">
                  <c:v>3.1427724462266489</c:v>
                </c:pt>
                <c:pt idx="5">
                  <c:v>1.7253831053355975</c:v>
                </c:pt>
              </c:numCache>
            </c:numRef>
          </c:val>
          <c:extLst>
            <c:ext xmlns:c16="http://schemas.microsoft.com/office/drawing/2014/chart" uri="{C3380CC4-5D6E-409C-BE32-E72D297353CC}">
              <c16:uniqueId val="{00000008-3B60-49C1-8EE5-5AF5C364FB32}"/>
            </c:ext>
          </c:extLst>
        </c:ser>
        <c:ser>
          <c:idx val="1"/>
          <c:order val="1"/>
          <c:spPr>
            <a:solidFill>
              <a:schemeClr val="accent4">
                <a:lumMod val="40000"/>
                <a:lumOff val="60000"/>
              </a:schemeClr>
            </a:solidFill>
            <a:ln>
              <a:solidFill>
                <a:schemeClr val="bg1"/>
              </a:solidFill>
            </a:ln>
            <a:effectLst/>
          </c:spPr>
          <c:invertIfNegative val="0"/>
          <c:dPt>
            <c:idx val="1"/>
            <c:invertIfNegative val="0"/>
            <c:bubble3D val="0"/>
            <c:spPr>
              <a:solidFill>
                <a:schemeClr val="accent4">
                  <a:lumMod val="60000"/>
                  <a:lumOff val="40000"/>
                </a:schemeClr>
              </a:solidFill>
              <a:ln>
                <a:solidFill>
                  <a:schemeClr val="bg1"/>
                </a:solidFill>
              </a:ln>
              <a:effectLst/>
            </c:spPr>
            <c:extLst>
              <c:ext xmlns:c16="http://schemas.microsoft.com/office/drawing/2014/chart" uri="{C3380CC4-5D6E-409C-BE32-E72D297353CC}">
                <c16:uniqueId val="{0000000A-3B60-49C1-8EE5-5AF5C364FB32}"/>
              </c:ext>
            </c:extLst>
          </c:dPt>
          <c:dPt>
            <c:idx val="4"/>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C-3B60-49C1-8EE5-5AF5C364FB32}"/>
              </c:ext>
            </c:extLst>
          </c:dPt>
          <c:dLbls>
            <c:dLbl>
              <c:idx val="1"/>
              <c:tx>
                <c:rich>
                  <a:bodyPr/>
                  <a:lstStyle/>
                  <a:p>
                    <a:r>
                      <a:rPr lang="en-US"/>
                      <a:t>14.1</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60-49C1-8EE5-5AF5C364FB32}"/>
                </c:ext>
              </c:extLst>
            </c:dLbl>
            <c:dLbl>
              <c:idx val="2"/>
              <c:tx>
                <c:rich>
                  <a:bodyPr/>
                  <a:lstStyle/>
                  <a:p>
                    <a:r>
                      <a:rPr lang="en-US"/>
                      <a:t>6.0</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60-49C1-8EE5-5AF5C364FB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1.8'!$A$6:$A$11</c:f>
              <c:strCache>
                <c:ptCount val="6"/>
                <c:pt idx="0">
                  <c:v>Actual improvement</c:v>
                </c:pt>
                <c:pt idx="1">
                  <c:v>Total gains since 2015</c:v>
                </c:pt>
                <c:pt idx="2">
                  <c:v>Excess corporation tax</c:v>
                </c:pt>
                <c:pt idx="3">
                  <c:v>Reduced interest</c:v>
                </c:pt>
                <c:pt idx="4">
                  <c:v>Cyclical revenues</c:v>
                </c:pt>
                <c:pt idx="5">
                  <c:v>Reduced  unemployment</c:v>
                </c:pt>
              </c:strCache>
            </c:strRef>
          </c:cat>
          <c:val>
            <c:numRef>
              <c:f>'Figure 1.8'!$C$6:$C$11</c:f>
              <c:numCache>
                <c:formatCode>0.0</c:formatCode>
                <c:ptCount val="6"/>
                <c:pt idx="1">
                  <c:v>4</c:v>
                </c:pt>
                <c:pt idx="2" formatCode="General">
                  <c:v>4</c:v>
                </c:pt>
              </c:numCache>
            </c:numRef>
          </c:val>
          <c:extLst>
            <c:ext xmlns:c16="http://schemas.microsoft.com/office/drawing/2014/chart" uri="{C3380CC4-5D6E-409C-BE32-E72D297353CC}">
              <c16:uniqueId val="{0000000E-3B60-49C1-8EE5-5AF5C364FB32}"/>
            </c:ext>
          </c:extLst>
        </c:ser>
        <c:dLbls>
          <c:showLegendKey val="0"/>
          <c:showVal val="0"/>
          <c:showCatName val="0"/>
          <c:showSerName val="0"/>
          <c:showPercent val="0"/>
          <c:showBubbleSize val="0"/>
        </c:dLbls>
        <c:gapWidth val="70"/>
        <c:overlap val="100"/>
        <c:axId val="962273152"/>
        <c:axId val="962275472"/>
      </c:barChart>
      <c:catAx>
        <c:axId val="9622731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2275472"/>
        <c:crosses val="autoZero"/>
        <c:auto val="1"/>
        <c:lblAlgn val="ctr"/>
        <c:lblOffset val="100"/>
        <c:noMultiLvlLbl val="0"/>
      </c:catAx>
      <c:valAx>
        <c:axId val="962275472"/>
        <c:scaling>
          <c:orientation val="minMax"/>
          <c:max val="15"/>
          <c:min val="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2273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636780422539E-2"/>
          <c:y val="2.9779038283721599E-2"/>
          <c:w val="0.925474654697931"/>
          <c:h val="0.60028568703793495"/>
        </c:manualLayout>
      </c:layout>
      <c:barChart>
        <c:barDir val="col"/>
        <c:grouping val="clustered"/>
        <c:varyColors val="0"/>
        <c:ser>
          <c:idx val="0"/>
          <c:order val="0"/>
          <c:tx>
            <c:strRef>
              <c:f>'Figure 1.9'!$B$4</c:f>
              <c:strCache>
                <c:ptCount val="1"/>
                <c:pt idx="0">
                  <c:v>% GDP or GNI*</c:v>
                </c:pt>
              </c:strCache>
            </c:strRef>
          </c:tx>
          <c:spPr>
            <a:solidFill>
              <a:schemeClr val="bg2"/>
            </a:solidFill>
            <a:ln>
              <a:noFill/>
            </a:ln>
            <a:effectLst/>
          </c:spPr>
          <c:invertIfNegative val="0"/>
          <c:dPt>
            <c:idx val="10"/>
            <c:invertIfNegative val="0"/>
            <c:bubble3D val="0"/>
            <c:spPr>
              <a:solidFill>
                <a:srgbClr val="0A3D50"/>
              </a:solidFill>
              <a:ln>
                <a:noFill/>
              </a:ln>
              <a:effectLst/>
            </c:spPr>
            <c:extLst>
              <c:ext xmlns:c16="http://schemas.microsoft.com/office/drawing/2014/chart" uri="{C3380CC4-5D6E-409C-BE32-E72D297353CC}">
                <c16:uniqueId val="{00000001-2B91-4BC1-ACEC-44055B5C51B7}"/>
              </c:ext>
            </c:extLst>
          </c:dPt>
          <c:dPt>
            <c:idx val="14"/>
            <c:invertIfNegative val="0"/>
            <c:bubble3D val="0"/>
            <c:spPr>
              <a:solidFill>
                <a:srgbClr val="4F093C">
                  <a:lumMod val="25000"/>
                  <a:lumOff val="75000"/>
                </a:srgbClr>
              </a:solidFill>
              <a:ln>
                <a:noFill/>
              </a:ln>
              <a:effectLst/>
            </c:spPr>
            <c:extLst>
              <c:ext xmlns:c16="http://schemas.microsoft.com/office/drawing/2014/chart" uri="{C3380CC4-5D6E-409C-BE32-E72D297353CC}">
                <c16:uniqueId val="{00000003-2B91-4BC1-ACEC-44055B5C51B7}"/>
              </c:ext>
            </c:extLst>
          </c:dPt>
          <c:dPt>
            <c:idx val="15"/>
            <c:invertIfNegative val="0"/>
            <c:bubble3D val="0"/>
            <c:spPr>
              <a:solidFill>
                <a:srgbClr val="0A3D50"/>
              </a:solidFill>
              <a:ln>
                <a:noFill/>
              </a:ln>
              <a:effectLst/>
            </c:spPr>
            <c:extLst>
              <c:ext xmlns:c16="http://schemas.microsoft.com/office/drawing/2014/chart" uri="{C3380CC4-5D6E-409C-BE32-E72D297353CC}">
                <c16:uniqueId val="{00000005-2B91-4BC1-ACEC-44055B5C51B7}"/>
              </c:ext>
            </c:extLst>
          </c:dPt>
          <c:dPt>
            <c:idx val="16"/>
            <c:invertIfNegative val="0"/>
            <c:bubble3D val="0"/>
            <c:spPr>
              <a:solidFill>
                <a:srgbClr val="0A3D50"/>
              </a:solidFill>
              <a:ln>
                <a:noFill/>
              </a:ln>
              <a:effectLst/>
            </c:spPr>
            <c:extLst>
              <c:ext xmlns:c16="http://schemas.microsoft.com/office/drawing/2014/chart" uri="{C3380CC4-5D6E-409C-BE32-E72D297353CC}">
                <c16:uniqueId val="{00000007-2B91-4BC1-ACEC-44055B5C51B7}"/>
              </c:ext>
            </c:extLst>
          </c:dPt>
          <c:dPt>
            <c:idx val="20"/>
            <c:invertIfNegative val="0"/>
            <c:bubble3D val="0"/>
            <c:spPr>
              <a:solidFill>
                <a:srgbClr val="4F093C">
                  <a:lumMod val="50000"/>
                  <a:lumOff val="50000"/>
                </a:srgbClr>
              </a:solidFill>
              <a:ln>
                <a:noFill/>
              </a:ln>
              <a:effectLst/>
            </c:spPr>
            <c:extLst>
              <c:ext xmlns:c16="http://schemas.microsoft.com/office/drawing/2014/chart" uri="{C3380CC4-5D6E-409C-BE32-E72D297353CC}">
                <c16:uniqueId val="{00000009-2B91-4BC1-ACEC-44055B5C51B7}"/>
              </c:ext>
            </c:extLst>
          </c:dPt>
          <c:dPt>
            <c:idx val="22"/>
            <c:invertIfNegative val="0"/>
            <c:bubble3D val="0"/>
            <c:spPr>
              <a:solidFill>
                <a:srgbClr val="0A3D50"/>
              </a:solidFill>
              <a:ln>
                <a:noFill/>
              </a:ln>
              <a:effectLst/>
            </c:spPr>
            <c:extLst>
              <c:ext xmlns:c16="http://schemas.microsoft.com/office/drawing/2014/chart" uri="{C3380CC4-5D6E-409C-BE32-E72D297353CC}">
                <c16:uniqueId val="{0000000B-2B91-4BC1-ACEC-44055B5C51B7}"/>
              </c:ext>
            </c:extLst>
          </c:dPt>
          <c:cat>
            <c:strRef>
              <c:f>'Figure 1.9'!$A$5:$A$30</c:f>
              <c:strCache>
                <c:ptCount val="26"/>
                <c:pt idx="0">
                  <c:v>Denmark</c:v>
                </c:pt>
                <c:pt idx="1">
                  <c:v>Czechia</c:v>
                </c:pt>
                <c:pt idx="2">
                  <c:v>Australia</c:v>
                </c:pt>
                <c:pt idx="3">
                  <c:v>Switzerland</c:v>
                </c:pt>
                <c:pt idx="4">
                  <c:v>Turkey</c:v>
                </c:pt>
                <c:pt idx="5">
                  <c:v>Finland</c:v>
                </c:pt>
                <c:pt idx="6">
                  <c:v>Canada</c:v>
                </c:pt>
                <c:pt idx="7">
                  <c:v>Iceland</c:v>
                </c:pt>
                <c:pt idx="8">
                  <c:v>Slovakia</c:v>
                </c:pt>
                <c:pt idx="9">
                  <c:v>Poland</c:v>
                </c:pt>
                <c:pt idx="10">
                  <c:v>Netherlands</c:v>
                </c:pt>
                <c:pt idx="11">
                  <c:v>Germany</c:v>
                </c:pt>
                <c:pt idx="12">
                  <c:v>Mexico</c:v>
                </c:pt>
                <c:pt idx="13">
                  <c:v>Austria</c:v>
                </c:pt>
                <c:pt idx="14">
                  <c:v>Ireland</c:v>
                </c:pt>
                <c:pt idx="15">
                  <c:v>Hungary</c:v>
                </c:pt>
                <c:pt idx="16">
                  <c:v>United Kingdom</c:v>
                </c:pt>
                <c:pt idx="17">
                  <c:v>United States</c:v>
                </c:pt>
                <c:pt idx="18">
                  <c:v>Spain</c:v>
                </c:pt>
                <c:pt idx="19">
                  <c:v>Belgium</c:v>
                </c:pt>
                <c:pt idx="20">
                  <c:v>Ireland (% GNI*)</c:v>
                </c:pt>
                <c:pt idx="21">
                  <c:v>France</c:v>
                </c:pt>
                <c:pt idx="22">
                  <c:v>Portugal</c:v>
                </c:pt>
                <c:pt idx="23">
                  <c:v>Italy</c:v>
                </c:pt>
                <c:pt idx="24">
                  <c:v>Japan</c:v>
                </c:pt>
                <c:pt idx="25">
                  <c:v>Greece</c:v>
                </c:pt>
              </c:strCache>
            </c:strRef>
          </c:cat>
          <c:val>
            <c:numRef>
              <c:f>'Figure 1.9'!$B$5:$B$30</c:f>
              <c:numCache>
                <c:formatCode>0.0</c:formatCode>
                <c:ptCount val="26"/>
                <c:pt idx="0">
                  <c:v>13.988743910383103</c:v>
                </c:pt>
                <c:pt idx="1">
                  <c:v>19.853508244072689</c:v>
                </c:pt>
                <c:pt idx="2">
                  <c:v>20.161635319530056</c:v>
                </c:pt>
                <c:pt idx="3">
                  <c:v>20.839752964383912</c:v>
                </c:pt>
                <c:pt idx="4">
                  <c:v>24.117599992267184</c:v>
                </c:pt>
                <c:pt idx="5">
                  <c:v>24.136239758774082</c:v>
                </c:pt>
                <c:pt idx="6">
                  <c:v>26.770016687238428</c:v>
                </c:pt>
                <c:pt idx="7">
                  <c:v>30.124875311388138</c:v>
                </c:pt>
                <c:pt idx="8">
                  <c:v>39.084650287725616</c:v>
                </c:pt>
                <c:pt idx="9">
                  <c:v>41.933849735354208</c:v>
                </c:pt>
                <c:pt idx="10">
                  <c:v>42.038062681596145</c:v>
                </c:pt>
                <c:pt idx="11">
                  <c:v>42.914629661191796</c:v>
                </c:pt>
                <c:pt idx="12">
                  <c:v>44.851572489855258</c:v>
                </c:pt>
                <c:pt idx="13">
                  <c:v>53.706146997279568</c:v>
                </c:pt>
                <c:pt idx="14">
                  <c:v>54.888775459189688</c:v>
                </c:pt>
                <c:pt idx="15">
                  <c:v>61.064039114023963</c:v>
                </c:pt>
                <c:pt idx="16">
                  <c:v>69.634032323796788</c:v>
                </c:pt>
                <c:pt idx="17">
                  <c:v>80.033600174924999</c:v>
                </c:pt>
                <c:pt idx="18">
                  <c:v>83.739382944335887</c:v>
                </c:pt>
                <c:pt idx="19">
                  <c:v>88.594158568365344</c:v>
                </c:pt>
                <c:pt idx="20">
                  <c:v>90.074445457307803</c:v>
                </c:pt>
                <c:pt idx="21">
                  <c:v>90.233356890999957</c:v>
                </c:pt>
                <c:pt idx="22">
                  <c:v>109.97061249792787</c:v>
                </c:pt>
                <c:pt idx="23">
                  <c:v>122.79993698961604</c:v>
                </c:pt>
                <c:pt idx="24">
                  <c:v>153.20135716254885</c:v>
                </c:pt>
                <c:pt idx="25">
                  <c:v>154.127416714308</c:v>
                </c:pt>
              </c:numCache>
            </c:numRef>
          </c:val>
          <c:extLst>
            <c:ext xmlns:c16="http://schemas.microsoft.com/office/drawing/2014/chart" uri="{C3380CC4-5D6E-409C-BE32-E72D297353CC}">
              <c16:uniqueId val="{0000000C-2B91-4BC1-ACEC-44055B5C51B7}"/>
            </c:ext>
          </c:extLst>
        </c:ser>
        <c:dLbls>
          <c:showLegendKey val="0"/>
          <c:showVal val="0"/>
          <c:showCatName val="0"/>
          <c:showSerName val="0"/>
          <c:showPercent val="0"/>
          <c:showBubbleSize val="0"/>
        </c:dLbls>
        <c:gapWidth val="12"/>
        <c:overlap val="-27"/>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863736944"/>
        <c:crosses val="autoZero"/>
        <c:auto val="1"/>
        <c:lblAlgn val="ctr"/>
        <c:lblOffset val="100"/>
        <c:noMultiLvlLbl val="0"/>
      </c:catAx>
      <c:valAx>
        <c:axId val="863736944"/>
        <c:scaling>
          <c:orientation val="minMax"/>
          <c:max val="160"/>
          <c:min val="0"/>
        </c:scaling>
        <c:delete val="0"/>
        <c:axPos val="l"/>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en-US"/>
          </a:p>
        </c:txPr>
        <c:crossAx val="87685536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55030621172395E-2"/>
          <c:y val="5.0925925925925902E-2"/>
          <c:w val="0.82074496937882802"/>
          <c:h val="0.83928988043161301"/>
        </c:manualLayout>
      </c:layout>
      <c:barChart>
        <c:barDir val="col"/>
        <c:grouping val="stacked"/>
        <c:varyColors val="0"/>
        <c:ser>
          <c:idx val="0"/>
          <c:order val="0"/>
          <c:tx>
            <c:strRef>
              <c:f>'Figure A.1'!$B$3</c:f>
              <c:strCache>
                <c:ptCount val="1"/>
                <c:pt idx="0">
                  <c:v>Exchequer tax revenue</c:v>
                </c:pt>
              </c:strCache>
            </c:strRef>
          </c:tx>
          <c:spPr>
            <a:solidFill>
              <a:schemeClr val="accent4"/>
            </a:solidFill>
            <a:ln>
              <a:noFill/>
            </a:ln>
            <a:effectLst/>
          </c:spPr>
          <c:invertIfNegative val="0"/>
          <c:dLbls>
            <c:dLbl>
              <c:idx val="0"/>
              <c:tx>
                <c:rich>
                  <a:bodyPr/>
                  <a:lstStyle/>
                  <a:p>
                    <a:r>
                      <a:rPr lang="en-US" b="1">
                        <a:latin typeface="Source Sans Pro" panose="020B0503030403020204" pitchFamily="34" charset="0"/>
                      </a:rPr>
                      <a:t>67%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3D-4032-BAA0-85630644E3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A.1'!$A$4:$A$5</c:f>
              <c:strCache>
                <c:ptCount val="2"/>
                <c:pt idx="0">
                  <c:v>GG Revenue</c:v>
                </c:pt>
                <c:pt idx="1">
                  <c:v>GG Expenditure</c:v>
                </c:pt>
              </c:strCache>
            </c:strRef>
          </c:cat>
          <c:val>
            <c:numRef>
              <c:f>'Figure A.1'!$B$4:$B$5</c:f>
              <c:numCache>
                <c:formatCode>0.0</c:formatCode>
                <c:ptCount val="2"/>
                <c:pt idx="0">
                  <c:v>67.474999999999994</c:v>
                </c:pt>
              </c:numCache>
            </c:numRef>
          </c:val>
          <c:extLst>
            <c:ext xmlns:c16="http://schemas.microsoft.com/office/drawing/2014/chart" uri="{C3380CC4-5D6E-409C-BE32-E72D297353CC}">
              <c16:uniqueId val="{00000001-0D3D-4032-BAA0-85630644E324}"/>
            </c:ext>
          </c:extLst>
        </c:ser>
        <c:ser>
          <c:idx val="1"/>
          <c:order val="1"/>
          <c:tx>
            <c:strRef>
              <c:f>'Figure A.1'!$C$3</c:f>
              <c:strCache>
                <c:ptCount val="1"/>
                <c:pt idx="0">
                  <c:v>Exchequer Expenditure</c:v>
                </c:pt>
              </c:strCache>
            </c:strRef>
          </c:tx>
          <c:spPr>
            <a:solidFill>
              <a:schemeClr val="accent4">
                <a:lumMod val="75000"/>
              </a:schemeClr>
            </a:solidFill>
            <a:ln>
              <a:noFill/>
            </a:ln>
            <a:effectLst/>
          </c:spPr>
          <c:invertIfNegative val="0"/>
          <c:dPt>
            <c:idx val="1"/>
            <c:invertIfNegative val="0"/>
            <c:bubble3D val="0"/>
            <c:spPr>
              <a:solidFill>
                <a:schemeClr val="bg2">
                  <a:lumMod val="75000"/>
                  <a:lumOff val="25000"/>
                </a:schemeClr>
              </a:solidFill>
              <a:ln>
                <a:noFill/>
              </a:ln>
              <a:effectLst/>
            </c:spPr>
            <c:extLst>
              <c:ext xmlns:c16="http://schemas.microsoft.com/office/drawing/2014/chart" uri="{C3380CC4-5D6E-409C-BE32-E72D297353CC}">
                <c16:uniqueId val="{00000003-0D3D-4032-BAA0-85630644E324}"/>
              </c:ext>
            </c:extLst>
          </c:dPt>
          <c:dLbls>
            <c:dLbl>
              <c:idx val="0"/>
              <c:delete val="1"/>
              <c:extLst>
                <c:ext xmlns:c15="http://schemas.microsoft.com/office/drawing/2012/chart" uri="{CE6537A1-D6FC-4f65-9D91-7224C49458BB}"/>
                <c:ext xmlns:c16="http://schemas.microsoft.com/office/drawing/2014/chart" uri="{C3380CC4-5D6E-409C-BE32-E72D297353CC}">
                  <c16:uniqueId val="{00000004-0D3D-4032-BAA0-85630644E324}"/>
                </c:ext>
              </c:extLst>
            </c:dLbl>
            <c:dLbl>
              <c:idx val="1"/>
              <c:tx>
                <c:rich>
                  <a:bodyPr/>
                  <a:lstStyle/>
                  <a:p>
                    <a:r>
                      <a:rPr lang="en-US" b="1">
                        <a:solidFill>
                          <a:schemeClr val="bg1"/>
                        </a:solidFill>
                        <a:latin typeface="Source Sans Pro" panose="020B0503030403020204" pitchFamily="34" charset="0"/>
                      </a:rPr>
                      <a:t>80%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3D-4032-BAA0-85630644E3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A.1'!$A$4:$A$5</c:f>
              <c:strCache>
                <c:ptCount val="2"/>
                <c:pt idx="0">
                  <c:v>GG Revenue</c:v>
                </c:pt>
                <c:pt idx="1">
                  <c:v>GG Expenditure</c:v>
                </c:pt>
              </c:strCache>
            </c:strRef>
          </c:cat>
          <c:val>
            <c:numRef>
              <c:f>'Figure A.1'!$C$4:$C$5</c:f>
              <c:numCache>
                <c:formatCode>0.0</c:formatCode>
                <c:ptCount val="2"/>
                <c:pt idx="1">
                  <c:v>80.296459999999996</c:v>
                </c:pt>
              </c:numCache>
            </c:numRef>
          </c:val>
          <c:extLst>
            <c:ext xmlns:c16="http://schemas.microsoft.com/office/drawing/2014/chart" uri="{C3380CC4-5D6E-409C-BE32-E72D297353CC}">
              <c16:uniqueId val="{00000005-0D3D-4032-BAA0-85630644E324}"/>
            </c:ext>
          </c:extLst>
        </c:ser>
        <c:ser>
          <c:idx val="2"/>
          <c:order val="2"/>
          <c:tx>
            <c:strRef>
              <c:f>'Figure A.1'!$D$3</c:f>
              <c:strCache>
                <c:ptCount val="1"/>
                <c:pt idx="0">
                  <c:v>Rest of Exchequer revenue</c:v>
                </c:pt>
              </c:strCache>
            </c:strRef>
          </c:tx>
          <c:spPr>
            <a:solidFill>
              <a:schemeClr val="accent4">
                <a:lumMod val="75000"/>
              </a:schemeClr>
            </a:solidFill>
            <a:ln>
              <a:noFill/>
            </a:ln>
            <a:effectLst/>
          </c:spPr>
          <c:invertIfNegative val="0"/>
          <c:cat>
            <c:strRef>
              <c:f>'Figure A.1'!$A$4:$A$5</c:f>
              <c:strCache>
                <c:ptCount val="2"/>
                <c:pt idx="0">
                  <c:v>GG Revenue</c:v>
                </c:pt>
                <c:pt idx="1">
                  <c:v>GG Expenditure</c:v>
                </c:pt>
              </c:strCache>
            </c:strRef>
          </c:cat>
          <c:val>
            <c:numRef>
              <c:f>'Figure A.1'!$D$4:$D$5</c:f>
              <c:numCache>
                <c:formatCode>0.0</c:formatCode>
                <c:ptCount val="2"/>
                <c:pt idx="0">
                  <c:v>17.2376</c:v>
                </c:pt>
              </c:numCache>
            </c:numRef>
          </c:val>
          <c:extLst>
            <c:ext xmlns:c16="http://schemas.microsoft.com/office/drawing/2014/chart" uri="{C3380CC4-5D6E-409C-BE32-E72D297353CC}">
              <c16:uniqueId val="{00000006-0D3D-4032-BAA0-85630644E324}"/>
            </c:ext>
          </c:extLst>
        </c:ser>
        <c:ser>
          <c:idx val="3"/>
          <c:order val="3"/>
          <c:tx>
            <c:strRef>
              <c:f>'Figure A.1'!$E$3</c:f>
              <c:strCache>
                <c:ptCount val="1"/>
                <c:pt idx="0">
                  <c:v>Gap to general government</c:v>
                </c:pt>
              </c:strCache>
            </c:strRef>
          </c:tx>
          <c:spPr>
            <a:solidFill>
              <a:schemeClr val="bg1">
                <a:lumMod val="85000"/>
              </a:schemeClr>
            </a:solidFill>
            <a:ln>
              <a:noFill/>
            </a:ln>
            <a:effectLst/>
          </c:spPr>
          <c:invertIfNegative val="0"/>
          <c:cat>
            <c:strRef>
              <c:f>'Figure A.1'!$A$4:$A$5</c:f>
              <c:strCache>
                <c:ptCount val="2"/>
                <c:pt idx="0">
                  <c:v>GG Revenue</c:v>
                </c:pt>
                <c:pt idx="1">
                  <c:v>GG Expenditure</c:v>
                </c:pt>
              </c:strCache>
            </c:strRef>
          </c:cat>
          <c:val>
            <c:numRef>
              <c:f>'Figure A.1'!$E$4:$E$5</c:f>
              <c:numCache>
                <c:formatCode>0.0</c:formatCode>
                <c:ptCount val="2"/>
                <c:pt idx="0">
                  <c:v>15.28717</c:v>
                </c:pt>
                <c:pt idx="1">
                  <c:v>19.703499999999998</c:v>
                </c:pt>
              </c:numCache>
            </c:numRef>
          </c:val>
          <c:extLst>
            <c:ext xmlns:c16="http://schemas.microsoft.com/office/drawing/2014/chart" uri="{C3380CC4-5D6E-409C-BE32-E72D297353CC}">
              <c16:uniqueId val="{00000007-0D3D-4032-BAA0-85630644E324}"/>
            </c:ext>
          </c:extLst>
        </c:ser>
        <c:dLbls>
          <c:showLegendKey val="0"/>
          <c:showVal val="0"/>
          <c:showCatName val="0"/>
          <c:showSerName val="0"/>
          <c:showPercent val="0"/>
          <c:showBubbleSize val="0"/>
        </c:dLbls>
        <c:gapWidth val="219"/>
        <c:overlap val="100"/>
        <c:axId val="963758112"/>
        <c:axId val="934513328"/>
      </c:barChart>
      <c:catAx>
        <c:axId val="96375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34513328"/>
        <c:crosses val="autoZero"/>
        <c:auto val="1"/>
        <c:lblAlgn val="ctr"/>
        <c:lblOffset val="100"/>
        <c:noMultiLvlLbl val="0"/>
      </c:catAx>
      <c:valAx>
        <c:axId val="934513328"/>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63758112"/>
        <c:crosses val="autoZero"/>
        <c:crossBetween val="between"/>
        <c:majorUnit val="67"/>
        <c:dispUnits>
          <c:builtInUnit val="hundre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57669932946269E-2"/>
          <c:y val="5.9508951049308513E-2"/>
          <c:w val="0.40748819184069796"/>
          <c:h val="0.86630293932472457"/>
        </c:manualLayout>
      </c:layout>
      <c:barChart>
        <c:barDir val="col"/>
        <c:grouping val="clustered"/>
        <c:varyColors val="0"/>
        <c:ser>
          <c:idx val="0"/>
          <c:order val="0"/>
          <c:tx>
            <c:v>#REF!</c:v>
          </c:tx>
          <c:spPr>
            <a:solidFill>
              <a:schemeClr val="accent4"/>
            </a:solidFill>
            <a:ln>
              <a:noFill/>
            </a:ln>
            <a:effectLst/>
          </c:spPr>
          <c:invertIfNegative val="0"/>
          <c:dLbls>
            <c:dLbl>
              <c:idx val="0"/>
              <c:layout>
                <c:manualLayout>
                  <c:x val="6.4230085098947939E-2"/>
                  <c:y val="6.492015202645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A3-445D-A9A6-D1395771046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3.0530365140801337</c:v>
              </c:pt>
            </c:numLit>
          </c:val>
          <c:extLst>
            <c:ext xmlns:c16="http://schemas.microsoft.com/office/drawing/2014/chart" uri="{C3380CC4-5D6E-409C-BE32-E72D297353CC}">
              <c16:uniqueId val="{00000001-DEA3-445D-A9A6-D1395771046E}"/>
            </c:ext>
          </c:extLst>
        </c:ser>
        <c:dLbls>
          <c:showLegendKey val="0"/>
          <c:showVal val="0"/>
          <c:showCatName val="0"/>
          <c:showSerName val="0"/>
          <c:showPercent val="0"/>
          <c:showBubbleSize val="0"/>
        </c:dLbls>
        <c:gapWidth val="494"/>
        <c:overlap val="-27"/>
        <c:axId val="332586040"/>
        <c:axId val="332588992"/>
      </c:barChart>
      <c:lineChart>
        <c:grouping val="standard"/>
        <c:varyColors val="0"/>
        <c:ser>
          <c:idx val="1"/>
          <c:order val="1"/>
          <c:tx>
            <c:v>#REF!</c:v>
          </c:tx>
          <c:spPr>
            <a:ln w="28575" cap="rnd">
              <a:noFill/>
              <a:round/>
            </a:ln>
            <a:effectLst/>
          </c:spPr>
          <c:marker>
            <c:symbol val="dash"/>
            <c:size val="14"/>
            <c:spPr>
              <a:solidFill>
                <a:schemeClr val="accent3">
                  <a:lumMod val="10000"/>
                  <a:lumOff val="90000"/>
                </a:schemeClr>
              </a:solidFill>
              <a:ln w="9525">
                <a:noFill/>
              </a:ln>
              <a:effectLst/>
            </c:spPr>
          </c:marker>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
              <c:pt idx="0">
                <c:v>4.5</c:v>
              </c:pt>
            </c:numLit>
          </c:val>
          <c:smooth val="0"/>
          <c:extLst>
            <c:ext xmlns:c16="http://schemas.microsoft.com/office/drawing/2014/chart" uri="{C3380CC4-5D6E-409C-BE32-E72D297353CC}">
              <c16:uniqueId val="{00000002-DEA3-445D-A9A6-D1395771046E}"/>
            </c:ext>
          </c:extLst>
        </c:ser>
        <c:ser>
          <c:idx val="2"/>
          <c:order val="2"/>
          <c:tx>
            <c:v>#REF!</c:v>
          </c:tx>
          <c:spPr>
            <a:ln w="28575" cap="rnd">
              <a:noFill/>
              <a:round/>
            </a:ln>
            <a:effectLst/>
          </c:spPr>
          <c:marker>
            <c:symbol val="dash"/>
            <c:size val="14"/>
            <c:spPr>
              <a:solidFill>
                <a:schemeClr val="bg1">
                  <a:lumMod val="75000"/>
                </a:schemeClr>
              </a:solidFill>
              <a:ln w="9525">
                <a:noFill/>
              </a:ln>
              <a:effectLst/>
            </c:spPr>
          </c:marker>
          <c:dLbls>
            <c:dLbl>
              <c:idx val="0"/>
              <c:layout>
                <c:manualLayout>
                  <c:x val="0"/>
                  <c:y val="3.246199338719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A3-445D-A9A6-D1395771046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4.3885043564729926</c:v>
              </c:pt>
            </c:numLit>
          </c:val>
          <c:smooth val="0"/>
          <c:extLst>
            <c:ext xmlns:c16="http://schemas.microsoft.com/office/drawing/2014/chart" uri="{C3380CC4-5D6E-409C-BE32-E72D297353CC}">
              <c16:uniqueId val="{00000004-DEA3-445D-A9A6-D1395771046E}"/>
            </c:ext>
          </c:extLst>
        </c:ser>
        <c:ser>
          <c:idx val="3"/>
          <c:order val="3"/>
          <c:tx>
            <c:v>#REF!</c:v>
          </c:tx>
          <c:spPr>
            <a:ln w="25400" cap="rnd">
              <a:noFill/>
              <a:round/>
            </a:ln>
            <a:effectLst/>
          </c:spPr>
          <c:marker>
            <c:symbol val="circle"/>
            <c:size val="5"/>
            <c:spPr>
              <a:solidFill>
                <a:schemeClr val="accent3">
                  <a:lumMod val="50000"/>
                  <a:lumOff val="50000"/>
                </a:schemeClr>
              </a:solidFill>
              <a:ln w="9525">
                <a:noFill/>
              </a:ln>
              <a:effectLst/>
            </c:spPr>
          </c:marker>
          <c:dPt>
            <c:idx val="0"/>
            <c:marker>
              <c:symbol val="dash"/>
              <c:size val="14"/>
              <c:spPr>
                <a:solidFill>
                  <a:schemeClr val="accent3">
                    <a:lumMod val="50000"/>
                    <a:lumOff val="50000"/>
                  </a:schemeClr>
                </a:solidFill>
                <a:ln w="9525">
                  <a:noFill/>
                </a:ln>
                <a:effectLst/>
              </c:spPr>
            </c:marker>
            <c:bubble3D val="0"/>
            <c:extLst>
              <c:ext xmlns:c16="http://schemas.microsoft.com/office/drawing/2014/chart" uri="{C3380CC4-5D6E-409C-BE32-E72D297353CC}">
                <c16:uniqueId val="{00000005-DEA3-445D-A9A6-D1395771046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A3-445D-A9A6-D1395771046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5.6442521112564776</c:v>
              </c:pt>
            </c:numLit>
          </c:val>
          <c:smooth val="0"/>
          <c:extLst>
            <c:ext xmlns:c16="http://schemas.microsoft.com/office/drawing/2014/chart" uri="{C3380CC4-5D6E-409C-BE32-E72D297353CC}">
              <c16:uniqueId val="{00000006-DEA3-445D-A9A6-D1395771046E}"/>
            </c:ext>
          </c:extLst>
        </c:ser>
        <c:dLbls>
          <c:showLegendKey val="0"/>
          <c:showVal val="0"/>
          <c:showCatName val="0"/>
          <c:showSerName val="0"/>
          <c:showPercent val="0"/>
          <c:showBubbleSize val="0"/>
        </c:dLbls>
        <c:marker val="1"/>
        <c:smooth val="0"/>
        <c:axId val="332586040"/>
        <c:axId val="332588992"/>
      </c:lineChart>
      <c:catAx>
        <c:axId val="33258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noFill/>
                <a:latin typeface="Source Sans Pro" panose="020B0503030403020204" pitchFamily="34" charset="0"/>
                <a:ea typeface="Source Sans Pro" panose="020B0503030403020204" pitchFamily="34" charset="0"/>
                <a:cs typeface="+mn-cs"/>
              </a:defRPr>
            </a:pPr>
            <a:endParaRPr lang="en-US"/>
          </a:p>
        </c:txPr>
        <c:crossAx val="332588992"/>
        <c:crosses val="autoZero"/>
        <c:auto val="1"/>
        <c:lblAlgn val="ctr"/>
        <c:lblOffset val="100"/>
        <c:noMultiLvlLbl val="0"/>
      </c:catAx>
      <c:valAx>
        <c:axId val="33258899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32586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61332465020803E-2"/>
          <c:y val="5.0925925925925902E-2"/>
          <c:w val="0.90778343496536595"/>
          <c:h val="0.81931227790838901"/>
        </c:manualLayout>
      </c:layout>
      <c:areaChart>
        <c:grouping val="stacked"/>
        <c:varyColors val="0"/>
        <c:ser>
          <c:idx val="3"/>
          <c:order val="2"/>
          <c:spPr>
            <a:noFill/>
            <a:ln>
              <a:noFill/>
            </a:ln>
            <a:effectLst/>
          </c:spPr>
          <c:cat>
            <c:numRef>
              <c:f>'Figure C.1'!$A$3:$A$37</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'Figure C.1'!$D$3:$D$37</c:f>
              <c:numCache>
                <c:formatCode>#,##0</c:formatCode>
                <c:ptCount val="3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numCache>
            </c:numRef>
          </c:val>
          <c:extLst>
            <c:ext xmlns:c16="http://schemas.microsoft.com/office/drawing/2014/chart" uri="{C3380CC4-5D6E-409C-BE32-E72D297353CC}">
              <c16:uniqueId val="{00000000-BBA1-4958-AE60-D3047A972E1C}"/>
            </c:ext>
          </c:extLst>
        </c:ser>
        <c:ser>
          <c:idx val="2"/>
          <c:order val="3"/>
          <c:spPr>
            <a:solidFill>
              <a:schemeClr val="accent3">
                <a:lumMod val="25000"/>
                <a:lumOff val="75000"/>
              </a:schemeClr>
            </a:solidFill>
            <a:ln>
              <a:noFill/>
            </a:ln>
            <a:effectLst/>
          </c:spPr>
          <c:cat>
            <c:numRef>
              <c:f>'Figure C.1'!$A$3:$A$37</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'Figure C.1'!$F$3:$F$37</c:f>
              <c:numCache>
                <c:formatCode>#,##0.0</c:formatCode>
                <c:ptCount val="35"/>
                <c:pt idx="0">
                  <c:v>0</c:v>
                </c:pt>
                <c:pt idx="1">
                  <c:v>0</c:v>
                </c:pt>
                <c:pt idx="2">
                  <c:v>0</c:v>
                </c:pt>
                <c:pt idx="3">
                  <c:v>0</c:v>
                </c:pt>
                <c:pt idx="4">
                  <c:v>0</c:v>
                </c:pt>
                <c:pt idx="5">
                  <c:v>0</c:v>
                </c:pt>
                <c:pt idx="6">
                  <c:v>0</c:v>
                </c:pt>
                <c:pt idx="7">
                  <c:v>0</c:v>
                </c:pt>
                <c:pt idx="8">
                  <c:v>0</c:v>
                </c:pt>
                <c:pt idx="9">
                  <c:v>0.30018171567399765</c:v>
                </c:pt>
                <c:pt idx="10">
                  <c:v>0.17949484185471487</c:v>
                </c:pt>
                <c:pt idx="11">
                  <c:v>0.44135331593171045</c:v>
                </c:pt>
                <c:pt idx="12">
                  <c:v>1.1986876610584059</c:v>
                </c:pt>
                <c:pt idx="13">
                  <c:v>1.0387831254410997</c:v>
                </c:pt>
                <c:pt idx="14">
                  <c:v>0.49223275392569565</c:v>
                </c:pt>
                <c:pt idx="15">
                  <c:v>0</c:v>
                </c:pt>
                <c:pt idx="16">
                  <c:v>0.3379531194261256</c:v>
                </c:pt>
                <c:pt idx="17">
                  <c:v>0</c:v>
                </c:pt>
                <c:pt idx="18">
                  <c:v>0</c:v>
                </c:pt>
                <c:pt idx="19">
                  <c:v>0</c:v>
                </c:pt>
                <c:pt idx="20">
                  <c:v>0</c:v>
                </c:pt>
                <c:pt idx="21">
                  <c:v>0</c:v>
                </c:pt>
                <c:pt idx="22">
                  <c:v>0</c:v>
                </c:pt>
                <c:pt idx="23">
                  <c:v>0</c:v>
                </c:pt>
                <c:pt idx="24">
                  <c:v>0</c:v>
                </c:pt>
                <c:pt idx="25">
                  <c:v>0.53435731732824365</c:v>
                </c:pt>
                <c:pt idx="26">
                  <c:v>0.67908462226927746</c:v>
                </c:pt>
                <c:pt idx="27">
                  <c:v>1.0823273670813567</c:v>
                </c:pt>
                <c:pt idx="28">
                  <c:v>2.3463504553742194</c:v>
                </c:pt>
                <c:pt idx="29">
                  <c:v>1.7675906183368877</c:v>
                </c:pt>
                <c:pt idx="30">
                  <c:v>1.6175869120654394</c:v>
                </c:pt>
                <c:pt idx="31">
                  <c:v>1.5789515051481562</c:v>
                </c:pt>
                <c:pt idx="32">
                  <c:v>1.5499058380414308</c:v>
                </c:pt>
                <c:pt idx="33">
                  <c:v>1.4629789685969463</c:v>
                </c:pt>
                <c:pt idx="34">
                  <c:v>1.3276146033488896</c:v>
                </c:pt>
              </c:numCache>
            </c:numRef>
          </c:val>
          <c:extLst>
            <c:ext xmlns:c16="http://schemas.microsoft.com/office/drawing/2014/chart" uri="{C3380CC4-5D6E-409C-BE32-E72D297353CC}">
              <c16:uniqueId val="{00000001-BBA1-4958-AE60-D3047A972E1C}"/>
            </c:ext>
          </c:extLst>
        </c:ser>
        <c:dLbls>
          <c:showLegendKey val="0"/>
          <c:showVal val="0"/>
          <c:showCatName val="0"/>
          <c:showSerName val="0"/>
          <c:showPercent val="0"/>
          <c:showBubbleSize val="0"/>
        </c:dLbls>
        <c:axId val="964580240"/>
        <c:axId val="899856368"/>
      </c:areaChart>
      <c:barChart>
        <c:barDir val="col"/>
        <c:grouping val="clustered"/>
        <c:varyColors val="0"/>
        <c:ser>
          <c:idx val="4"/>
          <c:order val="4"/>
          <c:spPr>
            <a:solidFill>
              <a:srgbClr val="979797">
                <a:alpha val="32157"/>
              </a:srgbClr>
            </a:solidFill>
            <a:ln>
              <a:noFill/>
            </a:ln>
            <a:effectLst/>
          </c:spPr>
          <c:invertIfNegative val="0"/>
          <c:cat>
            <c:numRef>
              <c:f>'Figure C.1'!$A$3:$A$37</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'Figure C.1'!$E$3:$E$37</c:f>
              <c:numCache>
                <c:formatCode>#,##0</c:formatCode>
                <c:ptCount val="35"/>
                <c:pt idx="29">
                  <c:v>100</c:v>
                </c:pt>
                <c:pt idx="30">
                  <c:v>100</c:v>
                </c:pt>
                <c:pt idx="31">
                  <c:v>100</c:v>
                </c:pt>
                <c:pt idx="32">
                  <c:v>100</c:v>
                </c:pt>
                <c:pt idx="33">
                  <c:v>100</c:v>
                </c:pt>
                <c:pt idx="34">
                  <c:v>100</c:v>
                </c:pt>
              </c:numCache>
            </c:numRef>
          </c:val>
          <c:extLst>
            <c:ext xmlns:c16="http://schemas.microsoft.com/office/drawing/2014/chart" uri="{C3380CC4-5D6E-409C-BE32-E72D297353CC}">
              <c16:uniqueId val="{00000002-BBA1-4958-AE60-D3047A972E1C}"/>
            </c:ext>
          </c:extLst>
        </c:ser>
        <c:dLbls>
          <c:showLegendKey val="0"/>
          <c:showVal val="0"/>
          <c:showCatName val="0"/>
          <c:showSerName val="0"/>
          <c:showPercent val="0"/>
          <c:showBubbleSize val="0"/>
        </c:dLbls>
        <c:gapWidth val="0"/>
        <c:axId val="876867696"/>
        <c:axId val="876865376"/>
      </c:barChart>
      <c:lineChart>
        <c:grouping val="standard"/>
        <c:varyColors val="0"/>
        <c:ser>
          <c:idx val="0"/>
          <c:order val="0"/>
          <c:spPr>
            <a:ln w="28575" cap="rnd">
              <a:solidFill>
                <a:schemeClr val="bg2"/>
              </a:solidFill>
              <a:round/>
            </a:ln>
            <a:effectLst/>
          </c:spPr>
          <c:marker>
            <c:symbol val="none"/>
          </c:marker>
          <c:cat>
            <c:numRef>
              <c:f>'Figure C.1'!$A$3:$A$37</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'Figure C.1'!$B$3:$B$37</c:f>
              <c:numCache>
                <c:formatCode>#,##0.0</c:formatCode>
                <c:ptCount val="35"/>
                <c:pt idx="0">
                  <c:v>5.9984954558241697</c:v>
                </c:pt>
                <c:pt idx="1">
                  <c:v>7.0947911250934954</c:v>
                </c:pt>
                <c:pt idx="2">
                  <c:v>8.2952535530448053</c:v>
                </c:pt>
                <c:pt idx="3">
                  <c:v>9.8068485605489268</c:v>
                </c:pt>
                <c:pt idx="4">
                  <c:v>10.521490881083819</c:v>
                </c:pt>
                <c:pt idx="5">
                  <c:v>10.108518546054372</c:v>
                </c:pt>
                <c:pt idx="6">
                  <c:v>11.388394941093933</c:v>
                </c:pt>
                <c:pt idx="7">
                  <c:v>11.900945580354245</c:v>
                </c:pt>
                <c:pt idx="8">
                  <c:v>12.802194384275451</c:v>
                </c:pt>
                <c:pt idx="9">
                  <c:v>14.600363431347995</c:v>
                </c:pt>
                <c:pt idx="10">
                  <c:v>14.35898968370943</c:v>
                </c:pt>
                <c:pt idx="11">
                  <c:v>14.882706631863421</c:v>
                </c:pt>
                <c:pt idx="12">
                  <c:v>16.397375322116812</c:v>
                </c:pt>
                <c:pt idx="13">
                  <c:v>16.077566250882199</c:v>
                </c:pt>
                <c:pt idx="14">
                  <c:v>14.984465507851391</c:v>
                </c:pt>
                <c:pt idx="15">
                  <c:v>13.990143112392724</c:v>
                </c:pt>
                <c:pt idx="16">
                  <c:v>14.675906238852251</c:v>
                </c:pt>
                <c:pt idx="17">
                  <c:v>13.525317765204484</c:v>
                </c:pt>
                <c:pt idx="18">
                  <c:v>12.423350541317259</c:v>
                </c:pt>
                <c:pt idx="19">
                  <c:v>11.803666675715434</c:v>
                </c:pt>
                <c:pt idx="20">
                  <c:v>12.356873055301271</c:v>
                </c:pt>
                <c:pt idx="21">
                  <c:v>10.345223820605552</c:v>
                </c:pt>
                <c:pt idx="22">
                  <c:v>11.503727050920409</c:v>
                </c:pt>
                <c:pt idx="23">
                  <c:v>11.295418733320716</c:v>
                </c:pt>
                <c:pt idx="24">
                  <c:v>11.177897516209297</c:v>
                </c:pt>
                <c:pt idx="25">
                  <c:v>15.068714634656487</c:v>
                </c:pt>
                <c:pt idx="26">
                  <c:v>15.358169244538555</c:v>
                </c:pt>
                <c:pt idx="27">
                  <c:v>16.164654734162713</c:v>
                </c:pt>
                <c:pt idx="28">
                  <c:v>18.692700910748439</c:v>
                </c:pt>
                <c:pt idx="29">
                  <c:v>17.535181236673775</c:v>
                </c:pt>
                <c:pt idx="30">
                  <c:v>17.235173824130879</c:v>
                </c:pt>
                <c:pt idx="31">
                  <c:v>17.157903010296312</c:v>
                </c:pt>
                <c:pt idx="32">
                  <c:v>17.099811676082862</c:v>
                </c:pt>
                <c:pt idx="33">
                  <c:v>16.925957937193893</c:v>
                </c:pt>
                <c:pt idx="34">
                  <c:v>16.655229206697779</c:v>
                </c:pt>
              </c:numCache>
            </c:numRef>
          </c:val>
          <c:smooth val="0"/>
          <c:extLst>
            <c:ext xmlns:c16="http://schemas.microsoft.com/office/drawing/2014/chart" uri="{C3380CC4-5D6E-409C-BE32-E72D297353CC}">
              <c16:uniqueId val="{00000003-BBA1-4958-AE60-D3047A972E1C}"/>
            </c:ext>
          </c:extLst>
        </c:ser>
        <c:ser>
          <c:idx val="1"/>
          <c:order val="1"/>
          <c:spPr>
            <a:ln w="19050" cap="rnd">
              <a:solidFill>
                <a:schemeClr val="accent3">
                  <a:lumMod val="50000"/>
                  <a:lumOff val="50000"/>
                </a:schemeClr>
              </a:solidFill>
              <a:round/>
            </a:ln>
            <a:effectLst/>
          </c:spPr>
          <c:marker>
            <c:symbol val="none"/>
          </c:marker>
          <c:cat>
            <c:numRef>
              <c:f>'Figure C.1'!$A$3:$A$37</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'Figure C.1'!$C$3:$C$37</c:f>
              <c:numCache>
                <c:formatCode>#,##0</c:formatCode>
                <c:ptCount val="3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numCache>
            </c:numRef>
          </c:val>
          <c:smooth val="0"/>
          <c:extLst>
            <c:ext xmlns:c16="http://schemas.microsoft.com/office/drawing/2014/chart" uri="{C3380CC4-5D6E-409C-BE32-E72D297353CC}">
              <c16:uniqueId val="{00000004-BBA1-4958-AE60-D3047A972E1C}"/>
            </c:ext>
          </c:extLst>
        </c:ser>
        <c:dLbls>
          <c:showLegendKey val="0"/>
          <c:showVal val="0"/>
          <c:showCatName val="0"/>
          <c:showSerName val="0"/>
          <c:showPercent val="0"/>
          <c:showBubbleSize val="0"/>
        </c:dLbls>
        <c:marker val="1"/>
        <c:smooth val="0"/>
        <c:axId val="964580240"/>
        <c:axId val="899856368"/>
      </c:lineChart>
      <c:catAx>
        <c:axId val="96458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99856368"/>
        <c:crosses val="autoZero"/>
        <c:auto val="1"/>
        <c:lblAlgn val="ctr"/>
        <c:lblOffset val="100"/>
        <c:noMultiLvlLbl val="0"/>
      </c:catAx>
      <c:valAx>
        <c:axId val="8998563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4580240"/>
        <c:crosses val="autoZero"/>
        <c:crossBetween val="between"/>
      </c:valAx>
      <c:valAx>
        <c:axId val="876865376"/>
        <c:scaling>
          <c:orientation val="minMax"/>
          <c:max val="1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500" b="0" i="0" u="none" strike="noStrike" kern="1200" baseline="0">
                <a:noFill/>
                <a:latin typeface="Source Sans Pro" panose="020B0503030403020204" pitchFamily="34" charset="0"/>
                <a:ea typeface="Source Sans Pro" panose="020B0503030403020204" pitchFamily="34" charset="0"/>
                <a:cs typeface="+mn-cs"/>
              </a:defRPr>
            </a:pPr>
            <a:endParaRPr lang="en-US"/>
          </a:p>
        </c:txPr>
        <c:crossAx val="876867696"/>
        <c:crosses val="max"/>
        <c:crossBetween val="between"/>
      </c:valAx>
      <c:catAx>
        <c:axId val="876867696"/>
        <c:scaling>
          <c:orientation val="minMax"/>
        </c:scaling>
        <c:delete val="1"/>
        <c:axPos val="b"/>
        <c:numFmt formatCode="General" sourceLinked="1"/>
        <c:majorTickMark val="out"/>
        <c:minorTickMark val="none"/>
        <c:tickLblPos val="nextTo"/>
        <c:crossAx val="8768653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28717189564301E-2"/>
          <c:y val="5.5267712957486302E-2"/>
          <c:w val="0.91090772300515599"/>
          <c:h val="0.73110226811585999"/>
        </c:manualLayout>
      </c:layout>
      <c:lineChart>
        <c:grouping val="standard"/>
        <c:varyColors val="0"/>
        <c:ser>
          <c:idx val="0"/>
          <c:order val="0"/>
          <c:spPr>
            <a:ln w="19050" cap="rnd">
              <a:solidFill>
                <a:schemeClr val="bg2"/>
              </a:solidFill>
              <a:round/>
            </a:ln>
            <a:effectLst/>
          </c:spPr>
          <c:marker>
            <c:symbol val="none"/>
          </c:marker>
          <c:cat>
            <c:strRef>
              <c:f>'Figure 1.2'!$A$5:$A$35</c:f>
              <c:strCache>
                <c:ptCount val="31"/>
                <c:pt idx="0">
                  <c:v>2012Q1</c:v>
                </c:pt>
                <c:pt idx="1">
                  <c:v>2012Q2</c:v>
                </c:pt>
                <c:pt idx="2">
                  <c:v>2012Q3</c:v>
                </c:pt>
                <c:pt idx="3">
                  <c:v>2012Q4</c:v>
                </c:pt>
                <c:pt idx="4">
                  <c:v>2013Q1</c:v>
                </c:pt>
                <c:pt idx="5">
                  <c:v>2013Q2</c:v>
                </c:pt>
                <c:pt idx="6">
                  <c:v>2013Q3</c:v>
                </c:pt>
                <c:pt idx="7">
                  <c:v>2013Q4</c:v>
                </c:pt>
                <c:pt idx="8">
                  <c:v>2014Q1</c:v>
                </c:pt>
                <c:pt idx="9">
                  <c:v>2014Q2</c:v>
                </c:pt>
                <c:pt idx="10">
                  <c:v>2014Q3</c:v>
                </c:pt>
                <c:pt idx="11">
                  <c:v>2014Q4</c:v>
                </c:pt>
                <c:pt idx="12">
                  <c:v>2015Q1</c:v>
                </c:pt>
                <c:pt idx="13">
                  <c:v>2015Q2</c:v>
                </c:pt>
                <c:pt idx="14">
                  <c:v>2015Q3</c:v>
                </c:pt>
                <c:pt idx="15">
                  <c:v>2015Q4</c:v>
                </c:pt>
                <c:pt idx="16">
                  <c:v>2016Q1</c:v>
                </c:pt>
                <c:pt idx="17">
                  <c:v>2016Q2</c:v>
                </c:pt>
                <c:pt idx="18">
                  <c:v>2016Q3</c:v>
                </c:pt>
                <c:pt idx="19">
                  <c:v>2016Q4</c:v>
                </c:pt>
                <c:pt idx="20">
                  <c:v>2017Q1</c:v>
                </c:pt>
                <c:pt idx="21">
                  <c:v>2017Q2</c:v>
                </c:pt>
                <c:pt idx="22">
                  <c:v>2017Q3</c:v>
                </c:pt>
                <c:pt idx="23">
                  <c:v>2017Q4</c:v>
                </c:pt>
                <c:pt idx="24">
                  <c:v>2018Q1</c:v>
                </c:pt>
                <c:pt idx="25">
                  <c:v>2018Q2</c:v>
                </c:pt>
                <c:pt idx="26">
                  <c:v>2018Q3</c:v>
                </c:pt>
                <c:pt idx="27">
                  <c:v>2018Q4</c:v>
                </c:pt>
                <c:pt idx="28">
                  <c:v>2019Q1</c:v>
                </c:pt>
                <c:pt idx="29">
                  <c:v>2019Q2</c:v>
                </c:pt>
                <c:pt idx="30">
                  <c:v>2019Q3</c:v>
                </c:pt>
              </c:strCache>
            </c:strRef>
          </c:cat>
          <c:val>
            <c:numRef>
              <c:f>'Figure 1.2'!$B$5:$B$35</c:f>
              <c:numCache>
                <c:formatCode>0.0</c:formatCode>
                <c:ptCount val="31"/>
                <c:pt idx="0">
                  <c:v>-1.438529038670282</c:v>
                </c:pt>
                <c:pt idx="1">
                  <c:v>-1.2380401640206173</c:v>
                </c:pt>
                <c:pt idx="2">
                  <c:v>-0.62141364994580783</c:v>
                </c:pt>
                <c:pt idx="3">
                  <c:v>-0.42494605435604171</c:v>
                </c:pt>
                <c:pt idx="4">
                  <c:v>0.18443085169903384</c:v>
                </c:pt>
                <c:pt idx="5">
                  <c:v>1.121816197801607</c:v>
                </c:pt>
                <c:pt idx="6">
                  <c:v>2.0927571709861184</c:v>
                </c:pt>
                <c:pt idx="7">
                  <c:v>3.0484724401074459</c:v>
                </c:pt>
                <c:pt idx="8">
                  <c:v>3.4328397743225594</c:v>
                </c:pt>
                <c:pt idx="9">
                  <c:v>3.3544328784429212</c:v>
                </c:pt>
                <c:pt idx="10">
                  <c:v>2.9607620834799349</c:v>
                </c:pt>
                <c:pt idx="11">
                  <c:v>2.631884506715167</c:v>
                </c:pt>
                <c:pt idx="12">
                  <c:v>2.6761248687546413</c:v>
                </c:pt>
                <c:pt idx="13">
                  <c:v>3.111869413532304</c:v>
                </c:pt>
                <c:pt idx="14">
                  <c:v>3.3958156665696322</c:v>
                </c:pt>
                <c:pt idx="15">
                  <c:v>3.448102475141738</c:v>
                </c:pt>
                <c:pt idx="16">
                  <c:v>3.4543822018256947</c:v>
                </c:pt>
                <c:pt idx="17">
                  <c:v>3.3908769850090152</c:v>
                </c:pt>
                <c:pt idx="18">
                  <c:v>3.4483180727611114</c:v>
                </c:pt>
                <c:pt idx="19">
                  <c:v>3.6406056334605097</c:v>
                </c:pt>
                <c:pt idx="20">
                  <c:v>3.746474119433941</c:v>
                </c:pt>
                <c:pt idx="21">
                  <c:v>3.43970953563921</c:v>
                </c:pt>
                <c:pt idx="22">
                  <c:v>3.0576624974854525</c:v>
                </c:pt>
                <c:pt idx="23">
                  <c:v>2.9030366983233762</c:v>
                </c:pt>
                <c:pt idx="24">
                  <c:v>2.6990913949759516</c:v>
                </c:pt>
                <c:pt idx="25">
                  <c:v>2.9119711804914203</c:v>
                </c:pt>
                <c:pt idx="26">
                  <c:v>3.104727130768282</c:v>
                </c:pt>
                <c:pt idx="27">
                  <c:v>2.8895016293325426</c:v>
                </c:pt>
                <c:pt idx="28">
                  <c:v>3.0829628121146158</c:v>
                </c:pt>
                <c:pt idx="29">
                  <c:v>2.7308425894760404</c:v>
                </c:pt>
                <c:pt idx="30">
                  <c:v>2.5657872757441709</c:v>
                </c:pt>
              </c:numCache>
            </c:numRef>
          </c:val>
          <c:smooth val="0"/>
          <c:extLst>
            <c:ext xmlns:c16="http://schemas.microsoft.com/office/drawing/2014/chart" uri="{C3380CC4-5D6E-409C-BE32-E72D297353CC}">
              <c16:uniqueId val="{00000000-0739-4B4A-BD4A-DF3F2303A375}"/>
            </c:ext>
          </c:extLst>
        </c:ser>
        <c:ser>
          <c:idx val="1"/>
          <c:order val="1"/>
          <c:spPr>
            <a:ln w="19050" cap="rnd">
              <a:solidFill>
                <a:schemeClr val="bg2">
                  <a:lumMod val="50000"/>
                  <a:lumOff val="50000"/>
                </a:schemeClr>
              </a:solidFill>
              <a:round/>
            </a:ln>
            <a:effectLst/>
          </c:spPr>
          <c:marker>
            <c:symbol val="none"/>
          </c:marker>
          <c:cat>
            <c:strRef>
              <c:f>'Figure 1.2'!$A$5:$A$35</c:f>
              <c:strCache>
                <c:ptCount val="31"/>
                <c:pt idx="0">
                  <c:v>2012Q1</c:v>
                </c:pt>
                <c:pt idx="1">
                  <c:v>2012Q2</c:v>
                </c:pt>
                <c:pt idx="2">
                  <c:v>2012Q3</c:v>
                </c:pt>
                <c:pt idx="3">
                  <c:v>2012Q4</c:v>
                </c:pt>
                <c:pt idx="4">
                  <c:v>2013Q1</c:v>
                </c:pt>
                <c:pt idx="5">
                  <c:v>2013Q2</c:v>
                </c:pt>
                <c:pt idx="6">
                  <c:v>2013Q3</c:v>
                </c:pt>
                <c:pt idx="7">
                  <c:v>2013Q4</c:v>
                </c:pt>
                <c:pt idx="8">
                  <c:v>2014Q1</c:v>
                </c:pt>
                <c:pt idx="9">
                  <c:v>2014Q2</c:v>
                </c:pt>
                <c:pt idx="10">
                  <c:v>2014Q3</c:v>
                </c:pt>
                <c:pt idx="11">
                  <c:v>2014Q4</c:v>
                </c:pt>
                <c:pt idx="12">
                  <c:v>2015Q1</c:v>
                </c:pt>
                <c:pt idx="13">
                  <c:v>2015Q2</c:v>
                </c:pt>
                <c:pt idx="14">
                  <c:v>2015Q3</c:v>
                </c:pt>
                <c:pt idx="15">
                  <c:v>2015Q4</c:v>
                </c:pt>
                <c:pt idx="16">
                  <c:v>2016Q1</c:v>
                </c:pt>
                <c:pt idx="17">
                  <c:v>2016Q2</c:v>
                </c:pt>
                <c:pt idx="18">
                  <c:v>2016Q3</c:v>
                </c:pt>
                <c:pt idx="19">
                  <c:v>2016Q4</c:v>
                </c:pt>
                <c:pt idx="20">
                  <c:v>2017Q1</c:v>
                </c:pt>
                <c:pt idx="21">
                  <c:v>2017Q2</c:v>
                </c:pt>
                <c:pt idx="22">
                  <c:v>2017Q3</c:v>
                </c:pt>
                <c:pt idx="23">
                  <c:v>2017Q4</c:v>
                </c:pt>
                <c:pt idx="24">
                  <c:v>2018Q1</c:v>
                </c:pt>
                <c:pt idx="25">
                  <c:v>2018Q2</c:v>
                </c:pt>
                <c:pt idx="26">
                  <c:v>2018Q3</c:v>
                </c:pt>
                <c:pt idx="27">
                  <c:v>2018Q4</c:v>
                </c:pt>
                <c:pt idx="28">
                  <c:v>2019Q1</c:v>
                </c:pt>
                <c:pt idx="29">
                  <c:v>2019Q2</c:v>
                </c:pt>
                <c:pt idx="30">
                  <c:v>2019Q3</c:v>
                </c:pt>
              </c:strCache>
            </c:strRef>
          </c:cat>
          <c:val>
            <c:numRef>
              <c:f>'Figure 1.2'!$C$5:$C$35</c:f>
              <c:numCache>
                <c:formatCode>0.0</c:formatCode>
                <c:ptCount val="31"/>
                <c:pt idx="0">
                  <c:v>-2.0768732749514527</c:v>
                </c:pt>
                <c:pt idx="1">
                  <c:v>-1.6247163193728085</c:v>
                </c:pt>
                <c:pt idx="2">
                  <c:v>-0.94727528236091985</c:v>
                </c:pt>
                <c:pt idx="3">
                  <c:v>-0.94210078044881129</c:v>
                </c:pt>
                <c:pt idx="4">
                  <c:v>-0.8264462809917319</c:v>
                </c:pt>
                <c:pt idx="5">
                  <c:v>0.17127178035268287</c:v>
                </c:pt>
                <c:pt idx="6">
                  <c:v>1.5501024644002115</c:v>
                </c:pt>
                <c:pt idx="7">
                  <c:v>2.9268806260857474</c:v>
                </c:pt>
                <c:pt idx="8">
                  <c:v>4.0403508771929921</c:v>
                </c:pt>
                <c:pt idx="9">
                  <c:v>4.3477502311705081</c:v>
                </c:pt>
                <c:pt idx="10">
                  <c:v>3.9170030011383545</c:v>
                </c:pt>
                <c:pt idx="11">
                  <c:v>3.7557324786470474</c:v>
                </c:pt>
                <c:pt idx="12">
                  <c:v>3.7755256900999825</c:v>
                </c:pt>
                <c:pt idx="13">
                  <c:v>4.0963734555000002</c:v>
                </c:pt>
                <c:pt idx="14">
                  <c:v>4.5577519958837485</c:v>
                </c:pt>
                <c:pt idx="15">
                  <c:v>4.4084784751889714</c:v>
                </c:pt>
                <c:pt idx="16">
                  <c:v>4.0541418868415207</c:v>
                </c:pt>
                <c:pt idx="17">
                  <c:v>3.8066785524984539</c:v>
                </c:pt>
                <c:pt idx="18">
                  <c:v>3.5304389237241054</c:v>
                </c:pt>
                <c:pt idx="19">
                  <c:v>3.9311961978502694</c:v>
                </c:pt>
                <c:pt idx="20">
                  <c:v>4.5301934818932494</c:v>
                </c:pt>
                <c:pt idx="21">
                  <c:v>4.935864704699128</c:v>
                </c:pt>
                <c:pt idx="22">
                  <c:v>5.5413299805271379</c:v>
                </c:pt>
                <c:pt idx="23">
                  <c:v>5.3769627958389208</c:v>
                </c:pt>
                <c:pt idx="24">
                  <c:v>5.0434730646269799</c:v>
                </c:pt>
                <c:pt idx="25">
                  <c:v>4.7538300476267779</c:v>
                </c:pt>
                <c:pt idx="26">
                  <c:v>3.8528031612743803</c:v>
                </c:pt>
                <c:pt idx="27">
                  <c:v>3.4127485917921661</c:v>
                </c:pt>
                <c:pt idx="28">
                  <c:v>3.241175299371406</c:v>
                </c:pt>
                <c:pt idx="29">
                  <c:v>2.7363709302816801</c:v>
                </c:pt>
                <c:pt idx="30">
                  <c:v>2.66769252290689</c:v>
                </c:pt>
              </c:numCache>
            </c:numRef>
          </c:val>
          <c:smooth val="0"/>
          <c:extLst>
            <c:ext xmlns:c16="http://schemas.microsoft.com/office/drawing/2014/chart" uri="{C3380CC4-5D6E-409C-BE32-E72D297353CC}">
              <c16:uniqueId val="{00000001-0739-4B4A-BD4A-DF3F2303A375}"/>
            </c:ext>
          </c:extLst>
        </c:ser>
        <c:dLbls>
          <c:showLegendKey val="0"/>
          <c:showVal val="0"/>
          <c:showCatName val="0"/>
          <c:showSerName val="0"/>
          <c:showPercent val="0"/>
          <c:showBubbleSize val="0"/>
        </c:dLbls>
        <c:smooth val="0"/>
        <c:axId val="1456530080"/>
        <c:axId val="1456534800"/>
      </c:lineChart>
      <c:catAx>
        <c:axId val="1456530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56534800"/>
        <c:crosses val="autoZero"/>
        <c:auto val="1"/>
        <c:lblAlgn val="ctr"/>
        <c:lblOffset val="100"/>
        <c:noMultiLvlLbl val="0"/>
      </c:catAx>
      <c:valAx>
        <c:axId val="14565348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56530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C.2'!$A$5</c:f>
              <c:strCache>
                <c:ptCount val="1"/>
                <c:pt idx="0">
                  <c:v>DoF Approach</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charset="0"/>
                    <a:ea typeface="Source Sans Pro" charset="0"/>
                    <a:cs typeface="Source Sans Pro"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C.2'!$B$4:$F$4</c:f>
              <c:numCache>
                <c:formatCode>General</c:formatCode>
                <c:ptCount val="5"/>
                <c:pt idx="0">
                  <c:v>2015</c:v>
                </c:pt>
                <c:pt idx="1">
                  <c:v>2016</c:v>
                </c:pt>
                <c:pt idx="2">
                  <c:v>2017</c:v>
                </c:pt>
                <c:pt idx="3">
                  <c:v>2018</c:v>
                </c:pt>
                <c:pt idx="4">
                  <c:v>2019</c:v>
                </c:pt>
              </c:numCache>
            </c:numRef>
          </c:cat>
          <c:val>
            <c:numRef>
              <c:f>'Figure C.2'!$B$5:$F$5</c:f>
              <c:numCache>
                <c:formatCode>#,##0.0</c:formatCode>
                <c:ptCount val="5"/>
                <c:pt idx="0">
                  <c:v>0.48734983999999987</c:v>
                </c:pt>
                <c:pt idx="1">
                  <c:v>0.6500806599999992</c:v>
                </c:pt>
                <c:pt idx="2">
                  <c:v>1.0982709799999995</c:v>
                </c:pt>
                <c:pt idx="3">
                  <c:v>2.6071469799999996</c:v>
                </c:pt>
                <c:pt idx="4">
                  <c:v>2.0724999999999998</c:v>
                </c:pt>
              </c:numCache>
            </c:numRef>
          </c:val>
          <c:extLst>
            <c:ext xmlns:c16="http://schemas.microsoft.com/office/drawing/2014/chart" uri="{C3380CC4-5D6E-409C-BE32-E72D297353CC}">
              <c16:uniqueId val="{00000000-0430-4659-A790-50FCF4FDF146}"/>
            </c:ext>
          </c:extLst>
        </c:ser>
        <c:ser>
          <c:idx val="1"/>
          <c:order val="1"/>
          <c:tx>
            <c:strRef>
              <c:f>'Figure C.2'!$A$6</c:f>
              <c:strCache>
                <c:ptCount val="1"/>
                <c:pt idx="0">
                  <c:v>Fiscal Council Approach</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charset="0"/>
                    <a:ea typeface="Source Sans Pro" charset="0"/>
                    <a:cs typeface="Source Sans Pro"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C.2'!$B$4:$F$4</c:f>
              <c:numCache>
                <c:formatCode>General</c:formatCode>
                <c:ptCount val="5"/>
                <c:pt idx="0">
                  <c:v>2015</c:v>
                </c:pt>
                <c:pt idx="1">
                  <c:v>2016</c:v>
                </c:pt>
                <c:pt idx="2">
                  <c:v>2017</c:v>
                </c:pt>
                <c:pt idx="3">
                  <c:v>2018</c:v>
                </c:pt>
                <c:pt idx="4">
                  <c:v>2019</c:v>
                </c:pt>
              </c:numCache>
            </c:numRef>
          </c:cat>
          <c:val>
            <c:numRef>
              <c:f>'Figure C.2'!$B$6:$F$6</c:f>
              <c:numCache>
                <c:formatCode>0.0</c:formatCode>
                <c:ptCount val="5"/>
                <c:pt idx="0">
                  <c:v>2.2999999999999998</c:v>
                </c:pt>
                <c:pt idx="1">
                  <c:v>2.2999999999999998</c:v>
                </c:pt>
                <c:pt idx="2">
                  <c:v>2.8999999999999995</c:v>
                </c:pt>
                <c:pt idx="3">
                  <c:v>4.7</c:v>
                </c:pt>
                <c:pt idx="4">
                  <c:v>5.4849999999999994</c:v>
                </c:pt>
              </c:numCache>
            </c:numRef>
          </c:val>
          <c:extLst>
            <c:ext xmlns:c16="http://schemas.microsoft.com/office/drawing/2014/chart" uri="{C3380CC4-5D6E-409C-BE32-E72D297353CC}">
              <c16:uniqueId val="{00000001-0430-4659-A790-50FCF4FDF146}"/>
            </c:ext>
          </c:extLst>
        </c:ser>
        <c:dLbls>
          <c:showLegendKey val="0"/>
          <c:showVal val="0"/>
          <c:showCatName val="0"/>
          <c:showSerName val="0"/>
          <c:showPercent val="0"/>
          <c:showBubbleSize val="0"/>
        </c:dLbls>
        <c:gapWidth val="127"/>
        <c:overlap val="-27"/>
        <c:axId val="935194160"/>
        <c:axId val="958182768"/>
      </c:barChart>
      <c:catAx>
        <c:axId val="93519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charset="0"/>
                <a:ea typeface="Source Sans Pro" charset="0"/>
                <a:cs typeface="Source Sans Pro" charset="0"/>
              </a:defRPr>
            </a:pPr>
            <a:endParaRPr lang="en-US"/>
          </a:p>
        </c:txPr>
        <c:crossAx val="958182768"/>
        <c:crosses val="autoZero"/>
        <c:auto val="1"/>
        <c:lblAlgn val="ctr"/>
        <c:lblOffset val="100"/>
        <c:noMultiLvlLbl val="0"/>
      </c:catAx>
      <c:valAx>
        <c:axId val="9581827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charset="0"/>
                <a:ea typeface="Source Sans Pro" charset="0"/>
                <a:cs typeface="Source Sans Pro" charset="0"/>
              </a:defRPr>
            </a:pPr>
            <a:endParaRPr lang="en-US"/>
          </a:p>
        </c:txPr>
        <c:crossAx val="93519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charset="0"/>
              <a:ea typeface="Source Sans Pro" charset="0"/>
              <a:cs typeface="Source Sans Pro"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Source Sans Pro" charset="0"/>
          <a:ea typeface="Source Sans Pro" charset="0"/>
          <a:cs typeface="Source Sans Pro"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C.2'!$A$5</c:f>
              <c:strCache>
                <c:ptCount val="1"/>
                <c:pt idx="0">
                  <c:v>DoF Approach</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charset="0"/>
                    <a:ea typeface="Source Sans Pro" charset="0"/>
                    <a:cs typeface="Source Sans Pro"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C.2'!$B$4:$F$4</c:f>
              <c:numCache>
                <c:formatCode>General</c:formatCode>
                <c:ptCount val="5"/>
                <c:pt idx="0">
                  <c:v>2015</c:v>
                </c:pt>
                <c:pt idx="1">
                  <c:v>2016</c:v>
                </c:pt>
                <c:pt idx="2">
                  <c:v>2017</c:v>
                </c:pt>
                <c:pt idx="3">
                  <c:v>2018</c:v>
                </c:pt>
                <c:pt idx="4">
                  <c:v>2019</c:v>
                </c:pt>
              </c:numCache>
            </c:numRef>
          </c:cat>
          <c:val>
            <c:numRef>
              <c:f>'Figure C.2'!$B$11:$F$11</c:f>
              <c:numCache>
                <c:formatCode>#,##0.0</c:formatCode>
                <c:ptCount val="5"/>
                <c:pt idx="0">
                  <c:v>0.48734983999999987</c:v>
                </c:pt>
                <c:pt idx="1">
                  <c:v>1.1374304999999991</c:v>
                </c:pt>
                <c:pt idx="2">
                  <c:v>2.2357014799999986</c:v>
                </c:pt>
                <c:pt idx="3">
                  <c:v>4.8428484599999981</c:v>
                </c:pt>
                <c:pt idx="4">
                  <c:v>6.9153484599999979</c:v>
                </c:pt>
              </c:numCache>
            </c:numRef>
          </c:val>
          <c:extLst>
            <c:ext xmlns:c16="http://schemas.microsoft.com/office/drawing/2014/chart" uri="{C3380CC4-5D6E-409C-BE32-E72D297353CC}">
              <c16:uniqueId val="{00000000-789B-4D5A-AC6E-C593FFB553D4}"/>
            </c:ext>
          </c:extLst>
        </c:ser>
        <c:ser>
          <c:idx val="1"/>
          <c:order val="1"/>
          <c:tx>
            <c:strRef>
              <c:f>'Figure C.2'!$A$6</c:f>
              <c:strCache>
                <c:ptCount val="1"/>
                <c:pt idx="0">
                  <c:v>Fiscal Council Approach</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charset="0"/>
                    <a:ea typeface="Source Sans Pro" charset="0"/>
                    <a:cs typeface="Source Sans Pro"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C.2'!$B$4:$F$4</c:f>
              <c:numCache>
                <c:formatCode>General</c:formatCode>
                <c:ptCount val="5"/>
                <c:pt idx="0">
                  <c:v>2015</c:v>
                </c:pt>
                <c:pt idx="1">
                  <c:v>2016</c:v>
                </c:pt>
                <c:pt idx="2">
                  <c:v>2017</c:v>
                </c:pt>
                <c:pt idx="3">
                  <c:v>2018</c:v>
                </c:pt>
                <c:pt idx="4">
                  <c:v>2019</c:v>
                </c:pt>
              </c:numCache>
            </c:numRef>
          </c:cat>
          <c:val>
            <c:numRef>
              <c:f>'Figure C.2'!$B$12:$F$12</c:f>
              <c:numCache>
                <c:formatCode>#,##0.0</c:formatCode>
                <c:ptCount val="5"/>
                <c:pt idx="0">
                  <c:v>2.2999999999999998</c:v>
                </c:pt>
                <c:pt idx="1">
                  <c:v>4.5999999999999996</c:v>
                </c:pt>
                <c:pt idx="2">
                  <c:v>7.4999999999999991</c:v>
                </c:pt>
                <c:pt idx="3">
                  <c:v>12.2</c:v>
                </c:pt>
                <c:pt idx="4">
                  <c:v>17.684999999999999</c:v>
                </c:pt>
              </c:numCache>
            </c:numRef>
          </c:val>
          <c:extLst>
            <c:ext xmlns:c16="http://schemas.microsoft.com/office/drawing/2014/chart" uri="{C3380CC4-5D6E-409C-BE32-E72D297353CC}">
              <c16:uniqueId val="{00000001-789B-4D5A-AC6E-C593FFB553D4}"/>
            </c:ext>
          </c:extLst>
        </c:ser>
        <c:dLbls>
          <c:showLegendKey val="0"/>
          <c:showVal val="0"/>
          <c:showCatName val="0"/>
          <c:showSerName val="0"/>
          <c:showPercent val="0"/>
          <c:showBubbleSize val="0"/>
        </c:dLbls>
        <c:gapWidth val="127"/>
        <c:overlap val="-27"/>
        <c:axId val="935094240"/>
        <c:axId val="863042160"/>
      </c:barChart>
      <c:catAx>
        <c:axId val="93509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charset="0"/>
                <a:ea typeface="Source Sans Pro" charset="0"/>
                <a:cs typeface="Source Sans Pro" charset="0"/>
              </a:defRPr>
            </a:pPr>
            <a:endParaRPr lang="en-US"/>
          </a:p>
        </c:txPr>
        <c:crossAx val="863042160"/>
        <c:crosses val="autoZero"/>
        <c:auto val="1"/>
        <c:lblAlgn val="ctr"/>
        <c:lblOffset val="100"/>
        <c:noMultiLvlLbl val="0"/>
      </c:catAx>
      <c:valAx>
        <c:axId val="863042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charset="0"/>
                <a:ea typeface="Source Sans Pro" charset="0"/>
                <a:cs typeface="Source Sans Pro" charset="0"/>
              </a:defRPr>
            </a:pPr>
            <a:endParaRPr lang="en-US"/>
          </a:p>
        </c:txPr>
        <c:crossAx val="935094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charset="0"/>
              <a:ea typeface="Source Sans Pro" charset="0"/>
              <a:cs typeface="Source Sans Pro"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Source Sans Pro" charset="0"/>
          <a:ea typeface="Source Sans Pro" charset="0"/>
          <a:cs typeface="Source Sans Pro"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6059534474371E-2"/>
          <c:y val="3.7511665208515642E-2"/>
          <c:w val="0.89062064846684585"/>
          <c:h val="0.75421268656716423"/>
        </c:manualLayout>
      </c:layout>
      <c:barChart>
        <c:barDir val="col"/>
        <c:grouping val="stacked"/>
        <c:varyColors val="0"/>
        <c:ser>
          <c:idx val="0"/>
          <c:order val="0"/>
          <c:tx>
            <c:strRef>
              <c:f>'Figure 2.1'!$L$1</c:f>
              <c:strCache>
                <c:ptCount val="1"/>
                <c:pt idx="0">
                  <c:v>2019</c:v>
                </c:pt>
              </c:strCache>
            </c:strRef>
          </c:tx>
          <c:invertIfNegative val="0"/>
          <c:dPt>
            <c:idx val="2"/>
            <c:invertIfNegative val="0"/>
            <c:bubble3D val="0"/>
            <c:spPr>
              <a:solidFill>
                <a:schemeClr val="accent1">
                  <a:lumMod val="50000"/>
                </a:schemeClr>
              </a:solidFill>
            </c:spPr>
            <c:extLst>
              <c:ext xmlns:c16="http://schemas.microsoft.com/office/drawing/2014/chart" uri="{C3380CC4-5D6E-409C-BE32-E72D297353CC}">
                <c16:uniqueId val="{00000001-9F83-4C47-9C5D-5353A8107B15}"/>
              </c:ext>
            </c:extLst>
          </c:dPt>
          <c:dPt>
            <c:idx val="4"/>
            <c:invertIfNegative val="0"/>
            <c:bubble3D val="0"/>
            <c:spPr>
              <a:solidFill>
                <a:schemeClr val="accent2"/>
              </a:solidFill>
            </c:spPr>
            <c:extLst>
              <c:ext xmlns:c16="http://schemas.microsoft.com/office/drawing/2014/chart" uri="{C3380CC4-5D6E-409C-BE32-E72D297353CC}">
                <c16:uniqueId val="{00000003-9F83-4C47-9C5D-5353A8107B15}"/>
              </c:ext>
            </c:extLst>
          </c:dPt>
          <c:cat>
            <c:multiLvlStrRef>
              <c:f>'Figure 2.1'!$J$7:$K$12</c:f>
              <c:multiLvlStrCache>
                <c:ptCount val="6"/>
                <c:lvl>
                  <c:pt idx="0">
                    <c:v>2019</c:v>
                  </c:pt>
                  <c:pt idx="1">
                    <c:v>2020</c:v>
                  </c:pt>
                  <c:pt idx="2">
                    <c:v>2019</c:v>
                  </c:pt>
                  <c:pt idx="3">
                    <c:v>2020</c:v>
                  </c:pt>
                  <c:pt idx="4">
                    <c:v>2019</c:v>
                  </c:pt>
                  <c:pt idx="5">
                    <c:v>2020</c:v>
                  </c:pt>
                </c:lvl>
                <c:lvl>
                  <c:pt idx="0">
                    <c:v>DoF</c:v>
                  </c:pt>
                  <c:pt idx="2">
                    <c:v>CBI</c:v>
                  </c:pt>
                  <c:pt idx="4">
                    <c:v>Goodbody</c:v>
                  </c:pt>
                </c:lvl>
              </c:multiLvlStrCache>
            </c:multiLvlStrRef>
          </c:cat>
          <c:val>
            <c:numRef>
              <c:f>'Figure 2.1'!$L$7:$L$12</c:f>
              <c:numCache>
                <c:formatCode>0.0</c:formatCode>
                <c:ptCount val="6"/>
                <c:pt idx="0">
                  <c:v>3.2581583813747317</c:v>
                </c:pt>
                <c:pt idx="2">
                  <c:v>3.8</c:v>
                </c:pt>
                <c:pt idx="4">
                  <c:v>4.5</c:v>
                </c:pt>
              </c:numCache>
            </c:numRef>
          </c:val>
          <c:extLst>
            <c:ext xmlns:c16="http://schemas.microsoft.com/office/drawing/2014/chart" uri="{C3380CC4-5D6E-409C-BE32-E72D297353CC}">
              <c16:uniqueId val="{00000004-9F83-4C47-9C5D-5353A8107B15}"/>
            </c:ext>
          </c:extLst>
        </c:ser>
        <c:ser>
          <c:idx val="2"/>
          <c:order val="1"/>
          <c:tx>
            <c:strRef>
              <c:f>'Figure 2.1'!$M$1</c:f>
              <c:strCache>
                <c:ptCount val="1"/>
                <c:pt idx="0">
                  <c:v>2020</c:v>
                </c:pt>
              </c:strCache>
            </c:strRef>
          </c:tx>
          <c:invertIfNegative val="0"/>
          <c:dPt>
            <c:idx val="1"/>
            <c:invertIfNegative val="0"/>
            <c:bubble3D val="0"/>
            <c:spPr>
              <a:solidFill>
                <a:schemeClr val="accent1"/>
              </a:solidFill>
            </c:spPr>
            <c:extLst>
              <c:ext xmlns:c16="http://schemas.microsoft.com/office/drawing/2014/chart" uri="{C3380CC4-5D6E-409C-BE32-E72D297353CC}">
                <c16:uniqueId val="{00000006-9F83-4C47-9C5D-5353A8107B15}"/>
              </c:ext>
            </c:extLst>
          </c:dPt>
          <c:dPt>
            <c:idx val="3"/>
            <c:invertIfNegative val="0"/>
            <c:bubble3D val="0"/>
            <c:spPr>
              <a:solidFill>
                <a:schemeClr val="accent1">
                  <a:lumMod val="50000"/>
                </a:schemeClr>
              </a:solidFill>
            </c:spPr>
            <c:extLst>
              <c:ext xmlns:c16="http://schemas.microsoft.com/office/drawing/2014/chart" uri="{C3380CC4-5D6E-409C-BE32-E72D297353CC}">
                <c16:uniqueId val="{00000008-9F83-4C47-9C5D-5353A8107B15}"/>
              </c:ext>
            </c:extLst>
          </c:dPt>
          <c:dPt>
            <c:idx val="5"/>
            <c:invertIfNegative val="0"/>
            <c:bubble3D val="0"/>
            <c:spPr>
              <a:solidFill>
                <a:schemeClr val="accent2"/>
              </a:solidFill>
            </c:spPr>
            <c:extLst>
              <c:ext xmlns:c16="http://schemas.microsoft.com/office/drawing/2014/chart" uri="{C3380CC4-5D6E-409C-BE32-E72D297353CC}">
                <c16:uniqueId val="{0000000A-9F83-4C47-9C5D-5353A8107B15}"/>
              </c:ext>
            </c:extLst>
          </c:dPt>
          <c:cat>
            <c:multiLvlStrRef>
              <c:f>'Figure 2.1'!$J$7:$K$12</c:f>
              <c:multiLvlStrCache>
                <c:ptCount val="6"/>
                <c:lvl>
                  <c:pt idx="0">
                    <c:v>2019</c:v>
                  </c:pt>
                  <c:pt idx="1">
                    <c:v>2020</c:v>
                  </c:pt>
                  <c:pt idx="2">
                    <c:v>2019</c:v>
                  </c:pt>
                  <c:pt idx="3">
                    <c:v>2020</c:v>
                  </c:pt>
                  <c:pt idx="4">
                    <c:v>2019</c:v>
                  </c:pt>
                  <c:pt idx="5">
                    <c:v>2020</c:v>
                  </c:pt>
                </c:lvl>
                <c:lvl>
                  <c:pt idx="0">
                    <c:v>DoF</c:v>
                  </c:pt>
                  <c:pt idx="2">
                    <c:v>CBI</c:v>
                  </c:pt>
                  <c:pt idx="4">
                    <c:v>Goodbody</c:v>
                  </c:pt>
                </c:lvl>
              </c:multiLvlStrCache>
            </c:multiLvlStrRef>
          </c:cat>
          <c:val>
            <c:numRef>
              <c:f>'Figure 2.1'!$M$7:$M$12</c:f>
              <c:numCache>
                <c:formatCode>0.0</c:formatCode>
                <c:ptCount val="6"/>
                <c:pt idx="1">
                  <c:v>2.8760820784288876</c:v>
                </c:pt>
                <c:pt idx="3">
                  <c:v>3.6</c:v>
                </c:pt>
                <c:pt idx="5">
                  <c:v>3.8</c:v>
                </c:pt>
              </c:numCache>
            </c:numRef>
          </c:val>
          <c:extLst>
            <c:ext xmlns:c16="http://schemas.microsoft.com/office/drawing/2014/chart" uri="{C3380CC4-5D6E-409C-BE32-E72D297353CC}">
              <c16:uniqueId val="{0000000B-9F83-4C47-9C5D-5353A8107B15}"/>
            </c:ext>
          </c:extLst>
        </c:ser>
        <c:dLbls>
          <c:showLegendKey val="0"/>
          <c:showVal val="0"/>
          <c:showCatName val="0"/>
          <c:showSerName val="0"/>
          <c:showPercent val="0"/>
          <c:showBubbleSize val="0"/>
        </c:dLbls>
        <c:gapWidth val="150"/>
        <c:overlap val="100"/>
        <c:axId val="534768256"/>
        <c:axId val="534774528"/>
      </c:barChart>
      <c:catAx>
        <c:axId val="534768256"/>
        <c:scaling>
          <c:orientation val="minMax"/>
        </c:scaling>
        <c:delete val="0"/>
        <c:axPos val="b"/>
        <c:numFmt formatCode="General" sourceLinked="1"/>
        <c:majorTickMark val="out"/>
        <c:minorTickMark val="none"/>
        <c:tickLblPos val="low"/>
        <c:txPr>
          <a:bodyPr rot="0"/>
          <a:lstStyle/>
          <a:p>
            <a:pPr>
              <a:defRPr/>
            </a:pPr>
            <a:endParaRPr lang="en-US"/>
          </a:p>
        </c:txPr>
        <c:crossAx val="534774528"/>
        <c:crosses val="autoZero"/>
        <c:auto val="1"/>
        <c:lblAlgn val="ctr"/>
        <c:lblOffset val="100"/>
        <c:noMultiLvlLbl val="0"/>
      </c:catAx>
      <c:valAx>
        <c:axId val="534774528"/>
        <c:scaling>
          <c:orientation val="minMax"/>
          <c:min val="-1"/>
        </c:scaling>
        <c:delete val="0"/>
        <c:axPos val="r"/>
        <c:numFmt formatCode="#,##0" sourceLinked="0"/>
        <c:majorTickMark val="out"/>
        <c:minorTickMark val="none"/>
        <c:tickLblPos val="nextTo"/>
        <c:crossAx val="534768256"/>
        <c:crosses val="max"/>
        <c:crossBetween val="between"/>
      </c:valAx>
    </c:plotArea>
    <c:legend>
      <c:legendPos val="t"/>
      <c:legendEntry>
        <c:idx val="0"/>
        <c:delete val="1"/>
      </c:legendEntry>
      <c:legendEntry>
        <c:idx val="1"/>
        <c:delete val="1"/>
      </c:legendEntry>
      <c:layout>
        <c:manualLayout>
          <c:xMode val="edge"/>
          <c:yMode val="edge"/>
          <c:x val="6.4068100358422942E-4"/>
          <c:y val="0.62657545605306797"/>
          <c:w val="0.87860707885304645"/>
          <c:h val="0.16527114427860687"/>
        </c:manualLayout>
      </c:layout>
      <c:overlay val="0"/>
    </c:legend>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6059534474371E-2"/>
          <c:y val="3.7511665208515642E-2"/>
          <c:w val="0.89062064846684585"/>
          <c:h val="0.75421268656716423"/>
        </c:manualLayout>
      </c:layout>
      <c:barChart>
        <c:barDir val="col"/>
        <c:grouping val="stacked"/>
        <c:varyColors val="0"/>
        <c:ser>
          <c:idx val="0"/>
          <c:order val="0"/>
          <c:tx>
            <c:strRef>
              <c:f>'Figure 2.1'!$L$1</c:f>
              <c:strCache>
                <c:ptCount val="1"/>
                <c:pt idx="0">
                  <c:v>2019</c:v>
                </c:pt>
              </c:strCache>
            </c:strRef>
          </c:tx>
          <c:invertIfNegative val="0"/>
          <c:dPt>
            <c:idx val="2"/>
            <c:invertIfNegative val="0"/>
            <c:bubble3D val="0"/>
            <c:spPr>
              <a:solidFill>
                <a:schemeClr val="accent1">
                  <a:lumMod val="50000"/>
                </a:schemeClr>
              </a:solidFill>
            </c:spPr>
            <c:extLst>
              <c:ext xmlns:c16="http://schemas.microsoft.com/office/drawing/2014/chart" uri="{C3380CC4-5D6E-409C-BE32-E72D297353CC}">
                <c16:uniqueId val="{00000006-AD0E-4EB1-ABE9-069E2E87F55A}"/>
              </c:ext>
            </c:extLst>
          </c:dPt>
          <c:cat>
            <c:multiLvlStrRef>
              <c:f>'Figure 2.1'!$J$2:$K$5</c:f>
              <c:multiLvlStrCache>
                <c:ptCount val="4"/>
                <c:lvl>
                  <c:pt idx="0">
                    <c:v>2019</c:v>
                  </c:pt>
                  <c:pt idx="1">
                    <c:v>2020</c:v>
                  </c:pt>
                  <c:pt idx="2">
                    <c:v>2019</c:v>
                  </c:pt>
                  <c:pt idx="3">
                    <c:v>2020</c:v>
                  </c:pt>
                </c:lvl>
                <c:lvl>
                  <c:pt idx="0">
                    <c:v>DoF</c:v>
                  </c:pt>
                  <c:pt idx="2">
                    <c:v>CBI</c:v>
                  </c:pt>
                </c:lvl>
              </c:multiLvlStrCache>
            </c:multiLvlStrRef>
          </c:cat>
          <c:val>
            <c:numRef>
              <c:f>'Figure 2.1'!$L$2:$L$5</c:f>
              <c:numCache>
                <c:formatCode>0.0</c:formatCode>
                <c:ptCount val="4"/>
                <c:pt idx="0">
                  <c:v>3.2296302686817047</c:v>
                </c:pt>
                <c:pt idx="2">
                  <c:v>3.4</c:v>
                </c:pt>
              </c:numCache>
            </c:numRef>
          </c:val>
          <c:extLst>
            <c:ext xmlns:c16="http://schemas.microsoft.com/office/drawing/2014/chart" uri="{C3380CC4-5D6E-409C-BE32-E72D297353CC}">
              <c16:uniqueId val="{00000007-AD0E-4EB1-ABE9-069E2E87F55A}"/>
            </c:ext>
          </c:extLst>
        </c:ser>
        <c:ser>
          <c:idx val="2"/>
          <c:order val="1"/>
          <c:tx>
            <c:strRef>
              <c:f>'Figure 2.1'!$M$1</c:f>
              <c:strCache>
                <c:ptCount val="1"/>
                <c:pt idx="0">
                  <c:v>2020</c:v>
                </c:pt>
              </c:strCache>
            </c:strRef>
          </c:tx>
          <c:invertIfNegative val="0"/>
          <c:dPt>
            <c:idx val="1"/>
            <c:invertIfNegative val="0"/>
            <c:bubble3D val="0"/>
            <c:spPr>
              <a:solidFill>
                <a:schemeClr val="accent1"/>
              </a:solidFill>
            </c:spPr>
            <c:extLst>
              <c:ext xmlns:c16="http://schemas.microsoft.com/office/drawing/2014/chart" uri="{C3380CC4-5D6E-409C-BE32-E72D297353CC}">
                <c16:uniqueId val="{00000001-AD0E-4EB1-ABE9-069E2E87F55A}"/>
              </c:ext>
            </c:extLst>
          </c:dPt>
          <c:dPt>
            <c:idx val="3"/>
            <c:invertIfNegative val="0"/>
            <c:bubble3D val="0"/>
            <c:spPr>
              <a:solidFill>
                <a:schemeClr val="accent1">
                  <a:lumMod val="50000"/>
                </a:schemeClr>
              </a:solidFill>
            </c:spPr>
            <c:extLst>
              <c:ext xmlns:c16="http://schemas.microsoft.com/office/drawing/2014/chart" uri="{C3380CC4-5D6E-409C-BE32-E72D297353CC}">
                <c16:uniqueId val="{00000003-AD0E-4EB1-ABE9-069E2E87F55A}"/>
              </c:ext>
            </c:extLst>
          </c:dPt>
          <c:cat>
            <c:multiLvlStrRef>
              <c:f>'Figure 2.1'!$J$2:$K$5</c:f>
              <c:multiLvlStrCache>
                <c:ptCount val="4"/>
                <c:lvl>
                  <c:pt idx="0">
                    <c:v>2019</c:v>
                  </c:pt>
                  <c:pt idx="1">
                    <c:v>2020</c:v>
                  </c:pt>
                  <c:pt idx="2">
                    <c:v>2019</c:v>
                  </c:pt>
                  <c:pt idx="3">
                    <c:v>2020</c:v>
                  </c:pt>
                </c:lvl>
                <c:lvl>
                  <c:pt idx="0">
                    <c:v>DoF</c:v>
                  </c:pt>
                  <c:pt idx="2">
                    <c:v>CBI</c:v>
                  </c:pt>
                </c:lvl>
              </c:multiLvlStrCache>
            </c:multiLvlStrRef>
          </c:cat>
          <c:val>
            <c:numRef>
              <c:f>'Figure 2.1'!$M$2:$M$5</c:f>
              <c:numCache>
                <c:formatCode>0.0</c:formatCode>
                <c:ptCount val="4"/>
                <c:pt idx="1">
                  <c:v>1.4092601944638128</c:v>
                </c:pt>
                <c:pt idx="3">
                  <c:v>-0.4</c:v>
                </c:pt>
              </c:numCache>
            </c:numRef>
          </c:val>
          <c:extLst>
            <c:ext xmlns:c16="http://schemas.microsoft.com/office/drawing/2014/chart" uri="{C3380CC4-5D6E-409C-BE32-E72D297353CC}">
              <c16:uniqueId val="{00000004-AD0E-4EB1-ABE9-069E2E87F55A}"/>
            </c:ext>
          </c:extLst>
        </c:ser>
        <c:dLbls>
          <c:showLegendKey val="0"/>
          <c:showVal val="0"/>
          <c:showCatName val="0"/>
          <c:showSerName val="0"/>
          <c:showPercent val="0"/>
          <c:showBubbleSize val="0"/>
        </c:dLbls>
        <c:gapWidth val="150"/>
        <c:overlap val="100"/>
        <c:axId val="534768256"/>
        <c:axId val="534774528"/>
      </c:barChart>
      <c:catAx>
        <c:axId val="534768256"/>
        <c:scaling>
          <c:orientation val="minMax"/>
        </c:scaling>
        <c:delete val="0"/>
        <c:axPos val="b"/>
        <c:numFmt formatCode="General" sourceLinked="1"/>
        <c:majorTickMark val="out"/>
        <c:minorTickMark val="none"/>
        <c:tickLblPos val="low"/>
        <c:txPr>
          <a:bodyPr rot="0"/>
          <a:lstStyle/>
          <a:p>
            <a:pPr>
              <a:defRPr/>
            </a:pPr>
            <a:endParaRPr lang="en-US"/>
          </a:p>
        </c:txPr>
        <c:crossAx val="534774528"/>
        <c:crosses val="autoZero"/>
        <c:auto val="1"/>
        <c:lblAlgn val="ctr"/>
        <c:lblOffset val="100"/>
        <c:noMultiLvlLbl val="0"/>
      </c:catAx>
      <c:valAx>
        <c:axId val="534774528"/>
        <c:scaling>
          <c:orientation val="minMax"/>
          <c:max val="5"/>
        </c:scaling>
        <c:delete val="0"/>
        <c:axPos val="l"/>
        <c:numFmt formatCode="#,##0" sourceLinked="0"/>
        <c:majorTickMark val="out"/>
        <c:minorTickMark val="none"/>
        <c:tickLblPos val="nextTo"/>
        <c:crossAx val="534768256"/>
        <c:crosses val="autoZero"/>
        <c:crossBetween val="between"/>
      </c:valAx>
    </c:plotArea>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6059534474371E-2"/>
          <c:y val="3.7511665208515642E-2"/>
          <c:w val="0.89062064846684585"/>
          <c:h val="0.74546806649168862"/>
        </c:manualLayout>
      </c:layout>
      <c:lineChart>
        <c:grouping val="standard"/>
        <c:varyColors val="0"/>
        <c:ser>
          <c:idx val="0"/>
          <c:order val="0"/>
          <c:spPr>
            <a:ln w="19050"/>
          </c:spPr>
          <c:marker>
            <c:symbol val="none"/>
          </c:marker>
          <c:cat>
            <c:multiLvlStrRef>
              <c:f>'Figure 2.2'!$T$2:$U$85</c:f>
              <c:multiLvlStrCache>
                <c:ptCount val="8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pt idx="72">
                    <c:v>Jan</c:v>
                  </c:pt>
                  <c:pt idx="73">
                    <c:v>Feb</c:v>
                  </c:pt>
                  <c:pt idx="74">
                    <c:v>Mar</c:v>
                  </c:pt>
                  <c:pt idx="75">
                    <c:v>Apr</c:v>
                  </c:pt>
                  <c:pt idx="76">
                    <c:v>May</c:v>
                  </c:pt>
                  <c:pt idx="77">
                    <c:v>Jun</c:v>
                  </c:pt>
                  <c:pt idx="78">
                    <c:v>Jul</c:v>
                  </c:pt>
                  <c:pt idx="79">
                    <c:v>Aug</c:v>
                  </c:pt>
                  <c:pt idx="80">
                    <c:v>Sep</c:v>
                  </c:pt>
                  <c:pt idx="81">
                    <c:v>Oct</c:v>
                  </c:pt>
                  <c:pt idx="82">
                    <c:v>Nov</c:v>
                  </c:pt>
                  <c:pt idx="83">
                    <c:v>Dec</c:v>
                  </c:pt>
                </c:lvl>
                <c:lvl>
                  <c:pt idx="0">
                    <c:v>2013</c:v>
                  </c:pt>
                  <c:pt idx="12">
                    <c:v>2014</c:v>
                  </c:pt>
                  <c:pt idx="24">
                    <c:v>2015</c:v>
                  </c:pt>
                  <c:pt idx="36">
                    <c:v>2016</c:v>
                  </c:pt>
                  <c:pt idx="48">
                    <c:v>2017</c:v>
                  </c:pt>
                  <c:pt idx="60">
                    <c:v>2018</c:v>
                  </c:pt>
                  <c:pt idx="72">
                    <c:v>2019</c:v>
                  </c:pt>
                </c:lvl>
              </c:multiLvlStrCache>
            </c:multiLvlStrRef>
          </c:cat>
          <c:val>
            <c:numRef>
              <c:f>'Figure 2.2'!$V$2:$V$85</c:f>
              <c:numCache>
                <c:formatCode>General</c:formatCode>
                <c:ptCount val="84"/>
                <c:pt idx="0">
                  <c:v>75.790141363544294</c:v>
                </c:pt>
                <c:pt idx="1">
                  <c:v>81.3389970811523</c:v>
                </c:pt>
                <c:pt idx="2">
                  <c:v>78.155835613609455</c:v>
                </c:pt>
                <c:pt idx="3">
                  <c:v>62.015322771803341</c:v>
                </c:pt>
                <c:pt idx="4">
                  <c:v>66.521509829472905</c:v>
                </c:pt>
                <c:pt idx="5">
                  <c:v>64.636029222221509</c:v>
                </c:pt>
                <c:pt idx="6">
                  <c:v>69.748436375412453</c:v>
                </c:pt>
                <c:pt idx="7">
                  <c:v>75.136617032543541</c:v>
                </c:pt>
                <c:pt idx="8">
                  <c:v>87.885856809830528</c:v>
                </c:pt>
                <c:pt idx="9">
                  <c:v>52.913432754168689</c:v>
                </c:pt>
                <c:pt idx="10">
                  <c:v>67.767108432753375</c:v>
                </c:pt>
                <c:pt idx="11">
                  <c:v>63.607705963608176</c:v>
                </c:pt>
                <c:pt idx="12">
                  <c:v>56.428343695880166</c:v>
                </c:pt>
                <c:pt idx="13">
                  <c:v>66.220126946119578</c:v>
                </c:pt>
                <c:pt idx="14">
                  <c:v>54.931030935927389</c:v>
                </c:pt>
                <c:pt idx="15">
                  <c:v>59.805420972562935</c:v>
                </c:pt>
                <c:pt idx="16">
                  <c:v>48.747697697687734</c:v>
                </c:pt>
                <c:pt idx="17">
                  <c:v>54.340246556169717</c:v>
                </c:pt>
                <c:pt idx="18">
                  <c:v>60.490289046917177</c:v>
                </c:pt>
                <c:pt idx="19">
                  <c:v>73.825772558613053</c:v>
                </c:pt>
                <c:pt idx="20">
                  <c:v>74.686088836551775</c:v>
                </c:pt>
                <c:pt idx="21">
                  <c:v>63.874776670170426</c:v>
                </c:pt>
                <c:pt idx="22">
                  <c:v>66.328155394516003</c:v>
                </c:pt>
                <c:pt idx="23">
                  <c:v>84.797775326065533</c:v>
                </c:pt>
                <c:pt idx="24">
                  <c:v>65.226973359041224</c:v>
                </c:pt>
                <c:pt idx="25">
                  <c:v>56.925489859185447</c:v>
                </c:pt>
                <c:pt idx="26">
                  <c:v>60.586801155123361</c:v>
                </c:pt>
                <c:pt idx="27">
                  <c:v>64.100774721038732</c:v>
                </c:pt>
                <c:pt idx="28">
                  <c:v>68.801665026129996</c:v>
                </c:pt>
                <c:pt idx="29">
                  <c:v>80.225942265443067</c:v>
                </c:pt>
                <c:pt idx="30">
                  <c:v>84.731502154507126</c:v>
                </c:pt>
                <c:pt idx="31">
                  <c:v>115.63486352105778</c:v>
                </c:pt>
                <c:pt idx="32">
                  <c:v>79.690784716990052</c:v>
                </c:pt>
                <c:pt idx="33">
                  <c:v>58.040405602224844</c:v>
                </c:pt>
                <c:pt idx="34">
                  <c:v>67.67480138517918</c:v>
                </c:pt>
                <c:pt idx="35">
                  <c:v>92.424703743112559</c:v>
                </c:pt>
                <c:pt idx="36">
                  <c:v>97.158698687603703</c:v>
                </c:pt>
                <c:pt idx="37">
                  <c:v>102.68290780133384</c:v>
                </c:pt>
                <c:pt idx="38">
                  <c:v>87.362369698214437</c:v>
                </c:pt>
                <c:pt idx="39">
                  <c:v>82.367620793010019</c:v>
                </c:pt>
                <c:pt idx="40">
                  <c:v>151.15124676016927</c:v>
                </c:pt>
                <c:pt idx="41">
                  <c:v>158.02169352507221</c:v>
                </c:pt>
                <c:pt idx="42">
                  <c:v>90.683933184908526</c:v>
                </c:pt>
                <c:pt idx="43">
                  <c:v>96.50454444448998</c:v>
                </c:pt>
                <c:pt idx="44">
                  <c:v>84.426371239430765</c:v>
                </c:pt>
                <c:pt idx="45">
                  <c:v>161.45762154650959</c:v>
                </c:pt>
                <c:pt idx="46">
                  <c:v>153.62558335431896</c:v>
                </c:pt>
                <c:pt idx="47">
                  <c:v>168.83409202340297</c:v>
                </c:pt>
                <c:pt idx="48">
                  <c:v>129.13887831802725</c:v>
                </c:pt>
                <c:pt idx="49">
                  <c:v>138.71965590788972</c:v>
                </c:pt>
                <c:pt idx="50">
                  <c:v>109.52313577796743</c:v>
                </c:pt>
                <c:pt idx="51">
                  <c:v>110.4965565128187</c:v>
                </c:pt>
                <c:pt idx="52">
                  <c:v>99.229910691538208</c:v>
                </c:pt>
                <c:pt idx="53">
                  <c:v>78.149092992663299</c:v>
                </c:pt>
                <c:pt idx="54">
                  <c:v>84.136413443276439</c:v>
                </c:pt>
                <c:pt idx="55">
                  <c:v>92.560488206680105</c:v>
                </c:pt>
                <c:pt idx="56">
                  <c:v>92.321984259155414</c:v>
                </c:pt>
                <c:pt idx="57">
                  <c:v>89.924019404940353</c:v>
                </c:pt>
                <c:pt idx="58">
                  <c:v>88.943114606152378</c:v>
                </c:pt>
                <c:pt idx="59">
                  <c:v>74.816971112692897</c:v>
                </c:pt>
                <c:pt idx="60">
                  <c:v>72.926468278380511</c:v>
                </c:pt>
                <c:pt idx="61">
                  <c:v>91.597452841625497</c:v>
                </c:pt>
                <c:pt idx="62">
                  <c:v>88.422498229521267</c:v>
                </c:pt>
                <c:pt idx="63">
                  <c:v>106.71504887417048</c:v>
                </c:pt>
                <c:pt idx="64">
                  <c:v>113.26434468822283</c:v>
                </c:pt>
                <c:pt idx="65">
                  <c:v>128.32842377380192</c:v>
                </c:pt>
                <c:pt idx="66">
                  <c:v>111.16607117582043</c:v>
                </c:pt>
                <c:pt idx="67">
                  <c:v>116.691103187694</c:v>
                </c:pt>
                <c:pt idx="68">
                  <c:v>135.13302486473455</c:v>
                </c:pt>
                <c:pt idx="69">
                  <c:v>145.30500139841291</c:v>
                </c:pt>
                <c:pt idx="70">
                  <c:v>187.46951844437893</c:v>
                </c:pt>
                <c:pt idx="71">
                  <c:v>165.64382496286345</c:v>
                </c:pt>
                <c:pt idx="72">
                  <c:v>140.40815269869199</c:v>
                </c:pt>
                <c:pt idx="73">
                  <c:v>153.35876805661366</c:v>
                </c:pt>
                <c:pt idx="74">
                  <c:v>113.18839727444451</c:v>
                </c:pt>
                <c:pt idx="75">
                  <c:v>151.25038999107241</c:v>
                </c:pt>
                <c:pt idx="76">
                  <c:v>182.49063421954415</c:v>
                </c:pt>
                <c:pt idx="77">
                  <c:v>159.61658830691408</c:v>
                </c:pt>
                <c:pt idx="78">
                  <c:v>197.08998066504046</c:v>
                </c:pt>
                <c:pt idx="79">
                  <c:v>172.32872062595445</c:v>
                </c:pt>
                <c:pt idx="80">
                  <c:v>#N/A</c:v>
                </c:pt>
                <c:pt idx="81">
                  <c:v>#N/A</c:v>
                </c:pt>
                <c:pt idx="82">
                  <c:v>#N/A</c:v>
                </c:pt>
                <c:pt idx="83">
                  <c:v>#N/A</c:v>
                </c:pt>
              </c:numCache>
            </c:numRef>
          </c:val>
          <c:smooth val="0"/>
          <c:extLst>
            <c:ext xmlns:c16="http://schemas.microsoft.com/office/drawing/2014/chart" uri="{C3380CC4-5D6E-409C-BE32-E72D297353CC}">
              <c16:uniqueId val="{00000000-562F-4197-BC25-70A3F1165E9D}"/>
            </c:ext>
          </c:extLst>
        </c:ser>
        <c:dLbls>
          <c:showLegendKey val="0"/>
          <c:showVal val="0"/>
          <c:showCatName val="0"/>
          <c:showSerName val="0"/>
          <c:showPercent val="0"/>
          <c:showBubbleSize val="0"/>
        </c:dLbls>
        <c:smooth val="0"/>
        <c:axId val="412882816"/>
        <c:axId val="412884352"/>
      </c:lineChart>
      <c:catAx>
        <c:axId val="41288281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412884352"/>
        <c:crosses val="autoZero"/>
        <c:auto val="1"/>
        <c:lblAlgn val="ctr"/>
        <c:lblOffset val="100"/>
        <c:noMultiLvlLbl val="0"/>
      </c:catAx>
      <c:valAx>
        <c:axId val="412884352"/>
        <c:scaling>
          <c:orientation val="minMax"/>
          <c:max val="200"/>
        </c:scaling>
        <c:delete val="0"/>
        <c:axPos val="l"/>
        <c:numFmt formatCode="#,##0" sourceLinked="0"/>
        <c:majorTickMark val="out"/>
        <c:minorTickMark val="none"/>
        <c:tickLblPos val="nextTo"/>
        <c:crossAx val="412882816"/>
        <c:crosses val="autoZero"/>
        <c:crossBetween val="between"/>
      </c:valAx>
    </c:plotArea>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6059534474371E-2"/>
          <c:y val="3.7511665208515642E-2"/>
          <c:w val="0.89062064846684585"/>
          <c:h val="0.85077487562189047"/>
        </c:manualLayout>
      </c:layout>
      <c:barChart>
        <c:barDir val="col"/>
        <c:grouping val="clustered"/>
        <c:varyColors val="0"/>
        <c:ser>
          <c:idx val="0"/>
          <c:order val="0"/>
          <c:tx>
            <c:strRef>
              <c:f>'Figure 2.2'!$K$5</c:f>
              <c:strCache>
                <c:ptCount val="1"/>
                <c:pt idx="0">
                  <c:v>SPU 2019</c:v>
                </c:pt>
              </c:strCache>
            </c:strRef>
          </c:tx>
          <c:spPr>
            <a:ln w="19050"/>
          </c:spPr>
          <c:invertIfNegative val="0"/>
          <c:cat>
            <c:numRef>
              <c:f>'Figure 2.2'!$M$1:$R$1</c:f>
              <c:numCache>
                <c:formatCode>General</c:formatCode>
                <c:ptCount val="6"/>
                <c:pt idx="0">
                  <c:v>2019</c:v>
                </c:pt>
                <c:pt idx="1">
                  <c:v>2020</c:v>
                </c:pt>
                <c:pt idx="2">
                  <c:v>2021</c:v>
                </c:pt>
                <c:pt idx="3">
                  <c:v>2022</c:v>
                </c:pt>
                <c:pt idx="4">
                  <c:v>2023</c:v>
                </c:pt>
                <c:pt idx="5">
                  <c:v>2024</c:v>
                </c:pt>
              </c:numCache>
            </c:numRef>
          </c:cat>
          <c:val>
            <c:numRef>
              <c:f>'Figure 2.2'!$M$5:$R$5</c:f>
              <c:numCache>
                <c:formatCode>General</c:formatCode>
                <c:ptCount val="6"/>
                <c:pt idx="0">
                  <c:v>3.8</c:v>
                </c:pt>
                <c:pt idx="1">
                  <c:v>3.1</c:v>
                </c:pt>
                <c:pt idx="2">
                  <c:v>2.9</c:v>
                </c:pt>
                <c:pt idx="3">
                  <c:v>2.6</c:v>
                </c:pt>
                <c:pt idx="4">
                  <c:v>2.1</c:v>
                </c:pt>
              </c:numCache>
            </c:numRef>
          </c:val>
          <c:extLst>
            <c:ext xmlns:c16="http://schemas.microsoft.com/office/drawing/2014/chart" uri="{C3380CC4-5D6E-409C-BE32-E72D297353CC}">
              <c16:uniqueId val="{00000000-86B6-48D6-9A3C-55BAE49A00BE}"/>
            </c:ext>
          </c:extLst>
        </c:ser>
        <c:ser>
          <c:idx val="1"/>
          <c:order val="1"/>
          <c:tx>
            <c:strRef>
              <c:f>'Figure 2.2'!$K$6</c:f>
              <c:strCache>
                <c:ptCount val="1"/>
                <c:pt idx="0">
                  <c:v>Budget 2020</c:v>
                </c:pt>
              </c:strCache>
            </c:strRef>
          </c:tx>
          <c:invertIfNegative val="0"/>
          <c:cat>
            <c:numRef>
              <c:f>'Figure 2.2'!$M$1:$R$1</c:f>
              <c:numCache>
                <c:formatCode>General</c:formatCode>
                <c:ptCount val="6"/>
                <c:pt idx="0">
                  <c:v>2019</c:v>
                </c:pt>
                <c:pt idx="1">
                  <c:v>2020</c:v>
                </c:pt>
                <c:pt idx="2">
                  <c:v>2021</c:v>
                </c:pt>
                <c:pt idx="3">
                  <c:v>2022</c:v>
                </c:pt>
                <c:pt idx="4">
                  <c:v>2023</c:v>
                </c:pt>
                <c:pt idx="5">
                  <c:v>2024</c:v>
                </c:pt>
              </c:numCache>
            </c:numRef>
          </c:cat>
          <c:val>
            <c:numRef>
              <c:f>'Figure 2.2'!$M$6:$R$6</c:f>
              <c:numCache>
                <c:formatCode>General</c:formatCode>
                <c:ptCount val="6"/>
                <c:pt idx="0">
                  <c:v>3.2</c:v>
                </c:pt>
                <c:pt idx="1">
                  <c:v>2.5</c:v>
                </c:pt>
                <c:pt idx="2">
                  <c:v>3.2</c:v>
                </c:pt>
                <c:pt idx="3">
                  <c:v>3</c:v>
                </c:pt>
                <c:pt idx="4">
                  <c:v>3</c:v>
                </c:pt>
                <c:pt idx="5">
                  <c:v>2.8</c:v>
                </c:pt>
              </c:numCache>
            </c:numRef>
          </c:val>
          <c:extLst>
            <c:ext xmlns:c16="http://schemas.microsoft.com/office/drawing/2014/chart" uri="{C3380CC4-5D6E-409C-BE32-E72D297353CC}">
              <c16:uniqueId val="{00000001-86B6-48D6-9A3C-55BAE49A00BE}"/>
            </c:ext>
          </c:extLst>
        </c:ser>
        <c:dLbls>
          <c:showLegendKey val="0"/>
          <c:showVal val="0"/>
          <c:showCatName val="0"/>
          <c:showSerName val="0"/>
          <c:showPercent val="0"/>
          <c:showBubbleSize val="0"/>
        </c:dLbls>
        <c:gapWidth val="150"/>
        <c:axId val="412882816"/>
        <c:axId val="412884352"/>
      </c:barChart>
      <c:catAx>
        <c:axId val="412882816"/>
        <c:scaling>
          <c:orientation val="minMax"/>
        </c:scaling>
        <c:delete val="0"/>
        <c:axPos val="b"/>
        <c:numFmt formatCode="General" sourceLinked="1"/>
        <c:majorTickMark val="out"/>
        <c:minorTickMark val="none"/>
        <c:tickLblPos val="low"/>
        <c:spPr>
          <a:ln/>
        </c:spPr>
        <c:txPr>
          <a:bodyPr rot="0" vert="horz"/>
          <a:lstStyle/>
          <a:p>
            <a:pPr>
              <a:defRPr/>
            </a:pPr>
            <a:endParaRPr lang="en-US"/>
          </a:p>
        </c:txPr>
        <c:crossAx val="412884352"/>
        <c:crosses val="autoZero"/>
        <c:auto val="1"/>
        <c:lblAlgn val="ctr"/>
        <c:lblOffset val="100"/>
        <c:noMultiLvlLbl val="0"/>
      </c:catAx>
      <c:valAx>
        <c:axId val="412884352"/>
        <c:scaling>
          <c:orientation val="minMax"/>
        </c:scaling>
        <c:delete val="0"/>
        <c:axPos val="l"/>
        <c:numFmt formatCode="#,##0.0" sourceLinked="0"/>
        <c:majorTickMark val="out"/>
        <c:minorTickMark val="none"/>
        <c:tickLblPos val="nextTo"/>
        <c:crossAx val="412882816"/>
        <c:crosses val="autoZero"/>
        <c:crossBetween val="between"/>
      </c:valAx>
    </c:plotArea>
    <c:legend>
      <c:legendPos val="r"/>
      <c:layout>
        <c:manualLayout>
          <c:xMode val="edge"/>
          <c:yMode val="edge"/>
          <c:x val="0.30140103102990173"/>
          <c:y val="3.5913404074726332E-2"/>
          <c:w val="0.441278955984371"/>
          <c:h val="0.13199829374632774"/>
        </c:manualLayout>
      </c:layout>
      <c:overlay val="1"/>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532358509987986E-2"/>
          <c:y val="2.9097039953339166E-2"/>
          <c:w val="0.94538456770428303"/>
          <c:h val="0.75146600331674962"/>
        </c:manualLayout>
      </c:layout>
      <c:barChart>
        <c:barDir val="col"/>
        <c:grouping val="stacked"/>
        <c:varyColors val="0"/>
        <c:ser>
          <c:idx val="1"/>
          <c:order val="1"/>
          <c:tx>
            <c:strRef>
              <c:f>'Figure 2.3'!$L$7</c:f>
              <c:strCache>
                <c:ptCount val="1"/>
                <c:pt idx="0">
                  <c:v>Underlying domestic demand</c:v>
                </c:pt>
              </c:strCache>
            </c:strRef>
          </c:tx>
          <c:spPr>
            <a:solidFill>
              <a:schemeClr val="accent2"/>
            </a:solidFill>
            <a:ln>
              <a:noFill/>
            </a:ln>
            <a:effectLst/>
          </c:spPr>
          <c:invertIfNegative val="0"/>
          <c:cat>
            <c:multiLvlStrRef>
              <c:f>'Figure 2.3'!$Q$1:$AN$2</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2014</c:v>
                  </c:pt>
                  <c:pt idx="4">
                    <c:v>2015</c:v>
                  </c:pt>
                  <c:pt idx="8">
                    <c:v>2016</c:v>
                  </c:pt>
                  <c:pt idx="12">
                    <c:v>2017</c:v>
                  </c:pt>
                  <c:pt idx="16">
                    <c:v>2018</c:v>
                  </c:pt>
                  <c:pt idx="20">
                    <c:v>2019</c:v>
                  </c:pt>
                </c:lvl>
              </c:multiLvlStrCache>
            </c:multiLvlStrRef>
          </c:cat>
          <c:val>
            <c:numRef>
              <c:f>'Figure 2.3'!$Q$7:$AN$7</c:f>
              <c:numCache>
                <c:formatCode>General</c:formatCode>
                <c:ptCount val="24"/>
                <c:pt idx="0">
                  <c:v>6.1518283733566559</c:v>
                </c:pt>
                <c:pt idx="1">
                  <c:v>5.2648848586087533</c:v>
                </c:pt>
                <c:pt idx="2">
                  <c:v>3.9717870150893284</c:v>
                </c:pt>
                <c:pt idx="3">
                  <c:v>2.4885656657481325</c:v>
                </c:pt>
                <c:pt idx="4">
                  <c:v>4.4795822576859887</c:v>
                </c:pt>
                <c:pt idx="5">
                  <c:v>3.3913607764579763</c:v>
                </c:pt>
                <c:pt idx="6">
                  <c:v>3.4017675050985701</c:v>
                </c:pt>
                <c:pt idx="7">
                  <c:v>3.9266945155639421</c:v>
                </c:pt>
                <c:pt idx="8">
                  <c:v>5.3536292085701858</c:v>
                </c:pt>
                <c:pt idx="9">
                  <c:v>4.7792262963651346</c:v>
                </c:pt>
                <c:pt idx="10">
                  <c:v>5.6968956120915744</c:v>
                </c:pt>
                <c:pt idx="11">
                  <c:v>5.5431131019037201</c:v>
                </c:pt>
                <c:pt idx="12">
                  <c:v>2.7425942201313016</c:v>
                </c:pt>
                <c:pt idx="13">
                  <c:v>3.0035558469724766</c:v>
                </c:pt>
                <c:pt idx="14">
                  <c:v>2.9684231497161058</c:v>
                </c:pt>
                <c:pt idx="15">
                  <c:v>4.3018848982255351</c:v>
                </c:pt>
                <c:pt idx="16">
                  <c:v>4.9684402646454853</c:v>
                </c:pt>
                <c:pt idx="17">
                  <c:v>5.9502794939688171</c:v>
                </c:pt>
                <c:pt idx="18">
                  <c:v>5.99622175058889</c:v>
                </c:pt>
                <c:pt idx="19">
                  <c:v>3.6395511921458663</c:v>
                </c:pt>
                <c:pt idx="20">
                  <c:v>3.4337512624085451</c:v>
                </c:pt>
                <c:pt idx="21">
                  <c:v>2.3863368669022322</c:v>
                </c:pt>
              </c:numCache>
            </c:numRef>
          </c:val>
          <c:extLst>
            <c:ext xmlns:c16="http://schemas.microsoft.com/office/drawing/2014/chart" uri="{C3380CC4-5D6E-409C-BE32-E72D297353CC}">
              <c16:uniqueId val="{00000000-27FB-4706-B0FC-F1287BC4FA56}"/>
            </c:ext>
          </c:extLst>
        </c:ser>
        <c:ser>
          <c:idx val="0"/>
          <c:order val="2"/>
          <c:tx>
            <c:strRef>
              <c:f>'Figure 2.3'!$L$8</c:f>
              <c:strCache>
                <c:ptCount val="1"/>
                <c:pt idx="0">
                  <c:v>"Domestic" net exports</c:v>
                </c:pt>
              </c:strCache>
            </c:strRef>
          </c:tx>
          <c:spPr>
            <a:solidFill>
              <a:schemeClr val="accent1"/>
            </a:solidFill>
            <a:ln>
              <a:noFill/>
            </a:ln>
            <a:effectLst/>
          </c:spPr>
          <c:invertIfNegative val="0"/>
          <c:cat>
            <c:multiLvlStrRef>
              <c:f>'Figure 2.3'!$Q$1:$AN$2</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2014</c:v>
                  </c:pt>
                  <c:pt idx="4">
                    <c:v>2015</c:v>
                  </c:pt>
                  <c:pt idx="8">
                    <c:v>2016</c:v>
                  </c:pt>
                  <c:pt idx="12">
                    <c:v>2017</c:v>
                  </c:pt>
                  <c:pt idx="16">
                    <c:v>2018</c:v>
                  </c:pt>
                  <c:pt idx="20">
                    <c:v>2019</c:v>
                  </c:pt>
                </c:lvl>
              </c:multiLvlStrCache>
            </c:multiLvlStrRef>
          </c:cat>
          <c:val>
            <c:numRef>
              <c:f>'Figure 2.3'!$Q$8:$AN$8</c:f>
              <c:numCache>
                <c:formatCode>General</c:formatCode>
                <c:ptCount val="24"/>
                <c:pt idx="0">
                  <c:v>0.29666177434968649</c:v>
                </c:pt>
                <c:pt idx="1">
                  <c:v>0.45937238992960228</c:v>
                </c:pt>
                <c:pt idx="2">
                  <c:v>2.3327744695611994</c:v>
                </c:pt>
                <c:pt idx="3">
                  <c:v>2.9203715803528314</c:v>
                </c:pt>
                <c:pt idx="4">
                  <c:v>2.8661112414926073</c:v>
                </c:pt>
                <c:pt idx="5">
                  <c:v>2.8722173630900332</c:v>
                </c:pt>
                <c:pt idx="6">
                  <c:v>3.3745751189666868</c:v>
                </c:pt>
                <c:pt idx="7">
                  <c:v>1.9673898396442537</c:v>
                </c:pt>
                <c:pt idx="8">
                  <c:v>0.36893310013117664</c:v>
                </c:pt>
                <c:pt idx="9">
                  <c:v>0.504473886838542</c:v>
                </c:pt>
                <c:pt idx="10">
                  <c:v>-3.4329080398298806</c:v>
                </c:pt>
                <c:pt idx="11">
                  <c:v>-4.1407920187315668</c:v>
                </c:pt>
                <c:pt idx="12">
                  <c:v>-0.77030450292094987</c:v>
                </c:pt>
                <c:pt idx="13">
                  <c:v>-0.14122512798527179</c:v>
                </c:pt>
                <c:pt idx="14">
                  <c:v>3.8076501643589982</c:v>
                </c:pt>
                <c:pt idx="15">
                  <c:v>3.0695479758050346</c:v>
                </c:pt>
                <c:pt idx="16">
                  <c:v>-2.0583538239245582</c:v>
                </c:pt>
                <c:pt idx="17">
                  <c:v>-1.8755516328331869</c:v>
                </c:pt>
                <c:pt idx="18">
                  <c:v>-2.7124099167385762</c:v>
                </c:pt>
                <c:pt idx="19">
                  <c:v>1.7040673211781223</c:v>
                </c:pt>
                <c:pt idx="20">
                  <c:v>1.4779417198315117</c:v>
                </c:pt>
                <c:pt idx="21">
                  <c:v>0.83863368669022187</c:v>
                </c:pt>
              </c:numCache>
            </c:numRef>
          </c:val>
          <c:extLst>
            <c:ext xmlns:c16="http://schemas.microsoft.com/office/drawing/2014/chart" uri="{C3380CC4-5D6E-409C-BE32-E72D297353CC}">
              <c16:uniqueId val="{00000001-27FB-4706-B0FC-F1287BC4FA56}"/>
            </c:ext>
          </c:extLst>
        </c:ser>
        <c:dLbls>
          <c:showLegendKey val="0"/>
          <c:showVal val="0"/>
          <c:showCatName val="0"/>
          <c:showSerName val="0"/>
          <c:showPercent val="0"/>
          <c:showBubbleSize val="0"/>
        </c:dLbls>
        <c:gapWidth val="150"/>
        <c:overlap val="100"/>
        <c:axId val="178528640"/>
        <c:axId val="178530560"/>
      </c:barChart>
      <c:lineChart>
        <c:grouping val="standard"/>
        <c:varyColors val="0"/>
        <c:ser>
          <c:idx val="2"/>
          <c:order val="0"/>
          <c:tx>
            <c:strRef>
              <c:f>'Figure 2.3'!$L$6</c:f>
              <c:strCache>
                <c:ptCount val="1"/>
                <c:pt idx="0">
                  <c:v>Domestic GVA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multiLvlStrRef>
              <c:f>'Figure 2.3'!$Q$1:$AN$2</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2014</c:v>
                  </c:pt>
                  <c:pt idx="4">
                    <c:v>2015</c:v>
                  </c:pt>
                  <c:pt idx="8">
                    <c:v>2016</c:v>
                  </c:pt>
                  <c:pt idx="12">
                    <c:v>2017</c:v>
                  </c:pt>
                  <c:pt idx="16">
                    <c:v>2018</c:v>
                  </c:pt>
                  <c:pt idx="20">
                    <c:v>2019</c:v>
                  </c:pt>
                </c:lvl>
              </c:multiLvlStrCache>
            </c:multiLvlStrRef>
          </c:cat>
          <c:val>
            <c:numRef>
              <c:f>'Figure 2.3'!$Q$6:$AN$6</c:f>
              <c:numCache>
                <c:formatCode>General</c:formatCode>
                <c:ptCount val="24"/>
                <c:pt idx="0">
                  <c:v>6.4484901477063428</c:v>
                </c:pt>
                <c:pt idx="1">
                  <c:v>5.7242572485383558</c:v>
                </c:pt>
                <c:pt idx="2">
                  <c:v>6.3045614846505282</c:v>
                </c:pt>
                <c:pt idx="3">
                  <c:v>5.4089372461009644</c:v>
                </c:pt>
                <c:pt idx="4">
                  <c:v>7.345693499178596</c:v>
                </c:pt>
                <c:pt idx="5">
                  <c:v>6.2635781395480095</c:v>
                </c:pt>
                <c:pt idx="6">
                  <c:v>6.7763426240652569</c:v>
                </c:pt>
                <c:pt idx="7">
                  <c:v>5.8940843552081956</c:v>
                </c:pt>
                <c:pt idx="8">
                  <c:v>5.7225623087013622</c:v>
                </c:pt>
                <c:pt idx="9">
                  <c:v>5.2837001832036767</c:v>
                </c:pt>
                <c:pt idx="10">
                  <c:v>2.2639875722616942</c:v>
                </c:pt>
                <c:pt idx="11">
                  <c:v>1.4023210831721533</c:v>
                </c:pt>
                <c:pt idx="12">
                  <c:v>1.9722897172103515</c:v>
                </c:pt>
                <c:pt idx="13">
                  <c:v>2.8623307189872049</c:v>
                </c:pt>
                <c:pt idx="14">
                  <c:v>6.7760733140751039</c:v>
                </c:pt>
                <c:pt idx="15">
                  <c:v>7.3714328740305701</c:v>
                </c:pt>
                <c:pt idx="16">
                  <c:v>2.910086440720927</c:v>
                </c:pt>
                <c:pt idx="17">
                  <c:v>4.0747278611356297</c:v>
                </c:pt>
                <c:pt idx="18">
                  <c:v>3.2838118338503142</c:v>
                </c:pt>
                <c:pt idx="19">
                  <c:v>5.3436185133239889</c:v>
                </c:pt>
                <c:pt idx="20">
                  <c:v>4.9116929822400568</c:v>
                </c:pt>
                <c:pt idx="21">
                  <c:v>3.2249705535924544</c:v>
                </c:pt>
              </c:numCache>
            </c:numRef>
          </c:val>
          <c:smooth val="0"/>
          <c:extLst>
            <c:ext xmlns:c16="http://schemas.microsoft.com/office/drawing/2014/chart" uri="{C3380CC4-5D6E-409C-BE32-E72D297353CC}">
              <c16:uniqueId val="{00000002-27FB-4706-B0FC-F1287BC4FA56}"/>
            </c:ext>
          </c:extLst>
        </c:ser>
        <c:dLbls>
          <c:showLegendKey val="0"/>
          <c:showVal val="0"/>
          <c:showCatName val="0"/>
          <c:showSerName val="0"/>
          <c:showPercent val="0"/>
          <c:showBubbleSize val="0"/>
        </c:dLbls>
        <c:marker val="1"/>
        <c:smooth val="0"/>
        <c:axId val="178528640"/>
        <c:axId val="178530560"/>
      </c:lineChart>
      <c:catAx>
        <c:axId val="17852864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30560"/>
        <c:crosses val="autoZero"/>
        <c:auto val="1"/>
        <c:lblAlgn val="ctr"/>
        <c:lblOffset val="100"/>
        <c:noMultiLvlLbl val="0"/>
      </c:catAx>
      <c:valAx>
        <c:axId val="178530560"/>
        <c:scaling>
          <c:orientation val="minMax"/>
        </c:scaling>
        <c:delete val="0"/>
        <c:axPos val="l"/>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28640"/>
        <c:crosses val="autoZero"/>
        <c:crossBetween val="between"/>
      </c:valAx>
      <c:spPr>
        <a:noFill/>
        <a:ln>
          <a:noFill/>
        </a:ln>
        <a:effectLst/>
      </c:spPr>
    </c:plotArea>
    <c:legend>
      <c:legendPos val="b"/>
      <c:layout>
        <c:manualLayout>
          <c:xMode val="edge"/>
          <c:yMode val="edge"/>
          <c:x val="7.2050716648291074E-2"/>
          <c:y val="0.68996778246321111"/>
          <c:w val="0.9"/>
          <c:h val="8.8863181201875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68301658374792695"/>
        </c:manualLayout>
      </c:layout>
      <c:barChart>
        <c:barDir val="col"/>
        <c:grouping val="stacked"/>
        <c:varyColors val="0"/>
        <c:ser>
          <c:idx val="1"/>
          <c:order val="1"/>
          <c:tx>
            <c:strRef>
              <c:f>'Figure 2.4'!$L$29</c:f>
              <c:strCache>
                <c:ptCount val="1"/>
                <c:pt idx="0">
                  <c:v>Personal consumption</c:v>
                </c:pt>
              </c:strCache>
            </c:strRef>
          </c:tx>
          <c:spPr>
            <a:solidFill>
              <a:srgbClr val="4F81BD"/>
            </a:solidFill>
            <a:ln w="12700">
              <a:noFill/>
            </a:ln>
          </c:spPr>
          <c:invertIfNegative val="0"/>
          <c:cat>
            <c:multiLvlStrRef>
              <c:f>'Figure 2.4'!$M$26:$U$27</c:f>
              <c:multiLvlStrCache>
                <c:ptCount val="9"/>
                <c:lvl>
                  <c:pt idx="0">
                    <c:v>SPU 2019</c:v>
                  </c:pt>
                  <c:pt idx="1">
                    <c:v>Deal c/factual</c:v>
                  </c:pt>
                  <c:pt idx="2">
                    <c:v>Budget 2020</c:v>
                  </c:pt>
                  <c:pt idx="3">
                    <c:v>SPU 2019</c:v>
                  </c:pt>
                  <c:pt idx="4">
                    <c:v>Deal c/factual</c:v>
                  </c:pt>
                  <c:pt idx="5">
                    <c:v>Budget 2020</c:v>
                  </c:pt>
                  <c:pt idx="6">
                    <c:v>SPU 2019</c:v>
                  </c:pt>
                  <c:pt idx="7">
                    <c:v>Deal c/factual</c:v>
                  </c:pt>
                  <c:pt idx="8">
                    <c:v>Budget 2020</c:v>
                  </c:pt>
                </c:lvl>
                <c:lvl>
                  <c:pt idx="0">
                    <c:v>2019</c:v>
                  </c:pt>
                  <c:pt idx="3">
                    <c:v>2020</c:v>
                  </c:pt>
                  <c:pt idx="6">
                    <c:v>2021</c:v>
                  </c:pt>
                </c:lvl>
              </c:multiLvlStrCache>
            </c:multiLvlStrRef>
          </c:cat>
          <c:val>
            <c:numRef>
              <c:f>'Figure 2.4'!$M$29:$U$29</c:f>
              <c:numCache>
                <c:formatCode>0.0</c:formatCode>
                <c:ptCount val="9"/>
                <c:pt idx="0">
                  <c:v>1.6311874386829357</c:v>
                </c:pt>
                <c:pt idx="1">
                  <c:v>1.720392219544046</c:v>
                </c:pt>
                <c:pt idx="2">
                  <c:v>1.7151593264826643</c:v>
                </c:pt>
                <c:pt idx="3">
                  <c:v>1.4970161058292932</c:v>
                </c:pt>
                <c:pt idx="4">
                  <c:v>1.4686950489187747</c:v>
                </c:pt>
                <c:pt idx="5">
                  <c:v>0.83989384509287723</c:v>
                </c:pt>
                <c:pt idx="6">
                  <c:v>1.2517818081890633</c:v>
                </c:pt>
                <c:pt idx="7">
                  <c:v>1.2814716203390601</c:v>
                </c:pt>
                <c:pt idx="8">
                  <c:v>1.171402098457083</c:v>
                </c:pt>
              </c:numCache>
            </c:numRef>
          </c:val>
          <c:extLst>
            <c:ext xmlns:c16="http://schemas.microsoft.com/office/drawing/2014/chart" uri="{C3380CC4-5D6E-409C-BE32-E72D297353CC}">
              <c16:uniqueId val="{00000000-D690-4402-98CB-D40D25E81282}"/>
            </c:ext>
          </c:extLst>
        </c:ser>
        <c:ser>
          <c:idx val="2"/>
          <c:order val="2"/>
          <c:tx>
            <c:strRef>
              <c:f>'Figure 2.4'!$L$30</c:f>
              <c:strCache>
                <c:ptCount val="1"/>
                <c:pt idx="0">
                  <c:v>Government consumption</c:v>
                </c:pt>
              </c:strCache>
            </c:strRef>
          </c:tx>
          <c:spPr>
            <a:solidFill>
              <a:srgbClr val="63DFEB"/>
            </a:solidFill>
            <a:ln w="12700">
              <a:noFill/>
            </a:ln>
          </c:spPr>
          <c:invertIfNegative val="0"/>
          <c:cat>
            <c:multiLvlStrRef>
              <c:f>'Figure 2.4'!$M$26:$U$27</c:f>
              <c:multiLvlStrCache>
                <c:ptCount val="9"/>
                <c:lvl>
                  <c:pt idx="0">
                    <c:v>SPU 2019</c:v>
                  </c:pt>
                  <c:pt idx="1">
                    <c:v>Deal c/factual</c:v>
                  </c:pt>
                  <c:pt idx="2">
                    <c:v>Budget 2020</c:v>
                  </c:pt>
                  <c:pt idx="3">
                    <c:v>SPU 2019</c:v>
                  </c:pt>
                  <c:pt idx="4">
                    <c:v>Deal c/factual</c:v>
                  </c:pt>
                  <c:pt idx="5">
                    <c:v>Budget 2020</c:v>
                  </c:pt>
                  <c:pt idx="6">
                    <c:v>SPU 2019</c:v>
                  </c:pt>
                  <c:pt idx="7">
                    <c:v>Deal c/factual</c:v>
                  </c:pt>
                  <c:pt idx="8">
                    <c:v>Budget 2020</c:v>
                  </c:pt>
                </c:lvl>
                <c:lvl>
                  <c:pt idx="0">
                    <c:v>2019</c:v>
                  </c:pt>
                  <c:pt idx="3">
                    <c:v>2020</c:v>
                  </c:pt>
                  <c:pt idx="6">
                    <c:v>2021</c:v>
                  </c:pt>
                </c:lvl>
              </c:multiLvlStrCache>
            </c:multiLvlStrRef>
          </c:cat>
          <c:val>
            <c:numRef>
              <c:f>'Figure 2.4'!$M$30:$U$30</c:f>
              <c:numCache>
                <c:formatCode>0.0</c:formatCode>
                <c:ptCount val="9"/>
                <c:pt idx="0">
                  <c:v>0.7291716998525376</c:v>
                </c:pt>
                <c:pt idx="1">
                  <c:v>0.8306106438140145</c:v>
                </c:pt>
                <c:pt idx="2">
                  <c:v>0.83061064381401528</c:v>
                </c:pt>
                <c:pt idx="3">
                  <c:v>0.51168815470576279</c:v>
                </c:pt>
                <c:pt idx="4">
                  <c:v>0.65881740757287888</c:v>
                </c:pt>
                <c:pt idx="5">
                  <c:v>0.6586966826934807</c:v>
                </c:pt>
                <c:pt idx="6">
                  <c:v>0.36763252234327615</c:v>
                </c:pt>
                <c:pt idx="7">
                  <c:v>0.3834063951048387</c:v>
                </c:pt>
                <c:pt idx="8">
                  <c:v>0.38757065379338462</c:v>
                </c:pt>
              </c:numCache>
            </c:numRef>
          </c:val>
          <c:extLst>
            <c:ext xmlns:c16="http://schemas.microsoft.com/office/drawing/2014/chart" uri="{C3380CC4-5D6E-409C-BE32-E72D297353CC}">
              <c16:uniqueId val="{00000001-D690-4402-98CB-D40D25E81282}"/>
            </c:ext>
          </c:extLst>
        </c:ser>
        <c:ser>
          <c:idx val="3"/>
          <c:order val="3"/>
          <c:tx>
            <c:strRef>
              <c:f>'Figure 2.4'!$L$31</c:f>
              <c:strCache>
                <c:ptCount val="1"/>
                <c:pt idx="0">
                  <c:v>Underlying investment</c:v>
                </c:pt>
              </c:strCache>
            </c:strRef>
          </c:tx>
          <c:spPr>
            <a:solidFill>
              <a:srgbClr val="4F093C"/>
            </a:solidFill>
            <a:ln>
              <a:noFill/>
            </a:ln>
          </c:spPr>
          <c:invertIfNegative val="0"/>
          <c:cat>
            <c:multiLvlStrRef>
              <c:f>'Figure 2.4'!$M$26:$U$27</c:f>
              <c:multiLvlStrCache>
                <c:ptCount val="9"/>
                <c:lvl>
                  <c:pt idx="0">
                    <c:v>SPU 2019</c:v>
                  </c:pt>
                  <c:pt idx="1">
                    <c:v>Deal c/factual</c:v>
                  </c:pt>
                  <c:pt idx="2">
                    <c:v>Budget 2020</c:v>
                  </c:pt>
                  <c:pt idx="3">
                    <c:v>SPU 2019</c:v>
                  </c:pt>
                  <c:pt idx="4">
                    <c:v>Deal c/factual</c:v>
                  </c:pt>
                  <c:pt idx="5">
                    <c:v>Budget 2020</c:v>
                  </c:pt>
                  <c:pt idx="6">
                    <c:v>SPU 2019</c:v>
                  </c:pt>
                  <c:pt idx="7">
                    <c:v>Deal c/factual</c:v>
                  </c:pt>
                  <c:pt idx="8">
                    <c:v>Budget 2020</c:v>
                  </c:pt>
                </c:lvl>
                <c:lvl>
                  <c:pt idx="0">
                    <c:v>2019</c:v>
                  </c:pt>
                  <c:pt idx="3">
                    <c:v>2020</c:v>
                  </c:pt>
                  <c:pt idx="6">
                    <c:v>2021</c:v>
                  </c:pt>
                </c:lvl>
              </c:multiLvlStrCache>
            </c:multiLvlStrRef>
          </c:cat>
          <c:val>
            <c:numRef>
              <c:f>'Figure 2.4'!$M$31:$U$31</c:f>
              <c:numCache>
                <c:formatCode>0.0</c:formatCode>
                <c:ptCount val="9"/>
                <c:pt idx="0">
                  <c:v>1.4360209012250384</c:v>
                </c:pt>
                <c:pt idx="1">
                  <c:v>0.70715551801668031</c:v>
                </c:pt>
                <c:pt idx="2">
                  <c:v>0.73131340196462236</c:v>
                </c:pt>
                <c:pt idx="3">
                  <c:v>1.075819496888359</c:v>
                </c:pt>
                <c:pt idx="4">
                  <c:v>0.74856962193725085</c:v>
                </c:pt>
                <c:pt idx="5">
                  <c:v>0.25348898836108757</c:v>
                </c:pt>
                <c:pt idx="6">
                  <c:v>0.91688719974311916</c:v>
                </c:pt>
                <c:pt idx="7">
                  <c:v>0.8491950061132979</c:v>
                </c:pt>
                <c:pt idx="8">
                  <c:v>0.80661019894211194</c:v>
                </c:pt>
              </c:numCache>
            </c:numRef>
          </c:val>
          <c:extLst>
            <c:ext xmlns:c16="http://schemas.microsoft.com/office/drawing/2014/chart" uri="{C3380CC4-5D6E-409C-BE32-E72D297353CC}">
              <c16:uniqueId val="{00000002-D690-4402-98CB-D40D25E81282}"/>
            </c:ext>
          </c:extLst>
        </c:ser>
        <c:dLbls>
          <c:showLegendKey val="0"/>
          <c:showVal val="0"/>
          <c:showCatName val="0"/>
          <c:showSerName val="0"/>
          <c:showPercent val="0"/>
          <c:showBubbleSize val="0"/>
        </c:dLbls>
        <c:gapWidth val="150"/>
        <c:overlap val="100"/>
        <c:axId val="178528640"/>
        <c:axId val="178530560"/>
      </c:barChart>
      <c:lineChart>
        <c:grouping val="standard"/>
        <c:varyColors val="0"/>
        <c:ser>
          <c:idx val="0"/>
          <c:order val="0"/>
          <c:tx>
            <c:strRef>
              <c:f>'Figure 2.4'!$L$28</c:f>
              <c:strCache>
                <c:ptCount val="1"/>
                <c:pt idx="0">
                  <c:v>Underlying domestic demand</c:v>
                </c:pt>
              </c:strCache>
            </c:strRef>
          </c:tx>
          <c:spPr>
            <a:ln w="12700">
              <a:solidFill>
                <a:sysClr val="windowText" lastClr="000000">
                  <a:lumMod val="65000"/>
                  <a:lumOff val="35000"/>
                </a:sysClr>
              </a:solidFill>
            </a:ln>
          </c:spPr>
          <c:dPt>
            <c:idx val="3"/>
            <c:bubble3D val="0"/>
            <c:spPr>
              <a:ln w="12700">
                <a:noFill/>
              </a:ln>
            </c:spPr>
            <c:extLst>
              <c:ext xmlns:c16="http://schemas.microsoft.com/office/drawing/2014/chart" uri="{C3380CC4-5D6E-409C-BE32-E72D297353CC}">
                <c16:uniqueId val="{00000004-D690-4402-98CB-D40D25E81282}"/>
              </c:ext>
            </c:extLst>
          </c:dPt>
          <c:dPt>
            <c:idx val="6"/>
            <c:bubble3D val="0"/>
            <c:spPr>
              <a:ln w="12700">
                <a:noFill/>
              </a:ln>
            </c:spPr>
            <c:extLst>
              <c:ext xmlns:c16="http://schemas.microsoft.com/office/drawing/2014/chart" uri="{C3380CC4-5D6E-409C-BE32-E72D297353CC}">
                <c16:uniqueId val="{00000006-D690-4402-98CB-D40D25E81282}"/>
              </c:ext>
            </c:extLst>
          </c:dPt>
          <c:cat>
            <c:multiLvlStrRef>
              <c:f>'Figure 2.4'!$M$26:$U$27</c:f>
              <c:multiLvlStrCache>
                <c:ptCount val="9"/>
                <c:lvl>
                  <c:pt idx="0">
                    <c:v>SPU 2019</c:v>
                  </c:pt>
                  <c:pt idx="1">
                    <c:v>Deal c/factual</c:v>
                  </c:pt>
                  <c:pt idx="2">
                    <c:v>Budget 2020</c:v>
                  </c:pt>
                  <c:pt idx="3">
                    <c:v>SPU 2019</c:v>
                  </c:pt>
                  <c:pt idx="4">
                    <c:v>Deal c/factual</c:v>
                  </c:pt>
                  <c:pt idx="5">
                    <c:v>Budget 2020</c:v>
                  </c:pt>
                  <c:pt idx="6">
                    <c:v>SPU 2019</c:v>
                  </c:pt>
                  <c:pt idx="7">
                    <c:v>Deal c/factual</c:v>
                  </c:pt>
                  <c:pt idx="8">
                    <c:v>Budget 2020</c:v>
                  </c:pt>
                </c:lvl>
                <c:lvl>
                  <c:pt idx="0">
                    <c:v>2019</c:v>
                  </c:pt>
                  <c:pt idx="3">
                    <c:v>2020</c:v>
                  </c:pt>
                  <c:pt idx="6">
                    <c:v>2021</c:v>
                  </c:pt>
                </c:lvl>
              </c:multiLvlStrCache>
            </c:multiLvlStrRef>
          </c:cat>
          <c:val>
            <c:numRef>
              <c:f>'Figure 2.4'!$M$28:$U$28</c:f>
              <c:numCache>
                <c:formatCode>0.0</c:formatCode>
                <c:ptCount val="9"/>
                <c:pt idx="0">
                  <c:v>3.7963800397605052</c:v>
                </c:pt>
                <c:pt idx="1">
                  <c:v>3.2581583813747539</c:v>
                </c:pt>
                <c:pt idx="2">
                  <c:v>3.2770833722612913</c:v>
                </c:pt>
                <c:pt idx="3">
                  <c:v>3.0845237574234297</c:v>
                </c:pt>
                <c:pt idx="4">
                  <c:v>2.8760820784288876</c:v>
                </c:pt>
                <c:pt idx="5">
                  <c:v>1.7520795161474645</c:v>
                </c:pt>
                <c:pt idx="6">
                  <c:v>2.5363015302754421</c:v>
                </c:pt>
                <c:pt idx="7">
                  <c:v>2.5140730215572171</c:v>
                </c:pt>
                <c:pt idx="8">
                  <c:v>2.3655829511925797</c:v>
                </c:pt>
              </c:numCache>
            </c:numRef>
          </c:val>
          <c:smooth val="0"/>
          <c:extLst>
            <c:ext xmlns:c16="http://schemas.microsoft.com/office/drawing/2014/chart" uri="{C3380CC4-5D6E-409C-BE32-E72D297353CC}">
              <c16:uniqueId val="{00000007-D690-4402-98CB-D40D25E81282}"/>
            </c:ext>
          </c:extLst>
        </c:ser>
        <c:dLbls>
          <c:showLegendKey val="0"/>
          <c:showVal val="0"/>
          <c:showCatName val="0"/>
          <c:showSerName val="0"/>
          <c:showPercent val="0"/>
          <c:showBubbleSize val="0"/>
        </c:dLbls>
        <c:marker val="1"/>
        <c:smooth val="0"/>
        <c:axId val="178528640"/>
        <c:axId val="178530560"/>
      </c:lineChart>
      <c:catAx>
        <c:axId val="178528640"/>
        <c:scaling>
          <c:orientation val="minMax"/>
        </c:scaling>
        <c:delete val="0"/>
        <c:axPos val="b"/>
        <c:numFmt formatCode="General" sourceLinked="1"/>
        <c:majorTickMark val="none"/>
        <c:minorTickMark val="none"/>
        <c:tickLblPos val="low"/>
        <c:spPr>
          <a:ln>
            <a:solidFill>
              <a:sysClr val="windowText" lastClr="000000">
                <a:lumMod val="50000"/>
                <a:lumOff val="50000"/>
              </a:sysClr>
            </a:solidFill>
          </a:ln>
        </c:spPr>
        <c:txPr>
          <a:bodyPr rot="0" vert="horz"/>
          <a:lstStyle/>
          <a:p>
            <a:pPr>
              <a:defRPr/>
            </a:pPr>
            <a:endParaRPr lang="en-US"/>
          </a:p>
        </c:txPr>
        <c:crossAx val="178530560"/>
        <c:crosses val="autoZero"/>
        <c:auto val="1"/>
        <c:lblAlgn val="ctr"/>
        <c:lblOffset val="100"/>
        <c:noMultiLvlLbl val="0"/>
      </c:catAx>
      <c:valAx>
        <c:axId val="178530560"/>
        <c:scaling>
          <c:orientation val="minMax"/>
          <c:max val="5"/>
        </c:scaling>
        <c:delete val="0"/>
        <c:axPos val="l"/>
        <c:numFmt formatCode="#,##0" sourceLinked="0"/>
        <c:majorTickMark val="out"/>
        <c:minorTickMark val="none"/>
        <c:tickLblPos val="nextTo"/>
        <c:spPr>
          <a:ln>
            <a:solidFill>
              <a:sysClr val="windowText" lastClr="000000">
                <a:lumMod val="50000"/>
                <a:lumOff val="50000"/>
              </a:sysClr>
            </a:solidFill>
          </a:ln>
        </c:spPr>
        <c:crossAx val="178528640"/>
        <c:crosses val="autoZero"/>
        <c:crossBetween val="between"/>
        <c:majorUnit val="1"/>
      </c:valAx>
    </c:plotArea>
    <c:legend>
      <c:legendPos val="b"/>
      <c:layout>
        <c:manualLayout>
          <c:xMode val="edge"/>
          <c:yMode val="edge"/>
          <c:x val="0.11765234375"/>
          <c:y val="3.480970149253728E-2"/>
          <c:w val="0.820888888888889"/>
          <c:h val="0.14385570706100761"/>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348611111111155E-2"/>
          <c:y val="5.3094658267052341E-2"/>
          <c:w val="0.9305718253968257"/>
          <c:h val="0.83826804322777915"/>
        </c:manualLayout>
      </c:layout>
      <c:lineChart>
        <c:grouping val="standard"/>
        <c:varyColors val="0"/>
        <c:ser>
          <c:idx val="0"/>
          <c:order val="0"/>
          <c:tx>
            <c:strRef>
              <c:f>'Figure 2.5'!$K$1</c:f>
              <c:strCache>
                <c:ptCount val="1"/>
                <c:pt idx="0">
                  <c:v>Budget 2020 (GDP output gap)</c:v>
                </c:pt>
              </c:strCache>
            </c:strRef>
          </c:tx>
          <c:spPr>
            <a:ln w="28575">
              <a:solidFill>
                <a:schemeClr val="bg2"/>
              </a:solidFill>
            </a:ln>
          </c:spPr>
          <c:marker>
            <c:symbol val="none"/>
          </c:marker>
          <c:cat>
            <c:numRef>
              <c:f>'Figure 2.5'!$J$2:$J$12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'Figure 2.5'!$K$2:$K$12</c:f>
              <c:numCache>
                <c:formatCode>0.0</c:formatCode>
                <c:ptCount val="11"/>
                <c:pt idx="0">
                  <c:v>-4.6151774999999997</c:v>
                </c:pt>
                <c:pt idx="1">
                  <c:v>-3.2627364999999999</c:v>
                </c:pt>
                <c:pt idx="2">
                  <c:v>-2.4043945</c:v>
                </c:pt>
                <c:pt idx="3">
                  <c:v>-2.5350075000000003</c:v>
                </c:pt>
                <c:pt idx="4">
                  <c:v>-0.17638050000000005</c:v>
                </c:pt>
                <c:pt idx="5">
                  <c:v>1.0356654999999999</c:v>
                </c:pt>
                <c:pt idx="6">
                  <c:v>-0.29526149999999995</c:v>
                </c:pt>
                <c:pt idx="7">
                  <c:v>0.54706750000000004</c:v>
                </c:pt>
                <c:pt idx="8">
                  <c:v>1.2654974999999999</c:v>
                </c:pt>
                <c:pt idx="9">
                  <c:v>1.889877</c:v>
                </c:pt>
                <c:pt idx="10">
                  <c:v>2.1167075</c:v>
                </c:pt>
              </c:numCache>
            </c:numRef>
          </c:val>
          <c:smooth val="0"/>
          <c:extLst>
            <c:ext xmlns:c16="http://schemas.microsoft.com/office/drawing/2014/chart" uri="{C3380CC4-5D6E-409C-BE32-E72D297353CC}">
              <c16:uniqueId val="{00000000-F173-4674-A481-E208CB8BC95F}"/>
            </c:ext>
          </c:extLst>
        </c:ser>
        <c:ser>
          <c:idx val="1"/>
          <c:order val="1"/>
          <c:tx>
            <c:strRef>
              <c:f>'Figure 2.5'!$L$1</c:f>
              <c:strCache>
                <c:ptCount val="1"/>
                <c:pt idx="0">
                  <c:v>SPU 2019 (GDP output gap)</c:v>
                </c:pt>
              </c:strCache>
            </c:strRef>
          </c:tx>
          <c:spPr>
            <a:ln>
              <a:solidFill>
                <a:schemeClr val="accent1">
                  <a:lumMod val="50000"/>
                </a:schemeClr>
              </a:solidFill>
              <a:prstDash val="sysDash"/>
            </a:ln>
          </c:spPr>
          <c:marker>
            <c:symbol val="none"/>
          </c:marker>
          <c:dLbls>
            <c:dLbl>
              <c:idx val="3"/>
              <c:layout>
                <c:manualLayout>
                  <c:x val="-0.13566680233346901"/>
                  <c:y val="0.14232999472851871"/>
                </c:manualLayout>
              </c:layout>
              <c:tx>
                <c:rich>
                  <a:bodyPr/>
                  <a:lstStyle/>
                  <a:p>
                    <a:r>
                      <a:rPr lang="en-US"/>
                      <a:t>Spare capacity</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73-4674-A481-E208CB8BC95F}"/>
                </c:ext>
              </c:extLst>
            </c:dLbl>
            <c:spPr>
              <a:noFill/>
              <a:ln>
                <a:noFill/>
              </a:ln>
              <a:effectLst/>
            </c:spPr>
            <c:txPr>
              <a:bodyPr wrap="square" lIns="38100" tIns="19050" rIns="38100" bIns="19050" anchor="ctr">
                <a:spAutoFit/>
              </a:bodyPr>
              <a:lstStyle/>
              <a:p>
                <a:pPr>
                  <a:defRPr baseline="0">
                    <a:solidFill>
                      <a:srgbClr val="051D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2.5'!$J$2:$J$12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'Figure 2.5'!$L$2:$L$12</c:f>
              <c:numCache>
                <c:formatCode>0.0</c:formatCode>
                <c:ptCount val="11"/>
                <c:pt idx="0">
                  <c:v>-4.1645947861766199</c:v>
                </c:pt>
                <c:pt idx="1">
                  <c:v>-3.9580689403803753</c:v>
                </c:pt>
                <c:pt idx="2">
                  <c:v>-2.1064135124688699</c:v>
                </c:pt>
                <c:pt idx="3">
                  <c:v>-2.8611250655902709</c:v>
                </c:pt>
                <c:pt idx="4">
                  <c:v>-0.45744339166109516</c:v>
                </c:pt>
                <c:pt idx="5">
                  <c:v>0.20187989751253999</c:v>
                </c:pt>
                <c:pt idx="6">
                  <c:v>0.83678516117056201</c:v>
                </c:pt>
                <c:pt idx="7">
                  <c:v>0.97696671353149445</c:v>
                </c:pt>
                <c:pt idx="8">
                  <c:v>1.449376349269895</c:v>
                </c:pt>
                <c:pt idx="9">
                  <c:v>1.82638718340726</c:v>
                </c:pt>
              </c:numCache>
            </c:numRef>
          </c:val>
          <c:smooth val="0"/>
          <c:extLst>
            <c:ext xmlns:c16="http://schemas.microsoft.com/office/drawing/2014/chart" uri="{C3380CC4-5D6E-409C-BE32-E72D297353CC}">
              <c16:uniqueId val="{00000002-F173-4674-A481-E208CB8BC95F}"/>
            </c:ext>
          </c:extLst>
        </c:ser>
        <c:ser>
          <c:idx val="2"/>
          <c:order val="2"/>
          <c:tx>
            <c:strRef>
              <c:f>'Figure 2.5'!$M$1</c:f>
              <c:strCache>
                <c:ptCount val="1"/>
                <c:pt idx="0">
                  <c:v>Budget 2020 (domestic GVA output gap)</c:v>
                </c:pt>
              </c:strCache>
            </c:strRef>
          </c:tx>
          <c:spPr>
            <a:ln w="19050">
              <a:solidFill>
                <a:schemeClr val="accent3">
                  <a:lumMod val="50000"/>
                  <a:lumOff val="50000"/>
                </a:schemeClr>
              </a:solidFill>
              <a:prstDash val="solid"/>
            </a:ln>
          </c:spPr>
          <c:marker>
            <c:symbol val="none"/>
          </c:marker>
          <c:cat>
            <c:numRef>
              <c:f>'Figure 2.5'!$J$2:$J$12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'Figure 2.5'!$M$2:$M$12</c:f>
              <c:numCache>
                <c:formatCode>0.0</c:formatCode>
                <c:ptCount val="11"/>
                <c:pt idx="0">
                  <c:v>-4.8169469999999999</c:v>
                </c:pt>
                <c:pt idx="1">
                  <c:v>-2.1061429999999999</c:v>
                </c:pt>
                <c:pt idx="2">
                  <c:v>-1.4864919999999999</c:v>
                </c:pt>
                <c:pt idx="3">
                  <c:v>-0.36705199999999999</c:v>
                </c:pt>
                <c:pt idx="4">
                  <c:v>0.44710800000000001</c:v>
                </c:pt>
                <c:pt idx="5">
                  <c:v>1.00804</c:v>
                </c:pt>
                <c:pt idx="6">
                  <c:v>0.35612899999999997</c:v>
                </c:pt>
                <c:pt idx="7">
                  <c:v>0.39040200000000003</c:v>
                </c:pt>
                <c:pt idx="8">
                  <c:v>0.48434500000000003</c:v>
                </c:pt>
                <c:pt idx="9">
                  <c:v>0.52265700000000004</c:v>
                </c:pt>
                <c:pt idx="10">
                  <c:v>0.47395999999999999</c:v>
                </c:pt>
              </c:numCache>
            </c:numRef>
          </c:val>
          <c:smooth val="0"/>
          <c:extLst>
            <c:ext xmlns:c16="http://schemas.microsoft.com/office/drawing/2014/chart" uri="{C3380CC4-5D6E-409C-BE32-E72D297353CC}">
              <c16:uniqueId val="{00000003-F173-4674-A481-E208CB8BC95F}"/>
            </c:ext>
          </c:extLst>
        </c:ser>
        <c:ser>
          <c:idx val="3"/>
          <c:order val="3"/>
          <c:tx>
            <c:strRef>
              <c:f>'Figure 2.5'!$N$1</c:f>
              <c:strCache>
                <c:ptCount val="1"/>
                <c:pt idx="0">
                  <c:v>SPU 2019 (domestic GVA output gap)</c:v>
                </c:pt>
              </c:strCache>
            </c:strRef>
          </c:tx>
          <c:spPr>
            <a:ln w="19050">
              <a:solidFill>
                <a:schemeClr val="accent3">
                  <a:lumMod val="50000"/>
                  <a:lumOff val="50000"/>
                </a:schemeClr>
              </a:solidFill>
              <a:prstDash val="dash"/>
            </a:ln>
          </c:spPr>
          <c:marker>
            <c:symbol val="none"/>
          </c:marker>
          <c:dLbls>
            <c:dLbl>
              <c:idx val="5"/>
              <c:layout>
                <c:manualLayout>
                  <c:x val="-0.27947361280694616"/>
                  <c:y val="-0.16341591987348444"/>
                </c:manualLayout>
              </c:layout>
              <c:tx>
                <c:rich>
                  <a:bodyPr/>
                  <a:lstStyle/>
                  <a:p>
                    <a:r>
                      <a:rPr lang="en-US" baseline="0">
                        <a:solidFill>
                          <a:srgbClr val="FF0000"/>
                        </a:solidFill>
                      </a:rPr>
                      <a:t>Overheating</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73-4674-A481-E208CB8BC9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2.5'!$J$2:$J$12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'Figure 2.5'!$N$2:$N$12</c:f>
              <c:numCache>
                <c:formatCode>0.0</c:formatCode>
                <c:ptCount val="11"/>
                <c:pt idx="0">
                  <c:v>-3.0671529999999998</c:v>
                </c:pt>
                <c:pt idx="1">
                  <c:v>-0.69663799999999998</c:v>
                </c:pt>
                <c:pt idx="2">
                  <c:v>-5.1240000000000001E-3</c:v>
                </c:pt>
                <c:pt idx="3">
                  <c:v>0.18739400000000001</c:v>
                </c:pt>
                <c:pt idx="4">
                  <c:v>0.88563400000000003</c:v>
                </c:pt>
                <c:pt idx="5">
                  <c:v>1.1908859999999999</c:v>
                </c:pt>
                <c:pt idx="6">
                  <c:v>1.2389429999999999</c:v>
                </c:pt>
                <c:pt idx="7">
                  <c:v>1.0619590000000001</c:v>
                </c:pt>
                <c:pt idx="8">
                  <c:v>0.91972699999999996</c:v>
                </c:pt>
                <c:pt idx="9">
                  <c:v>0.78619700000000003</c:v>
                </c:pt>
              </c:numCache>
            </c:numRef>
          </c:val>
          <c:smooth val="0"/>
          <c:extLst>
            <c:ext xmlns:c16="http://schemas.microsoft.com/office/drawing/2014/chart" uri="{C3380CC4-5D6E-409C-BE32-E72D297353CC}">
              <c16:uniqueId val="{00000005-F173-4674-A481-E208CB8BC95F}"/>
            </c:ext>
          </c:extLst>
        </c:ser>
        <c:dLbls>
          <c:showLegendKey val="0"/>
          <c:showVal val="0"/>
          <c:showCatName val="0"/>
          <c:showSerName val="0"/>
          <c:showPercent val="0"/>
          <c:showBubbleSize val="0"/>
        </c:dLbls>
        <c:smooth val="0"/>
        <c:axId val="551683968"/>
        <c:axId val="551685504"/>
      </c:lineChart>
      <c:catAx>
        <c:axId val="551683968"/>
        <c:scaling>
          <c:orientation val="minMax"/>
        </c:scaling>
        <c:delete val="0"/>
        <c:axPos val="b"/>
        <c:numFmt formatCode="General" sourceLinked="1"/>
        <c:majorTickMark val="out"/>
        <c:minorTickMark val="none"/>
        <c:tickLblPos val="low"/>
        <c:crossAx val="551685504"/>
        <c:crosses val="autoZero"/>
        <c:auto val="0"/>
        <c:lblAlgn val="ctr"/>
        <c:lblOffset val="100"/>
        <c:tickLblSkip val="1"/>
        <c:tickMarkSkip val="1"/>
        <c:noMultiLvlLbl val="0"/>
      </c:catAx>
      <c:valAx>
        <c:axId val="551685504"/>
        <c:scaling>
          <c:orientation val="minMax"/>
          <c:max val="3"/>
          <c:min val="-5"/>
        </c:scaling>
        <c:delete val="0"/>
        <c:axPos val="l"/>
        <c:numFmt formatCode="[Red]0_ ;[Blue]\-0\ " sourceLinked="0"/>
        <c:majorTickMark val="out"/>
        <c:minorTickMark val="none"/>
        <c:tickLblPos val="nextTo"/>
        <c:crossAx val="551683968"/>
        <c:crosses val="autoZero"/>
        <c:crossBetween val="between"/>
        <c:majorUnit val="1"/>
      </c:valAx>
    </c:plotArea>
    <c:legend>
      <c:legendPos val="b"/>
      <c:layout>
        <c:manualLayout>
          <c:xMode val="edge"/>
          <c:yMode val="edge"/>
          <c:x val="0.44151810083568616"/>
          <c:y val="0.56289914867652613"/>
          <c:w val="0.55576856311764444"/>
          <c:h val="0.3497349731652547"/>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4021966394324E-2"/>
          <c:y val="2.9097039953339166E-2"/>
          <c:w val="0.92300164681687202"/>
          <c:h val="0.86110938940353687"/>
        </c:manualLayout>
      </c:layout>
      <c:barChart>
        <c:barDir val="col"/>
        <c:grouping val="stacked"/>
        <c:varyColors val="0"/>
        <c:ser>
          <c:idx val="0"/>
          <c:order val="0"/>
          <c:tx>
            <c:strRef>
              <c:f>'Figure 2.7'!$K$1</c:f>
              <c:strCache>
                <c:ptCount val="1"/>
                <c:pt idx="0">
                  <c:v>Households/NPISH</c:v>
                </c:pt>
              </c:strCache>
            </c:strRef>
          </c:tx>
          <c:spPr>
            <a:solidFill>
              <a:schemeClr val="accent6"/>
            </a:solidFill>
          </c:spPr>
          <c:invertIfNegative val="0"/>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2.7'!$K$2:$K$26</c:f>
              <c:numCache>
                <c:formatCode>0</c:formatCode>
                <c:ptCount val="25"/>
                <c:pt idx="0">
                  <c:v>-8.5996939686317848</c:v>
                </c:pt>
                <c:pt idx="1">
                  <c:v>-6.1635232279508383</c:v>
                </c:pt>
                <c:pt idx="2">
                  <c:v>-7.2800943371133204</c:v>
                </c:pt>
                <c:pt idx="3">
                  <c:v>-8.2238065214931204</c:v>
                </c:pt>
                <c:pt idx="4">
                  <c:v>-9.4506440360599786</c:v>
                </c:pt>
                <c:pt idx="5">
                  <c:v>-10.703671814242862</c:v>
                </c:pt>
                <c:pt idx="6" formatCode="General">
                  <c:v>-12.109236459441657</c:v>
                </c:pt>
                <c:pt idx="7" formatCode="General">
                  <c:v>-10.223483933317228</c:v>
                </c:pt>
                <c:pt idx="8" formatCode="General">
                  <c:v>-4.3095866314863676</c:v>
                </c:pt>
                <c:pt idx="9" formatCode="General">
                  <c:v>3.3142738484585545</c:v>
                </c:pt>
                <c:pt idx="10" formatCode="General">
                  <c:v>4.2152605459057071</c:v>
                </c:pt>
                <c:pt idx="11" formatCode="General">
                  <c:v>2.3488817486823153</c:v>
                </c:pt>
                <c:pt idx="12" formatCode="General">
                  <c:v>4.6135116760739301</c:v>
                </c:pt>
                <c:pt idx="13" formatCode="General">
                  <c:v>3.1067691790973941</c:v>
                </c:pt>
                <c:pt idx="14" formatCode="General">
                  <c:v>2.249593244497035</c:v>
                </c:pt>
                <c:pt idx="15" formatCode="General">
                  <c:v>2.191742081447964</c:v>
                </c:pt>
                <c:pt idx="16" formatCode="General">
                  <c:v>1.4615870774521582</c:v>
                </c:pt>
                <c:pt idx="17" formatCode="General">
                  <c:v>2.8061210622163029</c:v>
                </c:pt>
                <c:pt idx="18" formatCode="General">
                  <c:v>1.9998987136635269</c:v>
                </c:pt>
              </c:numCache>
            </c:numRef>
          </c:val>
          <c:extLst>
            <c:ext xmlns:c16="http://schemas.microsoft.com/office/drawing/2014/chart" uri="{C3380CC4-5D6E-409C-BE32-E72D297353CC}">
              <c16:uniqueId val="{00000000-C780-4F45-8DB1-673EB39D39C8}"/>
            </c:ext>
          </c:extLst>
        </c:ser>
        <c:ser>
          <c:idx val="1"/>
          <c:order val="1"/>
          <c:tx>
            <c:strRef>
              <c:f>'Figure 2.7'!$L$1</c:f>
              <c:strCache>
                <c:ptCount val="1"/>
                <c:pt idx="0">
                  <c:v>Government</c:v>
                </c:pt>
              </c:strCache>
            </c:strRef>
          </c:tx>
          <c:spPr>
            <a:solidFill>
              <a:schemeClr val="accent4"/>
            </a:solidFill>
          </c:spPr>
          <c:invertIfNegative val="0"/>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2.7'!$L$2:$L$26</c:f>
              <c:numCache>
                <c:formatCode>0</c:formatCode>
                <c:ptCount val="25"/>
                <c:pt idx="0">
                  <c:v>5.1239001997704765</c:v>
                </c:pt>
                <c:pt idx="1">
                  <c:v>0.87539615057586762</c:v>
                </c:pt>
                <c:pt idx="2">
                  <c:v>-1.0745919299210016</c:v>
                </c:pt>
                <c:pt idx="3">
                  <c:v>-0.13094718463553032</c:v>
                </c:pt>
                <c:pt idx="4">
                  <c:v>1.184633737523217</c:v>
                </c:pt>
                <c:pt idx="5">
                  <c:v>1.4415064992778579</c:v>
                </c:pt>
                <c:pt idx="6" formatCode="General">
                  <c:v>2.4205806353549173</c:v>
                </c:pt>
                <c:pt idx="7" formatCode="General">
                  <c:v>-0.34066199565112348</c:v>
                </c:pt>
                <c:pt idx="8" formatCode="General">
                  <c:v>-7.9678278714644444</c:v>
                </c:pt>
                <c:pt idx="9" formatCode="General">
                  <c:v>-13.795507301191773</c:v>
                </c:pt>
                <c:pt idx="10" formatCode="General">
                  <c:v>-13.445254342431763</c:v>
                </c:pt>
                <c:pt idx="11" formatCode="General">
                  <c:v>-11.587711106538565</c:v>
                </c:pt>
                <c:pt idx="12" formatCode="General">
                  <c:v>-10.547992853641954</c:v>
                </c:pt>
                <c:pt idx="13" formatCode="General">
                  <c:v>-7.8293503895326344</c:v>
                </c:pt>
                <c:pt idx="14" formatCode="General">
                  <c:v>-4.5381812314270729</c:v>
                </c:pt>
                <c:pt idx="15" formatCode="General">
                  <c:v>-1.5044019279952785</c:v>
                </c:pt>
                <c:pt idx="16" formatCode="General">
                  <c:v>-0.92751279671584175</c:v>
                </c:pt>
                <c:pt idx="17" formatCode="General">
                  <c:v>-0.10219890734146939</c:v>
                </c:pt>
                <c:pt idx="18" formatCode="General">
                  <c:v>0.42489618150511499</c:v>
                </c:pt>
              </c:numCache>
            </c:numRef>
          </c:val>
          <c:extLst>
            <c:ext xmlns:c16="http://schemas.microsoft.com/office/drawing/2014/chart" uri="{C3380CC4-5D6E-409C-BE32-E72D297353CC}">
              <c16:uniqueId val="{00000001-C780-4F45-8DB1-673EB39D39C8}"/>
            </c:ext>
          </c:extLst>
        </c:ser>
        <c:ser>
          <c:idx val="2"/>
          <c:order val="2"/>
          <c:tx>
            <c:strRef>
              <c:f>'Figure 2.7'!$M$1</c:f>
              <c:strCache>
                <c:ptCount val="1"/>
                <c:pt idx="0">
                  <c:v>Domestic NFCs</c:v>
                </c:pt>
              </c:strCache>
            </c:strRef>
          </c:tx>
          <c:spPr>
            <a:solidFill>
              <a:schemeClr val="accent1"/>
            </a:solidFill>
          </c:spPr>
          <c:invertIfNegative val="0"/>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2.7'!$M$2:$M$26</c:f>
              <c:numCache>
                <c:formatCode>0</c:formatCode>
                <c:ptCount val="25"/>
                <c:pt idx="13" formatCode="General">
                  <c:v>2.3890361349016862</c:v>
                </c:pt>
                <c:pt idx="14" formatCode="General">
                  <c:v>2.2321128427167234</c:v>
                </c:pt>
                <c:pt idx="15" formatCode="General">
                  <c:v>1.5824808184143222</c:v>
                </c:pt>
                <c:pt idx="16" formatCode="General">
                  <c:v>2.4705205800798264</c:v>
                </c:pt>
                <c:pt idx="17" formatCode="General">
                  <c:v>2.8213421760756709</c:v>
                </c:pt>
                <c:pt idx="18" formatCode="General">
                  <c:v>3.7749417603565281</c:v>
                </c:pt>
              </c:numCache>
            </c:numRef>
          </c:val>
          <c:extLst>
            <c:ext xmlns:c16="http://schemas.microsoft.com/office/drawing/2014/chart" uri="{C3380CC4-5D6E-409C-BE32-E72D297353CC}">
              <c16:uniqueId val="{00000002-C780-4F45-8DB1-673EB39D39C8}"/>
            </c:ext>
          </c:extLst>
        </c:ser>
        <c:ser>
          <c:idx val="8"/>
          <c:order val="3"/>
          <c:tx>
            <c:strRef>
              <c:f>'Figure 2.7'!$N$1</c:f>
              <c:strCache>
                <c:ptCount val="1"/>
                <c:pt idx="0">
                  <c:v>Domestic FCs</c:v>
                </c:pt>
              </c:strCache>
            </c:strRef>
          </c:tx>
          <c:spPr>
            <a:solidFill>
              <a:schemeClr val="accent2">
                <a:lumMod val="75000"/>
              </a:schemeClr>
            </a:solidFill>
          </c:spPr>
          <c:invertIfNegative val="0"/>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2.7'!$N$2:$N$26</c:f>
              <c:numCache>
                <c:formatCode>0</c:formatCode>
                <c:ptCount val="25"/>
                <c:pt idx="13" formatCode="General">
                  <c:v>2.7818544235866209</c:v>
                </c:pt>
                <c:pt idx="14" formatCode="General">
                  <c:v>2.4855786685312427</c:v>
                </c:pt>
                <c:pt idx="15" formatCode="General">
                  <c:v>2.7807151288609089</c:v>
                </c:pt>
                <c:pt idx="16" formatCode="General">
                  <c:v>3.0717811775825452</c:v>
                </c:pt>
                <c:pt idx="17" formatCode="General">
                  <c:v>1.4177380337582561</c:v>
                </c:pt>
                <c:pt idx="18" formatCode="General">
                  <c:v>1.8935480603666566</c:v>
                </c:pt>
              </c:numCache>
            </c:numRef>
          </c:val>
          <c:extLst>
            <c:ext xmlns:c16="http://schemas.microsoft.com/office/drawing/2014/chart" uri="{C3380CC4-5D6E-409C-BE32-E72D297353CC}">
              <c16:uniqueId val="{00000003-C780-4F45-8DB1-673EB39D39C8}"/>
            </c:ext>
          </c:extLst>
        </c:ser>
        <c:ser>
          <c:idx val="9"/>
          <c:order val="4"/>
          <c:tx>
            <c:strRef>
              <c:f>'Figure 2.7'!$O$1</c:f>
              <c:strCache>
                <c:ptCount val="1"/>
                <c:pt idx="0">
                  <c:v>Not Sectorised</c:v>
                </c:pt>
              </c:strCache>
            </c:strRef>
          </c:tx>
          <c:spPr>
            <a:solidFill>
              <a:schemeClr val="bg1">
                <a:lumMod val="50000"/>
              </a:schemeClr>
            </a:solidFill>
          </c:spPr>
          <c:invertIfNegative val="0"/>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2.7'!$O$2:$O$26</c:f>
              <c:numCache>
                <c:formatCode>0</c:formatCode>
                <c:ptCount val="25"/>
                <c:pt idx="0">
                  <c:v>0.54405576571598591</c:v>
                </c:pt>
                <c:pt idx="1">
                  <c:v>2.4715931050475382</c:v>
                </c:pt>
                <c:pt idx="2">
                  <c:v>4.4366815324461157</c:v>
                </c:pt>
                <c:pt idx="3">
                  <c:v>3.9187157476114258</c:v>
                </c:pt>
                <c:pt idx="4">
                  <c:v>4.0967639641816289</c:v>
                </c:pt>
                <c:pt idx="5">
                  <c:v>2.6663704032885231</c:v>
                </c:pt>
                <c:pt idx="6" formatCode="General">
                  <c:v>0.7004610629781628</c:v>
                </c:pt>
                <c:pt idx="7" formatCode="General">
                  <c:v>-0.30804542159942017</c:v>
                </c:pt>
                <c:pt idx="8" formatCode="General">
                  <c:v>1.6086064267778162</c:v>
                </c:pt>
                <c:pt idx="9" formatCode="General">
                  <c:v>3.9661527280278253</c:v>
                </c:pt>
                <c:pt idx="10" formatCode="General">
                  <c:v>0.59863523573200994</c:v>
                </c:pt>
                <c:pt idx="11" formatCode="General">
                  <c:v>1.7236740056031277</c:v>
                </c:pt>
                <c:pt idx="12" formatCode="General">
                  <c:v>2.3763221552909926</c:v>
                </c:pt>
                <c:pt idx="13" formatCode="General">
                  <c:v>-1.1988989405588535</c:v>
                </c:pt>
                <c:pt idx="14" formatCode="General">
                  <c:v>-1.7238365447968911</c:v>
                </c:pt>
                <c:pt idx="15" formatCode="General">
                  <c:v>-0.6492228998622861</c:v>
                </c:pt>
                <c:pt idx="16" formatCode="General">
                  <c:v>-2.8058827883460209</c:v>
                </c:pt>
                <c:pt idx="17" formatCode="General">
                  <c:v>-1.1437579842896362</c:v>
                </c:pt>
                <c:pt idx="18" formatCode="General">
                  <c:v>-0.52567608629595874</c:v>
                </c:pt>
              </c:numCache>
            </c:numRef>
          </c:val>
          <c:extLst>
            <c:ext xmlns:c16="http://schemas.microsoft.com/office/drawing/2014/chart" uri="{C3380CC4-5D6E-409C-BE32-E72D297353CC}">
              <c16:uniqueId val="{00000004-C780-4F45-8DB1-673EB39D39C8}"/>
            </c:ext>
          </c:extLst>
        </c:ser>
        <c:ser>
          <c:idx val="3"/>
          <c:order val="5"/>
          <c:tx>
            <c:strRef>
              <c:f>'Figure 2.7'!$P$1</c:f>
              <c:strCache>
                <c:ptCount val="1"/>
                <c:pt idx="0">
                  <c:v>Residual/Other*</c:v>
                </c:pt>
              </c:strCache>
            </c:strRef>
          </c:tx>
          <c:spPr>
            <a:solidFill>
              <a:schemeClr val="tx2"/>
            </a:solidFill>
          </c:spPr>
          <c:invertIfNegative val="0"/>
          <c:dPt>
            <c:idx val="18"/>
            <c:invertIfNegative val="0"/>
            <c:bubble3D val="0"/>
            <c:spPr>
              <a:solidFill>
                <a:schemeClr val="tx1"/>
              </a:solidFill>
            </c:spPr>
            <c:extLst>
              <c:ext xmlns:c16="http://schemas.microsoft.com/office/drawing/2014/chart" uri="{C3380CC4-5D6E-409C-BE32-E72D297353CC}">
                <c16:uniqueId val="{00000006-C780-4F45-8DB1-673EB39D39C8}"/>
              </c:ext>
            </c:extLst>
          </c:dPt>
          <c:dPt>
            <c:idx val="19"/>
            <c:invertIfNegative val="0"/>
            <c:bubble3D val="0"/>
            <c:spPr>
              <a:solidFill>
                <a:schemeClr val="tx1"/>
              </a:solidFill>
            </c:spPr>
            <c:extLst>
              <c:ext xmlns:c16="http://schemas.microsoft.com/office/drawing/2014/chart" uri="{C3380CC4-5D6E-409C-BE32-E72D297353CC}">
                <c16:uniqueId val="{00000008-C780-4F45-8DB1-673EB39D39C8}"/>
              </c:ext>
            </c:extLst>
          </c:dPt>
          <c:dPt>
            <c:idx val="20"/>
            <c:invertIfNegative val="0"/>
            <c:bubble3D val="0"/>
            <c:spPr>
              <a:solidFill>
                <a:schemeClr val="tx1"/>
              </a:solidFill>
            </c:spPr>
            <c:extLst>
              <c:ext xmlns:c16="http://schemas.microsoft.com/office/drawing/2014/chart" uri="{C3380CC4-5D6E-409C-BE32-E72D297353CC}">
                <c16:uniqueId val="{0000000A-C780-4F45-8DB1-673EB39D39C8}"/>
              </c:ext>
            </c:extLst>
          </c:dPt>
          <c:dPt>
            <c:idx val="21"/>
            <c:invertIfNegative val="0"/>
            <c:bubble3D val="0"/>
            <c:spPr>
              <a:solidFill>
                <a:schemeClr val="tx1"/>
              </a:solidFill>
            </c:spPr>
            <c:extLst>
              <c:ext xmlns:c16="http://schemas.microsoft.com/office/drawing/2014/chart" uri="{C3380CC4-5D6E-409C-BE32-E72D297353CC}">
                <c16:uniqueId val="{0000000C-C780-4F45-8DB1-673EB39D39C8}"/>
              </c:ext>
            </c:extLst>
          </c:dPt>
          <c:dPt>
            <c:idx val="22"/>
            <c:invertIfNegative val="0"/>
            <c:bubble3D val="0"/>
            <c:spPr>
              <a:solidFill>
                <a:schemeClr val="tx1"/>
              </a:solidFill>
            </c:spPr>
            <c:extLst>
              <c:ext xmlns:c16="http://schemas.microsoft.com/office/drawing/2014/chart" uri="{C3380CC4-5D6E-409C-BE32-E72D297353CC}">
                <c16:uniqueId val="{0000000E-C780-4F45-8DB1-673EB39D39C8}"/>
              </c:ext>
            </c:extLst>
          </c:dPt>
          <c:dPt>
            <c:idx val="23"/>
            <c:invertIfNegative val="0"/>
            <c:bubble3D val="0"/>
            <c:spPr>
              <a:solidFill>
                <a:schemeClr val="tx1"/>
              </a:solidFill>
            </c:spPr>
            <c:extLst>
              <c:ext xmlns:c16="http://schemas.microsoft.com/office/drawing/2014/chart" uri="{C3380CC4-5D6E-409C-BE32-E72D297353CC}">
                <c16:uniqueId val="{00000010-C780-4F45-8DB1-673EB39D39C8}"/>
              </c:ext>
            </c:extLst>
          </c:dPt>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2.7'!$P$2:$P$26</c:f>
              <c:numCache>
                <c:formatCode>0</c:formatCode>
                <c:ptCount val="25"/>
                <c:pt idx="0">
                  <c:v>3.6107451013728906</c:v>
                </c:pt>
                <c:pt idx="1">
                  <c:v>3.0348998995130247</c:v>
                </c:pt>
                <c:pt idx="2">
                  <c:v>4.2256643052834111</c:v>
                </c:pt>
                <c:pt idx="3">
                  <c:v>5.7398515931907461</c:v>
                </c:pt>
                <c:pt idx="4">
                  <c:v>4.5324132099119643</c:v>
                </c:pt>
                <c:pt idx="5">
                  <c:v>3.0760471058771244</c:v>
                </c:pt>
                <c:pt idx="6" formatCode="General">
                  <c:v>3.8848355879819629</c:v>
                </c:pt>
                <c:pt idx="7" formatCode="General">
                  <c:v>4.5101473785938637</c:v>
                </c:pt>
                <c:pt idx="8" formatCode="General">
                  <c:v>3.2191248263291397</c:v>
                </c:pt>
                <c:pt idx="9" formatCode="General">
                  <c:v>2.2515407034952277</c:v>
                </c:pt>
                <c:pt idx="10" formatCode="General">
                  <c:v>5.293889578163772</c:v>
                </c:pt>
                <c:pt idx="11" formatCode="General">
                  <c:v>5.3039775874895145</c:v>
                </c:pt>
                <c:pt idx="12" formatCode="General">
                  <c:v>-0.64744106626191722</c:v>
                </c:pt>
                <c:pt idx="13" formatCode="General">
                  <c:v>-2.4824947612059084E-2</c:v>
                </c:pt>
                <c:pt idx="14" formatCode="General">
                  <c:v>-0.23329613145262137</c:v>
                </c:pt>
                <c:pt idx="15" formatCode="General">
                  <c:v>-1.112163092661814</c:v>
                </c:pt>
                <c:pt idx="16" formatCode="General">
                  <c:v>7.9712579214375592E-2</c:v>
                </c:pt>
                <c:pt idx="17" formatCode="General">
                  <c:v>-2.1478078877986464</c:v>
                </c:pt>
                <c:pt idx="18" formatCode="General">
                  <c:v>-1.0179276815557581</c:v>
                </c:pt>
              </c:numCache>
            </c:numRef>
          </c:val>
          <c:extLst>
            <c:ext xmlns:c16="http://schemas.microsoft.com/office/drawing/2014/chart" uri="{C3380CC4-5D6E-409C-BE32-E72D297353CC}">
              <c16:uniqueId val="{00000011-C780-4F45-8DB1-673EB39D39C8}"/>
            </c:ext>
          </c:extLst>
        </c:ser>
        <c:dLbls>
          <c:showLegendKey val="0"/>
          <c:showVal val="0"/>
          <c:showCatName val="0"/>
          <c:showSerName val="0"/>
          <c:showPercent val="0"/>
          <c:showBubbleSize val="0"/>
        </c:dLbls>
        <c:gapWidth val="150"/>
        <c:overlap val="100"/>
        <c:axId val="360254464"/>
        <c:axId val="360273024"/>
      </c:barChart>
      <c:barChart>
        <c:barDir val="col"/>
        <c:grouping val="stacked"/>
        <c:varyColors val="0"/>
        <c:ser>
          <c:idx val="5"/>
          <c:order val="7"/>
          <c:tx>
            <c:strRef>
              <c:f>'Figure 2.7'!$R$1</c:f>
              <c:strCache>
                <c:ptCount val="1"/>
              </c:strCache>
            </c:strRef>
          </c:tx>
          <c:spPr>
            <a:solidFill>
              <a:schemeClr val="bg1">
                <a:lumMod val="95000"/>
              </a:schemeClr>
            </a:solidFill>
          </c:spPr>
          <c:invertIfNegative val="0"/>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2.7'!$R$2:$R$26</c:f>
              <c:numCache>
                <c:formatCode>0</c:formatCode>
                <c:ptCount val="25"/>
                <c:pt idx="19" formatCode="General">
                  <c:v>40000</c:v>
                </c:pt>
                <c:pt idx="20" formatCode="General">
                  <c:v>40000</c:v>
                </c:pt>
                <c:pt idx="21" formatCode="General">
                  <c:v>40000</c:v>
                </c:pt>
                <c:pt idx="22" formatCode="General">
                  <c:v>40000</c:v>
                </c:pt>
                <c:pt idx="23" formatCode="General">
                  <c:v>40000</c:v>
                </c:pt>
                <c:pt idx="24" formatCode="General">
                  <c:v>40000</c:v>
                </c:pt>
              </c:numCache>
            </c:numRef>
          </c:val>
          <c:extLst>
            <c:ext xmlns:c16="http://schemas.microsoft.com/office/drawing/2014/chart" uri="{C3380CC4-5D6E-409C-BE32-E72D297353CC}">
              <c16:uniqueId val="{00000012-C780-4F45-8DB1-673EB39D39C8}"/>
            </c:ext>
          </c:extLst>
        </c:ser>
        <c:ser>
          <c:idx val="6"/>
          <c:order val="8"/>
          <c:tx>
            <c:strRef>
              <c:f>'Figure 2.7'!$S$1</c:f>
              <c:strCache>
                <c:ptCount val="1"/>
              </c:strCache>
            </c:strRef>
          </c:tx>
          <c:spPr>
            <a:solidFill>
              <a:schemeClr val="bg1">
                <a:lumMod val="95000"/>
              </a:schemeClr>
            </a:solidFill>
          </c:spPr>
          <c:invertIfNegative val="0"/>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2.7'!$S$2:$S$26</c:f>
              <c:numCache>
                <c:formatCode>0</c:formatCode>
                <c:ptCount val="25"/>
                <c:pt idx="19" formatCode="General">
                  <c:v>-40000</c:v>
                </c:pt>
                <c:pt idx="20" formatCode="General">
                  <c:v>-40000</c:v>
                </c:pt>
                <c:pt idx="21" formatCode="General">
                  <c:v>-40000</c:v>
                </c:pt>
                <c:pt idx="22" formatCode="General">
                  <c:v>-40000</c:v>
                </c:pt>
                <c:pt idx="23" formatCode="General">
                  <c:v>-40000</c:v>
                </c:pt>
                <c:pt idx="24" formatCode="General">
                  <c:v>-40000</c:v>
                </c:pt>
              </c:numCache>
            </c:numRef>
          </c:val>
          <c:extLst>
            <c:ext xmlns:c16="http://schemas.microsoft.com/office/drawing/2014/chart" uri="{C3380CC4-5D6E-409C-BE32-E72D297353CC}">
              <c16:uniqueId val="{00000013-C780-4F45-8DB1-673EB39D39C8}"/>
            </c:ext>
          </c:extLst>
        </c:ser>
        <c:dLbls>
          <c:showLegendKey val="0"/>
          <c:showVal val="0"/>
          <c:showCatName val="0"/>
          <c:showSerName val="0"/>
          <c:showPercent val="0"/>
          <c:showBubbleSize val="0"/>
        </c:dLbls>
        <c:gapWidth val="0"/>
        <c:overlap val="100"/>
        <c:axId val="360276736"/>
        <c:axId val="360274944"/>
      </c:barChart>
      <c:lineChart>
        <c:grouping val="standard"/>
        <c:varyColors val="0"/>
        <c:ser>
          <c:idx val="4"/>
          <c:order val="6"/>
          <c:tx>
            <c:strRef>
              <c:f>'Figure 2.7'!$Q$1</c:f>
              <c:strCache>
                <c:ptCount val="1"/>
                <c:pt idx="0">
                  <c:v>CA* (CSO)</c:v>
                </c:pt>
              </c:strCache>
            </c:strRef>
          </c:tx>
          <c:spPr>
            <a:ln w="19050">
              <a:solidFill>
                <a:schemeClr val="accent3">
                  <a:lumMod val="50000"/>
                  <a:lumOff val="50000"/>
                </a:schemeClr>
              </a:solidFill>
            </a:ln>
          </c:spPr>
          <c:marker>
            <c:symbol val="square"/>
            <c:size val="5"/>
            <c:spPr>
              <a:solidFill>
                <a:schemeClr val="accent3">
                  <a:lumMod val="50000"/>
                  <a:lumOff val="50000"/>
                </a:schemeClr>
              </a:solidFill>
              <a:ln>
                <a:solidFill>
                  <a:schemeClr val="accent3">
                    <a:lumMod val="50000"/>
                    <a:lumOff val="50000"/>
                  </a:schemeClr>
                </a:solidFill>
              </a:ln>
            </c:spPr>
          </c:marker>
          <c:dPt>
            <c:idx val="5"/>
            <c:bubble3D val="0"/>
            <c:extLst>
              <c:ext xmlns:c16="http://schemas.microsoft.com/office/drawing/2014/chart" uri="{C3380CC4-5D6E-409C-BE32-E72D297353CC}">
                <c16:uniqueId val="{00000014-C780-4F45-8DB1-673EB39D39C8}"/>
              </c:ext>
            </c:extLst>
          </c:dPt>
          <c:dPt>
            <c:idx val="6"/>
            <c:bubble3D val="0"/>
            <c:extLst>
              <c:ext xmlns:c16="http://schemas.microsoft.com/office/drawing/2014/chart" uri="{C3380CC4-5D6E-409C-BE32-E72D297353CC}">
                <c16:uniqueId val="{00000015-C780-4F45-8DB1-673EB39D39C8}"/>
              </c:ext>
            </c:extLst>
          </c:dPt>
          <c:dPt>
            <c:idx val="7"/>
            <c:bubble3D val="0"/>
            <c:extLst>
              <c:ext xmlns:c16="http://schemas.microsoft.com/office/drawing/2014/chart" uri="{C3380CC4-5D6E-409C-BE32-E72D297353CC}">
                <c16:uniqueId val="{00000016-C780-4F45-8DB1-673EB39D39C8}"/>
              </c:ext>
            </c:extLst>
          </c:dPt>
          <c:dPt>
            <c:idx val="8"/>
            <c:bubble3D val="0"/>
            <c:extLst>
              <c:ext xmlns:c16="http://schemas.microsoft.com/office/drawing/2014/chart" uri="{C3380CC4-5D6E-409C-BE32-E72D297353CC}">
                <c16:uniqueId val="{00000017-C780-4F45-8DB1-673EB39D39C8}"/>
              </c:ext>
            </c:extLst>
          </c:dPt>
          <c:dPt>
            <c:idx val="9"/>
            <c:bubble3D val="0"/>
            <c:extLst>
              <c:ext xmlns:c16="http://schemas.microsoft.com/office/drawing/2014/chart" uri="{C3380CC4-5D6E-409C-BE32-E72D297353CC}">
                <c16:uniqueId val="{00000018-C780-4F45-8DB1-673EB39D39C8}"/>
              </c:ext>
            </c:extLst>
          </c:dPt>
          <c:dPt>
            <c:idx val="10"/>
            <c:bubble3D val="0"/>
            <c:extLst>
              <c:ext xmlns:c16="http://schemas.microsoft.com/office/drawing/2014/chart" uri="{C3380CC4-5D6E-409C-BE32-E72D297353CC}">
                <c16:uniqueId val="{00000019-C780-4F45-8DB1-673EB39D39C8}"/>
              </c:ext>
            </c:extLst>
          </c:dPt>
          <c:dPt>
            <c:idx val="19"/>
            <c:bubble3D val="0"/>
            <c:spPr>
              <a:ln w="19050">
                <a:noFill/>
              </a:ln>
            </c:spPr>
            <c:extLst>
              <c:ext xmlns:c16="http://schemas.microsoft.com/office/drawing/2014/chart" uri="{C3380CC4-5D6E-409C-BE32-E72D297353CC}">
                <c16:uniqueId val="{0000001B-C780-4F45-8DB1-673EB39D39C8}"/>
              </c:ext>
            </c:extLst>
          </c:dPt>
          <c:dPt>
            <c:idx val="20"/>
            <c:bubble3D val="0"/>
            <c:spPr>
              <a:ln w="19050">
                <a:noFill/>
              </a:ln>
            </c:spPr>
            <c:extLst>
              <c:ext xmlns:c16="http://schemas.microsoft.com/office/drawing/2014/chart" uri="{C3380CC4-5D6E-409C-BE32-E72D297353CC}">
                <c16:uniqueId val="{0000001D-C780-4F45-8DB1-673EB39D39C8}"/>
              </c:ext>
            </c:extLst>
          </c:dPt>
          <c:dPt>
            <c:idx val="21"/>
            <c:bubble3D val="0"/>
            <c:spPr>
              <a:ln w="19050">
                <a:noFill/>
              </a:ln>
            </c:spPr>
            <c:extLst>
              <c:ext xmlns:c16="http://schemas.microsoft.com/office/drawing/2014/chart" uri="{C3380CC4-5D6E-409C-BE32-E72D297353CC}">
                <c16:uniqueId val="{0000001F-C780-4F45-8DB1-673EB39D39C8}"/>
              </c:ext>
            </c:extLst>
          </c:dPt>
          <c:dPt>
            <c:idx val="22"/>
            <c:bubble3D val="0"/>
            <c:spPr>
              <a:ln w="19050">
                <a:noFill/>
              </a:ln>
            </c:spPr>
            <c:extLst>
              <c:ext xmlns:c16="http://schemas.microsoft.com/office/drawing/2014/chart" uri="{C3380CC4-5D6E-409C-BE32-E72D297353CC}">
                <c16:uniqueId val="{00000021-C780-4F45-8DB1-673EB39D39C8}"/>
              </c:ext>
            </c:extLst>
          </c:dPt>
          <c:dPt>
            <c:idx val="23"/>
            <c:bubble3D val="0"/>
            <c:spPr>
              <a:ln w="19050">
                <a:noFill/>
              </a:ln>
            </c:spPr>
            <c:extLst>
              <c:ext xmlns:c16="http://schemas.microsoft.com/office/drawing/2014/chart" uri="{C3380CC4-5D6E-409C-BE32-E72D297353CC}">
                <c16:uniqueId val="{00000023-C780-4F45-8DB1-673EB39D39C8}"/>
              </c:ext>
            </c:extLst>
          </c:dPt>
          <c:dPt>
            <c:idx val="24"/>
            <c:bubble3D val="0"/>
            <c:spPr>
              <a:ln w="19050">
                <a:noFill/>
              </a:ln>
            </c:spPr>
            <c:extLst>
              <c:ext xmlns:c16="http://schemas.microsoft.com/office/drawing/2014/chart" uri="{C3380CC4-5D6E-409C-BE32-E72D297353CC}">
                <c16:uniqueId val="{00000025-C780-4F45-8DB1-673EB39D39C8}"/>
              </c:ext>
            </c:extLst>
          </c:dPt>
          <c:cat>
            <c:numRef>
              <c:f>'Figure 2.7'!$J$2:$J$26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'Figure 2.7'!$Q$2:$Q$26</c:f>
              <c:numCache>
                <c:formatCode>0</c:formatCode>
                <c:ptCount val="25"/>
                <c:pt idx="0">
                  <c:v>0.67900709822756833</c:v>
                </c:pt>
                <c:pt idx="1">
                  <c:v>0.2183659271855917</c:v>
                </c:pt>
                <c:pt idx="2">
                  <c:v>0.30765957069520428</c:v>
                </c:pt>
                <c:pt idx="3">
                  <c:v>1.3038136346735212</c:v>
                </c:pt>
                <c:pt idx="4">
                  <c:v>0.36316687555683069</c:v>
                </c:pt>
                <c:pt idx="5">
                  <c:v>-3.5197478057993554</c:v>
                </c:pt>
                <c:pt idx="6" formatCode="General">
                  <c:v>-5.1033591731266146</c:v>
                </c:pt>
                <c:pt idx="7" formatCode="General">
                  <c:v>-6.3620439719739075</c:v>
                </c:pt>
                <c:pt idx="8" formatCode="General">
                  <c:v>-7.4496832498438561</c:v>
                </c:pt>
                <c:pt idx="9" formatCode="General">
                  <c:v>-4.263540021210166</c:v>
                </c:pt>
                <c:pt idx="10" formatCode="General">
                  <c:v>-3.337468982630273</c:v>
                </c:pt>
                <c:pt idx="11" formatCode="General">
                  <c:v>-2.2111777647636082</c:v>
                </c:pt>
                <c:pt idx="12" formatCode="General">
                  <c:v>-4.2056000885389491</c:v>
                </c:pt>
                <c:pt idx="13" formatCode="General">
                  <c:v>-0.7754145401178455</c:v>
                </c:pt>
                <c:pt idx="14" formatCode="General">
                  <c:v>0.47197084806841555</c:v>
                </c:pt>
                <c:pt idx="15" formatCode="General">
                  <c:v>3.2891501082038168</c:v>
                </c:pt>
                <c:pt idx="16" formatCode="General">
                  <c:v>3.3502058292670429</c:v>
                </c:pt>
                <c:pt idx="17" formatCode="General">
                  <c:v>3.6514364926204781</c:v>
                </c:pt>
                <c:pt idx="18" formatCode="General">
                  <c:v>6.5496809480401099</c:v>
                </c:pt>
                <c:pt idx="19" formatCode="General">
                  <c:v>5.2398266594574157</c:v>
                </c:pt>
                <c:pt idx="20" formatCode="General">
                  <c:v>2.4235151239466122</c:v>
                </c:pt>
                <c:pt idx="21" formatCode="General">
                  <c:v>2.1968143905875133</c:v>
                </c:pt>
                <c:pt idx="22" formatCode="General">
                  <c:v>1.926466788007781</c:v>
                </c:pt>
                <c:pt idx="23" formatCode="General">
                  <c:v>1.21253665020405</c:v>
                </c:pt>
                <c:pt idx="24" formatCode="General">
                  <c:v>8.4864951446688944E-2</c:v>
                </c:pt>
              </c:numCache>
            </c:numRef>
          </c:val>
          <c:smooth val="0"/>
          <c:extLst>
            <c:ext xmlns:c16="http://schemas.microsoft.com/office/drawing/2014/chart" uri="{C3380CC4-5D6E-409C-BE32-E72D297353CC}">
              <c16:uniqueId val="{00000026-C780-4F45-8DB1-673EB39D39C8}"/>
            </c:ext>
          </c:extLst>
        </c:ser>
        <c:dLbls>
          <c:showLegendKey val="0"/>
          <c:showVal val="0"/>
          <c:showCatName val="0"/>
          <c:showSerName val="0"/>
          <c:showPercent val="0"/>
          <c:showBubbleSize val="0"/>
        </c:dLbls>
        <c:marker val="1"/>
        <c:smooth val="0"/>
        <c:axId val="360254464"/>
        <c:axId val="360273024"/>
      </c:lineChart>
      <c:catAx>
        <c:axId val="360254464"/>
        <c:scaling>
          <c:orientation val="minMax"/>
        </c:scaling>
        <c:delete val="0"/>
        <c:axPos val="b"/>
        <c:numFmt formatCode="General" sourceLinked="1"/>
        <c:majorTickMark val="out"/>
        <c:minorTickMark val="none"/>
        <c:tickLblPos val="low"/>
        <c:txPr>
          <a:bodyPr rot="0"/>
          <a:lstStyle/>
          <a:p>
            <a:pPr>
              <a:defRPr/>
            </a:pPr>
            <a:endParaRPr lang="en-US"/>
          </a:p>
        </c:txPr>
        <c:crossAx val="360273024"/>
        <c:crosses val="autoZero"/>
        <c:auto val="1"/>
        <c:lblAlgn val="ctr"/>
        <c:lblOffset val="100"/>
        <c:noMultiLvlLbl val="0"/>
      </c:catAx>
      <c:valAx>
        <c:axId val="360273024"/>
        <c:scaling>
          <c:orientation val="minMax"/>
          <c:max val="15"/>
          <c:min val="-15"/>
        </c:scaling>
        <c:delete val="0"/>
        <c:axPos val="l"/>
        <c:numFmt formatCode="#,##0" sourceLinked="0"/>
        <c:majorTickMark val="out"/>
        <c:minorTickMark val="none"/>
        <c:tickLblPos val="nextTo"/>
        <c:crossAx val="360254464"/>
        <c:crosses val="autoZero"/>
        <c:crossBetween val="between"/>
        <c:majorUnit val="5"/>
      </c:valAx>
      <c:valAx>
        <c:axId val="360274944"/>
        <c:scaling>
          <c:orientation val="minMax"/>
          <c:max val="20000"/>
          <c:min val="-20000"/>
        </c:scaling>
        <c:delete val="1"/>
        <c:axPos val="r"/>
        <c:numFmt formatCode="0.0" sourceLinked="1"/>
        <c:majorTickMark val="out"/>
        <c:minorTickMark val="none"/>
        <c:tickLblPos val="nextTo"/>
        <c:crossAx val="360276736"/>
        <c:crosses val="max"/>
        <c:crossBetween val="between"/>
      </c:valAx>
      <c:catAx>
        <c:axId val="360276736"/>
        <c:scaling>
          <c:orientation val="minMax"/>
        </c:scaling>
        <c:delete val="1"/>
        <c:axPos val="b"/>
        <c:numFmt formatCode="General" sourceLinked="1"/>
        <c:majorTickMark val="out"/>
        <c:minorTickMark val="none"/>
        <c:tickLblPos val="nextTo"/>
        <c:crossAx val="360274944"/>
        <c:crosses val="autoZero"/>
        <c:auto val="1"/>
        <c:lblAlgn val="ctr"/>
        <c:lblOffset val="100"/>
        <c:noMultiLvlLbl val="0"/>
      </c:catAx>
    </c:plotArea>
    <c:legend>
      <c:legendPos val="b"/>
      <c:legendEntry>
        <c:idx val="6"/>
        <c:delete val="1"/>
      </c:legendEntry>
      <c:legendEntry>
        <c:idx val="7"/>
        <c:delete val="1"/>
      </c:legendEntry>
      <c:legendEntry>
        <c:idx val="8"/>
        <c:delete val="1"/>
      </c:legendEntry>
      <c:layout>
        <c:manualLayout>
          <c:xMode val="edge"/>
          <c:yMode val="edge"/>
          <c:x val="0.14001080205835542"/>
          <c:y val="3.5759756653632131E-2"/>
          <c:w val="0.85117127226820022"/>
          <c:h val="0.13195144916236184"/>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28717189564301E-2"/>
          <c:y val="5.5267712957486302E-2"/>
          <c:w val="0.91090772300515599"/>
          <c:h val="0.73110226811585999"/>
        </c:manualLayout>
      </c:layout>
      <c:lineChart>
        <c:grouping val="standard"/>
        <c:varyColors val="0"/>
        <c:ser>
          <c:idx val="0"/>
          <c:order val="0"/>
          <c:spPr>
            <a:ln w="19050" cap="rnd">
              <a:solidFill>
                <a:schemeClr val="accent4">
                  <a:lumMod val="50000"/>
                </a:schemeClr>
              </a:solidFill>
              <a:round/>
            </a:ln>
            <a:effectLst/>
          </c:spPr>
          <c:marker>
            <c:symbol val="none"/>
          </c:marker>
          <c:cat>
            <c:strRef>
              <c:f>'Figure 1.2'!$A$5:$A$34</c:f>
              <c:strCache>
                <c:ptCount val="30"/>
                <c:pt idx="0">
                  <c:v>2012Q1</c:v>
                </c:pt>
                <c:pt idx="1">
                  <c:v>2012Q2</c:v>
                </c:pt>
                <c:pt idx="2">
                  <c:v>2012Q3</c:v>
                </c:pt>
                <c:pt idx="3">
                  <c:v>2012Q4</c:v>
                </c:pt>
                <c:pt idx="4">
                  <c:v>2013Q1</c:v>
                </c:pt>
                <c:pt idx="5">
                  <c:v>2013Q2</c:v>
                </c:pt>
                <c:pt idx="6">
                  <c:v>2013Q3</c:v>
                </c:pt>
                <c:pt idx="7">
                  <c:v>2013Q4</c:v>
                </c:pt>
                <c:pt idx="8">
                  <c:v>2014Q1</c:v>
                </c:pt>
                <c:pt idx="9">
                  <c:v>2014Q2</c:v>
                </c:pt>
                <c:pt idx="10">
                  <c:v>2014Q3</c:v>
                </c:pt>
                <c:pt idx="11">
                  <c:v>2014Q4</c:v>
                </c:pt>
                <c:pt idx="12">
                  <c:v>2015Q1</c:v>
                </c:pt>
                <c:pt idx="13">
                  <c:v>2015Q2</c:v>
                </c:pt>
                <c:pt idx="14">
                  <c:v>2015Q3</c:v>
                </c:pt>
                <c:pt idx="15">
                  <c:v>2015Q4</c:v>
                </c:pt>
                <c:pt idx="16">
                  <c:v>2016Q1</c:v>
                </c:pt>
                <c:pt idx="17">
                  <c:v>2016Q2</c:v>
                </c:pt>
                <c:pt idx="18">
                  <c:v>2016Q3</c:v>
                </c:pt>
                <c:pt idx="19">
                  <c:v>2016Q4</c:v>
                </c:pt>
                <c:pt idx="20">
                  <c:v>2017Q1</c:v>
                </c:pt>
                <c:pt idx="21">
                  <c:v>2017Q2</c:v>
                </c:pt>
                <c:pt idx="22">
                  <c:v>2017Q3</c:v>
                </c:pt>
                <c:pt idx="23">
                  <c:v>2017Q4</c:v>
                </c:pt>
                <c:pt idx="24">
                  <c:v>2018Q1</c:v>
                </c:pt>
                <c:pt idx="25">
                  <c:v>2018Q2</c:v>
                </c:pt>
                <c:pt idx="26">
                  <c:v>2018Q3</c:v>
                </c:pt>
                <c:pt idx="27">
                  <c:v>2018Q4</c:v>
                </c:pt>
                <c:pt idx="28">
                  <c:v>2019Q1</c:v>
                </c:pt>
                <c:pt idx="29">
                  <c:v>2019Q2</c:v>
                </c:pt>
              </c:strCache>
            </c:strRef>
          </c:cat>
          <c:val>
            <c:numRef>
              <c:f>'Figure 1.2'!$D$5:$D$34</c:f>
              <c:numCache>
                <c:formatCode>0.0</c:formatCode>
                <c:ptCount val="30"/>
                <c:pt idx="0">
                  <c:v>-2.1954601100311208</c:v>
                </c:pt>
                <c:pt idx="1">
                  <c:v>-2.4150148992631841</c:v>
                </c:pt>
                <c:pt idx="2">
                  <c:v>-1.6249664108918296</c:v>
                </c:pt>
                <c:pt idx="3">
                  <c:v>-1.4916548162562719</c:v>
                </c:pt>
                <c:pt idx="4">
                  <c:v>-0.87919711056318306</c:v>
                </c:pt>
                <c:pt idx="5">
                  <c:v>5.0133689839569229E-2</c:v>
                </c:pt>
                <c:pt idx="6">
                  <c:v>0.93023255813953654</c:v>
                </c:pt>
                <c:pt idx="7">
                  <c:v>2.4594087389926926</c:v>
                </c:pt>
                <c:pt idx="8">
                  <c:v>4.0842873987296144</c:v>
                </c:pt>
                <c:pt idx="9">
                  <c:v>5.2196425588775668</c:v>
                </c:pt>
                <c:pt idx="10">
                  <c:v>5.2187248629915501</c:v>
                </c:pt>
                <c:pt idx="11">
                  <c:v>4.438133092084783</c:v>
                </c:pt>
                <c:pt idx="12">
                  <c:v>4.0504589838040062</c:v>
                </c:pt>
                <c:pt idx="13">
                  <c:v>3.592637222290378</c:v>
                </c:pt>
                <c:pt idx="14">
                  <c:v>3.4694883647821086</c:v>
                </c:pt>
                <c:pt idx="15">
                  <c:v>3.8604363848081675</c:v>
                </c:pt>
                <c:pt idx="16">
                  <c:v>4.1224730623884938</c:v>
                </c:pt>
                <c:pt idx="17">
                  <c:v>4.5044856792600001</c:v>
                </c:pt>
                <c:pt idx="18">
                  <c:v>5.1464241570512286</c:v>
                </c:pt>
                <c:pt idx="19">
                  <c:v>5.5880663950340477</c:v>
                </c:pt>
                <c:pt idx="20">
                  <c:v>4.9084224373461041</c:v>
                </c:pt>
                <c:pt idx="21">
                  <c:v>4.4436298197087325</c:v>
                </c:pt>
                <c:pt idx="22">
                  <c:v>3.6920773352947265</c:v>
                </c:pt>
                <c:pt idx="23">
                  <c:v>3.3395921010035607</c:v>
                </c:pt>
                <c:pt idx="24">
                  <c:v>3.894901325308183</c:v>
                </c:pt>
                <c:pt idx="25">
                  <c:v>4.6540567446490684</c:v>
                </c:pt>
                <c:pt idx="26">
                  <c:v>5.4922922973640596</c:v>
                </c:pt>
                <c:pt idx="27">
                  <c:v>5.3349456167610612</c:v>
                </c:pt>
                <c:pt idx="28">
                  <c:v>4.9199098831451664</c:v>
                </c:pt>
              </c:numCache>
            </c:numRef>
          </c:val>
          <c:smooth val="0"/>
          <c:extLst>
            <c:ext xmlns:c16="http://schemas.microsoft.com/office/drawing/2014/chart" uri="{C3380CC4-5D6E-409C-BE32-E72D297353CC}">
              <c16:uniqueId val="{00000000-8379-42DD-823F-6675AEEF9F96}"/>
            </c:ext>
          </c:extLst>
        </c:ser>
        <c:ser>
          <c:idx val="1"/>
          <c:order val="1"/>
          <c:spPr>
            <a:ln w="19050" cap="rnd">
              <a:solidFill>
                <a:schemeClr val="accent4">
                  <a:lumMod val="60000"/>
                  <a:lumOff val="40000"/>
                </a:schemeClr>
              </a:solidFill>
              <a:round/>
            </a:ln>
            <a:effectLst/>
          </c:spPr>
          <c:marker>
            <c:symbol val="none"/>
          </c:marker>
          <c:cat>
            <c:strRef>
              <c:f>'Figure 1.2'!$A$5:$A$34</c:f>
              <c:strCache>
                <c:ptCount val="30"/>
                <c:pt idx="0">
                  <c:v>2012Q1</c:v>
                </c:pt>
                <c:pt idx="1">
                  <c:v>2012Q2</c:v>
                </c:pt>
                <c:pt idx="2">
                  <c:v>2012Q3</c:v>
                </c:pt>
                <c:pt idx="3">
                  <c:v>2012Q4</c:v>
                </c:pt>
                <c:pt idx="4">
                  <c:v>2013Q1</c:v>
                </c:pt>
                <c:pt idx="5">
                  <c:v>2013Q2</c:v>
                </c:pt>
                <c:pt idx="6">
                  <c:v>2013Q3</c:v>
                </c:pt>
                <c:pt idx="7">
                  <c:v>2013Q4</c:v>
                </c:pt>
                <c:pt idx="8">
                  <c:v>2014Q1</c:v>
                </c:pt>
                <c:pt idx="9">
                  <c:v>2014Q2</c:v>
                </c:pt>
                <c:pt idx="10">
                  <c:v>2014Q3</c:v>
                </c:pt>
                <c:pt idx="11">
                  <c:v>2014Q4</c:v>
                </c:pt>
                <c:pt idx="12">
                  <c:v>2015Q1</c:v>
                </c:pt>
                <c:pt idx="13">
                  <c:v>2015Q2</c:v>
                </c:pt>
                <c:pt idx="14">
                  <c:v>2015Q3</c:v>
                </c:pt>
                <c:pt idx="15">
                  <c:v>2015Q4</c:v>
                </c:pt>
                <c:pt idx="16">
                  <c:v>2016Q1</c:v>
                </c:pt>
                <c:pt idx="17">
                  <c:v>2016Q2</c:v>
                </c:pt>
                <c:pt idx="18">
                  <c:v>2016Q3</c:v>
                </c:pt>
                <c:pt idx="19">
                  <c:v>2016Q4</c:v>
                </c:pt>
                <c:pt idx="20">
                  <c:v>2017Q1</c:v>
                </c:pt>
                <c:pt idx="21">
                  <c:v>2017Q2</c:v>
                </c:pt>
                <c:pt idx="22">
                  <c:v>2017Q3</c:v>
                </c:pt>
                <c:pt idx="23">
                  <c:v>2017Q4</c:v>
                </c:pt>
                <c:pt idx="24">
                  <c:v>2018Q1</c:v>
                </c:pt>
                <c:pt idx="25">
                  <c:v>2018Q2</c:v>
                </c:pt>
                <c:pt idx="26">
                  <c:v>2018Q3</c:v>
                </c:pt>
                <c:pt idx="27">
                  <c:v>2018Q4</c:v>
                </c:pt>
                <c:pt idx="28">
                  <c:v>2019Q1</c:v>
                </c:pt>
                <c:pt idx="29">
                  <c:v>2019Q2</c:v>
                </c:pt>
              </c:strCache>
            </c:strRef>
          </c:cat>
          <c:val>
            <c:numRef>
              <c:f>'Figure 1.2'!$E$5:$E$34</c:f>
              <c:numCache>
                <c:formatCode>0.0</c:formatCode>
                <c:ptCount val="30"/>
                <c:pt idx="0">
                  <c:v>-2.1682634071137556</c:v>
                </c:pt>
                <c:pt idx="1">
                  <c:v>-2.309111599695072</c:v>
                </c:pt>
                <c:pt idx="2">
                  <c:v>-1.1497710484975983</c:v>
                </c:pt>
                <c:pt idx="3">
                  <c:v>-0.61266700206830649</c:v>
                </c:pt>
                <c:pt idx="4">
                  <c:v>7.8792449432114608E-3</c:v>
                </c:pt>
                <c:pt idx="5">
                  <c:v>0.37095260175749445</c:v>
                </c:pt>
                <c:pt idx="6">
                  <c:v>-1.0143702451387071E-2</c:v>
                </c:pt>
                <c:pt idx="7">
                  <c:v>-0.12823829825528321</c:v>
                </c:pt>
                <c:pt idx="8">
                  <c:v>0.27800288132540629</c:v>
                </c:pt>
                <c:pt idx="9">
                  <c:v>0.99381401480580678</c:v>
                </c:pt>
                <c:pt idx="10">
                  <c:v>1.632174579557244</c:v>
                </c:pt>
                <c:pt idx="11">
                  <c:v>2.4160030636495691</c:v>
                </c:pt>
                <c:pt idx="12">
                  <c:v>2.9350693080419745</c:v>
                </c:pt>
                <c:pt idx="13">
                  <c:v>2.9744173332887129</c:v>
                </c:pt>
                <c:pt idx="14">
                  <c:v>3.2784703429306461</c:v>
                </c:pt>
                <c:pt idx="15">
                  <c:v>3.1530441668133022</c:v>
                </c:pt>
                <c:pt idx="16">
                  <c:v>4.0748010031621362</c:v>
                </c:pt>
                <c:pt idx="17">
                  <c:v>4.5310248437110658</c:v>
                </c:pt>
                <c:pt idx="18">
                  <c:v>4.6681701030927769</c:v>
                </c:pt>
                <c:pt idx="19">
                  <c:v>5.2007036622421197</c:v>
                </c:pt>
                <c:pt idx="20">
                  <c:v>3.9016417488239483</c:v>
                </c:pt>
                <c:pt idx="21">
                  <c:v>3.4256159371469437</c:v>
                </c:pt>
                <c:pt idx="22">
                  <c:v>3.4442426667487496</c:v>
                </c:pt>
                <c:pt idx="23">
                  <c:v>2.9957536509480889</c:v>
                </c:pt>
                <c:pt idx="24">
                  <c:v>3.2590172530275936</c:v>
                </c:pt>
                <c:pt idx="25">
                  <c:v>3.7160266174937959</c:v>
                </c:pt>
                <c:pt idx="26">
                  <c:v>3.5041260017456182</c:v>
                </c:pt>
                <c:pt idx="27">
                  <c:v>3.4409469737968408</c:v>
                </c:pt>
                <c:pt idx="28">
                  <c:v>3.2918957452418454</c:v>
                </c:pt>
                <c:pt idx="29">
                  <c:v>2.9644803463069707</c:v>
                </c:pt>
              </c:numCache>
            </c:numRef>
          </c:val>
          <c:smooth val="0"/>
          <c:extLst>
            <c:ext xmlns:c16="http://schemas.microsoft.com/office/drawing/2014/chart" uri="{C3380CC4-5D6E-409C-BE32-E72D297353CC}">
              <c16:uniqueId val="{00000001-8379-42DD-823F-6675AEEF9F96}"/>
            </c:ext>
          </c:extLst>
        </c:ser>
        <c:dLbls>
          <c:showLegendKey val="0"/>
          <c:showVal val="0"/>
          <c:showCatName val="0"/>
          <c:showSerName val="0"/>
          <c:showPercent val="0"/>
          <c:showBubbleSize val="0"/>
        </c:dLbls>
        <c:smooth val="0"/>
        <c:axId val="962320800"/>
        <c:axId val="897043024"/>
      </c:lineChart>
      <c:catAx>
        <c:axId val="962320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97043024"/>
        <c:crosses val="autoZero"/>
        <c:auto val="1"/>
        <c:lblAlgn val="ctr"/>
        <c:lblOffset val="100"/>
        <c:noMultiLvlLbl val="0"/>
      </c:catAx>
      <c:valAx>
        <c:axId val="8970430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2320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rgbClr val="FF6699"/>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B0B-4625-941E-FD0808F58DE9}"/>
              </c:ext>
            </c:extLst>
          </c:dPt>
          <c:dLbls>
            <c:dLbl>
              <c:idx val="0"/>
              <c:layout>
                <c:manualLayout>
                  <c:x val="3.022435463380345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B-4625-941E-FD0808F58DE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D.1'!$CA$3:$CA$19</c:f>
              <c:strCache>
                <c:ptCount val="17"/>
                <c:pt idx="0">
                  <c:v>Ireland (2020) </c:v>
                </c:pt>
                <c:pt idx="1">
                  <c:v>Austria (1978) </c:v>
                </c:pt>
                <c:pt idx="2">
                  <c:v>Denmark (1988) </c:v>
                </c:pt>
                <c:pt idx="3">
                  <c:v>Netherlands (2012) </c:v>
                </c:pt>
                <c:pt idx="4">
                  <c:v>Austria (1984) </c:v>
                </c:pt>
                <c:pt idx="5">
                  <c:v>Denmark (1974) </c:v>
                </c:pt>
                <c:pt idx="6">
                  <c:v>Luxembourg (1992) </c:v>
                </c:pt>
                <c:pt idx="7">
                  <c:v>Finland (2009) </c:v>
                </c:pt>
                <c:pt idx="8">
                  <c:v>Denmark (2009) </c:v>
                </c:pt>
                <c:pt idx="9">
                  <c:v>Denmark (1980) </c:v>
                </c:pt>
                <c:pt idx="10">
                  <c:v>Netherlands (2009) </c:v>
                </c:pt>
                <c:pt idx="11">
                  <c:v>Netherlands (1981) </c:v>
                </c:pt>
                <c:pt idx="12">
                  <c:v>Portugal (1975) </c:v>
                </c:pt>
                <c:pt idx="13">
                  <c:v>Ireland (2008) </c:v>
                </c:pt>
                <c:pt idx="14">
                  <c:v>Ireland (1982) </c:v>
                </c:pt>
                <c:pt idx="15">
                  <c:v>Finland (1991) </c:v>
                </c:pt>
                <c:pt idx="16">
                  <c:v>Portugal (2009) </c:v>
                </c:pt>
              </c:strCache>
            </c:strRef>
          </c:cat>
          <c:val>
            <c:numRef>
              <c:f>'Figure D.1'!$CB$3:$CB$19</c:f>
              <c:numCache>
                <c:formatCode>General</c:formatCode>
                <c:ptCount val="17"/>
                <c:pt idx="0">
                  <c:v>1.3501770246496569</c:v>
                </c:pt>
                <c:pt idx="1">
                  <c:v>-1.705471706862923</c:v>
                </c:pt>
                <c:pt idx="2">
                  <c:v>-1.8327530815211048</c:v>
                </c:pt>
                <c:pt idx="3">
                  <c:v>-2.0942104013951877</c:v>
                </c:pt>
                <c:pt idx="4">
                  <c:v>-2.1276815971481824</c:v>
                </c:pt>
                <c:pt idx="5">
                  <c:v>-2.2673907571174539</c:v>
                </c:pt>
                <c:pt idx="6">
                  <c:v>-2.3482595973065798</c:v>
                </c:pt>
                <c:pt idx="7">
                  <c:v>-2.7075212280542615</c:v>
                </c:pt>
                <c:pt idx="8">
                  <c:v>-3.432122845752005</c:v>
                </c:pt>
                <c:pt idx="9">
                  <c:v>-3.4655504328309235</c:v>
                </c:pt>
                <c:pt idx="10">
                  <c:v>-3.7723218587284322</c:v>
                </c:pt>
                <c:pt idx="11">
                  <c:v>-3.7970422068268022</c:v>
                </c:pt>
                <c:pt idx="12">
                  <c:v>-5.3609385515975845</c:v>
                </c:pt>
                <c:pt idx="13">
                  <c:v>-6.1133200795228788</c:v>
                </c:pt>
                <c:pt idx="14">
                  <c:v>-6.9117586020835944</c:v>
                </c:pt>
                <c:pt idx="15">
                  <c:v>-9.694061729137843</c:v>
                </c:pt>
                <c:pt idx="16">
                  <c:v>-9.9867904292730145</c:v>
                </c:pt>
              </c:numCache>
            </c:numRef>
          </c:val>
          <c:extLst>
            <c:ext xmlns:c16="http://schemas.microsoft.com/office/drawing/2014/chart" uri="{C3380CC4-5D6E-409C-BE32-E72D297353CC}">
              <c16:uniqueId val="{00000002-CB0B-4625-941E-FD0808F58DE9}"/>
            </c:ext>
          </c:extLst>
        </c:ser>
        <c:dLbls>
          <c:showLegendKey val="0"/>
          <c:showVal val="0"/>
          <c:showCatName val="0"/>
          <c:showSerName val="0"/>
          <c:showPercent val="0"/>
          <c:showBubbleSize val="0"/>
        </c:dLbls>
        <c:gapWidth val="26"/>
        <c:overlap val="100"/>
        <c:axId val="798663952"/>
        <c:axId val="798659032"/>
      </c:barChart>
      <c:catAx>
        <c:axId val="7986639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659032"/>
        <c:crosses val="autoZero"/>
        <c:auto val="1"/>
        <c:lblAlgn val="ctr"/>
        <c:lblOffset val="100"/>
        <c:noMultiLvlLbl val="0"/>
      </c:catAx>
      <c:valAx>
        <c:axId val="798659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66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rgbClr val="FF6699"/>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BEE-45B6-80F9-FD8EA2630685}"/>
              </c:ext>
            </c:extLst>
          </c:dPt>
          <c:dLbls>
            <c:dLbl>
              <c:idx val="0"/>
              <c:layout>
                <c:manualLayout>
                  <c:x val="4.2334474775419538E-2"/>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9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EE-45B6-80F9-FD8EA2630685}"/>
                </c:ext>
              </c:extLst>
            </c:dLbl>
            <c:dLbl>
              <c:idx val="1"/>
              <c:delete val="1"/>
              <c:extLst>
                <c:ext xmlns:c15="http://schemas.microsoft.com/office/drawing/2012/chart" uri="{CE6537A1-D6FC-4f65-9D91-7224C49458BB}"/>
                <c:ext xmlns:c16="http://schemas.microsoft.com/office/drawing/2014/chart" uri="{C3380CC4-5D6E-409C-BE32-E72D297353CC}">
                  <c16:uniqueId val="{00000002-1BEE-45B6-80F9-FD8EA2630685}"/>
                </c:ext>
              </c:extLst>
            </c:dLbl>
            <c:dLbl>
              <c:idx val="2"/>
              <c:delete val="1"/>
              <c:extLst>
                <c:ext xmlns:c15="http://schemas.microsoft.com/office/drawing/2012/chart" uri="{CE6537A1-D6FC-4f65-9D91-7224C49458BB}"/>
                <c:ext xmlns:c16="http://schemas.microsoft.com/office/drawing/2014/chart" uri="{C3380CC4-5D6E-409C-BE32-E72D297353CC}">
                  <c16:uniqueId val="{00000003-1BEE-45B6-80F9-FD8EA2630685}"/>
                </c:ext>
              </c:extLst>
            </c:dLbl>
            <c:dLbl>
              <c:idx val="3"/>
              <c:delete val="1"/>
              <c:extLst>
                <c:ext xmlns:c15="http://schemas.microsoft.com/office/drawing/2012/chart" uri="{CE6537A1-D6FC-4f65-9D91-7224C49458BB}"/>
                <c:ext xmlns:c16="http://schemas.microsoft.com/office/drawing/2014/chart" uri="{C3380CC4-5D6E-409C-BE32-E72D297353CC}">
                  <c16:uniqueId val="{00000004-1BEE-45B6-80F9-FD8EA2630685}"/>
                </c:ext>
              </c:extLst>
            </c:dLbl>
            <c:dLbl>
              <c:idx val="4"/>
              <c:delete val="1"/>
              <c:extLst>
                <c:ext xmlns:c15="http://schemas.microsoft.com/office/drawing/2012/chart" uri="{CE6537A1-D6FC-4f65-9D91-7224C49458BB}"/>
                <c:ext xmlns:c16="http://schemas.microsoft.com/office/drawing/2014/chart" uri="{C3380CC4-5D6E-409C-BE32-E72D297353CC}">
                  <c16:uniqueId val="{00000005-1BEE-45B6-80F9-FD8EA2630685}"/>
                </c:ext>
              </c:extLst>
            </c:dLbl>
            <c:dLbl>
              <c:idx val="5"/>
              <c:delete val="1"/>
              <c:extLst>
                <c:ext xmlns:c15="http://schemas.microsoft.com/office/drawing/2012/chart" uri="{CE6537A1-D6FC-4f65-9D91-7224C49458BB}"/>
                <c:ext xmlns:c16="http://schemas.microsoft.com/office/drawing/2014/chart" uri="{C3380CC4-5D6E-409C-BE32-E72D297353CC}">
                  <c16:uniqueId val="{00000006-1BEE-45B6-80F9-FD8EA263068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9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D.1'!$CA$22:$CA$54</c:f>
              <c:strCache>
                <c:ptCount val="33"/>
                <c:pt idx="0">
                  <c:v>Ireland (2020) </c:v>
                </c:pt>
                <c:pt idx="1">
                  <c:v>Belgium (2013) </c:v>
                </c:pt>
                <c:pt idx="2">
                  <c:v>Belgium (1993) </c:v>
                </c:pt>
                <c:pt idx="3">
                  <c:v>Austria (2001) </c:v>
                </c:pt>
                <c:pt idx="4">
                  <c:v>Belgium (2002) </c:v>
                </c:pt>
                <c:pt idx="5">
                  <c:v>Austria (1978) </c:v>
                </c:pt>
                <c:pt idx="6">
                  <c:v>Netherlands (2016) </c:v>
                </c:pt>
                <c:pt idx="7">
                  <c:v>Belgium (2009) </c:v>
                </c:pt>
                <c:pt idx="8">
                  <c:v>Austria (1982) </c:v>
                </c:pt>
                <c:pt idx="9">
                  <c:v>Portugal (1993) </c:v>
                </c:pt>
                <c:pt idx="10">
                  <c:v>Denmark (1988) </c:v>
                </c:pt>
                <c:pt idx="11">
                  <c:v>Luxembourg (1985) </c:v>
                </c:pt>
                <c:pt idx="12">
                  <c:v>Austria (2009) </c:v>
                </c:pt>
                <c:pt idx="13">
                  <c:v>Luxembourg (2015) </c:v>
                </c:pt>
                <c:pt idx="14">
                  <c:v>Portugal (2003) </c:v>
                </c:pt>
                <c:pt idx="15">
                  <c:v>Netherlands (1981) </c:v>
                </c:pt>
                <c:pt idx="16">
                  <c:v>Luxembourg (2009) </c:v>
                </c:pt>
                <c:pt idx="17">
                  <c:v>Portugal (1984) </c:v>
                </c:pt>
                <c:pt idx="18">
                  <c:v>Luxembourg (1992) </c:v>
                </c:pt>
                <c:pt idx="19">
                  <c:v>Denmark (1974) </c:v>
                </c:pt>
                <c:pt idx="20">
                  <c:v>Finland (2009) </c:v>
                </c:pt>
                <c:pt idx="21">
                  <c:v>Denmark (2009) </c:v>
                </c:pt>
                <c:pt idx="22">
                  <c:v>Netherlands (2009) </c:v>
                </c:pt>
                <c:pt idx="23">
                  <c:v>Luxembourg (1983) </c:v>
                </c:pt>
                <c:pt idx="24">
                  <c:v>Belgium (1981) </c:v>
                </c:pt>
                <c:pt idx="25">
                  <c:v>Ireland (1982) </c:v>
                </c:pt>
                <c:pt idx="26">
                  <c:v>Denmark (1980) </c:v>
                </c:pt>
                <c:pt idx="27">
                  <c:v>Portugal (1975) </c:v>
                </c:pt>
                <c:pt idx="28">
                  <c:v>Luxembourg (1981) </c:v>
                </c:pt>
                <c:pt idx="29">
                  <c:v>Luxembourg (1965) </c:v>
                </c:pt>
                <c:pt idx="30">
                  <c:v>Portugal (2009) </c:v>
                </c:pt>
                <c:pt idx="31">
                  <c:v>Finland (1991) </c:v>
                </c:pt>
                <c:pt idx="32">
                  <c:v>Ireland (2008) </c:v>
                </c:pt>
              </c:strCache>
            </c:strRef>
          </c:cat>
          <c:val>
            <c:numRef>
              <c:f>'Figure D.1'!$CB$22:$CB$54</c:f>
              <c:numCache>
                <c:formatCode>General</c:formatCode>
                <c:ptCount val="33"/>
                <c:pt idx="0">
                  <c:v>1.5230122371872268</c:v>
                </c:pt>
                <c:pt idx="1">
                  <c:v>-1.4894054904253977</c:v>
                </c:pt>
                <c:pt idx="2">
                  <c:v>-2.5182910384786084</c:v>
                </c:pt>
                <c:pt idx="3">
                  <c:v>-3.9444561442153088</c:v>
                </c:pt>
                <c:pt idx="4">
                  <c:v>-4.6997537522537414</c:v>
                </c:pt>
                <c:pt idx="5">
                  <c:v>-6.932125210138949</c:v>
                </c:pt>
                <c:pt idx="6">
                  <c:v>-7.2843426719498297</c:v>
                </c:pt>
                <c:pt idx="7">
                  <c:v>-7.4366050742433458</c:v>
                </c:pt>
                <c:pt idx="8">
                  <c:v>-8.9426786799795366</c:v>
                </c:pt>
                <c:pt idx="9">
                  <c:v>-9.041365505382899</c:v>
                </c:pt>
                <c:pt idx="10">
                  <c:v>-9.1414916777254405</c:v>
                </c:pt>
                <c:pt idx="11">
                  <c:v>-9.5164355419902051</c:v>
                </c:pt>
                <c:pt idx="12">
                  <c:v>-9.5785192317624279</c:v>
                </c:pt>
                <c:pt idx="13">
                  <c:v>-9.872403827356834</c:v>
                </c:pt>
                <c:pt idx="14">
                  <c:v>-11.889485529976795</c:v>
                </c:pt>
                <c:pt idx="15">
                  <c:v>-11.89894993627685</c:v>
                </c:pt>
                <c:pt idx="16">
                  <c:v>-12.448956842505822</c:v>
                </c:pt>
                <c:pt idx="17">
                  <c:v>-12.683150983060912</c:v>
                </c:pt>
                <c:pt idx="18">
                  <c:v>-15.074815460744247</c:v>
                </c:pt>
                <c:pt idx="19">
                  <c:v>-16.07241091835057</c:v>
                </c:pt>
                <c:pt idx="20">
                  <c:v>-16.421875674975155</c:v>
                </c:pt>
                <c:pt idx="21">
                  <c:v>-17.969140742222663</c:v>
                </c:pt>
                <c:pt idx="22">
                  <c:v>-19.546879908146593</c:v>
                </c:pt>
                <c:pt idx="23">
                  <c:v>-20.06347822091611</c:v>
                </c:pt>
                <c:pt idx="24">
                  <c:v>-23.220067845072819</c:v>
                </c:pt>
                <c:pt idx="25">
                  <c:v>-24.131765214415651</c:v>
                </c:pt>
                <c:pt idx="26">
                  <c:v>-24.488545113016642</c:v>
                </c:pt>
                <c:pt idx="27">
                  <c:v>-26.123303774839854</c:v>
                </c:pt>
                <c:pt idx="28">
                  <c:v>-26.33909577283201</c:v>
                </c:pt>
                <c:pt idx="29">
                  <c:v>-27.897316679505522</c:v>
                </c:pt>
                <c:pt idx="30">
                  <c:v>-36.590779237357971</c:v>
                </c:pt>
                <c:pt idx="31">
                  <c:v>-37.30095990965556</c:v>
                </c:pt>
                <c:pt idx="32">
                  <c:v>-57.868083620216545</c:v>
                </c:pt>
              </c:numCache>
            </c:numRef>
          </c:val>
          <c:extLst>
            <c:ext xmlns:c16="http://schemas.microsoft.com/office/drawing/2014/chart" uri="{C3380CC4-5D6E-409C-BE32-E72D297353CC}">
              <c16:uniqueId val="{00000007-1BEE-45B6-80F9-FD8EA2630685}"/>
            </c:ext>
          </c:extLst>
        </c:ser>
        <c:dLbls>
          <c:showLegendKey val="0"/>
          <c:showVal val="0"/>
          <c:showCatName val="0"/>
          <c:showSerName val="0"/>
          <c:showPercent val="0"/>
          <c:showBubbleSize val="0"/>
        </c:dLbls>
        <c:gapWidth val="26"/>
        <c:overlap val="100"/>
        <c:axId val="798663952"/>
        <c:axId val="798659032"/>
      </c:barChart>
      <c:catAx>
        <c:axId val="7986639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en-US"/>
          </a:p>
        </c:txPr>
        <c:crossAx val="798659032"/>
        <c:crosses val="autoZero"/>
        <c:auto val="1"/>
        <c:lblAlgn val="ctr"/>
        <c:lblOffset val="100"/>
        <c:noMultiLvlLbl val="0"/>
      </c:catAx>
      <c:valAx>
        <c:axId val="798659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866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6">
                <a:lumMod val="60000"/>
                <a:lumOff val="40000"/>
              </a:schemeClr>
            </a:solidFill>
            <a:ln>
              <a:noFill/>
            </a:ln>
            <a:effectLst/>
          </c:spPr>
          <c:invertIfNegative val="0"/>
          <c:dPt>
            <c:idx val="0"/>
            <c:invertIfNegative val="0"/>
            <c:bubble3D val="0"/>
            <c:spPr>
              <a:solidFill>
                <a:schemeClr val="bg2">
                  <a:lumMod val="50000"/>
                  <a:lumOff val="50000"/>
                </a:schemeClr>
              </a:solidFill>
              <a:ln>
                <a:noFill/>
              </a:ln>
              <a:effectLst/>
            </c:spPr>
            <c:extLst>
              <c:ext xmlns:c16="http://schemas.microsoft.com/office/drawing/2014/chart" uri="{C3380CC4-5D6E-409C-BE32-E72D297353CC}">
                <c16:uniqueId val="{00000001-E9AB-4F96-91C2-8C1836955302}"/>
              </c:ext>
            </c:extLst>
          </c:dPt>
          <c:dLbls>
            <c:dLbl>
              <c:idx val="0"/>
              <c:layout>
                <c:manualLayout>
                  <c:x val="5.896805896805897E-2"/>
                  <c:y val="0"/>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AB-4F96-91C2-8C1836955302}"/>
                </c:ext>
              </c:extLst>
            </c:dLbl>
            <c:dLbl>
              <c:idx val="1"/>
              <c:delete val="1"/>
              <c:extLst>
                <c:ext xmlns:c15="http://schemas.microsoft.com/office/drawing/2012/chart" uri="{CE6537A1-D6FC-4f65-9D91-7224C49458BB}"/>
                <c:ext xmlns:c16="http://schemas.microsoft.com/office/drawing/2014/chart" uri="{C3380CC4-5D6E-409C-BE32-E72D297353CC}">
                  <c16:uniqueId val="{00000002-E9AB-4F96-91C2-8C1836955302}"/>
                </c:ext>
              </c:extLst>
            </c:dLbl>
            <c:dLbl>
              <c:idx val="2"/>
              <c:delete val="1"/>
              <c:extLst>
                <c:ext xmlns:c15="http://schemas.microsoft.com/office/drawing/2012/chart" uri="{CE6537A1-D6FC-4f65-9D91-7224C49458BB}"/>
                <c:ext xmlns:c16="http://schemas.microsoft.com/office/drawing/2014/chart" uri="{C3380CC4-5D6E-409C-BE32-E72D297353CC}">
                  <c16:uniqueId val="{00000003-E9AB-4F96-91C2-8C1836955302}"/>
                </c:ext>
              </c:extLst>
            </c:dLbl>
            <c:dLbl>
              <c:idx val="3"/>
              <c:delete val="1"/>
              <c:extLst>
                <c:ext xmlns:c15="http://schemas.microsoft.com/office/drawing/2012/chart" uri="{CE6537A1-D6FC-4f65-9D91-7224C49458BB}"/>
                <c:ext xmlns:c16="http://schemas.microsoft.com/office/drawing/2014/chart" uri="{C3380CC4-5D6E-409C-BE32-E72D297353CC}">
                  <c16:uniqueId val="{00000004-E9AB-4F96-91C2-8C1836955302}"/>
                </c:ext>
              </c:extLst>
            </c:dLbl>
            <c:dLbl>
              <c:idx val="4"/>
              <c:delete val="1"/>
              <c:extLst>
                <c:ext xmlns:c15="http://schemas.microsoft.com/office/drawing/2012/chart" uri="{CE6537A1-D6FC-4f65-9D91-7224C49458BB}"/>
                <c:ext xmlns:c16="http://schemas.microsoft.com/office/drawing/2014/chart" uri="{C3380CC4-5D6E-409C-BE32-E72D297353CC}">
                  <c16:uniqueId val="{00000005-E9AB-4F96-91C2-8C1836955302}"/>
                </c:ext>
              </c:extLst>
            </c:dLbl>
            <c:dLbl>
              <c:idx val="5"/>
              <c:delete val="1"/>
              <c:extLst>
                <c:ext xmlns:c15="http://schemas.microsoft.com/office/drawing/2012/chart" uri="{CE6537A1-D6FC-4f65-9D91-7224C49458BB}"/>
                <c:ext xmlns:c16="http://schemas.microsoft.com/office/drawing/2014/chart" uri="{C3380CC4-5D6E-409C-BE32-E72D297353CC}">
                  <c16:uniqueId val="{00000006-E9AB-4F96-91C2-8C1836955302}"/>
                </c:ext>
              </c:extLst>
            </c:dLbl>
            <c:dLbl>
              <c:idx val="6"/>
              <c:delete val="1"/>
              <c:extLst>
                <c:ext xmlns:c15="http://schemas.microsoft.com/office/drawing/2012/chart" uri="{CE6537A1-D6FC-4f65-9D91-7224C49458BB}"/>
                <c:ext xmlns:c16="http://schemas.microsoft.com/office/drawing/2014/chart" uri="{C3380CC4-5D6E-409C-BE32-E72D297353CC}">
                  <c16:uniqueId val="{00000007-E9AB-4F96-91C2-8C1836955302}"/>
                </c:ext>
              </c:extLst>
            </c:dLbl>
            <c:dLbl>
              <c:idx val="7"/>
              <c:delete val="1"/>
              <c:extLst>
                <c:ext xmlns:c15="http://schemas.microsoft.com/office/drawing/2012/chart" uri="{CE6537A1-D6FC-4f65-9D91-7224C49458BB}"/>
                <c:ext xmlns:c16="http://schemas.microsoft.com/office/drawing/2014/chart" uri="{C3380CC4-5D6E-409C-BE32-E72D297353CC}">
                  <c16:uniqueId val="{00000008-E9AB-4F96-91C2-8C1836955302}"/>
                </c:ext>
              </c:extLst>
            </c:dLbl>
            <c:dLbl>
              <c:idx val="8"/>
              <c:delete val="1"/>
              <c:extLst>
                <c:ext xmlns:c15="http://schemas.microsoft.com/office/drawing/2012/chart" uri="{CE6537A1-D6FC-4f65-9D91-7224C49458BB}"/>
                <c:ext xmlns:c16="http://schemas.microsoft.com/office/drawing/2014/chart" uri="{C3380CC4-5D6E-409C-BE32-E72D297353CC}">
                  <c16:uniqueId val="{00000009-E9AB-4F96-91C2-8C1836955302}"/>
                </c:ext>
              </c:extLst>
            </c:dLbl>
            <c:dLbl>
              <c:idx val="9"/>
              <c:delete val="1"/>
              <c:extLst>
                <c:ext xmlns:c15="http://schemas.microsoft.com/office/drawing/2012/chart" uri="{CE6537A1-D6FC-4f65-9D91-7224C49458BB}"/>
                <c:ext xmlns:c16="http://schemas.microsoft.com/office/drawing/2014/chart" uri="{C3380CC4-5D6E-409C-BE32-E72D297353CC}">
                  <c16:uniqueId val="{0000000A-E9AB-4F96-91C2-8C1836955302}"/>
                </c:ext>
              </c:extLst>
            </c:dLbl>
            <c:dLbl>
              <c:idx val="10"/>
              <c:delete val="1"/>
              <c:extLst>
                <c:ext xmlns:c15="http://schemas.microsoft.com/office/drawing/2012/chart" uri="{CE6537A1-D6FC-4f65-9D91-7224C49458BB}"/>
                <c:ext xmlns:c16="http://schemas.microsoft.com/office/drawing/2014/chart" uri="{C3380CC4-5D6E-409C-BE32-E72D297353CC}">
                  <c16:uniqueId val="{0000000B-E9AB-4F96-91C2-8C1836955302}"/>
                </c:ext>
              </c:extLst>
            </c:dLbl>
            <c:dLbl>
              <c:idx val="11"/>
              <c:delete val="1"/>
              <c:extLst>
                <c:ext xmlns:c15="http://schemas.microsoft.com/office/drawing/2012/chart" uri="{CE6537A1-D6FC-4f65-9D91-7224C49458BB}"/>
                <c:ext xmlns:c16="http://schemas.microsoft.com/office/drawing/2014/chart" uri="{C3380CC4-5D6E-409C-BE32-E72D297353CC}">
                  <c16:uniqueId val="{0000000C-E9AB-4F96-91C2-8C1836955302}"/>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D.2'!$CA$3:$CA$28</c:f>
              <c:strCache>
                <c:ptCount val="26"/>
                <c:pt idx="0">
                  <c:v>Ireland (2020) </c:v>
                </c:pt>
                <c:pt idx="1">
                  <c:v>Austria (2009) </c:v>
                </c:pt>
                <c:pt idx="2">
                  <c:v>Luxembourg (1981) </c:v>
                </c:pt>
                <c:pt idx="3">
                  <c:v>Luxembourg (1965) </c:v>
                </c:pt>
                <c:pt idx="4">
                  <c:v>Belgium (1993) </c:v>
                </c:pt>
                <c:pt idx="5">
                  <c:v>Austria (1978) </c:v>
                </c:pt>
                <c:pt idx="6">
                  <c:v>Finland (2013) </c:v>
                </c:pt>
                <c:pt idx="7">
                  <c:v>Netherlands (2012) </c:v>
                </c:pt>
                <c:pt idx="8">
                  <c:v>Denmark (1974) </c:v>
                </c:pt>
                <c:pt idx="9">
                  <c:v>Austria (1982) </c:v>
                </c:pt>
                <c:pt idx="10">
                  <c:v>Netherlands (2009) </c:v>
                </c:pt>
                <c:pt idx="11">
                  <c:v>Denmark (1980) </c:v>
                </c:pt>
                <c:pt idx="12">
                  <c:v>Portugal (1975) </c:v>
                </c:pt>
                <c:pt idx="13">
                  <c:v>Netherlands (1981) </c:v>
                </c:pt>
                <c:pt idx="14">
                  <c:v>Finland (2009) </c:v>
                </c:pt>
                <c:pt idx="15">
                  <c:v>Portugal (1993) </c:v>
                </c:pt>
                <c:pt idx="16">
                  <c:v>Portugal (2003) </c:v>
                </c:pt>
                <c:pt idx="17">
                  <c:v>Portugal (1984) </c:v>
                </c:pt>
                <c:pt idx="18">
                  <c:v>Belgium (1981) </c:v>
                </c:pt>
                <c:pt idx="19">
                  <c:v>Denmark (1988) </c:v>
                </c:pt>
                <c:pt idx="20">
                  <c:v>Denmark (2009) </c:v>
                </c:pt>
                <c:pt idx="21">
                  <c:v>Ireland (1982) </c:v>
                </c:pt>
                <c:pt idx="22">
                  <c:v>Portugal (2011) </c:v>
                </c:pt>
                <c:pt idx="23">
                  <c:v>Portugal (2009) </c:v>
                </c:pt>
                <c:pt idx="24">
                  <c:v>Ireland (2008) </c:v>
                </c:pt>
                <c:pt idx="25">
                  <c:v>Finland (1991) </c:v>
                </c:pt>
              </c:strCache>
            </c:strRef>
          </c:cat>
          <c:val>
            <c:numRef>
              <c:f>'Figure D.2'!$CB$3:$CB$28</c:f>
              <c:numCache>
                <c:formatCode>General</c:formatCode>
                <c:ptCount val="26"/>
                <c:pt idx="0">
                  <c:v>0.80562707846513182</c:v>
                </c:pt>
                <c:pt idx="1">
                  <c:v>-0.52896337362714974</c:v>
                </c:pt>
                <c:pt idx="2">
                  <c:v>-0.56737234122323343</c:v>
                </c:pt>
                <c:pt idx="3">
                  <c:v>-0.95033054975644404</c:v>
                </c:pt>
                <c:pt idx="4">
                  <c:v>-1.064105702656434</c:v>
                </c:pt>
                <c:pt idx="5">
                  <c:v>-1.1853080905102047</c:v>
                </c:pt>
                <c:pt idx="6">
                  <c:v>-1.3201450189155111</c:v>
                </c:pt>
                <c:pt idx="7">
                  <c:v>-1.4680971202710253</c:v>
                </c:pt>
                <c:pt idx="8">
                  <c:v>-1.6548910419416245</c:v>
                </c:pt>
                <c:pt idx="9">
                  <c:v>-2.1059984645922611</c:v>
                </c:pt>
                <c:pt idx="10">
                  <c:v>-2.1312394840157083</c:v>
                </c:pt>
                <c:pt idx="11">
                  <c:v>-2.1345898425146999</c:v>
                </c:pt>
                <c:pt idx="12">
                  <c:v>-2.8009469451290556</c:v>
                </c:pt>
                <c:pt idx="13">
                  <c:v>-2.8043586362680486</c:v>
                </c:pt>
                <c:pt idx="14">
                  <c:v>-3.0787840948999019</c:v>
                </c:pt>
                <c:pt idx="15">
                  <c:v>-3.7913880484966711</c:v>
                </c:pt>
                <c:pt idx="16">
                  <c:v>-4.0435501065063164</c:v>
                </c:pt>
                <c:pt idx="17">
                  <c:v>-4.2064922168222267</c:v>
                </c:pt>
                <c:pt idx="18">
                  <c:v>-4.4339021638403722</c:v>
                </c:pt>
                <c:pt idx="19">
                  <c:v>-4.5471080392870249</c:v>
                </c:pt>
                <c:pt idx="20">
                  <c:v>-6.1241249189818348</c:v>
                </c:pt>
                <c:pt idx="21">
                  <c:v>-6.2913993319270531</c:v>
                </c:pt>
                <c:pt idx="22">
                  <c:v>-8.6456881385576452</c:v>
                </c:pt>
                <c:pt idx="23">
                  <c:v>-12.400470066710895</c:v>
                </c:pt>
                <c:pt idx="24">
                  <c:v>-14.619599204756511</c:v>
                </c:pt>
                <c:pt idx="25">
                  <c:v>-18.657528724047566</c:v>
                </c:pt>
              </c:numCache>
            </c:numRef>
          </c:val>
          <c:extLst>
            <c:ext xmlns:c16="http://schemas.microsoft.com/office/drawing/2014/chart" uri="{C3380CC4-5D6E-409C-BE32-E72D297353CC}">
              <c16:uniqueId val="{0000000D-E9AB-4F96-91C2-8C1836955302}"/>
            </c:ext>
          </c:extLst>
        </c:ser>
        <c:dLbls>
          <c:showLegendKey val="0"/>
          <c:showVal val="0"/>
          <c:showCatName val="0"/>
          <c:showSerName val="0"/>
          <c:showPercent val="0"/>
          <c:showBubbleSize val="0"/>
        </c:dLbls>
        <c:gapWidth val="26"/>
        <c:overlap val="100"/>
        <c:axId val="798663952"/>
        <c:axId val="798659032"/>
      </c:barChart>
      <c:catAx>
        <c:axId val="7986639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98659032"/>
        <c:crosses val="autoZero"/>
        <c:auto val="1"/>
        <c:lblAlgn val="ctr"/>
        <c:lblOffset val="100"/>
        <c:noMultiLvlLbl val="0"/>
      </c:catAx>
      <c:valAx>
        <c:axId val="798659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9866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6">
                <a:lumMod val="60000"/>
                <a:lumOff val="40000"/>
              </a:schemeClr>
            </a:solidFill>
            <a:ln>
              <a:noFill/>
            </a:ln>
            <a:effectLst/>
          </c:spPr>
          <c:invertIfNegative val="0"/>
          <c:dPt>
            <c:idx val="0"/>
            <c:invertIfNegative val="0"/>
            <c:bubble3D val="0"/>
            <c:spPr>
              <a:solidFill>
                <a:schemeClr val="bg2">
                  <a:lumMod val="50000"/>
                  <a:lumOff val="50000"/>
                </a:schemeClr>
              </a:solidFill>
              <a:ln>
                <a:noFill/>
              </a:ln>
              <a:effectLst/>
            </c:spPr>
            <c:extLst>
              <c:ext xmlns:c16="http://schemas.microsoft.com/office/drawing/2014/chart" uri="{C3380CC4-5D6E-409C-BE32-E72D297353CC}">
                <c16:uniqueId val="{00000001-6277-4946-81BC-7C9D7F33D263}"/>
              </c:ext>
            </c:extLst>
          </c:dPt>
          <c:dLbls>
            <c:dLbl>
              <c:idx val="0"/>
              <c:layout>
                <c:manualLayout>
                  <c:x val="4.5610478051422931E-2"/>
                  <c:y val="0"/>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77-4946-81BC-7C9D7F33D263}"/>
                </c:ext>
              </c:extLst>
            </c:dLbl>
            <c:dLbl>
              <c:idx val="1"/>
              <c:delete val="1"/>
              <c:extLst>
                <c:ext xmlns:c15="http://schemas.microsoft.com/office/drawing/2012/chart" uri="{CE6537A1-D6FC-4f65-9D91-7224C49458BB}"/>
                <c:ext xmlns:c16="http://schemas.microsoft.com/office/drawing/2014/chart" uri="{C3380CC4-5D6E-409C-BE32-E72D297353CC}">
                  <c16:uniqueId val="{00000002-6277-4946-81BC-7C9D7F33D263}"/>
                </c:ext>
              </c:extLst>
            </c:dLbl>
            <c:dLbl>
              <c:idx val="2"/>
              <c:delete val="1"/>
              <c:extLst>
                <c:ext xmlns:c15="http://schemas.microsoft.com/office/drawing/2012/chart" uri="{CE6537A1-D6FC-4f65-9D91-7224C49458BB}"/>
                <c:ext xmlns:c16="http://schemas.microsoft.com/office/drawing/2014/chart" uri="{C3380CC4-5D6E-409C-BE32-E72D297353CC}">
                  <c16:uniqueId val="{00000003-6277-4946-81BC-7C9D7F33D263}"/>
                </c:ext>
              </c:extLst>
            </c:dLbl>
            <c:dLbl>
              <c:idx val="3"/>
              <c:delete val="1"/>
              <c:extLst>
                <c:ext xmlns:c15="http://schemas.microsoft.com/office/drawing/2012/chart" uri="{CE6537A1-D6FC-4f65-9D91-7224C49458BB}"/>
                <c:ext xmlns:c16="http://schemas.microsoft.com/office/drawing/2014/chart" uri="{C3380CC4-5D6E-409C-BE32-E72D297353CC}">
                  <c16:uniqueId val="{00000004-6277-4946-81BC-7C9D7F33D263}"/>
                </c:ext>
              </c:extLst>
            </c:dLbl>
            <c:dLbl>
              <c:idx val="4"/>
              <c:delete val="1"/>
              <c:extLst>
                <c:ext xmlns:c15="http://schemas.microsoft.com/office/drawing/2012/chart" uri="{CE6537A1-D6FC-4f65-9D91-7224C49458BB}"/>
                <c:ext xmlns:c16="http://schemas.microsoft.com/office/drawing/2014/chart" uri="{C3380CC4-5D6E-409C-BE32-E72D297353CC}">
                  <c16:uniqueId val="{00000005-6277-4946-81BC-7C9D7F33D263}"/>
                </c:ext>
              </c:extLst>
            </c:dLbl>
            <c:dLbl>
              <c:idx val="5"/>
              <c:delete val="1"/>
              <c:extLst>
                <c:ext xmlns:c15="http://schemas.microsoft.com/office/drawing/2012/chart" uri="{CE6537A1-D6FC-4f65-9D91-7224C49458BB}"/>
                <c:ext xmlns:c16="http://schemas.microsoft.com/office/drawing/2014/chart" uri="{C3380CC4-5D6E-409C-BE32-E72D297353CC}">
                  <c16:uniqueId val="{00000006-6277-4946-81BC-7C9D7F33D263}"/>
                </c:ext>
              </c:extLst>
            </c:dLbl>
            <c:dLbl>
              <c:idx val="6"/>
              <c:delete val="1"/>
              <c:extLst>
                <c:ext xmlns:c15="http://schemas.microsoft.com/office/drawing/2012/chart" uri="{CE6537A1-D6FC-4f65-9D91-7224C49458BB}"/>
                <c:ext xmlns:c16="http://schemas.microsoft.com/office/drawing/2014/chart" uri="{C3380CC4-5D6E-409C-BE32-E72D297353CC}">
                  <c16:uniqueId val="{00000007-6277-4946-81BC-7C9D7F33D263}"/>
                </c:ext>
              </c:extLst>
            </c:dLbl>
            <c:dLbl>
              <c:idx val="7"/>
              <c:delete val="1"/>
              <c:extLst>
                <c:ext xmlns:c15="http://schemas.microsoft.com/office/drawing/2012/chart" uri="{CE6537A1-D6FC-4f65-9D91-7224C49458BB}"/>
                <c:ext xmlns:c16="http://schemas.microsoft.com/office/drawing/2014/chart" uri="{C3380CC4-5D6E-409C-BE32-E72D297353CC}">
                  <c16:uniqueId val="{00000008-6277-4946-81BC-7C9D7F33D263}"/>
                </c:ext>
              </c:extLst>
            </c:dLbl>
            <c:dLbl>
              <c:idx val="8"/>
              <c:delete val="1"/>
              <c:extLst>
                <c:ext xmlns:c15="http://schemas.microsoft.com/office/drawing/2012/chart" uri="{CE6537A1-D6FC-4f65-9D91-7224C49458BB}"/>
                <c:ext xmlns:c16="http://schemas.microsoft.com/office/drawing/2014/chart" uri="{C3380CC4-5D6E-409C-BE32-E72D297353CC}">
                  <c16:uniqueId val="{00000009-6277-4946-81BC-7C9D7F33D263}"/>
                </c:ext>
              </c:extLst>
            </c:dLbl>
            <c:dLbl>
              <c:idx val="9"/>
              <c:delete val="1"/>
              <c:extLst>
                <c:ext xmlns:c15="http://schemas.microsoft.com/office/drawing/2012/chart" uri="{CE6537A1-D6FC-4f65-9D91-7224C49458BB}"/>
                <c:ext xmlns:c16="http://schemas.microsoft.com/office/drawing/2014/chart" uri="{C3380CC4-5D6E-409C-BE32-E72D297353CC}">
                  <c16:uniqueId val="{0000000A-6277-4946-81BC-7C9D7F33D263}"/>
                </c:ext>
              </c:extLst>
            </c:dLbl>
            <c:dLbl>
              <c:idx val="10"/>
              <c:layout>
                <c:manualLayout>
                  <c:x val="2.614869701483874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77-4946-81BC-7C9D7F33D263}"/>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D.2'!$CA$31:$CA$51</c:f>
              <c:strCache>
                <c:ptCount val="21"/>
                <c:pt idx="0">
                  <c:v>Ireland (2020) </c:v>
                </c:pt>
                <c:pt idx="1">
                  <c:v>Portugal (2003) </c:v>
                </c:pt>
                <c:pt idx="2">
                  <c:v>Denmark (1988) </c:v>
                </c:pt>
                <c:pt idx="3">
                  <c:v>Finland (2013) </c:v>
                </c:pt>
                <c:pt idx="4">
                  <c:v>Finland (2009) </c:v>
                </c:pt>
                <c:pt idx="5">
                  <c:v>Luxembourg (1983) </c:v>
                </c:pt>
                <c:pt idx="6">
                  <c:v>Netherlands (2012) </c:v>
                </c:pt>
                <c:pt idx="7">
                  <c:v>Netherlands (2009) </c:v>
                </c:pt>
                <c:pt idx="8">
                  <c:v>Netherlands (1981) </c:v>
                </c:pt>
                <c:pt idx="9">
                  <c:v>Denmark (2009) </c:v>
                </c:pt>
                <c:pt idx="10">
                  <c:v>Ireland (1982) </c:v>
                </c:pt>
                <c:pt idx="11">
                  <c:v>Portugal (1993) </c:v>
                </c:pt>
                <c:pt idx="12">
                  <c:v>Luxembourg (1981) </c:v>
                </c:pt>
                <c:pt idx="13">
                  <c:v>Denmark (1980) </c:v>
                </c:pt>
                <c:pt idx="14">
                  <c:v>Ireland (2008) </c:v>
                </c:pt>
                <c:pt idx="15">
                  <c:v>Portugal (2009) </c:v>
                </c:pt>
                <c:pt idx="16">
                  <c:v>Portugal (2011) </c:v>
                </c:pt>
                <c:pt idx="17">
                  <c:v>Belgium (1981) </c:v>
                </c:pt>
                <c:pt idx="18">
                  <c:v>Portugal (1984) </c:v>
                </c:pt>
                <c:pt idx="19">
                  <c:v>Finland (1991) </c:v>
                </c:pt>
                <c:pt idx="20">
                  <c:v>Portugal (1975) </c:v>
                </c:pt>
              </c:strCache>
            </c:strRef>
          </c:cat>
          <c:val>
            <c:numRef>
              <c:f>'Figure D.2'!$CB$31:$CB$51</c:f>
              <c:numCache>
                <c:formatCode>General</c:formatCode>
                <c:ptCount val="21"/>
                <c:pt idx="0">
                  <c:v>1.0121690130533212</c:v>
                </c:pt>
                <c:pt idx="1">
                  <c:v>-0.71296544614637014</c:v>
                </c:pt>
                <c:pt idx="2">
                  <c:v>-1.7388313550314791</c:v>
                </c:pt>
                <c:pt idx="3">
                  <c:v>-2.2521254342612167</c:v>
                </c:pt>
                <c:pt idx="4">
                  <c:v>-3.2549648831287783</c:v>
                </c:pt>
                <c:pt idx="5">
                  <c:v>-3.4008224383269976</c:v>
                </c:pt>
                <c:pt idx="6">
                  <c:v>-3.6574454751881973</c:v>
                </c:pt>
                <c:pt idx="7">
                  <c:v>-4.6556096475470383</c:v>
                </c:pt>
                <c:pt idx="8">
                  <c:v>-4.7679800328046156</c:v>
                </c:pt>
                <c:pt idx="9">
                  <c:v>-4.9911656961946704</c:v>
                </c:pt>
                <c:pt idx="10">
                  <c:v>-8.3951036998182218</c:v>
                </c:pt>
                <c:pt idx="11">
                  <c:v>-12.633149107848382</c:v>
                </c:pt>
                <c:pt idx="12">
                  <c:v>-12.890160749558888</c:v>
                </c:pt>
                <c:pt idx="13">
                  <c:v>-13.233881312640534</c:v>
                </c:pt>
                <c:pt idx="14">
                  <c:v>-15.261851257985484</c:v>
                </c:pt>
                <c:pt idx="15">
                  <c:v>-16.550012907268965</c:v>
                </c:pt>
                <c:pt idx="16">
                  <c:v>-16.602433210070089</c:v>
                </c:pt>
                <c:pt idx="17">
                  <c:v>-18.363874768123111</c:v>
                </c:pt>
                <c:pt idx="18">
                  <c:v>-38.826407714681707</c:v>
                </c:pt>
                <c:pt idx="19">
                  <c:v>-41.740517024191917</c:v>
                </c:pt>
                <c:pt idx="20">
                  <c:v>-60.348169646177766</c:v>
                </c:pt>
              </c:numCache>
            </c:numRef>
          </c:val>
          <c:extLst>
            <c:ext xmlns:c16="http://schemas.microsoft.com/office/drawing/2014/chart" uri="{C3380CC4-5D6E-409C-BE32-E72D297353CC}">
              <c16:uniqueId val="{0000000C-6277-4946-81BC-7C9D7F33D263}"/>
            </c:ext>
          </c:extLst>
        </c:ser>
        <c:dLbls>
          <c:showLegendKey val="0"/>
          <c:showVal val="0"/>
          <c:showCatName val="0"/>
          <c:showSerName val="0"/>
          <c:showPercent val="0"/>
          <c:showBubbleSize val="0"/>
        </c:dLbls>
        <c:gapWidth val="26"/>
        <c:overlap val="100"/>
        <c:axId val="798663952"/>
        <c:axId val="798659032"/>
      </c:barChart>
      <c:catAx>
        <c:axId val="7986639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98659032"/>
        <c:crosses val="autoZero"/>
        <c:auto val="1"/>
        <c:lblAlgn val="ctr"/>
        <c:lblOffset val="100"/>
        <c:noMultiLvlLbl val="0"/>
      </c:catAx>
      <c:valAx>
        <c:axId val="798659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9866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537059606472201E-2"/>
          <c:y val="4.1431261770244823E-2"/>
          <c:w val="0.90632967975753298"/>
          <c:h val="0.86212500451778784"/>
        </c:manualLayout>
      </c:layout>
      <c:areaChart>
        <c:grouping val="stacked"/>
        <c:varyColors val="0"/>
        <c:ser>
          <c:idx val="0"/>
          <c:order val="0"/>
          <c:spPr>
            <a:noFill/>
            <a:ln>
              <a:noFill/>
            </a:ln>
            <a:effectLst/>
          </c:spPr>
          <c:cat>
            <c:multiLvlStrRef>
              <c:f>'Figure E.1'!$T$22:$U$116</c:f>
              <c:multiLvlStrCache>
                <c:ptCount val="95"/>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pt idx="94">
                    <c:v>Dec</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Lit>
              <c:formatCode>General</c:formatCode>
              <c:ptCount val="94"/>
              <c:pt idx="0">
                <c:v>0.66859128191782236</c:v>
              </c:pt>
              <c:pt idx="1">
                <c:v>0.56109423877374232</c:v>
              </c:pt>
              <c:pt idx="2">
                <c:v>0.67036503895960287</c:v>
              </c:pt>
              <c:pt idx="3">
                <c:v>0.84384535034562314</c:v>
              </c:pt>
              <c:pt idx="4">
                <c:v>1.0606957395781487</c:v>
              </c:pt>
              <c:pt idx="5">
                <c:v>1.1112941637324047</c:v>
              </c:pt>
              <c:pt idx="6">
                <c:v>1.267908333733673</c:v>
              </c:pt>
              <c:pt idx="7">
                <c:v>1.0751524321936505</c:v>
              </c:pt>
              <c:pt idx="8">
                <c:v>1.0751524321936505</c:v>
              </c:pt>
              <c:pt idx="9">
                <c:v>1.0582862908088986</c:v>
              </c:pt>
              <c:pt idx="10">
                <c:v>1.026963456808645</c:v>
              </c:pt>
              <c:pt idx="11">
                <c:v>1.0004595203468918</c:v>
              </c:pt>
              <c:pt idx="12">
                <c:v>1.1546642415789099</c:v>
              </c:pt>
              <c:pt idx="13">
                <c:v>1.2245382558871678</c:v>
              </c:pt>
              <c:pt idx="14">
                <c:v>1.2847744751184251</c:v>
              </c:pt>
              <c:pt idx="15">
                <c:v>1.2293571534256686</c:v>
              </c:pt>
              <c:pt idx="16">
                <c:v>1.2124910120409167</c:v>
              </c:pt>
              <c:pt idx="17">
                <c:v>1.0920185735784025</c:v>
              </c:pt>
              <c:pt idx="18">
                <c:v>0.90167212080763015</c:v>
              </c:pt>
              <c:pt idx="19">
                <c:v>0.78740380328759496</c:v>
              </c:pt>
              <c:pt idx="20">
                <c:v>0.63888815157537904</c:v>
              </c:pt>
              <c:pt idx="21">
                <c:v>2.3925013801676599E-3</c:v>
              </c:pt>
              <c:pt idx="22">
                <c:v>-0.28898106293141829</c:v>
              </c:pt>
              <c:pt idx="23">
                <c:v>-1.4580715958372154E-2</c:v>
              </c:pt>
              <c:pt idx="24">
                <c:v>0.13110606619742204</c:v>
              </c:pt>
              <c:pt idx="25">
                <c:v>-0.59308454024690838</c:v>
              </c:pt>
              <c:pt idx="26">
                <c:v>-0.95659427824728449</c:v>
              </c:pt>
              <c:pt idx="27">
                <c:v>-1.0499469736092486</c:v>
              </c:pt>
              <c:pt idx="28">
                <c:v>-0.89294471322776336</c:v>
              </c:pt>
              <c:pt idx="29">
                <c:v>-1.0174149737103819</c:v>
              </c:pt>
              <c:pt idx="30">
                <c:v>-0.5365071491184441</c:v>
              </c:pt>
              <c:pt idx="31">
                <c:v>-7.6815846199681181E-2</c:v>
              </c:pt>
              <c:pt idx="32">
                <c:v>0.11554728363709432</c:v>
              </c:pt>
              <c:pt idx="33">
                <c:v>0.30932484825208073</c:v>
              </c:pt>
              <c:pt idx="34">
                <c:v>0.45642606518608519</c:v>
              </c:pt>
              <c:pt idx="35">
                <c:v>0.66010467324855271</c:v>
              </c:pt>
              <c:pt idx="36">
                <c:v>0.43096623917827581</c:v>
              </c:pt>
              <c:pt idx="37">
                <c:v>5.8969892508630689E-2</c:v>
              </c:pt>
              <c:pt idx="38">
                <c:v>0.18909789210409597</c:v>
              </c:pt>
              <c:pt idx="39">
                <c:v>0.53061701034308639</c:v>
              </c:pt>
              <c:pt idx="40">
                <c:v>0.2357742397850785</c:v>
              </c:pt>
              <c:pt idx="41">
                <c:v>-2.3067324627641158E-2</c:v>
              </c:pt>
              <c:pt idx="42">
                <c:v>8.050240493014265E-3</c:v>
              </c:pt>
              <c:pt idx="43">
                <c:v>-0.1022756722074888</c:v>
              </c:pt>
              <c:pt idx="44">
                <c:v>-0.16875410678343414</c:v>
              </c:pt>
              <c:pt idx="45">
                <c:v>-0.60581445325081185</c:v>
              </c:pt>
              <c:pt idx="46">
                <c:v>-0.93679219135232172</c:v>
              </c:pt>
              <c:pt idx="47">
                <c:v>-0.99054071292436174</c:v>
              </c:pt>
              <c:pt idx="48">
                <c:v>-1.6524961891273819</c:v>
              </c:pt>
              <c:pt idx="49">
                <c:v>-1.9212387969875824</c:v>
              </c:pt>
              <c:pt idx="50">
                <c:v>-1.7939396669485401</c:v>
              </c:pt>
              <c:pt idx="51">
                <c:v>-1.9752097096772085</c:v>
              </c:pt>
              <c:pt idx="52">
                <c:v>-2.0330364801392151</c:v>
              </c:pt>
              <c:pt idx="53">
                <c:v>-1.9511152219847059</c:v>
              </c:pt>
              <c:pt idx="54">
                <c:v>-1.7655876667524337</c:v>
              </c:pt>
              <c:pt idx="55">
                <c:v>-1.4716349169038991</c:v>
              </c:pt>
              <c:pt idx="56">
                <c:v>-1.2282805912096204</c:v>
              </c:pt>
              <c:pt idx="57">
                <c:v>-1.2114144498248687</c:v>
              </c:pt>
              <c:pt idx="58">
                <c:v>-1.972800260907958</c:v>
              </c:pt>
              <c:pt idx="59">
                <c:v>-1.9679813633694574</c:v>
              </c:pt>
              <c:pt idx="60">
                <c:v>-1.7149892425981781</c:v>
              </c:pt>
              <c:pt idx="61">
                <c:v>-1.8113671933681894</c:v>
              </c:pt>
              <c:pt idx="62">
                <c:v>-1.4258553902881441</c:v>
              </c:pt>
              <c:pt idx="63">
                <c:v>-1.681256959828674</c:v>
              </c:pt>
              <c:pt idx="64">
                <c:v>-1.6041545992126647</c:v>
              </c:pt>
              <c:pt idx="65">
                <c:v>-1.2571939764406241</c:v>
              </c:pt>
              <c:pt idx="66">
                <c:v>-1.4788632632116498</c:v>
              </c:pt>
              <c:pt idx="67">
                <c:v>-1.4836821607501507</c:v>
              </c:pt>
              <c:pt idx="68">
                <c:v>-1.6571624721361708</c:v>
              </c:pt>
              <c:pt idx="69">
                <c:v>-1.3222490932103819</c:v>
              </c:pt>
              <c:pt idx="70">
                <c:v>-0.70061131074380845</c:v>
              </c:pt>
              <c:pt idx="71">
                <c:v>-0.41388690720302473</c:v>
              </c:pt>
              <c:pt idx="72">
                <c:v>-0.55363493581954126</c:v>
              </c:pt>
              <c:pt idx="73">
                <c:v>-0.23076880074000322</c:v>
              </c:pt>
              <c:pt idx="74">
                <c:v>-3.5797237631544659E-2</c:v>
              </c:pt>
              <c:pt idx="75">
                <c:v>0.44086728262575753</c:v>
              </c:pt>
              <c:pt idx="76">
                <c:v>0.51158902153633679</c:v>
              </c:pt>
              <c:pt idx="77">
                <c:v>0.50893197141983382</c:v>
              </c:pt>
              <c:pt idx="78">
                <c:v>0.62898710812789727</c:v>
              </c:pt>
              <c:pt idx="79">
                <c:v>0.72375423826807384</c:v>
              </c:pt>
              <c:pt idx="80">
                <c:v>0.57099528222122398</c:v>
              </c:pt>
              <c:pt idx="81">
                <c:v>0.5619398443433401</c:v>
              </c:pt>
              <c:pt idx="82">
                <c:v>0.38853319583192958</c:v>
              </c:pt>
              <c:pt idx="83">
                <c:v>0.4872469324965813</c:v>
              </c:pt>
              <c:pt idx="84">
                <c:v>0.61767162990220525</c:v>
              </c:pt>
              <c:pt idx="85">
                <c:v>0.70678102092953521</c:v>
              </c:pt>
              <c:pt idx="86">
                <c:v>0.67566345580887988</c:v>
              </c:pt>
              <c:pt idx="87">
                <c:v>0.84681006397248226</c:v>
              </c:pt>
              <c:pt idx="88">
                <c:v>0.69263667314741839</c:v>
              </c:pt>
              <c:pt idx="89">
                <c:v>0.60211284734187764</c:v>
              </c:pt>
              <c:pt idx="90">
                <c:v>0.32064032647777335</c:v>
              </c:pt>
              <c:pt idx="91">
                <c:v>0.19811308018654727</c:v>
              </c:pt>
              <c:pt idx="92">
                <c:v>6.321319684326579E-2</c:v>
              </c:pt>
              <c:pt idx="93">
                <c:v>-0.36536054095484355</c:v>
              </c:pt>
            </c:numLit>
          </c:val>
          <c:extLst>
            <c:ext xmlns:c16="http://schemas.microsoft.com/office/drawing/2014/chart" uri="{C3380CC4-5D6E-409C-BE32-E72D297353CC}">
              <c16:uniqueId val="{00000000-5EA5-4C6B-9BB2-84C9AB985C50}"/>
            </c:ext>
          </c:extLst>
        </c:ser>
        <c:ser>
          <c:idx val="1"/>
          <c:order val="1"/>
          <c:spPr>
            <a:solidFill>
              <a:srgbClr val="EEAC36"/>
            </a:solidFill>
            <a:ln>
              <a:noFill/>
            </a:ln>
            <a:effectLst/>
          </c:spPr>
          <c:cat>
            <c:multiLvlStrRef>
              <c:f>'Figure E.1'!$T$22:$U$116</c:f>
              <c:multiLvlStrCache>
                <c:ptCount val="95"/>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pt idx="94">
                    <c:v>Dec</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Ref>
              <c:f>'Figure E.1'!$AN$22:$AN$115</c:f>
              <c:numCache>
                <c:formatCode>0.0</c:formatCode>
                <c:ptCount val="94"/>
                <c:pt idx="0">
                  <c:v>1.1411552118781532E-2</c:v>
                </c:pt>
                <c:pt idx="1">
                  <c:v>3.2550543388479847E-3</c:v>
                </c:pt>
                <c:pt idx="2">
                  <c:v>0.23302241614134178</c:v>
                </c:pt>
                <c:pt idx="3">
                  <c:v>0.41597966886463955</c:v>
                </c:pt>
                <c:pt idx="4">
                  <c:v>0.34481606178790702</c:v>
                </c:pt>
                <c:pt idx="5">
                  <c:v>0.31967746364145966</c:v>
                </c:pt>
                <c:pt idx="6">
                  <c:v>0.23661390210719446</c:v>
                </c:pt>
                <c:pt idx="7">
                  <c:v>0.38269345596623361</c:v>
                </c:pt>
                <c:pt idx="8">
                  <c:v>0.30489954316459622</c:v>
                </c:pt>
                <c:pt idx="9">
                  <c:v>0.284990380315848</c:v>
                </c:pt>
                <c:pt idx="10">
                  <c:v>0.21730277984129054</c:v>
                </c:pt>
                <c:pt idx="11">
                  <c:v>0.43899871569624227</c:v>
                </c:pt>
                <c:pt idx="12">
                  <c:v>0.46442721129709508</c:v>
                </c:pt>
                <c:pt idx="13">
                  <c:v>0.35070571886427815</c:v>
                </c:pt>
                <c:pt idx="14">
                  <c:v>0.37250671676929215</c:v>
                </c:pt>
                <c:pt idx="15">
                  <c:v>0.42792403846204863</c:v>
                </c:pt>
                <c:pt idx="16">
                  <c:v>0.33304983236808594</c:v>
                </c:pt>
                <c:pt idx="17">
                  <c:v>0.23004157587317042</c:v>
                </c:pt>
                <c:pt idx="18">
                  <c:v>0.18700629023903192</c:v>
                </c:pt>
                <c:pt idx="19">
                  <c:v>8.252571673022624E-3</c:v>
                </c:pt>
                <c:pt idx="20">
                  <c:v>7.9665862769229379E-2</c:v>
                </c:pt>
                <c:pt idx="21">
                  <c:v>0.35956309511539891</c:v>
                </c:pt>
                <c:pt idx="22">
                  <c:v>0.49673193819496669</c:v>
                </c:pt>
                <c:pt idx="23">
                  <c:v>0.45845757060844827</c:v>
                </c:pt>
                <c:pt idx="24">
                  <c:v>0.39469204660716373</c:v>
                </c:pt>
                <c:pt idx="25">
                  <c:v>0.70204801597119515</c:v>
                </c:pt>
                <c:pt idx="26">
                  <c:v>0.69209319473777731</c:v>
                </c:pt>
                <c:pt idx="27">
                  <c:v>0.55413880825171424</c:v>
                </c:pt>
                <c:pt idx="28">
                  <c:v>0.48146725479398889</c:v>
                </c:pt>
                <c:pt idx="29">
                  <c:v>0.65894538820011361</c:v>
                </c:pt>
                <c:pt idx="30">
                  <c:v>0.5033131474569642</c:v>
                </c:pt>
                <c:pt idx="31">
                  <c:v>0.22673995100122277</c:v>
                </c:pt>
                <c:pt idx="32">
                  <c:v>9.7022489164954651E-2</c:v>
                </c:pt>
                <c:pt idx="33">
                  <c:v>0.24297720101425824</c:v>
                </c:pt>
                <c:pt idx="34">
                  <c:v>0.23080511515826974</c:v>
                </c:pt>
                <c:pt idx="35">
                  <c:v>6.0858789865306129E-2</c:v>
                </c:pt>
                <c:pt idx="36">
                  <c:v>5.6822691640495138E-3</c:v>
                </c:pt>
                <c:pt idx="37">
                  <c:v>0.23311168967867765</c:v>
                </c:pt>
                <c:pt idx="38">
                  <c:v>0.22827502608422709</c:v>
                </c:pt>
                <c:pt idx="39">
                  <c:v>7.7409808821315984E-4</c:v>
                </c:pt>
                <c:pt idx="40">
                  <c:v>8.9002070947330481E-4</c:v>
                </c:pt>
                <c:pt idx="41">
                  <c:v>0.20431426342943645</c:v>
                </c:pt>
                <c:pt idx="42">
                  <c:v>4.3086464769265725E-2</c:v>
                </c:pt>
                <c:pt idx="43">
                  <c:v>4.4987182853506009E-2</c:v>
                </c:pt>
                <c:pt idx="44">
                  <c:v>1.5087666659440085E-2</c:v>
                </c:pt>
                <c:pt idx="45">
                  <c:v>0.52684092497357649</c:v>
                </c:pt>
                <c:pt idx="46">
                  <c:v>0.52531473291854724</c:v>
                </c:pt>
                <c:pt idx="47">
                  <c:v>0.30679554356530514</c:v>
                </c:pt>
                <c:pt idx="48">
                  <c:v>0.81454629853630733</c:v>
                </c:pt>
                <c:pt idx="49">
                  <c:v>0.88330465854873408</c:v>
                </c:pt>
                <c:pt idx="50">
                  <c:v>0.16810002881262265</c:v>
                </c:pt>
                <c:pt idx="51">
                  <c:v>0.19399995573257289</c:v>
                </c:pt>
                <c:pt idx="52">
                  <c:v>0.36215263889508242</c:v>
                </c:pt>
                <c:pt idx="53">
                  <c:v>0.30993451108301695</c:v>
                </c:pt>
                <c:pt idx="54">
                  <c:v>0.31252678135288514</c:v>
                </c:pt>
                <c:pt idx="55">
                  <c:v>0.36935385650082231</c:v>
                </c:pt>
                <c:pt idx="56">
                  <c:v>0.30846161719583731</c:v>
                </c:pt>
                <c:pt idx="57">
                  <c:v>2.56817375073084E-2</c:v>
                </c:pt>
                <c:pt idx="58">
                  <c:v>0.2340235503096697</c:v>
                </c:pt>
                <c:pt idx="59">
                  <c:v>0.4781451737364073</c:v>
                </c:pt>
                <c:pt idx="60">
                  <c:v>0.43873270447507662</c:v>
                </c:pt>
                <c:pt idx="61">
                  <c:v>0.41346926431889197</c:v>
                </c:pt>
                <c:pt idx="62">
                  <c:v>0.14111224349577323</c:v>
                </c:pt>
                <c:pt idx="63">
                  <c:v>0.41348703037484191</c:v>
                </c:pt>
                <c:pt idx="64">
                  <c:v>0.50045910403137639</c:v>
                </c:pt>
                <c:pt idx="65">
                  <c:v>0.32464508942293635</c:v>
                </c:pt>
                <c:pt idx="66">
                  <c:v>0.21533663809245263</c:v>
                </c:pt>
                <c:pt idx="67">
                  <c:v>0.34886910044820718</c:v>
                </c:pt>
                <c:pt idx="68">
                  <c:v>0.62277428108724964</c:v>
                </c:pt>
                <c:pt idx="69">
                  <c:v>0.53397255357027562</c:v>
                </c:pt>
                <c:pt idx="70">
                  <c:v>0.1796629441856914</c:v>
                </c:pt>
                <c:pt idx="71">
                  <c:v>0.26352045253634127</c:v>
                </c:pt>
                <c:pt idx="72">
                  <c:v>0.32547456835122168</c:v>
                </c:pt>
                <c:pt idx="73">
                  <c:v>0.30812634536538464</c:v>
                </c:pt>
                <c:pt idx="74">
                  <c:v>4.115441627806924E-2</c:v>
                </c:pt>
                <c:pt idx="75">
                  <c:v>7.8284695628192402E-3</c:v>
                </c:pt>
                <c:pt idx="76">
                  <c:v>7.6854759268756401E-2</c:v>
                </c:pt>
                <c:pt idx="77">
                  <c:v>2.2459137011464514E-2</c:v>
                </c:pt>
                <c:pt idx="78">
                  <c:v>0.29677950037223566</c:v>
                </c:pt>
                <c:pt idx="79">
                  <c:v>0.15864229238555383</c:v>
                </c:pt>
                <c:pt idx="80">
                  <c:v>0.26562172181664834</c:v>
                </c:pt>
                <c:pt idx="81">
                  <c:v>1.0469872656094781E-2</c:v>
                </c:pt>
                <c:pt idx="82">
                  <c:v>0.13003657066490537</c:v>
                </c:pt>
                <c:pt idx="83">
                  <c:v>0.10496487139781635</c:v>
                </c:pt>
                <c:pt idx="84">
                  <c:v>0.12497687213490605</c:v>
                </c:pt>
                <c:pt idx="85">
                  <c:v>0.15152102203158968</c:v>
                </c:pt>
                <c:pt idx="86">
                  <c:v>0.20191417730624728</c:v>
                </c:pt>
                <c:pt idx="87">
                  <c:v>9.8232134681652816E-2</c:v>
                </c:pt>
                <c:pt idx="88">
                  <c:v>0.30782284719947317</c:v>
                </c:pt>
                <c:pt idx="89">
                  <c:v>0.3308821074660061</c:v>
                </c:pt>
                <c:pt idx="90">
                  <c:v>0.3473152637125792</c:v>
                </c:pt>
                <c:pt idx="91">
                  <c:v>7.9580292560879062E-3</c:v>
                </c:pt>
                <c:pt idx="92">
                  <c:v>0.29392350211380014</c:v>
                </c:pt>
                <c:pt idx="93">
                  <c:v>0.21892244713860026</c:v>
                </c:pt>
              </c:numCache>
            </c:numRef>
          </c:val>
          <c:extLst>
            <c:ext xmlns:c16="http://schemas.microsoft.com/office/drawing/2014/chart" uri="{C3380CC4-5D6E-409C-BE32-E72D297353CC}">
              <c16:uniqueId val="{00000001-5EA5-4C6B-9BB2-84C9AB985C50}"/>
            </c:ext>
          </c:extLst>
        </c:ser>
        <c:dLbls>
          <c:showLegendKey val="0"/>
          <c:showVal val="0"/>
          <c:showCatName val="0"/>
          <c:showSerName val="0"/>
          <c:showPercent val="0"/>
          <c:showBubbleSize val="0"/>
        </c:dLbls>
        <c:axId val="991993616"/>
        <c:axId val="991990664"/>
      </c:areaChart>
      <c:lineChart>
        <c:grouping val="standard"/>
        <c:varyColors val="0"/>
        <c:ser>
          <c:idx val="2"/>
          <c:order val="2"/>
          <c:tx>
            <c:strRef>
              <c:f>'Figure E.1'!$AQ$4</c:f>
              <c:strCache>
                <c:ptCount val="1"/>
                <c:pt idx="0">
                  <c:v>Consumer Spending</c:v>
                </c:pt>
              </c:strCache>
            </c:strRef>
          </c:tx>
          <c:spPr>
            <a:ln w="19050" cap="rnd">
              <a:solidFill>
                <a:schemeClr val="accent2">
                  <a:lumMod val="60000"/>
                  <a:lumOff val="40000"/>
                </a:schemeClr>
              </a:solidFill>
              <a:round/>
            </a:ln>
            <a:effectLst/>
          </c:spPr>
          <c:marker>
            <c:symbol val="none"/>
          </c:marker>
          <c:cat>
            <c:multiLvlStrRef>
              <c:f>'Figure E.1'!$T$22:$U$116</c:f>
              <c:multiLvlStrCache>
                <c:ptCount val="95"/>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pt idx="94">
                    <c:v>Dec</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Ref>
              <c:f>'Figure E.1'!$AQ$22:$AQ$114</c:f>
              <c:numCache>
                <c:formatCode>0.0</c:formatCode>
                <c:ptCount val="93"/>
                <c:pt idx="0">
                  <c:v>7.0741950536630895</c:v>
                </c:pt>
                <c:pt idx="1">
                  <c:v>6.5823248991565748</c:v>
                </c:pt>
                <c:pt idx="2">
                  <c:v>6.4437788391483934</c:v>
                </c:pt>
                <c:pt idx="3">
                  <c:v>5.6917844997315115</c:v>
                </c:pt>
                <c:pt idx="4">
                  <c:v>6.354048635927839</c:v>
                </c:pt>
                <c:pt idx="5">
                  <c:v>6.5198692585584013</c:v>
                </c:pt>
                <c:pt idx="6">
                  <c:v>7.8637158719294291</c:v>
                </c:pt>
                <c:pt idx="7">
                  <c:v>9.3903471634208131</c:v>
                </c:pt>
                <c:pt idx="8">
                  <c:v>9.5066382560236065</c:v>
                </c:pt>
                <c:pt idx="9">
                  <c:v>9.4395994832041481</c:v>
                </c:pt>
                <c:pt idx="10">
                  <c:v>4.8931819784248773</c:v>
                </c:pt>
                <c:pt idx="11">
                  <c:v>10.132363186005094</c:v>
                </c:pt>
                <c:pt idx="12">
                  <c:v>6.7205508157461367</c:v>
                </c:pt>
                <c:pt idx="13">
                  <c:v>11.399690105511695</c:v>
                </c:pt>
                <c:pt idx="14">
                  <c:v>9.0206358808899694</c:v>
                </c:pt>
                <c:pt idx="15">
                  <c:v>12.180208040483564</c:v>
                </c:pt>
                <c:pt idx="16">
                  <c:v>14.291725105189343</c:v>
                </c:pt>
                <c:pt idx="17">
                  <c:v>7.7295005961054386</c:v>
                </c:pt>
                <c:pt idx="18">
                  <c:v>8.8168197792712277</c:v>
                </c:pt>
                <c:pt idx="19">
                  <c:v>5.1688490696071767</c:v>
                </c:pt>
                <c:pt idx="20">
                  <c:v>4.4729414652104396</c:v>
                </c:pt>
                <c:pt idx="21">
                  <c:v>4.0516446357208764</c:v>
                </c:pt>
                <c:pt idx="22">
                  <c:v>5.4960620998356831</c:v>
                </c:pt>
                <c:pt idx="23">
                  <c:v>4.8135350887644535</c:v>
                </c:pt>
                <c:pt idx="24">
                  <c:v>2.9893698243965474</c:v>
                </c:pt>
                <c:pt idx="25">
                  <c:v>5.7196880170172619</c:v>
                </c:pt>
                <c:pt idx="26">
                  <c:v>2.8089585906869274</c:v>
                </c:pt>
                <c:pt idx="27">
                  <c:v>3.1374332158690521</c:v>
                </c:pt>
                <c:pt idx="28">
                  <c:v>3.5298813868613195</c:v>
                </c:pt>
                <c:pt idx="29">
                  <c:v>2.0903196959534966</c:v>
                </c:pt>
                <c:pt idx="30">
                  <c:v>2.9046076690001144</c:v>
                </c:pt>
                <c:pt idx="31">
                  <c:v>3.6426760718615725</c:v>
                </c:pt>
                <c:pt idx="32">
                  <c:v>3.7675571467915177</c:v>
                </c:pt>
                <c:pt idx="33">
                  <c:v>4.2702288404686328</c:v>
                </c:pt>
                <c:pt idx="34">
                  <c:v>3.5333536399634511</c:v>
                </c:pt>
                <c:pt idx="35">
                  <c:v>3.9666081778061368</c:v>
                </c:pt>
                <c:pt idx="36">
                  <c:v>6.8050321142311105</c:v>
                </c:pt>
                <c:pt idx="37">
                  <c:v>9.1042738632783937</c:v>
                </c:pt>
                <c:pt idx="38">
                  <c:v>8.7427674806315565</c:v>
                </c:pt>
                <c:pt idx="39">
                  <c:v>7.8197719020099328</c:v>
                </c:pt>
                <c:pt idx="40">
                  <c:v>7.7083643954077843</c:v>
                </c:pt>
                <c:pt idx="41">
                  <c:v>5.1539942252165645</c:v>
                </c:pt>
                <c:pt idx="42">
                  <c:v>6.2587365288361667</c:v>
                </c:pt>
                <c:pt idx="43">
                  <c:v>8.7610283654302208</c:v>
                </c:pt>
                <c:pt idx="44">
                  <c:v>6.3676633444075321</c:v>
                </c:pt>
                <c:pt idx="45">
                  <c:v>6.4756761704269934</c:v>
                </c:pt>
                <c:pt idx="46">
                  <c:v>5.4530023339698772</c:v>
                </c:pt>
                <c:pt idx="47">
                  <c:v>3.9993021937284539</c:v>
                </c:pt>
                <c:pt idx="48">
                  <c:v>8.2422349470760992E-2</c:v>
                </c:pt>
                <c:pt idx="49">
                  <c:v>-0.23209834092668302</c:v>
                </c:pt>
                <c:pt idx="50">
                  <c:v>-1.6700201207243452</c:v>
                </c:pt>
                <c:pt idx="51">
                  <c:v>-5.8751991948335132</c:v>
                </c:pt>
                <c:pt idx="52">
                  <c:v>-4.1090546573620514</c:v>
                </c:pt>
                <c:pt idx="53">
                  <c:v>-4.7733930725486857</c:v>
                </c:pt>
                <c:pt idx="54">
                  <c:v>-3.9738080622058476</c:v>
                </c:pt>
                <c:pt idx="55">
                  <c:v>-0.45444419692582017</c:v>
                </c:pt>
                <c:pt idx="56">
                  <c:v>0.72774940107581187</c:v>
                </c:pt>
                <c:pt idx="57">
                  <c:v>1.9046326456749938</c:v>
                </c:pt>
                <c:pt idx="58">
                  <c:v>1.5768837367882753</c:v>
                </c:pt>
                <c:pt idx="59">
                  <c:v>-0.78771874860134972</c:v>
                </c:pt>
                <c:pt idx="60">
                  <c:v>-1.3417698797343292</c:v>
                </c:pt>
                <c:pt idx="61">
                  <c:v>-3.3473917869034437</c:v>
                </c:pt>
                <c:pt idx="62">
                  <c:v>-1.3090542921876249</c:v>
                </c:pt>
                <c:pt idx="63">
                  <c:v>-2.7247710560743457</c:v>
                </c:pt>
                <c:pt idx="64">
                  <c:v>-1.9103934500795958</c:v>
                </c:pt>
                <c:pt idx="65">
                  <c:v>1.3963529465803219</c:v>
                </c:pt>
                <c:pt idx="66">
                  <c:v>0.73123033755632605</c:v>
                </c:pt>
                <c:pt idx="67">
                  <c:v>-0.22724110745258486</c:v>
                </c:pt>
                <c:pt idx="68">
                  <c:v>-0.45907720843960931</c:v>
                </c:pt>
                <c:pt idx="69">
                  <c:v>-0.14949037372593921</c:v>
                </c:pt>
                <c:pt idx="70">
                  <c:v>0.28277200979150052</c:v>
                </c:pt>
                <c:pt idx="71">
                  <c:v>1.4502184623965633</c:v>
                </c:pt>
                <c:pt idx="72">
                  <c:v>2.4969719556507926</c:v>
                </c:pt>
                <c:pt idx="73">
                  <c:v>2.4181108792305679</c:v>
                </c:pt>
                <c:pt idx="74">
                  <c:v>3.2153528891881678</c:v>
                </c:pt>
                <c:pt idx="75">
                  <c:v>3.5828828003298838</c:v>
                </c:pt>
                <c:pt idx="76">
                  <c:v>2.6679392782474167</c:v>
                </c:pt>
                <c:pt idx="77">
                  <c:v>3.6456256921373154</c:v>
                </c:pt>
                <c:pt idx="78">
                  <c:v>2.7522935779816606</c:v>
                </c:pt>
                <c:pt idx="79">
                  <c:v>7.3071479122434511</c:v>
                </c:pt>
                <c:pt idx="80">
                  <c:v>4.5685953340121301</c:v>
                </c:pt>
                <c:pt idx="81">
                  <c:v>4.2225831267629843</c:v>
                </c:pt>
                <c:pt idx="82">
                  <c:v>4.7857142857142776</c:v>
                </c:pt>
                <c:pt idx="83">
                  <c:v>2.0527617477329017</c:v>
                </c:pt>
                <c:pt idx="84">
                  <c:v>2.5951483849117238</c:v>
                </c:pt>
                <c:pt idx="85">
                  <c:v>4.2647420651193357</c:v>
                </c:pt>
                <c:pt idx="86">
                  <c:v>3.0485495720669462</c:v>
                </c:pt>
                <c:pt idx="87">
                  <c:v>3.1262622182728848</c:v>
                </c:pt>
                <c:pt idx="88">
                  <c:v>4.4936865560782451</c:v>
                </c:pt>
                <c:pt idx="89">
                  <c:v>3.4020294187052684</c:v>
                </c:pt>
                <c:pt idx="90">
                  <c:v>2.8260629892322982</c:v>
                </c:pt>
                <c:pt idx="91">
                  <c:v>2.5379915400282016</c:v>
                </c:pt>
                <c:pt idx="92">
                  <c:v>3.1038976424594154</c:v>
                </c:pt>
              </c:numCache>
            </c:numRef>
          </c:val>
          <c:smooth val="0"/>
          <c:extLst>
            <c:ext xmlns:c16="http://schemas.microsoft.com/office/drawing/2014/chart" uri="{C3380CC4-5D6E-409C-BE32-E72D297353CC}">
              <c16:uniqueId val="{00000002-5EA5-4C6B-9BB2-84C9AB985C50}"/>
            </c:ext>
          </c:extLst>
        </c:ser>
        <c:ser>
          <c:idx val="3"/>
          <c:order val="3"/>
          <c:tx>
            <c:strRef>
              <c:f>'Figure E.1'!$AR$4</c:f>
              <c:strCache>
                <c:ptCount val="1"/>
                <c:pt idx="0">
                  <c:v>Domestic Demand</c:v>
                </c:pt>
              </c:strCache>
            </c:strRef>
          </c:tx>
          <c:spPr>
            <a:ln w="19050" cap="rnd">
              <a:solidFill>
                <a:schemeClr val="accent2"/>
              </a:solidFill>
              <a:round/>
            </a:ln>
            <a:effectLst/>
          </c:spPr>
          <c:marker>
            <c:symbol val="none"/>
          </c:marker>
          <c:cat>
            <c:multiLvlStrRef>
              <c:f>'Figure E.1'!$T$22:$U$116</c:f>
              <c:multiLvlStrCache>
                <c:ptCount val="95"/>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pt idx="94">
                    <c:v>Dec</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Ref>
              <c:f>'Figure E.1'!$AR$22:$AR$113</c:f>
              <c:numCache>
                <c:formatCode>0.0</c:formatCode>
                <c:ptCount val="92"/>
                <c:pt idx="0">
                  <c:v>9.6971978701661783</c:v>
                </c:pt>
                <c:pt idx="1">
                  <c:v>7.3445726745732003</c:v>
                </c:pt>
                <c:pt idx="2">
                  <c:v>7.7803203661327132</c:v>
                </c:pt>
                <c:pt idx="3">
                  <c:v>4.8990201959608015</c:v>
                </c:pt>
                <c:pt idx="4">
                  <c:v>7.643655618748781</c:v>
                </c:pt>
                <c:pt idx="5">
                  <c:v>7.129409433214434</c:v>
                </c:pt>
                <c:pt idx="6">
                  <c:v>13.486568817502075</c:v>
                </c:pt>
                <c:pt idx="7">
                  <c:v>10.846359130766302</c:v>
                </c:pt>
                <c:pt idx="8">
                  <c:v>8.4172170348439863</c:v>
                </c:pt>
                <c:pt idx="9">
                  <c:v>11.46926883411183</c:v>
                </c:pt>
                <c:pt idx="10">
                  <c:v>6.0720676752887641</c:v>
                </c:pt>
                <c:pt idx="11">
                  <c:v>9.0240756663800568</c:v>
                </c:pt>
                <c:pt idx="12">
                  <c:v>6.5748014956098046</c:v>
                </c:pt>
                <c:pt idx="13">
                  <c:v>12.006804132265685</c:v>
                </c:pt>
                <c:pt idx="14">
                  <c:v>7.5073808519611873</c:v>
                </c:pt>
                <c:pt idx="15">
                  <c:v>10.899483418115864</c:v>
                </c:pt>
                <c:pt idx="16">
                  <c:v>13.103122043519406</c:v>
                </c:pt>
                <c:pt idx="17">
                  <c:v>6.0488202392858597</c:v>
                </c:pt>
                <c:pt idx="18">
                  <c:v>8.9018866578693974</c:v>
                </c:pt>
                <c:pt idx="19">
                  <c:v>5.131031540020615</c:v>
                </c:pt>
                <c:pt idx="20">
                  <c:v>3.220409870347126</c:v>
                </c:pt>
                <c:pt idx="21">
                  <c:v>3.2378623821166457</c:v>
                </c:pt>
                <c:pt idx="22">
                  <c:v>4.6700507614213222</c:v>
                </c:pt>
                <c:pt idx="23">
                  <c:v>3.7204897517418658</c:v>
                </c:pt>
                <c:pt idx="24">
                  <c:v>3.3529173419773173</c:v>
                </c:pt>
                <c:pt idx="25">
                  <c:v>5.1764387454748402</c:v>
                </c:pt>
                <c:pt idx="26">
                  <c:v>2.4967929664278472</c:v>
                </c:pt>
                <c:pt idx="27">
                  <c:v>3.9359551294593444</c:v>
                </c:pt>
                <c:pt idx="28">
                  <c:v>3.5218399817047157</c:v>
                </c:pt>
                <c:pt idx="29">
                  <c:v>4.5903432302891929</c:v>
                </c:pt>
                <c:pt idx="30">
                  <c:v>5.2932018681888877</c:v>
                </c:pt>
                <c:pt idx="31">
                  <c:v>3.0841150817306158</c:v>
                </c:pt>
                <c:pt idx="32">
                  <c:v>5.0809480228484887</c:v>
                </c:pt>
                <c:pt idx="33">
                  <c:v>4.5272805560681491</c:v>
                </c:pt>
                <c:pt idx="34">
                  <c:v>4.5197576319832962</c:v>
                </c:pt>
                <c:pt idx="35">
                  <c:v>7.3928658388117867</c:v>
                </c:pt>
                <c:pt idx="36">
                  <c:v>7.973691323542667</c:v>
                </c:pt>
                <c:pt idx="37">
                  <c:v>9.4068145707055777</c:v>
                </c:pt>
                <c:pt idx="38">
                  <c:v>7.7610118717408056</c:v>
                </c:pt>
                <c:pt idx="39">
                  <c:v>8.2357942468471066</c:v>
                </c:pt>
                <c:pt idx="40">
                  <c:v>5.4739652870493956</c:v>
                </c:pt>
                <c:pt idx="41">
                  <c:v>5.0937256273027884</c:v>
                </c:pt>
                <c:pt idx="42">
                  <c:v>5.6756756756756772</c:v>
                </c:pt>
                <c:pt idx="43">
                  <c:v>8.5884108821450127</c:v>
                </c:pt>
                <c:pt idx="44">
                  <c:v>5.7146624472573819</c:v>
                </c:pt>
                <c:pt idx="45">
                  <c:v>3.6005834634183884</c:v>
                </c:pt>
                <c:pt idx="46">
                  <c:v>2.7767628790646768</c:v>
                </c:pt>
                <c:pt idx="47">
                  <c:v>0.66552530684091948</c:v>
                </c:pt>
                <c:pt idx="48">
                  <c:v>-1.2847057649612168</c:v>
                </c:pt>
                <c:pt idx="49">
                  <c:v>-2.2675624938247267</c:v>
                </c:pt>
                <c:pt idx="50">
                  <c:v>-5.6357388316151287</c:v>
                </c:pt>
                <c:pt idx="51">
                  <c:v>-11.655927372026724</c:v>
                </c:pt>
                <c:pt idx="52">
                  <c:v>-11.141716365106646</c:v>
                </c:pt>
                <c:pt idx="53">
                  <c:v>-11.676692109386849</c:v>
                </c:pt>
                <c:pt idx="54">
                  <c:v>-9.5411507647487355</c:v>
                </c:pt>
                <c:pt idx="55">
                  <c:v>-8.0854640600851297</c:v>
                </c:pt>
                <c:pt idx="56">
                  <c:v>-4.4222620368000491</c:v>
                </c:pt>
                <c:pt idx="57">
                  <c:v>-3.9146111142906221</c:v>
                </c:pt>
                <c:pt idx="58">
                  <c:v>-2.5403964684324478</c:v>
                </c:pt>
                <c:pt idx="59">
                  <c:v>-1.7404643204814221</c:v>
                </c:pt>
                <c:pt idx="60">
                  <c:v>-2.0590335634372678</c:v>
                </c:pt>
                <c:pt idx="61">
                  <c:v>-2.7815831794627428</c:v>
                </c:pt>
                <c:pt idx="62">
                  <c:v>-1.0312508902373025</c:v>
                </c:pt>
                <c:pt idx="63">
                  <c:v>-2.9691674922693494</c:v>
                </c:pt>
                <c:pt idx="64">
                  <c:v>-2.9560092356300913</c:v>
                </c:pt>
                <c:pt idx="65">
                  <c:v>0.45031246170812267</c:v>
                </c:pt>
                <c:pt idx="66">
                  <c:v>-0.51236291413603396</c:v>
                </c:pt>
                <c:pt idx="67">
                  <c:v>-0.50123762376237835</c:v>
                </c:pt>
                <c:pt idx="68">
                  <c:v>0.81081927182793834</c:v>
                </c:pt>
                <c:pt idx="69">
                  <c:v>3.9858497758531257</c:v>
                </c:pt>
                <c:pt idx="70">
                  <c:v>5.3033590834129001</c:v>
                </c:pt>
                <c:pt idx="71">
                  <c:v>6.1260028608744364</c:v>
                </c:pt>
                <c:pt idx="72">
                  <c:v>5.481026023228381</c:v>
                </c:pt>
                <c:pt idx="73">
                  <c:v>4.0295618511349716</c:v>
                </c:pt>
                <c:pt idx="74">
                  <c:v>2.4068578964721468</c:v>
                </c:pt>
                <c:pt idx="75">
                  <c:v>4.4743319268635702</c:v>
                </c:pt>
                <c:pt idx="76">
                  <c:v>3.5387287661554012</c:v>
                </c:pt>
                <c:pt idx="77">
                  <c:v>3.5267253044655007</c:v>
                </c:pt>
                <c:pt idx="78">
                  <c:v>3.909100665378844</c:v>
                </c:pt>
                <c:pt idx="79">
                  <c:v>5.4943205721497606</c:v>
                </c:pt>
                <c:pt idx="80">
                  <c:v>5.1181438198413503</c:v>
                </c:pt>
                <c:pt idx="81">
                  <c:v>6.0915502546088334</c:v>
                </c:pt>
                <c:pt idx="82">
                  <c:v>5.62369283999071</c:v>
                </c:pt>
                <c:pt idx="83">
                  <c:v>2.8207582283192494</c:v>
                </c:pt>
                <c:pt idx="84">
                  <c:v>3.221618112472612</c:v>
                </c:pt>
                <c:pt idx="85">
                  <c:v>3.0595482546201112</c:v>
                </c:pt>
                <c:pt idx="86">
                  <c:v>4.1899919329210178</c:v>
                </c:pt>
                <c:pt idx="87">
                  <c:v>5.0678733031674312</c:v>
                </c:pt>
                <c:pt idx="88">
                  <c:v>6.3600628930817464</c:v>
                </c:pt>
                <c:pt idx="89">
                  <c:v>6.4031679617453534</c:v>
                </c:pt>
                <c:pt idx="90">
                  <c:v>3.6531287393538321</c:v>
                </c:pt>
                <c:pt idx="91">
                  <c:v>3.4305401747262181</c:v>
                </c:pt>
              </c:numCache>
            </c:numRef>
          </c:val>
          <c:smooth val="0"/>
          <c:extLst>
            <c:ext xmlns:c16="http://schemas.microsoft.com/office/drawing/2014/chart" uri="{C3380CC4-5D6E-409C-BE32-E72D297353CC}">
              <c16:uniqueId val="{00000003-5EA5-4C6B-9BB2-84C9AB985C50}"/>
            </c:ext>
          </c:extLst>
        </c:ser>
        <c:dLbls>
          <c:showLegendKey val="0"/>
          <c:showVal val="0"/>
          <c:showCatName val="0"/>
          <c:showSerName val="0"/>
          <c:showPercent val="0"/>
          <c:showBubbleSize val="0"/>
        </c:dLbls>
        <c:marker val="1"/>
        <c:smooth val="0"/>
        <c:axId val="533707768"/>
        <c:axId val="533709736"/>
      </c:lineChart>
      <c:catAx>
        <c:axId val="533707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33709736"/>
        <c:crosses val="autoZero"/>
        <c:auto val="1"/>
        <c:lblAlgn val="ctr"/>
        <c:lblOffset val="100"/>
        <c:noMultiLvlLbl val="0"/>
      </c:catAx>
      <c:valAx>
        <c:axId val="533709736"/>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33707768"/>
        <c:crosses val="autoZero"/>
        <c:crossBetween val="between"/>
      </c:valAx>
      <c:valAx>
        <c:axId val="991990664"/>
        <c:scaling>
          <c:orientation val="minMax"/>
          <c:max val="2.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91993616"/>
        <c:crosses val="max"/>
        <c:crossBetween val="between"/>
      </c:valAx>
      <c:catAx>
        <c:axId val="991993616"/>
        <c:scaling>
          <c:orientation val="minMax"/>
        </c:scaling>
        <c:delete val="1"/>
        <c:axPos val="b"/>
        <c:numFmt formatCode="General" sourceLinked="1"/>
        <c:majorTickMark val="out"/>
        <c:minorTickMark val="none"/>
        <c:tickLblPos val="nextTo"/>
        <c:crossAx val="991990664"/>
        <c:crosses val="autoZero"/>
        <c:auto val="1"/>
        <c:lblAlgn val="ctr"/>
        <c:lblOffset val="100"/>
        <c:noMultiLvlLbl val="1"/>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aseline="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37059606472201E-2"/>
          <c:y val="4.1431261770244823E-2"/>
          <c:w val="0.90632967975753298"/>
          <c:h val="0.84026905382976114"/>
        </c:manualLayout>
      </c:layout>
      <c:areaChart>
        <c:grouping val="stacked"/>
        <c:varyColors val="0"/>
        <c:ser>
          <c:idx val="0"/>
          <c:order val="0"/>
          <c:spPr>
            <a:noFill/>
            <a:ln>
              <a:noFill/>
            </a:ln>
            <a:effectLst/>
          </c:spPr>
          <c:cat>
            <c:multiLvlStrRef>
              <c:f>'Figure E.2'!$T$22:$U$115</c:f>
              <c:multiLvlStrCache>
                <c:ptCount val="94"/>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Lit>
              <c:formatCode>General</c:formatCode>
              <c:ptCount val="94"/>
              <c:pt idx="0">
                <c:v>-0.22002256293457442</c:v>
              </c:pt>
              <c:pt idx="1">
                <c:v>-0.18361037822357104</c:v>
              </c:pt>
              <c:pt idx="2">
                <c:v>-0.22002256293457442</c:v>
              </c:pt>
              <c:pt idx="3">
                <c:v>-3.7961639379556898E-2</c:v>
              </c:pt>
              <c:pt idx="4">
                <c:v>0.50822113128549584</c:v>
              </c:pt>
              <c:pt idx="5">
                <c:v>0.36257239244148171</c:v>
              </c:pt>
              <c:pt idx="6">
                <c:v>0.79951860897352411</c:v>
              </c:pt>
              <c:pt idx="7">
                <c:v>0.94516734781753808</c:v>
              </c:pt>
              <c:pt idx="8">
                <c:v>0.65386987012950981</c:v>
              </c:pt>
              <c:pt idx="9">
                <c:v>0.43539676186348869</c:v>
              </c:pt>
              <c:pt idx="10">
                <c:v>-0.36567130177858853</c:v>
              </c:pt>
              <c:pt idx="11">
                <c:v>-0.256434747645578</c:v>
              </c:pt>
              <c:pt idx="12">
                <c:v>-7.4373824090560481E-2</c:v>
              </c:pt>
              <c:pt idx="13">
                <c:v>0.9087551631065347</c:v>
              </c:pt>
              <c:pt idx="14">
                <c:v>1.1635343913608671</c:v>
              </c:pt>
              <c:pt idx="15">
                <c:v>1.3507500230390534</c:v>
              </c:pt>
              <c:pt idx="16">
                <c:v>1.044397171202021</c:v>
              </c:pt>
              <c:pt idx="17">
                <c:v>1.0103579654423509</c:v>
              </c:pt>
              <c:pt idx="18">
                <c:v>0.25333583830847117</c:v>
              </c:pt>
              <c:pt idx="19">
                <c:v>0.77208352512465916</c:v>
              </c:pt>
              <c:pt idx="20">
                <c:v>-0.94826625715464485</c:v>
              </c:pt>
              <c:pt idx="21">
                <c:v>-1.0575028112876554</c:v>
              </c:pt>
              <c:pt idx="22">
                <c:v>-1.9678074290627432</c:v>
              </c:pt>
              <c:pt idx="23">
                <c:v>-0.91185407244364136</c:v>
              </c:pt>
              <c:pt idx="24">
                <c:v>-0.91185407244364136</c:v>
              </c:pt>
              <c:pt idx="25">
                <c:v>-0.64054351390165709</c:v>
              </c:pt>
              <c:pt idx="26">
                <c:v>-0.67458271966132732</c:v>
              </c:pt>
              <c:pt idx="27">
                <c:v>-1.4216246583976906</c:v>
              </c:pt>
              <c:pt idx="28">
                <c:v>-1.2031515501316694</c:v>
              </c:pt>
              <c:pt idx="29">
                <c:v>-1.031994380137865</c:v>
              </c:pt>
              <c:pt idx="30">
                <c:v>-0.81073954270000836</c:v>
              </c:pt>
              <c:pt idx="31">
                <c:v>-0.7426611311806679</c:v>
              </c:pt>
              <c:pt idx="32">
                <c:v>-0.62352391102182192</c:v>
              </c:pt>
              <c:pt idx="33">
                <c:v>-0.64054351390165709</c:v>
              </c:pt>
              <c:pt idx="34">
                <c:v>-1.1341119974168758</c:v>
              </c:pt>
              <c:pt idx="35">
                <c:v>-0.81073954270000836</c:v>
              </c:pt>
              <c:pt idx="36">
                <c:v>-0.65756311678149215</c:v>
              </c:pt>
              <c:pt idx="37">
                <c:v>-0.895837557099184</c:v>
              </c:pt>
              <c:pt idx="38">
                <c:v>-0.6205565947556132</c:v>
              </c:pt>
              <c:pt idx="39">
                <c:v>-3.7961639379556898E-2</c:v>
              </c:pt>
              <c:pt idx="40">
                <c:v>-0.18101423614610837</c:v>
              </c:pt>
              <c:pt idx="41">
                <c:v>0.2955346444892753</c:v>
              </c:pt>
              <c:pt idx="42">
                <c:v>0.24447583584976987</c:v>
              </c:pt>
              <c:pt idx="43">
                <c:v>-2.7837810227592186E-2</c:v>
              </c:pt>
              <c:pt idx="44">
                <c:v>-7.889661886709759E-2</c:v>
              </c:pt>
              <c:pt idx="45">
                <c:v>-0.14697503038643825</c:v>
              </c:pt>
              <c:pt idx="46">
                <c:v>0.10831901281108876</c:v>
              </c:pt>
              <c:pt idx="47">
                <c:v>-0.75968073406050296</c:v>
              </c:pt>
              <c:pt idx="48">
                <c:v>-1.2192100118160516</c:v>
              </c:pt>
              <c:pt idx="49">
                <c:v>-1.6447000838119299</c:v>
              </c:pt>
              <c:pt idx="50">
                <c:v>-2.4956802278036863</c:v>
              </c:pt>
              <c:pt idx="51">
                <c:v>-3.6063557410579015</c:v>
              </c:pt>
              <c:pt idx="52">
                <c:v>-3.7520044799019159</c:v>
              </c:pt>
              <c:pt idx="53">
                <c:v>-2.7688754927048209</c:v>
              </c:pt>
              <c:pt idx="54">
                <c:v>-1.6765099513747153</c:v>
              </c:pt>
              <c:pt idx="55">
                <c:v>-0.84477874845967871</c:v>
              </c:pt>
              <c:pt idx="56">
                <c:v>-0.3682298678242949</c:v>
              </c:pt>
              <c:pt idx="57">
                <c:v>-0.48736708798314088</c:v>
              </c:pt>
              <c:pt idx="58">
                <c:v>-1.1851708060563813</c:v>
              </c:pt>
              <c:pt idx="59">
                <c:v>-0.72564152830083273</c:v>
              </c:pt>
              <c:pt idx="60">
                <c:v>-0.82775914557984354</c:v>
              </c:pt>
              <c:pt idx="61">
                <c:v>-0.94689636573868941</c:v>
              </c:pt>
              <c:pt idx="62">
                <c:v>-0.84477874845967871</c:v>
              </c:pt>
              <c:pt idx="63">
                <c:v>-0.92987676285885423</c:v>
              </c:pt>
              <c:pt idx="64">
                <c:v>-0.92987676285885423</c:v>
              </c:pt>
              <c:pt idx="65">
                <c:v>-0.67458271966132732</c:v>
              </c:pt>
              <c:pt idx="66">
                <c:v>-0.45332788222347065</c:v>
              </c:pt>
              <c:pt idx="67">
                <c:v>-0.4192886764638003</c:v>
              </c:pt>
              <c:pt idx="68">
                <c:v>-0.50608865115095958</c:v>
              </c:pt>
              <c:pt idx="69">
                <c:v>-0.13335934808257019</c:v>
              </c:pt>
              <c:pt idx="70">
                <c:v>0.28974802301947478</c:v>
              </c:pt>
              <c:pt idx="71">
                <c:v>0.39898457715248531</c:v>
              </c:pt>
              <c:pt idx="72">
                <c:v>0.65386987012950981</c:v>
              </c:pt>
              <c:pt idx="73">
                <c:v>0.97291483910671384</c:v>
              </c:pt>
              <c:pt idx="74">
                <c:v>1.1380049870411144</c:v>
              </c:pt>
              <c:pt idx="75">
                <c:v>1.0179917172395452</c:v>
              </c:pt>
              <c:pt idx="76">
                <c:v>1.2364648255055664</c:v>
              </c:pt>
              <c:pt idx="77">
                <c:v>1.0179917172395452</c:v>
              </c:pt>
              <c:pt idx="78">
                <c:v>0.39898457715248531</c:v>
              </c:pt>
              <c:pt idx="79">
                <c:v>0.39898457715248531</c:v>
              </c:pt>
              <c:pt idx="80">
                <c:v>0.50822113128549584</c:v>
              </c:pt>
              <c:pt idx="81">
                <c:v>0.65386987012950981</c:v>
              </c:pt>
              <c:pt idx="82">
                <c:v>0.43539676186348869</c:v>
              </c:pt>
              <c:pt idx="83">
                <c:v>0.36257239244148171</c:v>
              </c:pt>
              <c:pt idx="84">
                <c:v>0.25333583830847117</c:v>
              </c:pt>
              <c:pt idx="85">
                <c:v>0.61745768541850643</c:v>
              </c:pt>
              <c:pt idx="86">
                <c:v>0.65386987012950981</c:v>
              </c:pt>
              <c:pt idx="87">
                <c:v>0.47180894657449246</c:v>
              </c:pt>
              <c:pt idx="88">
                <c:v>0.97461679939469725</c:v>
              </c:pt>
              <c:pt idx="89">
                <c:v>0.65386987012950981</c:v>
              </c:pt>
              <c:pt idx="90">
                <c:v>0.82314233376416446</c:v>
              </c:pt>
              <c:pt idx="91">
                <c:v>0.40786402349618694</c:v>
              </c:pt>
              <c:pt idx="92">
                <c:v>0.38914246032836863</c:v>
              </c:pt>
              <c:pt idx="93">
                <c:v>-0.47490785591159912</c:v>
              </c:pt>
            </c:numLit>
          </c:val>
          <c:extLst>
            <c:ext xmlns:c16="http://schemas.microsoft.com/office/drawing/2014/chart" uri="{C3380CC4-5D6E-409C-BE32-E72D297353CC}">
              <c16:uniqueId val="{00000000-E2D6-4A87-8288-A1809DA76E00}"/>
            </c:ext>
          </c:extLst>
        </c:ser>
        <c:ser>
          <c:idx val="1"/>
          <c:order val="1"/>
          <c:spPr>
            <a:solidFill>
              <a:schemeClr val="accent5">
                <a:lumMod val="60000"/>
                <a:lumOff val="40000"/>
              </a:schemeClr>
            </a:solidFill>
            <a:ln>
              <a:noFill/>
            </a:ln>
            <a:effectLst/>
          </c:spPr>
          <c:cat>
            <c:multiLvlStrRef>
              <c:f>'Figure E.2'!$T$22:$U$115</c:f>
              <c:multiLvlStrCache>
                <c:ptCount val="94"/>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Ref>
              <c:f>'Figure E.2'!$AP$22:$AP$115</c:f>
              <c:numCache>
                <c:formatCode>0.0</c:formatCode>
                <c:ptCount val="94"/>
                <c:pt idx="0">
                  <c:v>0</c:v>
                </c:pt>
                <c:pt idx="1">
                  <c:v>0</c:v>
                </c:pt>
                <c:pt idx="2">
                  <c:v>0</c:v>
                </c:pt>
                <c:pt idx="3">
                  <c:v>0</c:v>
                </c:pt>
                <c:pt idx="4">
                  <c:v>0</c:v>
                </c:pt>
                <c:pt idx="5">
                  <c:v>0</c:v>
                </c:pt>
                <c:pt idx="6">
                  <c:v>0</c:v>
                </c:pt>
                <c:pt idx="7">
                  <c:v>9.0720021944565521E-2</c:v>
                </c:pt>
                <c:pt idx="8">
                  <c:v>0.54370372699102743</c:v>
                </c:pt>
                <c:pt idx="9">
                  <c:v>0.9834316726949055</c:v>
                </c:pt>
                <c:pt idx="10">
                  <c:v>1.5632448988991259</c:v>
                </c:pt>
                <c:pt idx="11">
                  <c:v>1.3518907274871044</c:v>
                </c:pt>
                <c:pt idx="12">
                  <c:v>1.2549278183312629</c:v>
                </c:pt>
                <c:pt idx="13">
                  <c:v>8.4583199455980917E-2</c:v>
                </c:pt>
                <c:pt idx="14">
                  <c:v>0.72834975894276277</c:v>
                </c:pt>
                <c:pt idx="15">
                  <c:v>0.21342446486554456</c:v>
                </c:pt>
                <c:pt idx="16">
                  <c:v>0.19206765430354533</c:v>
                </c:pt>
                <c:pt idx="17">
                  <c:v>0.37175559890722942</c:v>
                </c:pt>
                <c:pt idx="18">
                  <c:v>0.85913974441289054</c:v>
                </c:pt>
                <c:pt idx="19">
                  <c:v>6.3847268559868331E-2</c:v>
                </c:pt>
                <c:pt idx="20">
                  <c:v>1.345918518922931</c:v>
                </c:pt>
                <c:pt idx="21">
                  <c:v>1.1998610298584145</c:v>
                </c:pt>
                <c:pt idx="22">
                  <c:v>1.3953423266804266</c:v>
                </c:pt>
                <c:pt idx="23">
                  <c:v>0.475545793100006</c:v>
                </c:pt>
                <c:pt idx="24">
                  <c:v>0.83295745357654383</c:v>
                </c:pt>
                <c:pt idx="25">
                  <c:v>1.9986919146043891E-2</c:v>
                </c:pt>
                <c:pt idx="26">
                  <c:v>0.30891141788273879</c:v>
                </c:pt>
                <c:pt idx="27">
                  <c:v>0.47472829265900118</c:v>
                </c:pt>
                <c:pt idx="28">
                  <c:v>0.13711796423413403</c:v>
                </c:pt>
                <c:pt idx="29">
                  <c:v>0.15655249240522728</c:v>
                </c:pt>
                <c:pt idx="30">
                  <c:v>0.73636571860944788</c:v>
                </c:pt>
                <c:pt idx="31">
                  <c:v>0.19492890584706168</c:v>
                </c:pt>
                <c:pt idx="32">
                  <c:v>1.0225084881743072</c:v>
                </c:pt>
                <c:pt idx="33">
                  <c:v>5.6399103857047383E-2</c:v>
                </c:pt>
                <c:pt idx="34">
                  <c:v>0.47714321795025916</c:v>
                </c:pt>
                <c:pt idx="35">
                  <c:v>0.48148042563242338</c:v>
                </c:pt>
                <c:pt idx="36">
                  <c:v>0.21906744558089664</c:v>
                </c:pt>
                <c:pt idx="37">
                  <c:v>0.74863936358661654</c:v>
                </c:pt>
                <c:pt idx="38">
                  <c:v>0.30338553557082371</c:v>
                </c:pt>
                <c:pt idx="39">
                  <c:v>0.2313786665898214</c:v>
                </c:pt>
                <c:pt idx="40">
                  <c:v>0.61641099800959709</c:v>
                </c:pt>
                <c:pt idx="41">
                  <c:v>0.64963270332826273</c:v>
                </c:pt>
                <c:pt idx="42">
                  <c:v>0.263745295435726</c:v>
                </c:pt>
                <c:pt idx="43">
                  <c:v>0.71811986506810577</c:v>
                </c:pt>
                <c:pt idx="44">
                  <c:v>0.4414690113085793</c:v>
                </c:pt>
                <c:pt idx="45">
                  <c:v>0.32748649927290246</c:v>
                </c:pt>
                <c:pt idx="46">
                  <c:v>0.10860464078637903</c:v>
                </c:pt>
                <c:pt idx="47">
                  <c:v>0.79454346410295307</c:v>
                </c:pt>
                <c:pt idx="48">
                  <c:v>0.74430215590445248</c:v>
                </c:pt>
                <c:pt idx="49">
                  <c:v>0.62360945723527794</c:v>
                </c:pt>
                <c:pt idx="50">
                  <c:v>9.0926582208900708E-2</c:v>
                </c:pt>
                <c:pt idx="51">
                  <c:v>0.87240107293652303</c:v>
                </c:pt>
                <c:pt idx="52">
                  <c:v>1.4095006780167458</c:v>
                </c:pt>
                <c:pt idx="53">
                  <c:v>0.90292057145503413</c:v>
                </c:pt>
                <c:pt idx="54">
                  <c:v>0.32114311651998273</c:v>
                </c:pt>
                <c:pt idx="55">
                  <c:v>7.8573414860051427E-2</c:v>
                </c:pt>
                <c:pt idx="56">
                  <c:v>0.4759169672887521</c:v>
                </c:pt>
                <c:pt idx="57">
                  <c:v>0.34016889447057341</c:v>
                </c:pt>
                <c:pt idx="58">
                  <c:v>1.5113310137868596</c:v>
                </c:pt>
                <c:pt idx="59">
                  <c:v>1.9256941690953955</c:v>
                </c:pt>
                <c:pt idx="60">
                  <c:v>1.518041200420357</c:v>
                </c:pt>
                <c:pt idx="61">
                  <c:v>0.39916414040508319</c:v>
                </c:pt>
                <c:pt idx="62">
                  <c:v>0.84322929379112543</c:v>
                </c:pt>
                <c:pt idx="63">
                  <c:v>0.5277932763692621</c:v>
                </c:pt>
                <c:pt idx="64">
                  <c:v>0.67344201521327629</c:v>
                </c:pt>
                <c:pt idx="65">
                  <c:v>0.63662108028177045</c:v>
                </c:pt>
                <c:pt idx="66">
                  <c:v>0.34254187342190678</c:v>
                </c:pt>
                <c:pt idx="67">
                  <c:v>0.1264417441072187</c:v>
                </c:pt>
                <c:pt idx="68">
                  <c:v>6.7592979950364063E-2</c:v>
                </c:pt>
                <c:pt idx="69">
                  <c:v>0.20463426283602384</c:v>
                </c:pt>
                <c:pt idx="70">
                  <c:v>0.26448458524329466</c:v>
                </c:pt>
                <c:pt idx="71">
                  <c:v>0.37480090826015727</c:v>
                </c:pt>
                <c:pt idx="72">
                  <c:v>0.15906070190675348</c:v>
                </c:pt>
                <c:pt idx="73">
                  <c:v>8.1489062843834836E-2</c:v>
                </c:pt>
                <c:pt idx="74">
                  <c:v>9.8459838464451943E-2</c:v>
                </c:pt>
                <c:pt idx="75">
                  <c:v>0.2391504899604151</c:v>
                </c:pt>
                <c:pt idx="76">
                  <c:v>0.12790087983735554</c:v>
                </c:pt>
                <c:pt idx="77">
                  <c:v>0.26127597370420097</c:v>
                </c:pt>
                <c:pt idx="78">
                  <c:v>1.014737976541958</c:v>
                </c:pt>
                <c:pt idx="79">
                  <c:v>0.97389092963035395</c:v>
                </c:pt>
                <c:pt idx="80">
                  <c:v>0.80678772570590396</c:v>
                </c:pt>
                <c:pt idx="81">
                  <c:v>0.21352343112222572</c:v>
                </c:pt>
                <c:pt idx="82">
                  <c:v>0.28392599433368121</c:v>
                </c:pt>
                <c:pt idx="83">
                  <c:v>0.32951899914795207</c:v>
                </c:pt>
                <c:pt idx="84">
                  <c:v>0.69575155676647271</c:v>
                </c:pt>
                <c:pt idx="85">
                  <c:v>0.26184933784911413</c:v>
                </c:pt>
                <c:pt idx="86">
                  <c:v>8.4174449235478788E-2</c:v>
                </c:pt>
                <c:pt idx="87">
                  <c:v>0.33431378430983683</c:v>
                </c:pt>
                <c:pt idx="88">
                  <c:v>0.22543584139986539</c:v>
                </c:pt>
                <c:pt idx="89">
                  <c:v>0.14374305931490194</c:v>
                </c:pt>
                <c:pt idx="90">
                  <c:v>0.77744433885143682</c:v>
                </c:pt>
                <c:pt idx="91">
                  <c:v>0.20959366192231949</c:v>
                </c:pt>
                <c:pt idx="92">
                  <c:v>0.19190304037913442</c:v>
                </c:pt>
                <c:pt idx="93">
                  <c:v>0.43175240309215512</c:v>
                </c:pt>
              </c:numCache>
            </c:numRef>
          </c:val>
          <c:extLst>
            <c:ext xmlns:c16="http://schemas.microsoft.com/office/drawing/2014/chart" uri="{C3380CC4-5D6E-409C-BE32-E72D297353CC}">
              <c16:uniqueId val="{00000001-E2D6-4A87-8288-A1809DA76E00}"/>
            </c:ext>
          </c:extLst>
        </c:ser>
        <c:dLbls>
          <c:showLegendKey val="0"/>
          <c:showVal val="0"/>
          <c:showCatName val="0"/>
          <c:showSerName val="0"/>
          <c:showPercent val="0"/>
          <c:showBubbleSize val="0"/>
        </c:dLbls>
        <c:axId val="991993616"/>
        <c:axId val="991990664"/>
      </c:areaChart>
      <c:lineChart>
        <c:grouping val="standard"/>
        <c:varyColors val="0"/>
        <c:ser>
          <c:idx val="2"/>
          <c:order val="2"/>
          <c:tx>
            <c:strRef>
              <c:f>'Figure E.2'!$AS$4</c:f>
              <c:strCache>
                <c:ptCount val="1"/>
                <c:pt idx="0">
                  <c:v>Underlying Investment</c:v>
                </c:pt>
              </c:strCache>
            </c:strRef>
          </c:tx>
          <c:spPr>
            <a:ln w="19050" cap="rnd">
              <a:solidFill>
                <a:schemeClr val="tx2">
                  <a:lumMod val="50000"/>
                </a:schemeClr>
              </a:solidFill>
              <a:round/>
            </a:ln>
            <a:effectLst/>
          </c:spPr>
          <c:marker>
            <c:symbol val="none"/>
          </c:marker>
          <c:dPt>
            <c:idx val="92"/>
            <c:marker>
              <c:symbol val="none"/>
            </c:marker>
            <c:bubble3D val="0"/>
            <c:spPr>
              <a:ln w="19050" cap="rnd">
                <a:noFill/>
                <a:round/>
              </a:ln>
              <a:effectLst/>
            </c:spPr>
            <c:extLst>
              <c:ext xmlns:c16="http://schemas.microsoft.com/office/drawing/2014/chart" uri="{C3380CC4-5D6E-409C-BE32-E72D297353CC}">
                <c16:uniqueId val="{00000003-E2D6-4A87-8288-A1809DA76E00}"/>
              </c:ext>
            </c:extLst>
          </c:dPt>
          <c:dPt>
            <c:idx val="93"/>
            <c:marker>
              <c:symbol val="none"/>
            </c:marker>
            <c:bubble3D val="0"/>
            <c:spPr>
              <a:ln w="19050" cap="rnd">
                <a:noFill/>
                <a:round/>
              </a:ln>
              <a:effectLst/>
            </c:spPr>
            <c:extLst>
              <c:ext xmlns:c16="http://schemas.microsoft.com/office/drawing/2014/chart" uri="{C3380CC4-5D6E-409C-BE32-E72D297353CC}">
                <c16:uniqueId val="{00000005-E2D6-4A87-8288-A1809DA76E00}"/>
              </c:ext>
            </c:extLst>
          </c:dPt>
          <c:cat>
            <c:multiLvlStrRef>
              <c:f>'Figure E.2'!$T$22:$U$115</c:f>
              <c:multiLvlStrCache>
                <c:ptCount val="94"/>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Ref>
              <c:f>'Figure E.2'!$AS$22:$AS$115</c:f>
              <c:numCache>
                <c:formatCode>0.0</c:formatCode>
                <c:ptCount val="94"/>
                <c:pt idx="0">
                  <c:v>24.794919290817674</c:v>
                </c:pt>
                <c:pt idx="1">
                  <c:v>14.319371727748688</c:v>
                </c:pt>
                <c:pt idx="2">
                  <c:v>17.103485544447452</c:v>
                </c:pt>
                <c:pt idx="3">
                  <c:v>9.28664636798608</c:v>
                </c:pt>
                <c:pt idx="4">
                  <c:v>11.853265479219672</c:v>
                </c:pt>
                <c:pt idx="5">
                  <c:v>10.327455919395462</c:v>
                </c:pt>
                <c:pt idx="6">
                  <c:v>30.041532071988911</c:v>
                </c:pt>
                <c:pt idx="7">
                  <c:v>17.930348258706474</c:v>
                </c:pt>
                <c:pt idx="8">
                  <c:v>11.090047393364927</c:v>
                </c:pt>
                <c:pt idx="9">
                  <c:v>20.610211706102106</c:v>
                </c:pt>
                <c:pt idx="10">
                  <c:v>7.7182398864442945</c:v>
                </c:pt>
                <c:pt idx="11">
                  <c:v>8.7411407357407995</c:v>
                </c:pt>
                <c:pt idx="12">
                  <c:v>6.9453924914675724</c:v>
                </c:pt>
                <c:pt idx="13">
                  <c:v>18.482188951987609</c:v>
                </c:pt>
                <c:pt idx="14">
                  <c:v>5.8968868390709872</c:v>
                </c:pt>
                <c:pt idx="15">
                  <c:v>12.787088764742393</c:v>
                </c:pt>
                <c:pt idx="16">
                  <c:v>15.398117121429706</c:v>
                </c:pt>
                <c:pt idx="17">
                  <c:v>1.9462599854756633</c:v>
                </c:pt>
                <c:pt idx="18">
                  <c:v>5.4596360242650519</c:v>
                </c:pt>
                <c:pt idx="19">
                  <c:v>1.5134837644468888</c:v>
                </c:pt>
                <c:pt idx="20">
                  <c:v>-4.2035398230088532</c:v>
                </c:pt>
                <c:pt idx="21">
                  <c:v>-4.6017951275110391</c:v>
                </c:pt>
                <c:pt idx="22">
                  <c:v>-1.6814159292035384</c:v>
                </c:pt>
                <c:pt idx="23">
                  <c:v>-3.7544049878015784</c:v>
                </c:pt>
                <c:pt idx="24">
                  <c:v>0.43302540415703561</c:v>
                </c:pt>
                <c:pt idx="25">
                  <c:v>2.9569892473118244</c:v>
                </c:pt>
                <c:pt idx="26">
                  <c:v>3.6303630363036348</c:v>
                </c:pt>
                <c:pt idx="27">
                  <c:v>5.4781016758202981</c:v>
                </c:pt>
                <c:pt idx="28">
                  <c:v>5.0732969244035644</c:v>
                </c:pt>
                <c:pt idx="29">
                  <c:v>12.431099506817532</c:v>
                </c:pt>
                <c:pt idx="30">
                  <c:v>15.083960625361897</c:v>
                </c:pt>
                <c:pt idx="31">
                  <c:v>10.186915887850461</c:v>
                </c:pt>
                <c:pt idx="32">
                  <c:v>10.203802489399536</c:v>
                </c:pt>
                <c:pt idx="33">
                  <c:v>5.9605212230679854</c:v>
                </c:pt>
                <c:pt idx="34">
                  <c:v>7.6855345911949655</c:v>
                </c:pt>
                <c:pt idx="35">
                  <c:v>12.565127832303418</c:v>
                </c:pt>
                <c:pt idx="36">
                  <c:v>15.762690827851557</c:v>
                </c:pt>
                <c:pt idx="37">
                  <c:v>16.230366492146601</c:v>
                </c:pt>
                <c:pt idx="38">
                  <c:v>11.073472725148932</c:v>
                </c:pt>
                <c:pt idx="39">
                  <c:v>11.851453175457479</c:v>
                </c:pt>
                <c:pt idx="40">
                  <c:v>0.55752117508309595</c:v>
                </c:pt>
                <c:pt idx="41">
                  <c:v>5.6044416509532908</c:v>
                </c:pt>
                <c:pt idx="42">
                  <c:v>4.9532022294668252</c:v>
                </c:pt>
                <c:pt idx="43">
                  <c:v>8.2282744682898681</c:v>
                </c:pt>
                <c:pt idx="44">
                  <c:v>3.1133383089881619</c:v>
                </c:pt>
                <c:pt idx="45">
                  <c:v>-4.2952088086499316</c:v>
                </c:pt>
                <c:pt idx="46">
                  <c:v>-4.5991983967935965</c:v>
                </c:pt>
                <c:pt idx="47">
                  <c:v>-6.8824470922994863</c:v>
                </c:pt>
                <c:pt idx="48">
                  <c:v>-7.0003102057698214</c:v>
                </c:pt>
                <c:pt idx="49">
                  <c:v>-8.3747927031509164</c:v>
                </c:pt>
                <c:pt idx="50">
                  <c:v>-20.743619367713478</c:v>
                </c:pt>
                <c:pt idx="51">
                  <c:v>-35.399159663865547</c:v>
                </c:pt>
                <c:pt idx="52">
                  <c:v>-34.033800311318657</c:v>
                </c:pt>
                <c:pt idx="53">
                  <c:v>-35.101809954751133</c:v>
                </c:pt>
                <c:pt idx="54">
                  <c:v>-31.04956268221575</c:v>
                </c:pt>
                <c:pt idx="55">
                  <c:v>-31.337767923133768</c:v>
                </c:pt>
                <c:pt idx="56">
                  <c:v>-21.961907972357992</c:v>
                </c:pt>
                <c:pt idx="57">
                  <c:v>-23.025971762245078</c:v>
                </c:pt>
                <c:pt idx="58">
                  <c:v>-18.758408610417064</c:v>
                </c:pt>
                <c:pt idx="59">
                  <c:v>-3.9181916038751297</c:v>
                </c:pt>
                <c:pt idx="60">
                  <c:v>-7.9913606911447062</c:v>
                </c:pt>
                <c:pt idx="61">
                  <c:v>-6.838768115942031</c:v>
                </c:pt>
                <c:pt idx="62">
                  <c:v>6.1272770286254996</c:v>
                </c:pt>
                <c:pt idx="63">
                  <c:v>-6.5650907461348851</c:v>
                </c:pt>
                <c:pt idx="64">
                  <c:v>-6.8779342723004646</c:v>
                </c:pt>
                <c:pt idx="65">
                  <c:v>2.7710257656781749</c:v>
                </c:pt>
                <c:pt idx="66">
                  <c:v>0.8470798038341627</c:v>
                </c:pt>
                <c:pt idx="67">
                  <c:v>4.4124700239808163</c:v>
                </c:pt>
                <c:pt idx="68">
                  <c:v>12.62919082430048</c:v>
                </c:pt>
                <c:pt idx="69">
                  <c:v>26.490066225165563</c:v>
                </c:pt>
                <c:pt idx="70">
                  <c:v>31.962864721485431</c:v>
                </c:pt>
                <c:pt idx="71">
                  <c:v>25.769407441433174</c:v>
                </c:pt>
                <c:pt idx="72">
                  <c:v>11.90689346463742</c:v>
                </c:pt>
                <c:pt idx="73">
                  <c:v>15.519820493642484</c:v>
                </c:pt>
                <c:pt idx="74">
                  <c:v>3.5845896147403806</c:v>
                </c:pt>
                <c:pt idx="75">
                  <c:v>11.449963476990504</c:v>
                </c:pt>
                <c:pt idx="76">
                  <c:v>13.999999999999986</c:v>
                </c:pt>
                <c:pt idx="77">
                  <c:v>5.5843314988669448</c:v>
                </c:pt>
                <c:pt idx="78">
                  <c:v>8.3602846054333639</c:v>
                </c:pt>
                <c:pt idx="79">
                  <c:v>1.146976896608237</c:v>
                </c:pt>
                <c:pt idx="80">
                  <c:v>10.070175438596493</c:v>
                </c:pt>
                <c:pt idx="81">
                  <c:v>14.180591752261222</c:v>
                </c:pt>
                <c:pt idx="82">
                  <c:v>10.923742724966417</c:v>
                </c:pt>
                <c:pt idx="83">
                  <c:v>5.3782601652357016</c:v>
                </c:pt>
                <c:pt idx="84">
                  <c:v>5.2916799489958635</c:v>
                </c:pt>
                <c:pt idx="85">
                  <c:v>-1.7991407089151465</c:v>
                </c:pt>
                <c:pt idx="86">
                  <c:v>7.6685053141396509</c:v>
                </c:pt>
                <c:pt idx="87">
                  <c:v>14.94235203689469</c:v>
                </c:pt>
                <c:pt idx="88">
                  <c:v>14.77444747199516</c:v>
                </c:pt>
                <c:pt idx="89">
                  <c:v>17.186218211648892</c:v>
                </c:pt>
                <c:pt idx="90">
                  <c:v>6.2351618143196248</c:v>
                </c:pt>
                <c:pt idx="91">
                  <c:v>5.3363648522134497</c:v>
                </c:pt>
              </c:numCache>
            </c:numRef>
          </c:val>
          <c:smooth val="0"/>
          <c:extLst>
            <c:ext xmlns:c16="http://schemas.microsoft.com/office/drawing/2014/chart" uri="{C3380CC4-5D6E-409C-BE32-E72D297353CC}">
              <c16:uniqueId val="{00000006-E2D6-4A87-8288-A1809DA76E00}"/>
            </c:ext>
          </c:extLst>
        </c:ser>
        <c:ser>
          <c:idx val="3"/>
          <c:order val="3"/>
          <c:tx>
            <c:strRef>
              <c:f>'Figure E.2'!$AT$4</c:f>
              <c:strCache>
                <c:ptCount val="1"/>
                <c:pt idx="0">
                  <c:v>GDP</c:v>
                </c:pt>
              </c:strCache>
            </c:strRef>
          </c:tx>
          <c:spPr>
            <a:ln w="19050" cap="rnd">
              <a:solidFill>
                <a:schemeClr val="tx2">
                  <a:lumMod val="60000"/>
                  <a:lumOff val="40000"/>
                </a:schemeClr>
              </a:solidFill>
              <a:round/>
            </a:ln>
            <a:effectLst/>
          </c:spPr>
          <c:marker>
            <c:symbol val="none"/>
          </c:marker>
          <c:dPt>
            <c:idx val="92"/>
            <c:marker>
              <c:symbol val="none"/>
            </c:marker>
            <c:bubble3D val="0"/>
            <c:spPr>
              <a:ln w="19050" cap="rnd">
                <a:noFill/>
                <a:round/>
              </a:ln>
              <a:effectLst/>
            </c:spPr>
            <c:extLst>
              <c:ext xmlns:c16="http://schemas.microsoft.com/office/drawing/2014/chart" uri="{C3380CC4-5D6E-409C-BE32-E72D297353CC}">
                <c16:uniqueId val="{00000008-E2D6-4A87-8288-A1809DA76E00}"/>
              </c:ext>
            </c:extLst>
          </c:dPt>
          <c:dPt>
            <c:idx val="93"/>
            <c:marker>
              <c:symbol val="none"/>
            </c:marker>
            <c:bubble3D val="0"/>
            <c:spPr>
              <a:ln w="19050" cap="rnd">
                <a:noFill/>
                <a:round/>
              </a:ln>
              <a:effectLst/>
            </c:spPr>
            <c:extLst>
              <c:ext xmlns:c16="http://schemas.microsoft.com/office/drawing/2014/chart" uri="{C3380CC4-5D6E-409C-BE32-E72D297353CC}">
                <c16:uniqueId val="{0000000A-E2D6-4A87-8288-A1809DA76E00}"/>
              </c:ext>
            </c:extLst>
          </c:dPt>
          <c:cat>
            <c:multiLvlStrRef>
              <c:f>'Figure E.2'!$T$22:$U$115</c:f>
              <c:multiLvlStrCache>
                <c:ptCount val="94"/>
                <c:lvl>
                  <c:pt idx="0">
                    <c:v>Jun</c:v>
                  </c:pt>
                  <c:pt idx="1">
                    <c:v>Sep</c:v>
                  </c:pt>
                  <c:pt idx="2">
                    <c:v>Dec</c:v>
                  </c:pt>
                  <c:pt idx="3">
                    <c:v>Mar</c:v>
                  </c:pt>
                  <c:pt idx="4">
                    <c:v>Jun</c:v>
                  </c:pt>
                  <c:pt idx="5">
                    <c:v>Sep</c:v>
                  </c:pt>
                  <c:pt idx="6">
                    <c:v>Dec</c:v>
                  </c:pt>
                  <c:pt idx="7">
                    <c:v>Mar</c:v>
                  </c:pt>
                  <c:pt idx="8">
                    <c:v>Jun</c:v>
                  </c:pt>
                  <c:pt idx="9">
                    <c:v>Sep</c:v>
                  </c:pt>
                  <c:pt idx="10">
                    <c:v>Dec</c:v>
                  </c:pt>
                  <c:pt idx="11">
                    <c:v>Mar</c:v>
                  </c:pt>
                  <c:pt idx="12">
                    <c:v>Jun</c:v>
                  </c:pt>
                  <c:pt idx="13">
                    <c:v>Sep</c:v>
                  </c:pt>
                  <c:pt idx="14">
                    <c:v>Dec</c:v>
                  </c:pt>
                  <c:pt idx="15">
                    <c:v>Mar</c:v>
                  </c:pt>
                  <c:pt idx="16">
                    <c:v>Jun</c:v>
                  </c:pt>
                  <c:pt idx="17">
                    <c:v>Sep</c:v>
                  </c:pt>
                  <c:pt idx="18">
                    <c:v>Dec</c:v>
                  </c:pt>
                  <c:pt idx="19">
                    <c:v>Mar</c:v>
                  </c:pt>
                  <c:pt idx="20">
                    <c:v>Jun</c:v>
                  </c:pt>
                  <c:pt idx="21">
                    <c:v>Sep</c:v>
                  </c:pt>
                  <c:pt idx="22">
                    <c:v>Dec</c:v>
                  </c:pt>
                  <c:pt idx="23">
                    <c:v>Mar</c:v>
                  </c:pt>
                  <c:pt idx="24">
                    <c:v>Jun</c:v>
                  </c:pt>
                  <c:pt idx="25">
                    <c:v>Sep</c:v>
                  </c:pt>
                  <c:pt idx="26">
                    <c:v>Dec</c:v>
                  </c:pt>
                  <c:pt idx="27">
                    <c:v>Mar</c:v>
                  </c:pt>
                  <c:pt idx="28">
                    <c:v>Jun</c:v>
                  </c:pt>
                  <c:pt idx="29">
                    <c:v>Sep</c:v>
                  </c:pt>
                  <c:pt idx="30">
                    <c:v>Dec</c:v>
                  </c:pt>
                  <c:pt idx="31">
                    <c:v>Mar</c:v>
                  </c:pt>
                  <c:pt idx="32">
                    <c:v>Jun</c:v>
                  </c:pt>
                  <c:pt idx="33">
                    <c:v>Sep</c:v>
                  </c:pt>
                  <c:pt idx="34">
                    <c:v>Dec</c:v>
                  </c:pt>
                  <c:pt idx="35">
                    <c:v>Mar</c:v>
                  </c:pt>
                  <c:pt idx="36">
                    <c:v>Jun</c:v>
                  </c:pt>
                  <c:pt idx="37">
                    <c:v>Sep</c:v>
                  </c:pt>
                  <c:pt idx="38">
                    <c:v>Dec</c:v>
                  </c:pt>
                  <c:pt idx="39">
                    <c:v>Mar</c:v>
                  </c:pt>
                  <c:pt idx="40">
                    <c:v>Jun</c:v>
                  </c:pt>
                  <c:pt idx="41">
                    <c:v>Sep</c:v>
                  </c:pt>
                  <c:pt idx="42">
                    <c:v>Dec</c:v>
                  </c:pt>
                  <c:pt idx="43">
                    <c:v>Mar</c:v>
                  </c:pt>
                  <c:pt idx="44">
                    <c:v>Jun</c:v>
                  </c:pt>
                  <c:pt idx="45">
                    <c:v>Sep</c:v>
                  </c:pt>
                  <c:pt idx="46">
                    <c:v>Dec</c:v>
                  </c:pt>
                  <c:pt idx="47">
                    <c:v>Mar</c:v>
                  </c:pt>
                  <c:pt idx="48">
                    <c:v>Jun</c:v>
                  </c:pt>
                  <c:pt idx="49">
                    <c:v>Sep</c:v>
                  </c:pt>
                  <c:pt idx="50">
                    <c:v>Dec</c:v>
                  </c:pt>
                  <c:pt idx="51">
                    <c:v>Mar</c:v>
                  </c:pt>
                  <c:pt idx="52">
                    <c:v>Jun</c:v>
                  </c:pt>
                  <c:pt idx="53">
                    <c:v>Sep</c:v>
                  </c:pt>
                  <c:pt idx="54">
                    <c:v>Dec</c:v>
                  </c:pt>
                  <c:pt idx="55">
                    <c:v>Mar</c:v>
                  </c:pt>
                  <c:pt idx="56">
                    <c:v>Jun</c:v>
                  </c:pt>
                  <c:pt idx="57">
                    <c:v>Sep</c:v>
                  </c:pt>
                  <c:pt idx="58">
                    <c:v>Dec</c:v>
                  </c:pt>
                  <c:pt idx="59">
                    <c:v>Mar</c:v>
                  </c:pt>
                  <c:pt idx="60">
                    <c:v>Jun</c:v>
                  </c:pt>
                  <c:pt idx="61">
                    <c:v>Sep</c:v>
                  </c:pt>
                  <c:pt idx="62">
                    <c:v>Dec</c:v>
                  </c:pt>
                  <c:pt idx="63">
                    <c:v>Mar</c:v>
                  </c:pt>
                  <c:pt idx="64">
                    <c:v>Jun</c:v>
                  </c:pt>
                  <c:pt idx="65">
                    <c:v>Sep</c:v>
                  </c:pt>
                  <c:pt idx="66">
                    <c:v>Dec</c:v>
                  </c:pt>
                  <c:pt idx="67">
                    <c:v>Mar</c:v>
                  </c:pt>
                  <c:pt idx="68">
                    <c:v>Jun</c:v>
                  </c:pt>
                  <c:pt idx="69">
                    <c:v>Sep</c:v>
                  </c:pt>
                  <c:pt idx="70">
                    <c:v>Dec</c:v>
                  </c:pt>
                  <c:pt idx="71">
                    <c:v>Mar</c:v>
                  </c:pt>
                  <c:pt idx="72">
                    <c:v>Jun</c:v>
                  </c:pt>
                  <c:pt idx="73">
                    <c:v>Sep</c:v>
                  </c:pt>
                  <c:pt idx="74">
                    <c:v>Dec</c:v>
                  </c:pt>
                  <c:pt idx="75">
                    <c:v>Mar</c:v>
                  </c:pt>
                  <c:pt idx="76">
                    <c:v>Jun</c:v>
                  </c:pt>
                  <c:pt idx="77">
                    <c:v>Sep</c:v>
                  </c:pt>
                  <c:pt idx="78">
                    <c:v>Dec</c:v>
                  </c:pt>
                  <c:pt idx="79">
                    <c:v>Mar</c:v>
                  </c:pt>
                  <c:pt idx="80">
                    <c:v>Jun</c:v>
                  </c:pt>
                  <c:pt idx="81">
                    <c:v>Sep</c:v>
                  </c:pt>
                  <c:pt idx="82">
                    <c:v>Dec</c:v>
                  </c:pt>
                  <c:pt idx="83">
                    <c:v>Mar</c:v>
                  </c:pt>
                  <c:pt idx="84">
                    <c:v>Jun</c:v>
                  </c:pt>
                  <c:pt idx="85">
                    <c:v>Sep</c:v>
                  </c:pt>
                  <c:pt idx="86">
                    <c:v>Dec</c:v>
                  </c:pt>
                  <c:pt idx="87">
                    <c:v>Mar</c:v>
                  </c:pt>
                  <c:pt idx="88">
                    <c:v>Jun</c:v>
                  </c:pt>
                  <c:pt idx="89">
                    <c:v>Sep</c:v>
                  </c:pt>
                  <c:pt idx="90">
                    <c:v>Dec</c:v>
                  </c:pt>
                  <c:pt idx="91">
                    <c:v>Mar</c:v>
                  </c:pt>
                  <c:pt idx="92">
                    <c:v>Jun</c:v>
                  </c:pt>
                  <c:pt idx="93">
                    <c:v>Sep</c:v>
                  </c:pt>
                </c:lvl>
                <c:lvl>
                  <c:pt idx="3">
                    <c:v>1997</c:v>
                  </c:pt>
                  <c:pt idx="7">
                    <c:v> </c:v>
                  </c:pt>
                  <c:pt idx="11">
                    <c:v>1999</c:v>
                  </c:pt>
                  <c:pt idx="15">
                    <c:v> </c:v>
                  </c:pt>
                  <c:pt idx="19">
                    <c:v>2001</c:v>
                  </c:pt>
                  <c:pt idx="23">
                    <c:v> </c:v>
                  </c:pt>
                  <c:pt idx="27">
                    <c:v>2003</c:v>
                  </c:pt>
                  <c:pt idx="31">
                    <c:v> </c:v>
                  </c:pt>
                  <c:pt idx="35">
                    <c:v>2005</c:v>
                  </c:pt>
                  <c:pt idx="39">
                    <c:v> </c:v>
                  </c:pt>
                  <c:pt idx="43">
                    <c:v>2007</c:v>
                  </c:pt>
                  <c:pt idx="47">
                    <c:v> </c:v>
                  </c:pt>
                  <c:pt idx="51">
                    <c:v>2009</c:v>
                  </c:pt>
                  <c:pt idx="55">
                    <c:v> </c:v>
                  </c:pt>
                  <c:pt idx="59">
                    <c:v>2011</c:v>
                  </c:pt>
                  <c:pt idx="63">
                    <c:v> </c:v>
                  </c:pt>
                  <c:pt idx="67">
                    <c:v>2013</c:v>
                  </c:pt>
                  <c:pt idx="71">
                    <c:v> </c:v>
                  </c:pt>
                  <c:pt idx="75">
                    <c:v>2015</c:v>
                  </c:pt>
                  <c:pt idx="79">
                    <c:v> </c:v>
                  </c:pt>
                  <c:pt idx="83">
                    <c:v>2017</c:v>
                  </c:pt>
                  <c:pt idx="87">
                    <c:v> </c:v>
                  </c:pt>
                  <c:pt idx="91">
                    <c:v>2019</c:v>
                  </c:pt>
                </c:lvl>
              </c:multiLvlStrCache>
            </c:multiLvlStrRef>
          </c:cat>
          <c:val>
            <c:numRef>
              <c:f>'Figure E.2'!$AT$22:$AT$115</c:f>
              <c:numCache>
                <c:formatCode>0.0</c:formatCode>
                <c:ptCount val="94"/>
                <c:pt idx="0">
                  <c:v>8.9431945521937735</c:v>
                </c:pt>
                <c:pt idx="1">
                  <c:v>5.9475591558303194</c:v>
                </c:pt>
                <c:pt idx="2">
                  <c:v>6.5010706638115607</c:v>
                </c:pt>
                <c:pt idx="3">
                  <c:v>7.8375357098497034</c:v>
                </c:pt>
                <c:pt idx="4">
                  <c:v>9.5857894528622865</c:v>
                </c:pt>
                <c:pt idx="5">
                  <c:v>12.494969818913475</c:v>
                </c:pt>
                <c:pt idx="6">
                  <c:v>13.635998069808593</c:v>
                </c:pt>
                <c:pt idx="7">
                  <c:v>10.462259080089069</c:v>
                </c:pt>
                <c:pt idx="8">
                  <c:v>7.7111913357400681</c:v>
                </c:pt>
                <c:pt idx="9">
                  <c:v>10.727955642997671</c:v>
                </c:pt>
                <c:pt idx="10">
                  <c:v>6.005166495629723</c:v>
                </c:pt>
                <c:pt idx="11">
                  <c:v>9.7494004379409915</c:v>
                </c:pt>
                <c:pt idx="12">
                  <c:v>7.7423247084059454</c:v>
                </c:pt>
                <c:pt idx="13">
                  <c:v>9.4010467144795484</c:v>
                </c:pt>
                <c:pt idx="14">
                  <c:v>15.115502737348123</c:v>
                </c:pt>
                <c:pt idx="15">
                  <c:v>9.2665315429440085</c:v>
                </c:pt>
                <c:pt idx="16">
                  <c:v>10.93759721271698</c:v>
                </c:pt>
                <c:pt idx="17">
                  <c:v>9.062721474131834</c:v>
                </c:pt>
                <c:pt idx="18">
                  <c:v>8.5952905695394861</c:v>
                </c:pt>
                <c:pt idx="19">
                  <c:v>7.5937626804243337</c:v>
                </c:pt>
                <c:pt idx="20">
                  <c:v>6.3456900902921802</c:v>
                </c:pt>
                <c:pt idx="21">
                  <c:v>2.8781848211626482</c:v>
                </c:pt>
                <c:pt idx="22">
                  <c:v>4.4969023712881864</c:v>
                </c:pt>
                <c:pt idx="23">
                  <c:v>5.4226604170033852</c:v>
                </c:pt>
                <c:pt idx="24">
                  <c:v>5.1839156229400061</c:v>
                </c:pt>
                <c:pt idx="25">
                  <c:v>6.3269817875565906</c:v>
                </c:pt>
                <c:pt idx="26">
                  <c:v>6.7080650107329092</c:v>
                </c:pt>
                <c:pt idx="27">
                  <c:v>2.1464162514373157</c:v>
                </c:pt>
                <c:pt idx="28">
                  <c:v>2.7675415507257384</c:v>
                </c:pt>
                <c:pt idx="29">
                  <c:v>0.93069306930692619</c:v>
                </c:pt>
                <c:pt idx="30">
                  <c:v>6.1019709270301945</c:v>
                </c:pt>
                <c:pt idx="31">
                  <c:v>7.6247654784240098</c:v>
                </c:pt>
                <c:pt idx="32">
                  <c:v>8.6230028052201533</c:v>
                </c:pt>
                <c:pt idx="33">
                  <c:v>6.9673337257210051</c:v>
                </c:pt>
                <c:pt idx="34">
                  <c:v>3.9205507279088181</c:v>
                </c:pt>
                <c:pt idx="35">
                  <c:v>5.8503591102433603</c:v>
                </c:pt>
                <c:pt idx="36">
                  <c:v>5.7848641365371662</c:v>
                </c:pt>
                <c:pt idx="37">
                  <c:v>5.6354173831304308</c:v>
                </c:pt>
                <c:pt idx="38">
                  <c:v>5.5405933712697077</c:v>
                </c:pt>
                <c:pt idx="39">
                  <c:v>6.5019762845849698</c:v>
                </c:pt>
                <c:pt idx="40">
                  <c:v>3.7405001486010292</c:v>
                </c:pt>
                <c:pt idx="41">
                  <c:v>7.0406945198046742</c:v>
                </c:pt>
                <c:pt idx="42">
                  <c:v>3.1506595600189371</c:v>
                </c:pt>
                <c:pt idx="43">
                  <c:v>8.0142677470567634</c:v>
                </c:pt>
                <c:pt idx="44">
                  <c:v>5.9016125071621417</c:v>
                </c:pt>
                <c:pt idx="45">
                  <c:v>2.3337861676027529</c:v>
                </c:pt>
                <c:pt idx="46">
                  <c:v>5.0993536030644009</c:v>
                </c:pt>
                <c:pt idx="47">
                  <c:v>-2.6780942200503972</c:v>
                </c:pt>
                <c:pt idx="48">
                  <c:v>-3.5051785438243996</c:v>
                </c:pt>
                <c:pt idx="49">
                  <c:v>-1.1888250445809376</c:v>
                </c:pt>
                <c:pt idx="50">
                  <c:v>-10.383447228549741</c:v>
                </c:pt>
                <c:pt idx="51">
                  <c:v>-7.1668137687555173</c:v>
                </c:pt>
                <c:pt idx="52">
                  <c:v>-4.9201009251471817</c:v>
                </c:pt>
                <c:pt idx="53">
                  <c:v>-5.2997794265089198</c:v>
                </c:pt>
                <c:pt idx="54">
                  <c:v>-2.7600084727811947</c:v>
                </c:pt>
                <c:pt idx="55">
                  <c:v>-9.507510933637775E-2</c:v>
                </c:pt>
                <c:pt idx="56">
                  <c:v>1.000400160064018</c:v>
                </c:pt>
                <c:pt idx="57">
                  <c:v>3.3984796832320541</c:v>
                </c:pt>
                <c:pt idx="58">
                  <c:v>2.9777593831006044</c:v>
                </c:pt>
                <c:pt idx="59">
                  <c:v>0.9389671361502252</c:v>
                </c:pt>
                <c:pt idx="60">
                  <c:v>0.92167820502126574</c:v>
                </c:pt>
                <c:pt idx="61">
                  <c:v>-0.29693643512450763</c:v>
                </c:pt>
                <c:pt idx="62">
                  <c:v>-0.17768752379743091</c:v>
                </c:pt>
                <c:pt idx="63">
                  <c:v>-0.50282840980516141</c:v>
                </c:pt>
                <c:pt idx="64">
                  <c:v>-0.18389189635935566</c:v>
                </c:pt>
                <c:pt idx="65">
                  <c:v>0.29782077351244141</c:v>
                </c:pt>
                <c:pt idx="66">
                  <c:v>1.3074803983894867</c:v>
                </c:pt>
                <c:pt idx="67">
                  <c:v>-1.5519056643504001</c:v>
                </c:pt>
                <c:pt idx="68">
                  <c:v>-0.34155126373967448</c:v>
                </c:pt>
                <c:pt idx="69">
                  <c:v>4.511385976408917</c:v>
                </c:pt>
                <c:pt idx="70">
                  <c:v>2.721358796828909</c:v>
                </c:pt>
                <c:pt idx="71">
                  <c:v>8.3459884927170407</c:v>
                </c:pt>
                <c:pt idx="72">
                  <c:v>8.7175972083748832</c:v>
                </c:pt>
                <c:pt idx="73">
                  <c:v>7.7182325854805498</c:v>
                </c:pt>
                <c:pt idx="74">
                  <c:v>9.470961961391211</c:v>
                </c:pt>
                <c:pt idx="75">
                  <c:v>29.248840193465611</c:v>
                </c:pt>
                <c:pt idx="76">
                  <c:v>20.968265795456716</c:v>
                </c:pt>
                <c:pt idx="77">
                  <c:v>25.006366646050864</c:v>
                </c:pt>
                <c:pt idx="78">
                  <c:v>25.554790825722208</c:v>
                </c:pt>
                <c:pt idx="79">
                  <c:v>0.39101281483404193</c:v>
                </c:pt>
                <c:pt idx="80">
                  <c:v>2.6912628719439056</c:v>
                </c:pt>
                <c:pt idx="81">
                  <c:v>-5.5296052152911557E-2</c:v>
                </c:pt>
                <c:pt idx="82">
                  <c:v>11.593107841830005</c:v>
                </c:pt>
                <c:pt idx="83">
                  <c:v>4.6297564166932972</c:v>
                </c:pt>
                <c:pt idx="84">
                  <c:v>7.2316210396800926</c:v>
                </c:pt>
                <c:pt idx="85">
                  <c:v>14.16798916762518</c:v>
                </c:pt>
                <c:pt idx="86">
                  <c:v>6.5093863678606425</c:v>
                </c:pt>
                <c:pt idx="87">
                  <c:v>12.080849207503277</c:v>
                </c:pt>
                <c:pt idx="88">
                  <c:v>10.368319899027554</c:v>
                </c:pt>
                <c:pt idx="89">
                  <c:v>7.4208687224220284</c:v>
                </c:pt>
                <c:pt idx="90">
                  <c:v>3.638516671860387</c:v>
                </c:pt>
                <c:pt idx="91">
                  <c:v>7.3587794182516433</c:v>
                </c:pt>
              </c:numCache>
            </c:numRef>
          </c:val>
          <c:smooth val="0"/>
          <c:extLst>
            <c:ext xmlns:c16="http://schemas.microsoft.com/office/drawing/2014/chart" uri="{C3380CC4-5D6E-409C-BE32-E72D297353CC}">
              <c16:uniqueId val="{0000000B-E2D6-4A87-8288-A1809DA76E00}"/>
            </c:ext>
          </c:extLst>
        </c:ser>
        <c:dLbls>
          <c:showLegendKey val="0"/>
          <c:showVal val="0"/>
          <c:showCatName val="0"/>
          <c:showSerName val="0"/>
          <c:showPercent val="0"/>
          <c:showBubbleSize val="0"/>
        </c:dLbls>
        <c:marker val="1"/>
        <c:smooth val="0"/>
        <c:axId val="533707768"/>
        <c:axId val="533709736"/>
      </c:lineChart>
      <c:catAx>
        <c:axId val="533707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33709736"/>
        <c:crosses val="autoZero"/>
        <c:auto val="1"/>
        <c:lblAlgn val="ctr"/>
        <c:lblOffset val="100"/>
        <c:noMultiLvlLbl val="0"/>
      </c:catAx>
      <c:valAx>
        <c:axId val="533709736"/>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33707768"/>
        <c:crosses val="autoZero"/>
        <c:crossBetween val="between"/>
      </c:valAx>
      <c:valAx>
        <c:axId val="991990664"/>
        <c:scaling>
          <c:orientation val="minMax"/>
          <c:max val="4.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91993616"/>
        <c:crosses val="max"/>
        <c:crossBetween val="between"/>
      </c:valAx>
      <c:catAx>
        <c:axId val="991993616"/>
        <c:scaling>
          <c:orientation val="minMax"/>
        </c:scaling>
        <c:delete val="1"/>
        <c:axPos val="b"/>
        <c:numFmt formatCode="General" sourceLinked="1"/>
        <c:majorTickMark val="out"/>
        <c:minorTickMark val="none"/>
        <c:tickLblPos val="nextTo"/>
        <c:crossAx val="991990664"/>
        <c:crosses val="autoZero"/>
        <c:auto val="1"/>
        <c:lblAlgn val="ctr"/>
        <c:lblOffset val="100"/>
        <c:noMultiLvlLbl val="1"/>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aseline="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58"/>
          <c:h val="0.83826804322777915"/>
        </c:manualLayout>
      </c:layout>
      <c:lineChart>
        <c:grouping val="standard"/>
        <c:varyColors val="0"/>
        <c:ser>
          <c:idx val="0"/>
          <c:order val="0"/>
          <c:tx>
            <c:strRef>
              <c:f>'Appendix Figure D.1'!$K$1</c:f>
              <c:strCache>
                <c:ptCount val="1"/>
                <c:pt idx="0">
                  <c:v>Job Vacancies 4QMA</c:v>
                </c:pt>
              </c:strCache>
            </c:strRef>
          </c:tx>
          <c:spPr>
            <a:ln w="19050">
              <a:solidFill>
                <a:srgbClr val="1F497D">
                  <a:lumMod val="50000"/>
                </a:srgbClr>
              </a:solidFill>
            </a:ln>
          </c:spPr>
          <c:marker>
            <c:symbol val="none"/>
          </c:marker>
          <c:cat>
            <c:numRef>
              <c:f>'Appendix Figure D.1'!$J$2:$J$47</c:f>
              <c:numCache>
                <c:formatCode>General</c:formatCode>
                <c:ptCount val="4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numCache>
            </c:numRef>
          </c:cat>
          <c:val>
            <c:numRef>
              <c:f>'Appendix Figure D.1'!$K$2:$K$47</c:f>
              <c:numCache>
                <c:formatCode>_-* #,##0.0_-;\-* #,##0.0_-;_-* "-"??_-;_-@_-</c:formatCode>
                <c:ptCount val="46"/>
                <c:pt idx="3">
                  <c:v>0.77500000000000002</c:v>
                </c:pt>
                <c:pt idx="4">
                  <c:v>0.6</c:v>
                </c:pt>
                <c:pt idx="5">
                  <c:v>0.45</c:v>
                </c:pt>
                <c:pt idx="6">
                  <c:v>0.35</c:v>
                </c:pt>
                <c:pt idx="7">
                  <c:v>0.32499999999999996</c:v>
                </c:pt>
                <c:pt idx="8">
                  <c:v>0.35000000000000003</c:v>
                </c:pt>
                <c:pt idx="9">
                  <c:v>0.42500000000000004</c:v>
                </c:pt>
                <c:pt idx="10">
                  <c:v>0.5</c:v>
                </c:pt>
                <c:pt idx="11">
                  <c:v>0.57499999999999996</c:v>
                </c:pt>
                <c:pt idx="12">
                  <c:v>0.625</c:v>
                </c:pt>
                <c:pt idx="13">
                  <c:v>0.65</c:v>
                </c:pt>
                <c:pt idx="14">
                  <c:v>0.64999999999999991</c:v>
                </c:pt>
                <c:pt idx="15">
                  <c:v>0.64999999999999991</c:v>
                </c:pt>
                <c:pt idx="16">
                  <c:v>0.64999999999999991</c:v>
                </c:pt>
                <c:pt idx="17">
                  <c:v>0.625</c:v>
                </c:pt>
                <c:pt idx="18">
                  <c:v>0.64999999999999991</c:v>
                </c:pt>
                <c:pt idx="19">
                  <c:v>0.67500000000000004</c:v>
                </c:pt>
                <c:pt idx="20">
                  <c:v>0.67499999999999993</c:v>
                </c:pt>
                <c:pt idx="21">
                  <c:v>0.72500000000000009</c:v>
                </c:pt>
                <c:pt idx="22">
                  <c:v>0.75</c:v>
                </c:pt>
                <c:pt idx="23">
                  <c:v>0.75</c:v>
                </c:pt>
                <c:pt idx="24">
                  <c:v>0.77499999999999991</c:v>
                </c:pt>
                <c:pt idx="25">
                  <c:v>0.77499999999999991</c:v>
                </c:pt>
                <c:pt idx="26">
                  <c:v>0.77500000000000013</c:v>
                </c:pt>
                <c:pt idx="27">
                  <c:v>0.77499999999999991</c:v>
                </c:pt>
                <c:pt idx="28">
                  <c:v>0.85000000000000009</c:v>
                </c:pt>
                <c:pt idx="29">
                  <c:v>0.875</c:v>
                </c:pt>
                <c:pt idx="30">
                  <c:v>0.92500000000000004</c:v>
                </c:pt>
                <c:pt idx="31">
                  <c:v>0.95000000000000007</c:v>
                </c:pt>
                <c:pt idx="32">
                  <c:v>0.92499999999999993</c:v>
                </c:pt>
                <c:pt idx="33">
                  <c:v>0.92500000000000004</c:v>
                </c:pt>
                <c:pt idx="34">
                  <c:v>0.92500000000000004</c:v>
                </c:pt>
                <c:pt idx="35">
                  <c:v>0.95</c:v>
                </c:pt>
                <c:pt idx="36">
                  <c:v>0.92499999999999993</c:v>
                </c:pt>
                <c:pt idx="37">
                  <c:v>0.95</c:v>
                </c:pt>
                <c:pt idx="38">
                  <c:v>0.95</c:v>
                </c:pt>
                <c:pt idx="39">
                  <c:v>0.95</c:v>
                </c:pt>
                <c:pt idx="40" formatCode="General">
                  <c:v>0.97499999999999998</c:v>
                </c:pt>
                <c:pt idx="41" formatCode="General">
                  <c:v>1</c:v>
                </c:pt>
                <c:pt idx="42" formatCode="General">
                  <c:v>1.0250000000000001</c:v>
                </c:pt>
                <c:pt idx="43" formatCode="General">
                  <c:v>1.0249999999999999</c:v>
                </c:pt>
                <c:pt idx="44" formatCode="General">
                  <c:v>1.0249999999999999</c:v>
                </c:pt>
                <c:pt idx="45" formatCode="General">
                  <c:v>1</c:v>
                </c:pt>
              </c:numCache>
            </c:numRef>
          </c:val>
          <c:smooth val="0"/>
          <c:extLst>
            <c:ext xmlns:c16="http://schemas.microsoft.com/office/drawing/2014/chart" uri="{C3380CC4-5D6E-409C-BE32-E72D297353CC}">
              <c16:uniqueId val="{00000000-5F51-4825-B0C6-1798EF9DF6C1}"/>
            </c:ext>
          </c:extLst>
        </c:ser>
        <c:dLbls>
          <c:showLegendKey val="0"/>
          <c:showVal val="0"/>
          <c:showCatName val="0"/>
          <c:showSerName val="0"/>
          <c:showPercent val="0"/>
          <c:showBubbleSize val="0"/>
        </c:dLbls>
        <c:smooth val="0"/>
        <c:axId val="246203520"/>
        <c:axId val="246205056"/>
      </c:lineChart>
      <c:catAx>
        <c:axId val="246203520"/>
        <c:scaling>
          <c:orientation val="minMax"/>
        </c:scaling>
        <c:delete val="0"/>
        <c:axPos val="b"/>
        <c:numFmt formatCode="General" sourceLinked="1"/>
        <c:majorTickMark val="out"/>
        <c:minorTickMark val="none"/>
        <c:tickLblPos val="low"/>
        <c:txPr>
          <a:bodyPr/>
          <a:lstStyle/>
          <a:p>
            <a:pPr>
              <a:defRPr sz="900"/>
            </a:pPr>
            <a:endParaRPr lang="en-US"/>
          </a:p>
        </c:txPr>
        <c:crossAx val="246205056"/>
        <c:crosses val="autoZero"/>
        <c:auto val="0"/>
        <c:lblAlgn val="ctr"/>
        <c:lblOffset val="100"/>
        <c:tickLblSkip val="8"/>
        <c:tickMarkSkip val="4"/>
        <c:noMultiLvlLbl val="0"/>
      </c:catAx>
      <c:valAx>
        <c:axId val="246205056"/>
        <c:scaling>
          <c:orientation val="minMax"/>
        </c:scaling>
        <c:delete val="0"/>
        <c:axPos val="l"/>
        <c:numFmt formatCode="0.0" sourceLinked="0"/>
        <c:majorTickMark val="out"/>
        <c:minorTickMark val="none"/>
        <c:tickLblPos val="nextTo"/>
        <c:txPr>
          <a:bodyPr/>
          <a:lstStyle/>
          <a:p>
            <a:pPr>
              <a:defRPr sz="900"/>
            </a:pPr>
            <a:endParaRPr lang="en-US"/>
          </a:p>
        </c:txPr>
        <c:crossAx val="246203520"/>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076513496480246E-2"/>
          <c:y val="4.2816270895781848E-2"/>
          <c:w val="0.89087860657429374"/>
          <c:h val="0.85875190500381082"/>
        </c:manualLayout>
      </c:layout>
      <c:barChart>
        <c:barDir val="col"/>
        <c:grouping val="clustered"/>
        <c:varyColors val="0"/>
        <c:ser>
          <c:idx val="2"/>
          <c:order val="2"/>
          <c:tx>
            <c:strRef>
              <c:f>'Appendix Figure D.1'!$P$1</c:f>
              <c:strCache>
                <c:ptCount val="1"/>
                <c:pt idx="0">
                  <c:v>F/cast Shading</c:v>
                </c:pt>
              </c:strCache>
            </c:strRef>
          </c:tx>
          <c:spPr>
            <a:solidFill>
              <a:sysClr val="window" lastClr="FFFFFF">
                <a:lumMod val="85000"/>
              </a:sysClr>
            </a:solidFill>
          </c:spPr>
          <c:invertIfNegative val="0"/>
          <c:cat>
            <c:numRef>
              <c:f>'Appendix Figure D.1'!$M$2:$M$56</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'Appendix Figure D.1'!$P$2:$P$56</c:f>
              <c:numCache>
                <c:formatCode>_-* #,##0.0_-;\-* #,##0.0_-;_-* "-"??_-;_-@_-</c:formatCode>
                <c:ptCount val="55"/>
                <c:pt idx="49" formatCode="General">
                  <c:v>100000</c:v>
                </c:pt>
                <c:pt idx="50" formatCode="General">
                  <c:v>100000</c:v>
                </c:pt>
                <c:pt idx="51" formatCode="General">
                  <c:v>100000</c:v>
                </c:pt>
                <c:pt idx="52" formatCode="General">
                  <c:v>100000</c:v>
                </c:pt>
                <c:pt idx="53" formatCode="General">
                  <c:v>100000</c:v>
                </c:pt>
                <c:pt idx="54" formatCode="General">
                  <c:v>100000</c:v>
                </c:pt>
              </c:numCache>
            </c:numRef>
          </c:val>
          <c:extLst>
            <c:ext xmlns:c16="http://schemas.microsoft.com/office/drawing/2014/chart" uri="{C3380CC4-5D6E-409C-BE32-E72D297353CC}">
              <c16:uniqueId val="{00000000-9548-4B2C-AB29-8964DFD7E2F3}"/>
            </c:ext>
          </c:extLst>
        </c:ser>
        <c:dLbls>
          <c:showLegendKey val="0"/>
          <c:showVal val="0"/>
          <c:showCatName val="0"/>
          <c:showSerName val="0"/>
          <c:showPercent val="0"/>
          <c:showBubbleSize val="0"/>
        </c:dLbls>
        <c:gapWidth val="0"/>
        <c:overlap val="100"/>
        <c:axId val="248664064"/>
        <c:axId val="248665600"/>
      </c:barChart>
      <c:lineChart>
        <c:grouping val="standard"/>
        <c:varyColors val="0"/>
        <c:ser>
          <c:idx val="0"/>
          <c:order val="0"/>
          <c:tx>
            <c:strRef>
              <c:f>'Appendix Figure D.1'!$N$1</c:f>
              <c:strCache>
                <c:ptCount val="1"/>
                <c:pt idx="0">
                  <c:v>Unemployment</c:v>
                </c:pt>
              </c:strCache>
            </c:strRef>
          </c:tx>
          <c:spPr>
            <a:ln>
              <a:solidFill>
                <a:srgbClr val="1F497D">
                  <a:lumMod val="75000"/>
                </a:srgbClr>
              </a:solidFill>
            </a:ln>
          </c:spPr>
          <c:marker>
            <c:symbol val="none"/>
          </c:marker>
          <c:cat>
            <c:numRef>
              <c:f>'Appendix Figure D.1'!$M$2:$M$56</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'Appendix Figure D.1'!$N$2:$N$56</c:f>
              <c:numCache>
                <c:formatCode>_-* #,##0.0_-;\-* #,##0.0_-;_-* "-"??_-;_-@_-</c:formatCode>
                <c:ptCount val="55"/>
                <c:pt idx="0">
                  <c:v>6.3</c:v>
                </c:pt>
                <c:pt idx="1">
                  <c:v>6</c:v>
                </c:pt>
                <c:pt idx="2">
                  <c:v>6.7</c:v>
                </c:pt>
                <c:pt idx="3">
                  <c:v>6.2</c:v>
                </c:pt>
                <c:pt idx="4">
                  <c:v>5.8</c:v>
                </c:pt>
                <c:pt idx="5">
                  <c:v>7.9</c:v>
                </c:pt>
                <c:pt idx="6">
                  <c:v>9.8000000000000007</c:v>
                </c:pt>
                <c:pt idx="7">
                  <c:v>9.6999999999999993</c:v>
                </c:pt>
                <c:pt idx="8">
                  <c:v>9</c:v>
                </c:pt>
                <c:pt idx="9">
                  <c:v>7.8</c:v>
                </c:pt>
                <c:pt idx="10">
                  <c:v>8</c:v>
                </c:pt>
                <c:pt idx="11">
                  <c:v>10.8</c:v>
                </c:pt>
                <c:pt idx="12">
                  <c:v>12.5</c:v>
                </c:pt>
                <c:pt idx="13">
                  <c:v>13.9</c:v>
                </c:pt>
                <c:pt idx="14">
                  <c:v>15.5</c:v>
                </c:pt>
                <c:pt idx="15">
                  <c:v>16.8</c:v>
                </c:pt>
                <c:pt idx="16">
                  <c:v>16.8</c:v>
                </c:pt>
                <c:pt idx="17">
                  <c:v>16.600000000000001</c:v>
                </c:pt>
                <c:pt idx="18">
                  <c:v>16.2</c:v>
                </c:pt>
                <c:pt idx="19">
                  <c:v>14.7</c:v>
                </c:pt>
                <c:pt idx="20">
                  <c:v>13.4</c:v>
                </c:pt>
                <c:pt idx="21">
                  <c:v>14.7</c:v>
                </c:pt>
                <c:pt idx="22">
                  <c:v>15.4</c:v>
                </c:pt>
                <c:pt idx="23">
                  <c:v>15.6</c:v>
                </c:pt>
                <c:pt idx="24">
                  <c:v>14.3</c:v>
                </c:pt>
                <c:pt idx="25">
                  <c:v>12.3</c:v>
                </c:pt>
                <c:pt idx="26">
                  <c:v>11.7</c:v>
                </c:pt>
                <c:pt idx="27">
                  <c:v>9.9</c:v>
                </c:pt>
                <c:pt idx="28">
                  <c:v>7.8</c:v>
                </c:pt>
                <c:pt idx="29">
                  <c:v>5.9</c:v>
                </c:pt>
                <c:pt idx="30">
                  <c:v>4.5</c:v>
                </c:pt>
                <c:pt idx="31">
                  <c:v>4.2</c:v>
                </c:pt>
                <c:pt idx="32">
                  <c:v>4.7</c:v>
                </c:pt>
                <c:pt idx="33">
                  <c:v>4.8</c:v>
                </c:pt>
                <c:pt idx="34">
                  <c:v>4.7</c:v>
                </c:pt>
                <c:pt idx="35">
                  <c:v>4.5999999999999996</c:v>
                </c:pt>
                <c:pt idx="36">
                  <c:v>4.8</c:v>
                </c:pt>
                <c:pt idx="37">
                  <c:v>5</c:v>
                </c:pt>
                <c:pt idx="38">
                  <c:v>6.8</c:v>
                </c:pt>
                <c:pt idx="39">
                  <c:v>12.6</c:v>
                </c:pt>
                <c:pt idx="40">
                  <c:v>14.6</c:v>
                </c:pt>
                <c:pt idx="41">
                  <c:v>15.4</c:v>
                </c:pt>
                <c:pt idx="42">
                  <c:v>15.5</c:v>
                </c:pt>
                <c:pt idx="43">
                  <c:v>13.8</c:v>
                </c:pt>
                <c:pt idx="44">
                  <c:v>11.9</c:v>
                </c:pt>
                <c:pt idx="45">
                  <c:v>10</c:v>
                </c:pt>
                <c:pt idx="46">
                  <c:v>8.4</c:v>
                </c:pt>
                <c:pt idx="47">
                  <c:v>6.7</c:v>
                </c:pt>
                <c:pt idx="48">
                  <c:v>5.8</c:v>
                </c:pt>
                <c:pt idx="49">
                  <c:v>5.1098392202314953</c:v>
                </c:pt>
                <c:pt idx="50">
                  <c:v>5.6867108111095392</c:v>
                </c:pt>
                <c:pt idx="51">
                  <c:v>5.9218978985239126</c:v>
                </c:pt>
                <c:pt idx="52">
                  <c:v>5.8912905514657092</c:v>
                </c:pt>
                <c:pt idx="53">
                  <c:v>5.7453702766070993</c:v>
                </c:pt>
                <c:pt idx="54">
                  <c:v>5.4567465983808727</c:v>
                </c:pt>
              </c:numCache>
            </c:numRef>
          </c:val>
          <c:smooth val="0"/>
          <c:extLst>
            <c:ext xmlns:c16="http://schemas.microsoft.com/office/drawing/2014/chart" uri="{C3380CC4-5D6E-409C-BE32-E72D297353CC}">
              <c16:uniqueId val="{00000001-9548-4B2C-AB29-8964DFD7E2F3}"/>
            </c:ext>
          </c:extLst>
        </c:ser>
        <c:ser>
          <c:idx val="1"/>
          <c:order val="1"/>
          <c:tx>
            <c:strRef>
              <c:f>'Appendix Figure D.1'!$O$1</c:f>
              <c:strCache>
                <c:ptCount val="1"/>
                <c:pt idx="0">
                  <c:v>Long-term unemployment (&gt; one year)</c:v>
                </c:pt>
              </c:strCache>
            </c:strRef>
          </c:tx>
          <c:spPr>
            <a:ln>
              <a:solidFill>
                <a:srgbClr val="C0504D">
                  <a:lumMod val="40000"/>
                  <a:lumOff val="60000"/>
                </a:srgbClr>
              </a:solidFill>
              <a:prstDash val="sysDash"/>
            </a:ln>
          </c:spPr>
          <c:marker>
            <c:symbol val="none"/>
          </c:marker>
          <c:cat>
            <c:numRef>
              <c:f>'Appendix Figure D.1'!$M$2:$M$56</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'Appendix Figure D.1'!$O$2:$O$56</c:f>
              <c:numCache>
                <c:formatCode>_-* #,##0.0_-;\-* #,##0.0_-;_-* "-"??_-;_-@_-</c:formatCode>
                <c:ptCount val="55"/>
                <c:pt idx="28">
                  <c:v>3.6733630521623346</c:v>
                </c:pt>
                <c:pt idx="29">
                  <c:v>2.3172979640486191</c:v>
                </c:pt>
                <c:pt idx="30">
                  <c:v>1.5058455902160444</c:v>
                </c:pt>
                <c:pt idx="31">
                  <c:v>1.2669873564124805</c:v>
                </c:pt>
                <c:pt idx="32">
                  <c:v>1.3508640894223092</c:v>
                </c:pt>
                <c:pt idx="33">
                  <c:v>1.4914261920684388</c:v>
                </c:pt>
                <c:pt idx="34">
                  <c:v>1.5429606245258547</c:v>
                </c:pt>
                <c:pt idx="35">
                  <c:v>1.4216013198076449</c:v>
                </c:pt>
                <c:pt idx="36">
                  <c:v>1.4196130157275237</c:v>
                </c:pt>
                <c:pt idx="37">
                  <c:v>1.40516725126187</c:v>
                </c:pt>
                <c:pt idx="38">
                  <c:v>1.6968373749364083</c:v>
                </c:pt>
                <c:pt idx="39">
                  <c:v>3.5170267896830985</c:v>
                </c:pt>
                <c:pt idx="40">
                  <c:v>6.8675099866844214</c:v>
                </c:pt>
                <c:pt idx="41">
                  <c:v>8.7271260323401183</c:v>
                </c:pt>
                <c:pt idx="42">
                  <c:v>9.1565127467290157</c:v>
                </c:pt>
                <c:pt idx="43">
                  <c:v>7.9273925188919696</c:v>
                </c:pt>
                <c:pt idx="44">
                  <c:v>6.533854830310351</c:v>
                </c:pt>
                <c:pt idx="45">
                  <c:v>5.3085622324644479</c:v>
                </c:pt>
                <c:pt idx="46">
                  <c:v>4.2283934038781759</c:v>
                </c:pt>
                <c:pt idx="47">
                  <c:v>3.0112670068027212</c:v>
                </c:pt>
                <c:pt idx="48">
                  <c:v>2.08035406728531</c:v>
                </c:pt>
              </c:numCache>
            </c:numRef>
          </c:val>
          <c:smooth val="0"/>
          <c:extLst>
            <c:ext xmlns:c16="http://schemas.microsoft.com/office/drawing/2014/chart" uri="{C3380CC4-5D6E-409C-BE32-E72D297353CC}">
              <c16:uniqueId val="{00000002-9548-4B2C-AB29-8964DFD7E2F3}"/>
            </c:ext>
          </c:extLst>
        </c:ser>
        <c:dLbls>
          <c:showLegendKey val="0"/>
          <c:showVal val="0"/>
          <c:showCatName val="0"/>
          <c:showSerName val="0"/>
          <c:showPercent val="0"/>
          <c:showBubbleSize val="0"/>
        </c:dLbls>
        <c:marker val="1"/>
        <c:smooth val="0"/>
        <c:axId val="248664064"/>
        <c:axId val="248665600"/>
      </c:lineChart>
      <c:catAx>
        <c:axId val="248664064"/>
        <c:scaling>
          <c:orientation val="minMax"/>
        </c:scaling>
        <c:delete val="0"/>
        <c:axPos val="b"/>
        <c:numFmt formatCode="General" sourceLinked="1"/>
        <c:majorTickMark val="out"/>
        <c:minorTickMark val="none"/>
        <c:tickLblPos val="low"/>
        <c:crossAx val="248665600"/>
        <c:crosses val="autoZero"/>
        <c:auto val="1"/>
        <c:lblAlgn val="ctr"/>
        <c:lblOffset val="100"/>
        <c:tickLblSkip val="10"/>
        <c:noMultiLvlLbl val="0"/>
      </c:catAx>
      <c:valAx>
        <c:axId val="248665600"/>
        <c:scaling>
          <c:orientation val="minMax"/>
          <c:max val="25"/>
        </c:scaling>
        <c:delete val="0"/>
        <c:axPos val="l"/>
        <c:numFmt formatCode="0" sourceLinked="0"/>
        <c:majorTickMark val="out"/>
        <c:minorTickMark val="none"/>
        <c:tickLblPos val="nextTo"/>
        <c:crossAx val="248664064"/>
        <c:crosses val="autoZero"/>
        <c:crossBetween val="between"/>
      </c:valAx>
    </c:plotArea>
    <c:legend>
      <c:legendPos val="r"/>
      <c:legendEntry>
        <c:idx val="0"/>
        <c:delete val="1"/>
      </c:legendEntry>
      <c:layout>
        <c:manualLayout>
          <c:xMode val="edge"/>
          <c:yMode val="edge"/>
          <c:x val="0.11729256272401443"/>
          <c:y val="2.795379250579463E-2"/>
          <c:w val="0.8562275985663087"/>
          <c:h val="0.263348301841417"/>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58"/>
          <c:h val="0.83826804322777915"/>
        </c:manualLayout>
      </c:layout>
      <c:lineChart>
        <c:grouping val="standard"/>
        <c:varyColors val="0"/>
        <c:ser>
          <c:idx val="0"/>
          <c:order val="0"/>
          <c:tx>
            <c:strRef>
              <c:f>'Appendix Figure D.1'!$S$1</c:f>
              <c:strCache>
                <c:ptCount val="1"/>
                <c:pt idx="0">
                  <c:v>Employment Rate</c:v>
                </c:pt>
              </c:strCache>
            </c:strRef>
          </c:tx>
          <c:spPr>
            <a:ln w="19050">
              <a:solidFill>
                <a:srgbClr val="1F497D">
                  <a:lumMod val="50000"/>
                </a:srgbClr>
              </a:solidFill>
            </a:ln>
          </c:spPr>
          <c:marker>
            <c:symbol val="none"/>
          </c:marker>
          <c:cat>
            <c:numRef>
              <c:f>'Appendix Figure D.1'!$R$2:$R$88</c:f>
              <c:numCache>
                <c:formatCode>General</c:formatCode>
                <c:ptCount val="87"/>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pt idx="84">
                  <c:v>2019</c:v>
                </c:pt>
                <c:pt idx="85">
                  <c:v>2019</c:v>
                </c:pt>
                <c:pt idx="86">
                  <c:v>2019</c:v>
                </c:pt>
              </c:numCache>
            </c:numRef>
          </c:cat>
          <c:val>
            <c:numRef>
              <c:f>'Appendix Figure D.1'!$S$2:$S$88</c:f>
              <c:numCache>
                <c:formatCode>_-* #,##0.0_-;\-* #,##0.0_-;_-* "-"??_-;_-@_-</c:formatCode>
                <c:ptCount val="87"/>
                <c:pt idx="3">
                  <c:v>63.424999999999997</c:v>
                </c:pt>
                <c:pt idx="4">
                  <c:v>64.075000000000003</c:v>
                </c:pt>
                <c:pt idx="5">
                  <c:v>64.900000000000006</c:v>
                </c:pt>
                <c:pt idx="6">
                  <c:v>65.725000000000009</c:v>
                </c:pt>
                <c:pt idx="7">
                  <c:v>66.5</c:v>
                </c:pt>
                <c:pt idx="8">
                  <c:v>67.025000000000006</c:v>
                </c:pt>
                <c:pt idx="9">
                  <c:v>67.525000000000006</c:v>
                </c:pt>
                <c:pt idx="10">
                  <c:v>67.95</c:v>
                </c:pt>
                <c:pt idx="11">
                  <c:v>68.275000000000006</c:v>
                </c:pt>
                <c:pt idx="12">
                  <c:v>68.474999999999994</c:v>
                </c:pt>
                <c:pt idx="13">
                  <c:v>68.599999999999994</c:v>
                </c:pt>
                <c:pt idx="14">
                  <c:v>68.649999999999991</c:v>
                </c:pt>
                <c:pt idx="15">
                  <c:v>68.674999999999997</c:v>
                </c:pt>
                <c:pt idx="16">
                  <c:v>68.674999999999997</c:v>
                </c:pt>
                <c:pt idx="17">
                  <c:v>68.525000000000006</c:v>
                </c:pt>
                <c:pt idx="18">
                  <c:v>68.275000000000006</c:v>
                </c:pt>
                <c:pt idx="19">
                  <c:v>68.100000000000009</c:v>
                </c:pt>
                <c:pt idx="20">
                  <c:v>68.050000000000011</c:v>
                </c:pt>
                <c:pt idx="21">
                  <c:v>68.05</c:v>
                </c:pt>
                <c:pt idx="22">
                  <c:v>68</c:v>
                </c:pt>
                <c:pt idx="23">
                  <c:v>68.125</c:v>
                </c:pt>
                <c:pt idx="24">
                  <c:v>68.25</c:v>
                </c:pt>
                <c:pt idx="25">
                  <c:v>68.424999999999997</c:v>
                </c:pt>
                <c:pt idx="26">
                  <c:v>68.724999999999994</c:v>
                </c:pt>
                <c:pt idx="27">
                  <c:v>69.025000000000006</c:v>
                </c:pt>
                <c:pt idx="28">
                  <c:v>69.400000000000006</c:v>
                </c:pt>
                <c:pt idx="29">
                  <c:v>69.774999999999991</c:v>
                </c:pt>
                <c:pt idx="30">
                  <c:v>70.075000000000003</c:v>
                </c:pt>
                <c:pt idx="31">
                  <c:v>70.400000000000006</c:v>
                </c:pt>
                <c:pt idx="32">
                  <c:v>70.674999999999997</c:v>
                </c:pt>
                <c:pt idx="33">
                  <c:v>70.924999999999997</c:v>
                </c:pt>
                <c:pt idx="34">
                  <c:v>71.05</c:v>
                </c:pt>
                <c:pt idx="35">
                  <c:v>71.25</c:v>
                </c:pt>
                <c:pt idx="36">
                  <c:v>71.45</c:v>
                </c:pt>
                <c:pt idx="37">
                  <c:v>71.600000000000009</c:v>
                </c:pt>
                <c:pt idx="38">
                  <c:v>71.75</c:v>
                </c:pt>
                <c:pt idx="39">
                  <c:v>71.724999999999994</c:v>
                </c:pt>
                <c:pt idx="40">
                  <c:v>71.524999999999991</c:v>
                </c:pt>
                <c:pt idx="41">
                  <c:v>71.174999999999997</c:v>
                </c:pt>
                <c:pt idx="42">
                  <c:v>70.524999999999991</c:v>
                </c:pt>
                <c:pt idx="43">
                  <c:v>69.650000000000006</c:v>
                </c:pt>
                <c:pt idx="44">
                  <c:v>68.224999999999994</c:v>
                </c:pt>
                <c:pt idx="45">
                  <c:v>66.650000000000006</c:v>
                </c:pt>
                <c:pt idx="46">
                  <c:v>65.025000000000006</c:v>
                </c:pt>
                <c:pt idx="47">
                  <c:v>63.65</c:v>
                </c:pt>
                <c:pt idx="48">
                  <c:v>62.725000000000001</c:v>
                </c:pt>
                <c:pt idx="49">
                  <c:v>62.074999999999996</c:v>
                </c:pt>
                <c:pt idx="50">
                  <c:v>61.525000000000006</c:v>
                </c:pt>
                <c:pt idx="51">
                  <c:v>61</c:v>
                </c:pt>
                <c:pt idx="52">
                  <c:v>60.6</c:v>
                </c:pt>
                <c:pt idx="53">
                  <c:v>60.349999999999994</c:v>
                </c:pt>
                <c:pt idx="54">
                  <c:v>60.05</c:v>
                </c:pt>
                <c:pt idx="55">
                  <c:v>60.024999999999999</c:v>
                </c:pt>
                <c:pt idx="56">
                  <c:v>59.95</c:v>
                </c:pt>
                <c:pt idx="57">
                  <c:v>59.8</c:v>
                </c:pt>
                <c:pt idx="58">
                  <c:v>59.85</c:v>
                </c:pt>
                <c:pt idx="59">
                  <c:v>59.900000000000006</c:v>
                </c:pt>
                <c:pt idx="60">
                  <c:v>60.150000000000006</c:v>
                </c:pt>
                <c:pt idx="61">
                  <c:v>60.55</c:v>
                </c:pt>
                <c:pt idx="62">
                  <c:v>61.125</c:v>
                </c:pt>
                <c:pt idx="63">
                  <c:v>61.724999999999994</c:v>
                </c:pt>
                <c:pt idx="64">
                  <c:v>62.15</c:v>
                </c:pt>
                <c:pt idx="65">
                  <c:v>62.45</c:v>
                </c:pt>
                <c:pt idx="66">
                  <c:v>62.775000000000006</c:v>
                </c:pt>
                <c:pt idx="67">
                  <c:v>63.15</c:v>
                </c:pt>
                <c:pt idx="68">
                  <c:v>63.574999999999996</c:v>
                </c:pt>
                <c:pt idx="69">
                  <c:v>64.075000000000003</c:v>
                </c:pt>
                <c:pt idx="70">
                  <c:v>64.449999999999989</c:v>
                </c:pt>
                <c:pt idx="71">
                  <c:v>64.775000000000006</c:v>
                </c:pt>
                <c:pt idx="72">
                  <c:v>65.125</c:v>
                </c:pt>
                <c:pt idx="73">
                  <c:v>65.55</c:v>
                </c:pt>
                <c:pt idx="74">
                  <c:v>66.025000000000006</c:v>
                </c:pt>
                <c:pt idx="75">
                  <c:v>66.425000000000011</c:v>
                </c:pt>
                <c:pt idx="76">
                  <c:v>66.875</c:v>
                </c:pt>
                <c:pt idx="77">
                  <c:v>67.150000000000006</c:v>
                </c:pt>
                <c:pt idx="78">
                  <c:v>67.349999999999994</c:v>
                </c:pt>
                <c:pt idx="79">
                  <c:v>67.650000000000006</c:v>
                </c:pt>
                <c:pt idx="80">
                  <c:v>67.900000000000006</c:v>
                </c:pt>
                <c:pt idx="81">
                  <c:v>68.174999999999997</c:v>
                </c:pt>
                <c:pt idx="82">
                  <c:v>68.45</c:v>
                </c:pt>
                <c:pt idx="83">
                  <c:v>68.650000000000006</c:v>
                </c:pt>
                <c:pt idx="84">
                  <c:v>69</c:v>
                </c:pt>
                <c:pt idx="85">
                  <c:v>69.149999999999991</c:v>
                </c:pt>
                <c:pt idx="86">
                  <c:v>69.275000000000006</c:v>
                </c:pt>
              </c:numCache>
            </c:numRef>
          </c:val>
          <c:smooth val="0"/>
          <c:extLst>
            <c:ext xmlns:c16="http://schemas.microsoft.com/office/drawing/2014/chart" uri="{C3380CC4-5D6E-409C-BE32-E72D297353CC}">
              <c16:uniqueId val="{00000000-AF7D-4555-A912-93AFAA8FEEFC}"/>
            </c:ext>
          </c:extLst>
        </c:ser>
        <c:dLbls>
          <c:showLegendKey val="0"/>
          <c:showVal val="0"/>
          <c:showCatName val="0"/>
          <c:showSerName val="0"/>
          <c:showPercent val="0"/>
          <c:showBubbleSize val="0"/>
        </c:dLbls>
        <c:smooth val="0"/>
        <c:axId val="248711424"/>
        <c:axId val="248713216"/>
      </c:lineChart>
      <c:catAx>
        <c:axId val="248711424"/>
        <c:scaling>
          <c:orientation val="minMax"/>
        </c:scaling>
        <c:delete val="0"/>
        <c:axPos val="b"/>
        <c:numFmt formatCode="General" sourceLinked="1"/>
        <c:majorTickMark val="out"/>
        <c:minorTickMark val="none"/>
        <c:tickLblPos val="low"/>
        <c:crossAx val="248713216"/>
        <c:crosses val="autoZero"/>
        <c:auto val="0"/>
        <c:lblAlgn val="ctr"/>
        <c:lblOffset val="100"/>
        <c:tickLblSkip val="16"/>
        <c:tickMarkSkip val="4"/>
        <c:noMultiLvlLbl val="0"/>
      </c:catAx>
      <c:valAx>
        <c:axId val="248713216"/>
        <c:scaling>
          <c:orientation val="minMax"/>
          <c:min val="0"/>
        </c:scaling>
        <c:delete val="0"/>
        <c:axPos val="l"/>
        <c:numFmt formatCode="0" sourceLinked="0"/>
        <c:majorTickMark val="out"/>
        <c:minorTickMark val="none"/>
        <c:tickLblPos val="nextTo"/>
        <c:crossAx val="24871142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58"/>
          <c:h val="0.83826804322777915"/>
        </c:manualLayout>
      </c:layout>
      <c:lineChart>
        <c:grouping val="standard"/>
        <c:varyColors val="0"/>
        <c:ser>
          <c:idx val="0"/>
          <c:order val="0"/>
          <c:tx>
            <c:strRef>
              <c:f>'Appendix Figure D.1'!$V$1</c:f>
              <c:strCache>
                <c:ptCount val="1"/>
                <c:pt idx="0">
                  <c:v>15-24</c:v>
                </c:pt>
              </c:strCache>
            </c:strRef>
          </c:tx>
          <c:spPr>
            <a:ln w="19050">
              <a:solidFill>
                <a:srgbClr val="1F497D">
                  <a:lumMod val="75000"/>
                </a:srgbClr>
              </a:solidFill>
            </a:ln>
          </c:spPr>
          <c:marker>
            <c:symbol val="none"/>
          </c:marker>
          <c:cat>
            <c:numRef>
              <c:f>'Appendix Figure D.1'!$U$2:$U$88</c:f>
              <c:numCache>
                <c:formatCode>General</c:formatCode>
                <c:ptCount val="87"/>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pt idx="84">
                  <c:v>2019</c:v>
                </c:pt>
                <c:pt idx="85">
                  <c:v>2019</c:v>
                </c:pt>
                <c:pt idx="86">
                  <c:v>2019</c:v>
                </c:pt>
              </c:numCache>
            </c:numRef>
          </c:cat>
          <c:val>
            <c:numRef>
              <c:f>'Appendix Figure D.1'!$V$2:$V$88</c:f>
              <c:numCache>
                <c:formatCode>_-* #,##0.0_-;\-* #,##0.0_-;_-* "-"??_-;_-@_-</c:formatCode>
                <c:ptCount val="87"/>
                <c:pt idx="3">
                  <c:v>56.124463285625396</c:v>
                </c:pt>
                <c:pt idx="4">
                  <c:v>56.932090149745704</c:v>
                </c:pt>
                <c:pt idx="5">
                  <c:v>58.254722700479149</c:v>
                </c:pt>
                <c:pt idx="6">
                  <c:v>59.563711404553246</c:v>
                </c:pt>
                <c:pt idx="7">
                  <c:v>60.63771404109589</c:v>
                </c:pt>
                <c:pt idx="8">
                  <c:v>61.254672964697136</c:v>
                </c:pt>
                <c:pt idx="9">
                  <c:v>61.617385517217812</c:v>
                </c:pt>
                <c:pt idx="10">
                  <c:v>62.085204723816567</c:v>
                </c:pt>
                <c:pt idx="11">
                  <c:v>62.301185092780287</c:v>
                </c:pt>
                <c:pt idx="12">
                  <c:v>62.16830223629804</c:v>
                </c:pt>
                <c:pt idx="13">
                  <c:v>61.801021094006252</c:v>
                </c:pt>
                <c:pt idx="14">
                  <c:v>61.189714158202364</c:v>
                </c:pt>
                <c:pt idx="15">
                  <c:v>60.667163009404398</c:v>
                </c:pt>
                <c:pt idx="16">
                  <c:v>60.223822692210909</c:v>
                </c:pt>
                <c:pt idx="17">
                  <c:v>59.553517483269289</c:v>
                </c:pt>
                <c:pt idx="18">
                  <c:v>58.838742917388473</c:v>
                </c:pt>
                <c:pt idx="19">
                  <c:v>58.439298519095871</c:v>
                </c:pt>
                <c:pt idx="20">
                  <c:v>58.40057830286846</c:v>
                </c:pt>
                <c:pt idx="21">
                  <c:v>58.503122969603716</c:v>
                </c:pt>
                <c:pt idx="22">
                  <c:v>58.390460433867943</c:v>
                </c:pt>
                <c:pt idx="23">
                  <c:v>58.433313762329732</c:v>
                </c:pt>
                <c:pt idx="24">
                  <c:v>58.412608832361535</c:v>
                </c:pt>
                <c:pt idx="25">
                  <c:v>58.436765421118025</c:v>
                </c:pt>
                <c:pt idx="26">
                  <c:v>58.714439534574694</c:v>
                </c:pt>
                <c:pt idx="27">
                  <c:v>59.106414499605989</c:v>
                </c:pt>
                <c:pt idx="28">
                  <c:v>59.401370056682005</c:v>
                </c:pt>
                <c:pt idx="29">
                  <c:v>59.845975687344556</c:v>
                </c:pt>
                <c:pt idx="30">
                  <c:v>59.919563798692579</c:v>
                </c:pt>
                <c:pt idx="31">
                  <c:v>60.266918393167799</c:v>
                </c:pt>
                <c:pt idx="32">
                  <c:v>60.728066835377824</c:v>
                </c:pt>
                <c:pt idx="33">
                  <c:v>61.154111091474142</c:v>
                </c:pt>
                <c:pt idx="34">
                  <c:v>61.522750655179578</c:v>
                </c:pt>
                <c:pt idx="35">
                  <c:v>62.026997180451119</c:v>
                </c:pt>
                <c:pt idx="36">
                  <c:v>62.623516942876535</c:v>
                </c:pt>
                <c:pt idx="37">
                  <c:v>62.997349300902691</c:v>
                </c:pt>
                <c:pt idx="38">
                  <c:v>63.09675649770918</c:v>
                </c:pt>
                <c:pt idx="39">
                  <c:v>63.07342406876792</c:v>
                </c:pt>
                <c:pt idx="40">
                  <c:v>62.239596946022253</c:v>
                </c:pt>
                <c:pt idx="41">
                  <c:v>61.299885209240635</c:v>
                </c:pt>
                <c:pt idx="42">
                  <c:v>59.604281372167158</c:v>
                </c:pt>
                <c:pt idx="43">
                  <c:v>57.187268380155416</c:v>
                </c:pt>
                <c:pt idx="44">
                  <c:v>54.450770841420763</c:v>
                </c:pt>
                <c:pt idx="45">
                  <c:v>51.33761482687661</c:v>
                </c:pt>
                <c:pt idx="46">
                  <c:v>47.848129308412211</c:v>
                </c:pt>
                <c:pt idx="47">
                  <c:v>45.446061353476182</c:v>
                </c:pt>
                <c:pt idx="48">
                  <c:v>43.097229700715253</c:v>
                </c:pt>
                <c:pt idx="49">
                  <c:v>41.374654391803553</c:v>
                </c:pt>
                <c:pt idx="50">
                  <c:v>40.016427892078049</c:v>
                </c:pt>
                <c:pt idx="51">
                  <c:v>38.780099886308264</c:v>
                </c:pt>
                <c:pt idx="52">
                  <c:v>38.139196190312539</c:v>
                </c:pt>
                <c:pt idx="53">
                  <c:v>37.305722521723659</c:v>
                </c:pt>
                <c:pt idx="54">
                  <c:v>36.523728618068745</c:v>
                </c:pt>
                <c:pt idx="55">
                  <c:v>36.168702553485161</c:v>
                </c:pt>
                <c:pt idx="56">
                  <c:v>35.531931789198438</c:v>
                </c:pt>
                <c:pt idx="57">
                  <c:v>35.169171863356475</c:v>
                </c:pt>
                <c:pt idx="58">
                  <c:v>35.087044673018411</c:v>
                </c:pt>
                <c:pt idx="59">
                  <c:v>34.836317507942113</c:v>
                </c:pt>
                <c:pt idx="60">
                  <c:v>35.017681283845654</c:v>
                </c:pt>
                <c:pt idx="61">
                  <c:v>35.470546486844547</c:v>
                </c:pt>
                <c:pt idx="62">
                  <c:v>36.178828037266399</c:v>
                </c:pt>
                <c:pt idx="63">
                  <c:v>36.608068524764782</c:v>
                </c:pt>
                <c:pt idx="64">
                  <c:v>36.6198489933264</c:v>
                </c:pt>
                <c:pt idx="65">
                  <c:v>36.325129796594567</c:v>
                </c:pt>
                <c:pt idx="66">
                  <c:v>36.459421012760536</c:v>
                </c:pt>
                <c:pt idx="67">
                  <c:v>36.825343794076161</c:v>
                </c:pt>
                <c:pt idx="68">
                  <c:v>37.246702924066369</c:v>
                </c:pt>
                <c:pt idx="69">
                  <c:v>37.759050776480741</c:v>
                </c:pt>
                <c:pt idx="70">
                  <c:v>37.948628599008451</c:v>
                </c:pt>
                <c:pt idx="71">
                  <c:v>37.868286389083273</c:v>
                </c:pt>
                <c:pt idx="72">
                  <c:v>38.242201509005277</c:v>
                </c:pt>
                <c:pt idx="73">
                  <c:v>39.71026576618975</c:v>
                </c:pt>
                <c:pt idx="74">
                  <c:v>40.965553298383199</c:v>
                </c:pt>
                <c:pt idx="75">
                  <c:v>42.006033582738816</c:v>
                </c:pt>
                <c:pt idx="76">
                  <c:v>42.621413427918256</c:v>
                </c:pt>
                <c:pt idx="77">
                  <c:v>42.140603113395031</c:v>
                </c:pt>
                <c:pt idx="78">
                  <c:v>40.519982343877984</c:v>
                </c:pt>
                <c:pt idx="79">
                  <c:v>39.913068570451436</c:v>
                </c:pt>
                <c:pt idx="80">
                  <c:v>39.402561068821939</c:v>
                </c:pt>
                <c:pt idx="81">
                  <c:v>39.169493652717172</c:v>
                </c:pt>
                <c:pt idx="82">
                  <c:v>40.092681607325012</c:v>
                </c:pt>
                <c:pt idx="83">
                  <c:v>40.273464079273325</c:v>
                </c:pt>
                <c:pt idx="84">
                  <c:v>40.775489462157836</c:v>
                </c:pt>
                <c:pt idx="85">
                  <c:v>40.801953409148609</c:v>
                </c:pt>
                <c:pt idx="86">
                  <c:v>40.770158304805733</c:v>
                </c:pt>
              </c:numCache>
            </c:numRef>
          </c:val>
          <c:smooth val="0"/>
          <c:extLst>
            <c:ext xmlns:c16="http://schemas.microsoft.com/office/drawing/2014/chart" uri="{C3380CC4-5D6E-409C-BE32-E72D297353CC}">
              <c16:uniqueId val="{00000000-6007-490C-A4D4-CD523D20D3B7}"/>
            </c:ext>
          </c:extLst>
        </c:ser>
        <c:ser>
          <c:idx val="1"/>
          <c:order val="1"/>
          <c:tx>
            <c:strRef>
              <c:f>'Appendix Figure D.1'!$W$1</c:f>
              <c:strCache>
                <c:ptCount val="1"/>
                <c:pt idx="0">
                  <c:v>25-44</c:v>
                </c:pt>
              </c:strCache>
            </c:strRef>
          </c:tx>
          <c:spPr>
            <a:ln w="19050">
              <a:solidFill>
                <a:sysClr val="windowText" lastClr="000000"/>
              </a:solidFill>
              <a:prstDash val="lgDash"/>
            </a:ln>
          </c:spPr>
          <c:marker>
            <c:symbol val="none"/>
          </c:marker>
          <c:cat>
            <c:numRef>
              <c:f>'Appendix Figure D.1'!$U$2:$U$88</c:f>
              <c:numCache>
                <c:formatCode>General</c:formatCode>
                <c:ptCount val="87"/>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pt idx="84">
                  <c:v>2019</c:v>
                </c:pt>
                <c:pt idx="85">
                  <c:v>2019</c:v>
                </c:pt>
                <c:pt idx="86">
                  <c:v>2019</c:v>
                </c:pt>
              </c:numCache>
            </c:numRef>
          </c:cat>
          <c:val>
            <c:numRef>
              <c:f>'Appendix Figure D.1'!$W$2:$W$88</c:f>
              <c:numCache>
                <c:formatCode>_-* #,##0.0_-;\-* #,##0.0_-;_-* "-"??_-;_-@_-</c:formatCode>
                <c:ptCount val="87"/>
                <c:pt idx="3">
                  <c:v>74.656021535845852</c:v>
                </c:pt>
                <c:pt idx="4">
                  <c:v>75.269330946986983</c:v>
                </c:pt>
                <c:pt idx="5">
                  <c:v>75.89436315605559</c:v>
                </c:pt>
                <c:pt idx="6">
                  <c:v>76.495950760317555</c:v>
                </c:pt>
                <c:pt idx="7">
                  <c:v>77.021502590673578</c:v>
                </c:pt>
                <c:pt idx="8">
                  <c:v>77.449583915743702</c:v>
                </c:pt>
                <c:pt idx="9">
                  <c:v>77.913576967985676</c:v>
                </c:pt>
                <c:pt idx="10">
                  <c:v>78.275497481367552</c:v>
                </c:pt>
                <c:pt idx="11">
                  <c:v>78.563490881184549</c:v>
                </c:pt>
                <c:pt idx="12">
                  <c:v>78.838679938416277</c:v>
                </c:pt>
                <c:pt idx="13">
                  <c:v>79.039627781116948</c:v>
                </c:pt>
                <c:pt idx="14">
                  <c:v>79.19298565796521</c:v>
                </c:pt>
                <c:pt idx="15">
                  <c:v>79.282744505735039</c:v>
                </c:pt>
                <c:pt idx="16">
                  <c:v>79.249176445096381</c:v>
                </c:pt>
                <c:pt idx="17">
                  <c:v>79.04221507388948</c:v>
                </c:pt>
                <c:pt idx="18">
                  <c:v>78.767457749700753</c:v>
                </c:pt>
                <c:pt idx="19">
                  <c:v>78.491195035160558</c:v>
                </c:pt>
                <c:pt idx="20">
                  <c:v>78.270636533484222</c:v>
                </c:pt>
                <c:pt idx="21">
                  <c:v>78.17986671760724</c:v>
                </c:pt>
                <c:pt idx="22">
                  <c:v>78.078285649114619</c:v>
                </c:pt>
                <c:pt idx="23">
                  <c:v>78.173097758663459</c:v>
                </c:pt>
                <c:pt idx="24">
                  <c:v>78.204704293849602</c:v>
                </c:pt>
                <c:pt idx="25">
                  <c:v>78.265947546462172</c:v>
                </c:pt>
                <c:pt idx="26">
                  <c:v>78.496422244718147</c:v>
                </c:pt>
                <c:pt idx="27">
                  <c:v>78.605352822580642</c:v>
                </c:pt>
                <c:pt idx="28">
                  <c:v>78.924267583802802</c:v>
                </c:pt>
                <c:pt idx="29">
                  <c:v>79.22053055895266</c:v>
                </c:pt>
                <c:pt idx="30">
                  <c:v>79.497306494215991</c:v>
                </c:pt>
                <c:pt idx="31">
                  <c:v>79.701542106898685</c:v>
                </c:pt>
                <c:pt idx="32">
                  <c:v>79.795646548806531</c:v>
                </c:pt>
                <c:pt idx="33">
                  <c:v>79.885637613269026</c:v>
                </c:pt>
                <c:pt idx="34">
                  <c:v>79.713676023935193</c:v>
                </c:pt>
                <c:pt idx="35">
                  <c:v>79.726289734236587</c:v>
                </c:pt>
                <c:pt idx="36">
                  <c:v>79.789066998969105</c:v>
                </c:pt>
                <c:pt idx="37">
                  <c:v>79.769184023993446</c:v>
                </c:pt>
                <c:pt idx="38">
                  <c:v>79.962706468507122</c:v>
                </c:pt>
                <c:pt idx="39">
                  <c:v>79.851820932716265</c:v>
                </c:pt>
                <c:pt idx="40">
                  <c:v>79.719258223814322</c:v>
                </c:pt>
                <c:pt idx="41">
                  <c:v>79.432681626023495</c:v>
                </c:pt>
                <c:pt idx="42">
                  <c:v>78.975118917121534</c:v>
                </c:pt>
                <c:pt idx="43">
                  <c:v>78.378815972222213</c:v>
                </c:pt>
                <c:pt idx="44">
                  <c:v>77.00940987759823</c:v>
                </c:pt>
                <c:pt idx="45">
                  <c:v>75.523585726555496</c:v>
                </c:pt>
                <c:pt idx="46">
                  <c:v>74.108747686623857</c:v>
                </c:pt>
                <c:pt idx="47">
                  <c:v>72.822914508666543</c:v>
                </c:pt>
                <c:pt idx="48">
                  <c:v>72.094552561342098</c:v>
                </c:pt>
                <c:pt idx="49">
                  <c:v>71.598418931270189</c:v>
                </c:pt>
                <c:pt idx="50">
                  <c:v>71.055099813418735</c:v>
                </c:pt>
                <c:pt idx="51">
                  <c:v>70.472516097763616</c:v>
                </c:pt>
                <c:pt idx="52">
                  <c:v>69.884015812217285</c:v>
                </c:pt>
                <c:pt idx="53">
                  <c:v>69.57287322389152</c:v>
                </c:pt>
                <c:pt idx="54">
                  <c:v>69.389248490294975</c:v>
                </c:pt>
                <c:pt idx="55">
                  <c:v>69.518021329467786</c:v>
                </c:pt>
                <c:pt idx="56">
                  <c:v>69.720525303352787</c:v>
                </c:pt>
                <c:pt idx="57">
                  <c:v>69.811362492960484</c:v>
                </c:pt>
                <c:pt idx="58">
                  <c:v>69.985300047451588</c:v>
                </c:pt>
                <c:pt idx="59">
                  <c:v>70.141916324113424</c:v>
                </c:pt>
                <c:pt idx="60">
                  <c:v>70.43322495161091</c:v>
                </c:pt>
                <c:pt idx="61">
                  <c:v>70.822236301257533</c:v>
                </c:pt>
                <c:pt idx="62">
                  <c:v>71.335362420830407</c:v>
                </c:pt>
                <c:pt idx="63">
                  <c:v>71.93422237860662</c:v>
                </c:pt>
                <c:pt idx="64">
                  <c:v>72.602741187452239</c:v>
                </c:pt>
                <c:pt idx="65">
                  <c:v>73.172157100245343</c:v>
                </c:pt>
                <c:pt idx="66">
                  <c:v>73.666797289025311</c:v>
                </c:pt>
                <c:pt idx="67">
                  <c:v>74.225003552650264</c:v>
                </c:pt>
                <c:pt idx="68">
                  <c:v>74.630844094741434</c:v>
                </c:pt>
                <c:pt idx="69">
                  <c:v>75.032122477657623</c:v>
                </c:pt>
                <c:pt idx="70">
                  <c:v>75.343312384034135</c:v>
                </c:pt>
                <c:pt idx="71">
                  <c:v>75.630117084314989</c:v>
                </c:pt>
                <c:pt idx="72">
                  <c:v>75.833956515046054</c:v>
                </c:pt>
                <c:pt idx="73">
                  <c:v>76.061583493967305</c:v>
                </c:pt>
                <c:pt idx="74">
                  <c:v>76.496995921682014</c:v>
                </c:pt>
                <c:pt idx="75">
                  <c:v>76.872656250000006</c:v>
                </c:pt>
                <c:pt idx="76">
                  <c:v>77.514207349785408</c:v>
                </c:pt>
                <c:pt idx="77">
                  <c:v>78.031247094062948</c:v>
                </c:pt>
                <c:pt idx="78">
                  <c:v>78.651215799356223</c:v>
                </c:pt>
                <c:pt idx="79">
                  <c:v>79.208783977110159</c:v>
                </c:pt>
                <c:pt idx="80">
                  <c:v>79.696379701477127</c:v>
                </c:pt>
                <c:pt idx="81">
                  <c:v>80.110642204798339</c:v>
                </c:pt>
                <c:pt idx="82">
                  <c:v>80.225208882273336</c:v>
                </c:pt>
                <c:pt idx="83">
                  <c:v>80.413301913841295</c:v>
                </c:pt>
                <c:pt idx="84">
                  <c:v>80.693043353433623</c:v>
                </c:pt>
                <c:pt idx="85">
                  <c:v>80.836412867861512</c:v>
                </c:pt>
                <c:pt idx="86">
                  <c:v>80.921352528045503</c:v>
                </c:pt>
              </c:numCache>
            </c:numRef>
          </c:val>
          <c:smooth val="0"/>
          <c:extLst>
            <c:ext xmlns:c16="http://schemas.microsoft.com/office/drawing/2014/chart" uri="{C3380CC4-5D6E-409C-BE32-E72D297353CC}">
              <c16:uniqueId val="{00000001-6007-490C-A4D4-CD523D20D3B7}"/>
            </c:ext>
          </c:extLst>
        </c:ser>
        <c:ser>
          <c:idx val="2"/>
          <c:order val="2"/>
          <c:tx>
            <c:strRef>
              <c:f>'Appendix Figure D.1'!$X$1</c:f>
              <c:strCache>
                <c:ptCount val="1"/>
                <c:pt idx="0">
                  <c:v>45-54</c:v>
                </c:pt>
              </c:strCache>
            </c:strRef>
          </c:tx>
          <c:spPr>
            <a:ln w="19050">
              <a:solidFill>
                <a:srgbClr val="C0504D"/>
              </a:solidFill>
              <a:prstDash val="dash"/>
            </a:ln>
          </c:spPr>
          <c:marker>
            <c:symbol val="none"/>
          </c:marker>
          <c:cat>
            <c:numRef>
              <c:f>'Appendix Figure D.1'!$U$2:$U$88</c:f>
              <c:numCache>
                <c:formatCode>General</c:formatCode>
                <c:ptCount val="87"/>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pt idx="84">
                  <c:v>2019</c:v>
                </c:pt>
                <c:pt idx="85">
                  <c:v>2019</c:v>
                </c:pt>
                <c:pt idx="86">
                  <c:v>2019</c:v>
                </c:pt>
              </c:numCache>
            </c:numRef>
          </c:cat>
          <c:val>
            <c:numRef>
              <c:f>'Appendix Figure D.1'!$X$2:$X$88</c:f>
              <c:numCache>
                <c:formatCode>_-* #,##0.0_-;\-* #,##0.0_-;_-* "-"??_-;_-@_-</c:formatCode>
                <c:ptCount val="87"/>
                <c:pt idx="3">
                  <c:v>62.224999999999994</c:v>
                </c:pt>
                <c:pt idx="4">
                  <c:v>62.875</c:v>
                </c:pt>
                <c:pt idx="5">
                  <c:v>63.574999999999996</c:v>
                </c:pt>
                <c:pt idx="6">
                  <c:v>64.349999999999994</c:v>
                </c:pt>
                <c:pt idx="7">
                  <c:v>65.2</c:v>
                </c:pt>
                <c:pt idx="8">
                  <c:v>65.875</c:v>
                </c:pt>
                <c:pt idx="9">
                  <c:v>66.625</c:v>
                </c:pt>
                <c:pt idx="10">
                  <c:v>67.2</c:v>
                </c:pt>
                <c:pt idx="11">
                  <c:v>67.674999999999997</c:v>
                </c:pt>
                <c:pt idx="12">
                  <c:v>67.900000000000006</c:v>
                </c:pt>
                <c:pt idx="13">
                  <c:v>68.275000000000006</c:v>
                </c:pt>
                <c:pt idx="14">
                  <c:v>68.75</c:v>
                </c:pt>
                <c:pt idx="15">
                  <c:v>69.099999999999994</c:v>
                </c:pt>
                <c:pt idx="16">
                  <c:v>69.599999999999994</c:v>
                </c:pt>
                <c:pt idx="17">
                  <c:v>69.974999999999994</c:v>
                </c:pt>
                <c:pt idx="18">
                  <c:v>70.074999999999989</c:v>
                </c:pt>
                <c:pt idx="19">
                  <c:v>70.05</c:v>
                </c:pt>
                <c:pt idx="20">
                  <c:v>70.05</c:v>
                </c:pt>
                <c:pt idx="21">
                  <c:v>69.900000000000006</c:v>
                </c:pt>
                <c:pt idx="22">
                  <c:v>69.924999999999997</c:v>
                </c:pt>
                <c:pt idx="23">
                  <c:v>70.2</c:v>
                </c:pt>
                <c:pt idx="24">
                  <c:v>70.7</c:v>
                </c:pt>
                <c:pt idx="25">
                  <c:v>71.325000000000003</c:v>
                </c:pt>
                <c:pt idx="26">
                  <c:v>71.924999999999997</c:v>
                </c:pt>
                <c:pt idx="27">
                  <c:v>72.45</c:v>
                </c:pt>
                <c:pt idx="28">
                  <c:v>72.825000000000003</c:v>
                </c:pt>
                <c:pt idx="29">
                  <c:v>73</c:v>
                </c:pt>
                <c:pt idx="30">
                  <c:v>73.3</c:v>
                </c:pt>
                <c:pt idx="31">
                  <c:v>73.674999999999997</c:v>
                </c:pt>
                <c:pt idx="32">
                  <c:v>73.849999999999994</c:v>
                </c:pt>
                <c:pt idx="33">
                  <c:v>74</c:v>
                </c:pt>
                <c:pt idx="34">
                  <c:v>74.224999999999994</c:v>
                </c:pt>
                <c:pt idx="35">
                  <c:v>74.275000000000006</c:v>
                </c:pt>
                <c:pt idx="36">
                  <c:v>74.399999999999991</c:v>
                </c:pt>
                <c:pt idx="37">
                  <c:v>74.75</c:v>
                </c:pt>
                <c:pt idx="38">
                  <c:v>74.974999999999994</c:v>
                </c:pt>
                <c:pt idx="39">
                  <c:v>75.3</c:v>
                </c:pt>
                <c:pt idx="40">
                  <c:v>75.400000000000006</c:v>
                </c:pt>
                <c:pt idx="41">
                  <c:v>75.349999999999994</c:v>
                </c:pt>
                <c:pt idx="42">
                  <c:v>74.974999999999994</c:v>
                </c:pt>
                <c:pt idx="43">
                  <c:v>74.599999999999994</c:v>
                </c:pt>
                <c:pt idx="44">
                  <c:v>73.675000000000011</c:v>
                </c:pt>
                <c:pt idx="45">
                  <c:v>72.650000000000006</c:v>
                </c:pt>
                <c:pt idx="46">
                  <c:v>71.75</c:v>
                </c:pt>
                <c:pt idx="47">
                  <c:v>70.75</c:v>
                </c:pt>
                <c:pt idx="48">
                  <c:v>70.375</c:v>
                </c:pt>
                <c:pt idx="49">
                  <c:v>69.95</c:v>
                </c:pt>
                <c:pt idx="50">
                  <c:v>69.674999999999997</c:v>
                </c:pt>
                <c:pt idx="51">
                  <c:v>69.350000000000009</c:v>
                </c:pt>
                <c:pt idx="52">
                  <c:v>69.099999999999994</c:v>
                </c:pt>
                <c:pt idx="53">
                  <c:v>69.025000000000006</c:v>
                </c:pt>
                <c:pt idx="54">
                  <c:v>68.550000000000011</c:v>
                </c:pt>
                <c:pt idx="55">
                  <c:v>68.2</c:v>
                </c:pt>
                <c:pt idx="56">
                  <c:v>67.875</c:v>
                </c:pt>
                <c:pt idx="57">
                  <c:v>67.525000000000006</c:v>
                </c:pt>
                <c:pt idx="58">
                  <c:v>67.599999999999994</c:v>
                </c:pt>
                <c:pt idx="59">
                  <c:v>67.75</c:v>
                </c:pt>
                <c:pt idx="60">
                  <c:v>68.024999999999991</c:v>
                </c:pt>
                <c:pt idx="61">
                  <c:v>68.475000000000009</c:v>
                </c:pt>
                <c:pt idx="62">
                  <c:v>69.05</c:v>
                </c:pt>
                <c:pt idx="63">
                  <c:v>69.7</c:v>
                </c:pt>
                <c:pt idx="64">
                  <c:v>70.050000000000011</c:v>
                </c:pt>
                <c:pt idx="65">
                  <c:v>70.3</c:v>
                </c:pt>
                <c:pt idx="66">
                  <c:v>70.375</c:v>
                </c:pt>
                <c:pt idx="67">
                  <c:v>70.525000000000006</c:v>
                </c:pt>
                <c:pt idx="68">
                  <c:v>70.8</c:v>
                </c:pt>
                <c:pt idx="69">
                  <c:v>71.349999999999994</c:v>
                </c:pt>
                <c:pt idx="70">
                  <c:v>72.025000000000006</c:v>
                </c:pt>
                <c:pt idx="71">
                  <c:v>72.525000000000006</c:v>
                </c:pt>
                <c:pt idx="72">
                  <c:v>73.075000000000003</c:v>
                </c:pt>
                <c:pt idx="73">
                  <c:v>73.175000000000011</c:v>
                </c:pt>
                <c:pt idx="74">
                  <c:v>73.225000000000009</c:v>
                </c:pt>
                <c:pt idx="75">
                  <c:v>73.474999999999994</c:v>
                </c:pt>
                <c:pt idx="76">
                  <c:v>73.725000000000009</c:v>
                </c:pt>
                <c:pt idx="77">
                  <c:v>74.175000000000011</c:v>
                </c:pt>
                <c:pt idx="78">
                  <c:v>74.95</c:v>
                </c:pt>
                <c:pt idx="79">
                  <c:v>75.425000000000011</c:v>
                </c:pt>
                <c:pt idx="80">
                  <c:v>75.849999999999994</c:v>
                </c:pt>
                <c:pt idx="81">
                  <c:v>76.3</c:v>
                </c:pt>
                <c:pt idx="82">
                  <c:v>76.375</c:v>
                </c:pt>
                <c:pt idx="83">
                  <c:v>76.474999999999994</c:v>
                </c:pt>
                <c:pt idx="84">
                  <c:v>76.900000000000006</c:v>
                </c:pt>
                <c:pt idx="85">
                  <c:v>77.225000000000009</c:v>
                </c:pt>
                <c:pt idx="86">
                  <c:v>77.625</c:v>
                </c:pt>
              </c:numCache>
            </c:numRef>
          </c:val>
          <c:smooth val="0"/>
          <c:extLst>
            <c:ext xmlns:c16="http://schemas.microsoft.com/office/drawing/2014/chart" uri="{C3380CC4-5D6E-409C-BE32-E72D297353CC}">
              <c16:uniqueId val="{00000002-6007-490C-A4D4-CD523D20D3B7}"/>
            </c:ext>
          </c:extLst>
        </c:ser>
        <c:ser>
          <c:idx val="3"/>
          <c:order val="3"/>
          <c:tx>
            <c:strRef>
              <c:f>'Appendix Figure D.1'!$Y$1</c:f>
              <c:strCache>
                <c:ptCount val="1"/>
                <c:pt idx="0">
                  <c:v>55-64</c:v>
                </c:pt>
              </c:strCache>
            </c:strRef>
          </c:tx>
          <c:spPr>
            <a:ln>
              <a:solidFill>
                <a:srgbClr val="C0504D">
                  <a:lumMod val="40000"/>
                  <a:lumOff val="60000"/>
                </a:srgbClr>
              </a:solidFill>
              <a:prstDash val="sysDash"/>
            </a:ln>
          </c:spPr>
          <c:marker>
            <c:symbol val="none"/>
          </c:marker>
          <c:cat>
            <c:numRef>
              <c:f>'Appendix Figure D.1'!$U$2:$U$88</c:f>
              <c:numCache>
                <c:formatCode>General</c:formatCode>
                <c:ptCount val="87"/>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pt idx="84">
                  <c:v>2019</c:v>
                </c:pt>
                <c:pt idx="85">
                  <c:v>2019</c:v>
                </c:pt>
                <c:pt idx="86">
                  <c:v>2019</c:v>
                </c:pt>
              </c:numCache>
            </c:numRef>
          </c:cat>
          <c:val>
            <c:numRef>
              <c:f>'Appendix Figure D.1'!$Y$2:$Y$88</c:f>
              <c:numCache>
                <c:formatCode>_-* #,##0.0_-;\-* #,##0.0_-;_-* "-"??_-;_-@_-</c:formatCode>
                <c:ptCount val="87"/>
                <c:pt idx="3">
                  <c:v>41.383073514932718</c:v>
                </c:pt>
                <c:pt idx="4">
                  <c:v>41.75658080257665</c:v>
                </c:pt>
                <c:pt idx="5">
                  <c:v>42.39703077824737</c:v>
                </c:pt>
                <c:pt idx="6">
                  <c:v>43.118227693873443</c:v>
                </c:pt>
                <c:pt idx="7">
                  <c:v>43.923469875677405</c:v>
                </c:pt>
                <c:pt idx="8">
                  <c:v>44.402678639948526</c:v>
                </c:pt>
                <c:pt idx="9">
                  <c:v>44.780329482933688</c:v>
                </c:pt>
                <c:pt idx="10">
                  <c:v>45.110648022703927</c:v>
                </c:pt>
                <c:pt idx="11">
                  <c:v>45.416412037037041</c:v>
                </c:pt>
                <c:pt idx="12">
                  <c:v>45.773088888888886</c:v>
                </c:pt>
                <c:pt idx="13">
                  <c:v>46.171520370370366</c:v>
                </c:pt>
                <c:pt idx="14">
                  <c:v>46.511898148148148</c:v>
                </c:pt>
                <c:pt idx="15">
                  <c:v>46.872837037037037</c:v>
                </c:pt>
                <c:pt idx="16">
                  <c:v>47.137964871697633</c:v>
                </c:pt>
                <c:pt idx="17">
                  <c:v>47.45010553659462</c:v>
                </c:pt>
                <c:pt idx="18">
                  <c:v>47.864161458728354</c:v>
                </c:pt>
                <c:pt idx="19">
                  <c:v>48.08287827076223</c:v>
                </c:pt>
                <c:pt idx="20">
                  <c:v>48.322463400578776</c:v>
                </c:pt>
                <c:pt idx="21">
                  <c:v>48.622917532932036</c:v>
                </c:pt>
                <c:pt idx="22">
                  <c:v>48.758332717064008</c:v>
                </c:pt>
                <c:pt idx="23">
                  <c:v>48.996654401744344</c:v>
                </c:pt>
                <c:pt idx="24">
                  <c:v>49.109031104138595</c:v>
                </c:pt>
                <c:pt idx="25">
                  <c:v>49.210471885451923</c:v>
                </c:pt>
                <c:pt idx="26">
                  <c:v>49.277681389093303</c:v>
                </c:pt>
                <c:pt idx="27">
                  <c:v>49.578902342721769</c:v>
                </c:pt>
                <c:pt idx="28">
                  <c:v>50.10202535409406</c:v>
                </c:pt>
                <c:pt idx="29">
                  <c:v>50.596859049378679</c:v>
                </c:pt>
                <c:pt idx="30">
                  <c:v>51.227643854314636</c:v>
                </c:pt>
                <c:pt idx="31">
                  <c:v>51.75080686149937</c:v>
                </c:pt>
                <c:pt idx="32">
                  <c:v>52.323183190494284</c:v>
                </c:pt>
                <c:pt idx="33">
                  <c:v>52.724684591606426</c:v>
                </c:pt>
                <c:pt idx="34">
                  <c:v>53.119643993504809</c:v>
                </c:pt>
                <c:pt idx="35">
                  <c:v>53.386939559078527</c:v>
                </c:pt>
                <c:pt idx="36">
                  <c:v>53.391217069862954</c:v>
                </c:pt>
                <c:pt idx="37">
                  <c:v>53.585843869730546</c:v>
                </c:pt>
                <c:pt idx="38">
                  <c:v>53.731427120444998</c:v>
                </c:pt>
                <c:pt idx="39">
                  <c:v>53.852054467271849</c:v>
                </c:pt>
                <c:pt idx="40">
                  <c:v>53.925076241981877</c:v>
                </c:pt>
                <c:pt idx="41">
                  <c:v>53.87563420621931</c:v>
                </c:pt>
                <c:pt idx="42">
                  <c:v>53.899004279716586</c:v>
                </c:pt>
                <c:pt idx="43">
                  <c:v>53.789604532839967</c:v>
                </c:pt>
                <c:pt idx="44">
                  <c:v>53.375861676883325</c:v>
                </c:pt>
                <c:pt idx="45">
                  <c:v>52.863687829558572</c:v>
                </c:pt>
                <c:pt idx="46">
                  <c:v>52.137295891181466</c:v>
                </c:pt>
                <c:pt idx="47">
                  <c:v>51.233863328822729</c:v>
                </c:pt>
                <c:pt idx="48">
                  <c:v>50.67533006135848</c:v>
                </c:pt>
                <c:pt idx="49">
                  <c:v>50.427416899952981</c:v>
                </c:pt>
                <c:pt idx="50">
                  <c:v>50.330007064219956</c:v>
                </c:pt>
                <c:pt idx="51">
                  <c:v>50.233840388007046</c:v>
                </c:pt>
                <c:pt idx="52">
                  <c:v>50.290680046418373</c:v>
                </c:pt>
                <c:pt idx="53">
                  <c:v>50.285142874377399</c:v>
                </c:pt>
                <c:pt idx="54">
                  <c:v>50.023843935450877</c:v>
                </c:pt>
                <c:pt idx="55">
                  <c:v>50.066498371335506</c:v>
                </c:pt>
                <c:pt idx="56">
                  <c:v>49.789922960700189</c:v>
                </c:pt>
                <c:pt idx="57">
                  <c:v>49.467042191193627</c:v>
                </c:pt>
                <c:pt idx="58">
                  <c:v>49.240905298212567</c:v>
                </c:pt>
                <c:pt idx="59">
                  <c:v>49.250748023081854</c:v>
                </c:pt>
                <c:pt idx="60">
                  <c:v>49.547821932791074</c:v>
                </c:pt>
                <c:pt idx="61">
                  <c:v>49.856906955986076</c:v>
                </c:pt>
                <c:pt idx="62">
                  <c:v>50.46747796789159</c:v>
                </c:pt>
                <c:pt idx="63">
                  <c:v>51.211764705882352</c:v>
                </c:pt>
                <c:pt idx="64">
                  <c:v>51.608804312017277</c:v>
                </c:pt>
                <c:pt idx="65">
                  <c:v>51.958882706785268</c:v>
                </c:pt>
                <c:pt idx="66">
                  <c:v>52.439648230169482</c:v>
                </c:pt>
                <c:pt idx="67">
                  <c:v>52.614799834059319</c:v>
                </c:pt>
                <c:pt idx="68">
                  <c:v>53.256920849437961</c:v>
                </c:pt>
                <c:pt idx="69">
                  <c:v>54.05964776482822</c:v>
                </c:pt>
                <c:pt idx="70">
                  <c:v>54.660871874904231</c:v>
                </c:pt>
                <c:pt idx="71">
                  <c:v>55.408658933658927</c:v>
                </c:pt>
                <c:pt idx="72">
                  <c:v>56.035969366586563</c:v>
                </c:pt>
                <c:pt idx="73">
                  <c:v>56.372341669221008</c:v>
                </c:pt>
                <c:pt idx="74">
                  <c:v>56.622451477479217</c:v>
                </c:pt>
                <c:pt idx="75">
                  <c:v>56.781711908064196</c:v>
                </c:pt>
                <c:pt idx="76">
                  <c:v>56.942739116147067</c:v>
                </c:pt>
                <c:pt idx="77">
                  <c:v>57.368780083523227</c:v>
                </c:pt>
                <c:pt idx="78">
                  <c:v>57.905989126383986</c:v>
                </c:pt>
                <c:pt idx="79">
                  <c:v>58.363558008909557</c:v>
                </c:pt>
                <c:pt idx="80">
                  <c:v>58.853615452178438</c:v>
                </c:pt>
                <c:pt idx="81">
                  <c:v>59.365470055006192</c:v>
                </c:pt>
                <c:pt idx="82">
                  <c:v>59.795500029214764</c:v>
                </c:pt>
                <c:pt idx="83">
                  <c:v>60.38237556990881</c:v>
                </c:pt>
                <c:pt idx="84">
                  <c:v>60.879338550968029</c:v>
                </c:pt>
                <c:pt idx="85">
                  <c:v>61.093270992010922</c:v>
                </c:pt>
                <c:pt idx="86">
                  <c:v>61.312920206113318</c:v>
                </c:pt>
              </c:numCache>
            </c:numRef>
          </c:val>
          <c:smooth val="0"/>
          <c:extLst>
            <c:ext xmlns:c16="http://schemas.microsoft.com/office/drawing/2014/chart" uri="{C3380CC4-5D6E-409C-BE32-E72D297353CC}">
              <c16:uniqueId val="{00000003-6007-490C-A4D4-CD523D20D3B7}"/>
            </c:ext>
          </c:extLst>
        </c:ser>
        <c:dLbls>
          <c:showLegendKey val="0"/>
          <c:showVal val="0"/>
          <c:showCatName val="0"/>
          <c:showSerName val="0"/>
          <c:showPercent val="0"/>
          <c:showBubbleSize val="0"/>
        </c:dLbls>
        <c:smooth val="0"/>
        <c:axId val="248972032"/>
        <c:axId val="248973568"/>
      </c:lineChart>
      <c:catAx>
        <c:axId val="248972032"/>
        <c:scaling>
          <c:orientation val="minMax"/>
        </c:scaling>
        <c:delete val="0"/>
        <c:axPos val="b"/>
        <c:numFmt formatCode="General" sourceLinked="1"/>
        <c:majorTickMark val="out"/>
        <c:minorTickMark val="none"/>
        <c:tickLblPos val="low"/>
        <c:txPr>
          <a:bodyPr/>
          <a:lstStyle/>
          <a:p>
            <a:pPr>
              <a:defRPr sz="900"/>
            </a:pPr>
            <a:endParaRPr lang="en-US"/>
          </a:p>
        </c:txPr>
        <c:crossAx val="248973568"/>
        <c:crosses val="autoZero"/>
        <c:auto val="0"/>
        <c:lblAlgn val="ctr"/>
        <c:lblOffset val="100"/>
        <c:tickLblSkip val="16"/>
        <c:tickMarkSkip val="4"/>
        <c:noMultiLvlLbl val="0"/>
      </c:catAx>
      <c:valAx>
        <c:axId val="248973568"/>
        <c:scaling>
          <c:orientation val="minMax"/>
        </c:scaling>
        <c:delete val="0"/>
        <c:axPos val="l"/>
        <c:numFmt formatCode="0" sourceLinked="0"/>
        <c:majorTickMark val="out"/>
        <c:minorTickMark val="none"/>
        <c:tickLblPos val="nextTo"/>
        <c:txPr>
          <a:bodyPr/>
          <a:lstStyle/>
          <a:p>
            <a:pPr>
              <a:defRPr sz="900"/>
            </a:pPr>
            <a:endParaRPr lang="en-US"/>
          </a:p>
        </c:txPr>
        <c:crossAx val="248972032"/>
        <c:crosses val="autoZero"/>
        <c:crossBetween val="between"/>
      </c:valAx>
    </c:plotArea>
    <c:legend>
      <c:legendPos val="r"/>
      <c:layout>
        <c:manualLayout>
          <c:xMode val="edge"/>
          <c:yMode val="edge"/>
          <c:x val="9.3663492063492296E-2"/>
          <c:y val="0.73429882154882264"/>
          <c:w val="0.90633651892303757"/>
          <c:h val="0.14985093687933579"/>
        </c:manualLayout>
      </c:layout>
      <c:overlay val="1"/>
      <c:txPr>
        <a:bodyPr/>
        <a:lstStyle/>
        <a:p>
          <a:pPr>
            <a:defRPr sz="9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328717189564301E-2"/>
          <c:y val="5.5267712957486302E-2"/>
          <c:w val="0.91090772300515599"/>
          <c:h val="0.73110226811585999"/>
        </c:manualLayout>
      </c:layout>
      <c:barChart>
        <c:barDir val="col"/>
        <c:grouping val="clustered"/>
        <c:varyColors val="0"/>
        <c:ser>
          <c:idx val="0"/>
          <c:order val="0"/>
          <c:spPr>
            <a:solidFill>
              <a:srgbClr val="48AC98">
                <a:lumMod val="60000"/>
                <a:lumOff val="40000"/>
              </a:srgbClr>
            </a:solidFill>
            <a:ln>
              <a:solidFill>
                <a:sysClr val="window" lastClr="FFFFFF"/>
              </a:solidFill>
            </a:ln>
            <a:effectLst/>
          </c:spPr>
          <c:invertIfNegative val="0"/>
          <c:cat>
            <c:strRef>
              <c:f>'Figure 1.3'!$A$5:$A$35</c:f>
              <c:strCache>
                <c:ptCount val="31"/>
                <c:pt idx="0">
                  <c:v>2012q1</c:v>
                </c:pt>
                <c:pt idx="1">
                  <c:v>2012q2</c:v>
                </c:pt>
                <c:pt idx="2">
                  <c:v>2012q3</c:v>
                </c:pt>
                <c:pt idx="3">
                  <c:v>2012q4</c:v>
                </c:pt>
                <c:pt idx="4">
                  <c:v>2013q1</c:v>
                </c:pt>
                <c:pt idx="5">
                  <c:v>2013q2</c:v>
                </c:pt>
                <c:pt idx="6">
                  <c:v>2013q3</c:v>
                </c:pt>
                <c:pt idx="7">
                  <c:v>2013q4</c:v>
                </c:pt>
                <c:pt idx="8">
                  <c:v>2014q1</c:v>
                </c:pt>
                <c:pt idx="9">
                  <c:v>2014q2</c:v>
                </c:pt>
                <c:pt idx="10">
                  <c:v>2014q3</c:v>
                </c:pt>
                <c:pt idx="11">
                  <c:v>2014q4</c:v>
                </c:pt>
                <c:pt idx="12">
                  <c:v>2015q1</c:v>
                </c:pt>
                <c:pt idx="13">
                  <c:v>2015q2</c:v>
                </c:pt>
                <c:pt idx="14">
                  <c:v>2015q3</c:v>
                </c:pt>
                <c:pt idx="15">
                  <c:v>2015q4</c:v>
                </c:pt>
                <c:pt idx="16">
                  <c:v>2016q1</c:v>
                </c:pt>
                <c:pt idx="17">
                  <c:v>2016q2</c:v>
                </c:pt>
                <c:pt idx="18">
                  <c:v>2016q3</c:v>
                </c:pt>
                <c:pt idx="19">
                  <c:v>2016q4</c:v>
                </c:pt>
                <c:pt idx="20">
                  <c:v>2017q1</c:v>
                </c:pt>
                <c:pt idx="21">
                  <c:v>2017q2</c:v>
                </c:pt>
                <c:pt idx="22">
                  <c:v>2017q3</c:v>
                </c:pt>
                <c:pt idx="23">
                  <c:v>2017q4</c:v>
                </c:pt>
                <c:pt idx="24">
                  <c:v>2018q1</c:v>
                </c:pt>
                <c:pt idx="25">
                  <c:v>2018q2</c:v>
                </c:pt>
                <c:pt idx="26">
                  <c:v>2018q3</c:v>
                </c:pt>
                <c:pt idx="27">
                  <c:v>2018q4</c:v>
                </c:pt>
                <c:pt idx="28">
                  <c:v>2019q1</c:v>
                </c:pt>
                <c:pt idx="29">
                  <c:v>2019q2</c:v>
                </c:pt>
                <c:pt idx="30">
                  <c:v>2019q3</c:v>
                </c:pt>
              </c:strCache>
            </c:strRef>
          </c:cat>
          <c:val>
            <c:numRef>
              <c:f>'Figure 1.3'!$B$5:$B$35</c:f>
              <c:numCache>
                <c:formatCode>0.0</c:formatCode>
                <c:ptCount val="31"/>
                <c:pt idx="0">
                  <c:v>-6.3220899999999993</c:v>
                </c:pt>
                <c:pt idx="1">
                  <c:v>-9.135390000000001</c:v>
                </c:pt>
                <c:pt idx="2">
                  <c:v>-2.3049599999999999</c:v>
                </c:pt>
                <c:pt idx="3">
                  <c:v>-0.56390000000000007</c:v>
                </c:pt>
                <c:pt idx="4">
                  <c:v>-1.6168200000000001</c:v>
                </c:pt>
                <c:pt idx="5">
                  <c:v>3.9122300000000001</c:v>
                </c:pt>
                <c:pt idx="6">
                  <c:v>8.4874299999999998</c:v>
                </c:pt>
                <c:pt idx="7">
                  <c:v>6.5839000000000008</c:v>
                </c:pt>
                <c:pt idx="8">
                  <c:v>9.9557299999999991</c:v>
                </c:pt>
                <c:pt idx="9">
                  <c:v>9.7004699999999993</c:v>
                </c:pt>
                <c:pt idx="10">
                  <c:v>8.2101699999999997</c:v>
                </c:pt>
                <c:pt idx="11">
                  <c:v>9.3969100000000019</c:v>
                </c:pt>
                <c:pt idx="12">
                  <c:v>10.983890000000001</c:v>
                </c:pt>
                <c:pt idx="13">
                  <c:v>8.5229499999999998</c:v>
                </c:pt>
                <c:pt idx="14">
                  <c:v>11.007580000000001</c:v>
                </c:pt>
                <c:pt idx="15">
                  <c:v>9.1855399999999996</c:v>
                </c:pt>
                <c:pt idx="16">
                  <c:v>10.813641103737343</c:v>
                </c:pt>
                <c:pt idx="17">
                  <c:v>11.1153078253242</c:v>
                </c:pt>
                <c:pt idx="18">
                  <c:v>6.6415764213560795</c:v>
                </c:pt>
                <c:pt idx="19">
                  <c:v>6.1514035254282238</c:v>
                </c:pt>
                <c:pt idx="20">
                  <c:v>5.2470999999999997</c:v>
                </c:pt>
                <c:pt idx="21">
                  <c:v>4.6382900000000005</c:v>
                </c:pt>
                <c:pt idx="22">
                  <c:v>4.8796399999999993</c:v>
                </c:pt>
                <c:pt idx="23">
                  <c:v>5.3667899999999999</c:v>
                </c:pt>
                <c:pt idx="24">
                  <c:v>4.9104494925962845</c:v>
                </c:pt>
                <c:pt idx="25">
                  <c:v>9.6967580388767924</c:v>
                </c:pt>
                <c:pt idx="26">
                  <c:v>7.7603803232949939</c:v>
                </c:pt>
                <c:pt idx="27">
                  <c:v>6.7050289546091504</c:v>
                </c:pt>
                <c:pt idx="28">
                  <c:v>7.9632304655223969</c:v>
                </c:pt>
                <c:pt idx="29">
                  <c:v>3.5625685148928685</c:v>
                </c:pt>
                <c:pt idx="30">
                  <c:v>4.0378093045048562</c:v>
                </c:pt>
              </c:numCache>
            </c:numRef>
          </c:val>
          <c:extLst>
            <c:ext xmlns:c16="http://schemas.microsoft.com/office/drawing/2014/chart" uri="{C3380CC4-5D6E-409C-BE32-E72D297353CC}">
              <c16:uniqueId val="{00000000-2B9E-448B-B3F8-D49154F84507}"/>
            </c:ext>
          </c:extLst>
        </c:ser>
        <c:dLbls>
          <c:showLegendKey val="0"/>
          <c:showVal val="0"/>
          <c:showCatName val="0"/>
          <c:showSerName val="0"/>
          <c:showPercent val="0"/>
          <c:showBubbleSize val="0"/>
        </c:dLbls>
        <c:gapWidth val="0"/>
        <c:axId val="897449472"/>
        <c:axId val="877324736"/>
      </c:barChart>
      <c:catAx>
        <c:axId val="897449472"/>
        <c:scaling>
          <c:orientation val="minMax"/>
        </c:scaling>
        <c:delete val="0"/>
        <c:axPos val="b"/>
        <c:numFmt formatCode="General" sourceLinked="1"/>
        <c:majorTickMark val="none"/>
        <c:minorTickMark val="none"/>
        <c:tickLblPos val="low"/>
        <c:spPr>
          <a:noFill/>
          <a:ln w="9525" cap="flat" cmpd="sng" algn="ctr">
            <a:solidFill>
              <a:sysClr val="window" lastClr="FFFFFF">
                <a:lumMod val="7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324736"/>
        <c:crosses val="autoZero"/>
        <c:auto val="1"/>
        <c:lblAlgn val="ctr"/>
        <c:lblOffset val="100"/>
        <c:noMultiLvlLbl val="0"/>
      </c:catAx>
      <c:valAx>
        <c:axId val="8773247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9744947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2382856793714801E-2"/>
          <c:y val="3.1931435737871508E-2"/>
          <c:w val="0.92645964926552504"/>
          <c:h val="0.8565335820895521"/>
        </c:manualLayout>
      </c:layout>
      <c:barChart>
        <c:barDir val="col"/>
        <c:grouping val="clustered"/>
        <c:varyColors val="0"/>
        <c:ser>
          <c:idx val="1"/>
          <c:order val="0"/>
          <c:tx>
            <c:strRef>
              <c:f>'Appendix Figure D.1'!$AA$2</c:f>
              <c:strCache>
                <c:ptCount val="1"/>
                <c:pt idx="0">
                  <c:v>2002</c:v>
                </c:pt>
              </c:strCache>
            </c:strRef>
          </c:tx>
          <c:spPr>
            <a:solidFill>
              <a:schemeClr val="accent1">
                <a:lumMod val="50000"/>
              </a:schemeClr>
            </a:solidFill>
            <a:ln>
              <a:solidFill>
                <a:schemeClr val="tx1">
                  <a:lumMod val="50000"/>
                  <a:lumOff val="50000"/>
                </a:schemeClr>
              </a:solidFill>
            </a:ln>
          </c:spPr>
          <c:invertIfNegative val="0"/>
          <c:cat>
            <c:strRef>
              <c:f>'Appendix Figure D.1'!$AB$1:$AF$1</c:f>
              <c:strCache>
                <c:ptCount val="5"/>
                <c:pt idx="0">
                  <c:v>Agriculture</c:v>
                </c:pt>
                <c:pt idx="1">
                  <c:v>Industry</c:v>
                </c:pt>
                <c:pt idx="2">
                  <c:v>Construction</c:v>
                </c:pt>
                <c:pt idx="3">
                  <c:v>Ed, H, P&amp;AD</c:v>
                </c:pt>
                <c:pt idx="4">
                  <c:v>Other Services</c:v>
                </c:pt>
              </c:strCache>
            </c:strRef>
          </c:cat>
          <c:val>
            <c:numRef>
              <c:f>'Appendix Figure D.1'!$AB$2:$AF$2</c:f>
              <c:numCache>
                <c:formatCode>_-* #,##0.0_-;\-* #,##0.0_-;_-* "-"??_-;_-@_-</c:formatCode>
                <c:ptCount val="5"/>
                <c:pt idx="0">
                  <c:v>6.5235958700470293</c:v>
                </c:pt>
                <c:pt idx="1">
                  <c:v>17.555002973133682</c:v>
                </c:pt>
                <c:pt idx="2">
                  <c:v>8.3750472998540459</c:v>
                </c:pt>
                <c:pt idx="3">
                  <c:v>19.729715119736202</c:v>
                </c:pt>
                <c:pt idx="4">
                  <c:v>47.816638737229042</c:v>
                </c:pt>
              </c:numCache>
            </c:numRef>
          </c:val>
          <c:extLst>
            <c:ext xmlns:c16="http://schemas.microsoft.com/office/drawing/2014/chart" uri="{C3380CC4-5D6E-409C-BE32-E72D297353CC}">
              <c16:uniqueId val="{00000000-1230-41A0-B5CB-1DA0BCD9E9A1}"/>
            </c:ext>
          </c:extLst>
        </c:ser>
        <c:ser>
          <c:idx val="2"/>
          <c:order val="1"/>
          <c:tx>
            <c:strRef>
              <c:f>'Appendix Figure D.1'!$AA$3</c:f>
              <c:strCache>
                <c:ptCount val="1"/>
                <c:pt idx="0">
                  <c:v>2006</c:v>
                </c:pt>
              </c:strCache>
            </c:strRef>
          </c:tx>
          <c:spPr>
            <a:solidFill>
              <a:schemeClr val="accent1">
                <a:lumMod val="75000"/>
              </a:schemeClr>
            </a:solidFill>
            <a:ln>
              <a:solidFill>
                <a:schemeClr val="tx1">
                  <a:lumMod val="50000"/>
                  <a:lumOff val="50000"/>
                </a:schemeClr>
              </a:solidFill>
            </a:ln>
          </c:spPr>
          <c:invertIfNegative val="0"/>
          <c:cat>
            <c:strRef>
              <c:f>'Appendix Figure D.1'!$AB$1:$AF$1</c:f>
              <c:strCache>
                <c:ptCount val="5"/>
                <c:pt idx="0">
                  <c:v>Agriculture</c:v>
                </c:pt>
                <c:pt idx="1">
                  <c:v>Industry</c:v>
                </c:pt>
                <c:pt idx="2">
                  <c:v>Construction</c:v>
                </c:pt>
                <c:pt idx="3">
                  <c:v>Ed, H, P&amp;AD</c:v>
                </c:pt>
                <c:pt idx="4">
                  <c:v>Other Services</c:v>
                </c:pt>
              </c:strCache>
            </c:strRef>
          </c:cat>
          <c:val>
            <c:numRef>
              <c:f>'Appendix Figure D.1'!$AB$3:$AF$3</c:f>
              <c:numCache>
                <c:formatCode>_-* #,##0.0_-;\-* #,##0.0_-;_-* "-"??_-;_-@_-</c:formatCode>
                <c:ptCount val="5"/>
                <c:pt idx="0">
                  <c:v>5.2741526617219039</c:v>
                </c:pt>
                <c:pt idx="1">
                  <c:v>14.719275185428598</c:v>
                </c:pt>
                <c:pt idx="2">
                  <c:v>10.667073514224017</c:v>
                </c:pt>
                <c:pt idx="3">
                  <c:v>21.182518073420336</c:v>
                </c:pt>
                <c:pt idx="4">
                  <c:v>48.156980565205131</c:v>
                </c:pt>
              </c:numCache>
            </c:numRef>
          </c:val>
          <c:extLst>
            <c:ext xmlns:c16="http://schemas.microsoft.com/office/drawing/2014/chart" uri="{C3380CC4-5D6E-409C-BE32-E72D297353CC}">
              <c16:uniqueId val="{00000001-1230-41A0-B5CB-1DA0BCD9E9A1}"/>
            </c:ext>
          </c:extLst>
        </c:ser>
        <c:ser>
          <c:idx val="3"/>
          <c:order val="2"/>
          <c:tx>
            <c:strRef>
              <c:f>'Appendix Figure D.1'!$AA$4</c:f>
              <c:strCache>
                <c:ptCount val="1"/>
                <c:pt idx="0">
                  <c:v>2010</c:v>
                </c:pt>
              </c:strCache>
            </c:strRef>
          </c:tx>
          <c:spPr>
            <a:solidFill>
              <a:schemeClr val="accent1"/>
            </a:solidFill>
            <a:ln>
              <a:solidFill>
                <a:schemeClr val="tx1">
                  <a:lumMod val="50000"/>
                  <a:lumOff val="50000"/>
                </a:schemeClr>
              </a:solidFill>
            </a:ln>
          </c:spPr>
          <c:invertIfNegative val="0"/>
          <c:cat>
            <c:strRef>
              <c:f>'Appendix Figure D.1'!$AB$1:$AF$1</c:f>
              <c:strCache>
                <c:ptCount val="5"/>
                <c:pt idx="0">
                  <c:v>Agriculture</c:v>
                </c:pt>
                <c:pt idx="1">
                  <c:v>Industry</c:v>
                </c:pt>
                <c:pt idx="2">
                  <c:v>Construction</c:v>
                </c:pt>
                <c:pt idx="3">
                  <c:v>Ed, H, P&amp;AD</c:v>
                </c:pt>
                <c:pt idx="4">
                  <c:v>Other Services</c:v>
                </c:pt>
              </c:strCache>
            </c:strRef>
          </c:cat>
          <c:val>
            <c:numRef>
              <c:f>'Appendix Figure D.1'!$AB$4:$AF$4</c:f>
              <c:numCache>
                <c:formatCode>_-* #,##0.0_-;\-* #,##0.0_-;_-* "-"??_-;_-@_-</c:formatCode>
                <c:ptCount val="5"/>
                <c:pt idx="0">
                  <c:v>5.7280847528043202</c:v>
                </c:pt>
                <c:pt idx="1">
                  <c:v>12.82717075197341</c:v>
                </c:pt>
                <c:pt idx="2">
                  <c:v>5.1817615288741168</c:v>
                </c:pt>
                <c:pt idx="3">
                  <c:v>25.345346904860826</c:v>
                </c:pt>
                <c:pt idx="4">
                  <c:v>50.917636061487315</c:v>
                </c:pt>
              </c:numCache>
            </c:numRef>
          </c:val>
          <c:extLst>
            <c:ext xmlns:c16="http://schemas.microsoft.com/office/drawing/2014/chart" uri="{C3380CC4-5D6E-409C-BE32-E72D297353CC}">
              <c16:uniqueId val="{00000002-1230-41A0-B5CB-1DA0BCD9E9A1}"/>
            </c:ext>
          </c:extLst>
        </c:ser>
        <c:ser>
          <c:idx val="4"/>
          <c:order val="3"/>
          <c:tx>
            <c:strRef>
              <c:f>'Appendix Figure D.1'!$AA$5</c:f>
              <c:strCache>
                <c:ptCount val="1"/>
                <c:pt idx="0">
                  <c:v>2014</c:v>
                </c:pt>
              </c:strCache>
            </c:strRef>
          </c:tx>
          <c:spPr>
            <a:solidFill>
              <a:schemeClr val="accent1">
                <a:lumMod val="60000"/>
                <a:lumOff val="40000"/>
              </a:schemeClr>
            </a:solidFill>
            <a:ln>
              <a:solidFill>
                <a:schemeClr val="tx1">
                  <a:lumMod val="50000"/>
                  <a:lumOff val="50000"/>
                </a:schemeClr>
              </a:solidFill>
            </a:ln>
          </c:spPr>
          <c:invertIfNegative val="0"/>
          <c:cat>
            <c:strRef>
              <c:f>'Appendix Figure D.1'!$AB$1:$AF$1</c:f>
              <c:strCache>
                <c:ptCount val="5"/>
                <c:pt idx="0">
                  <c:v>Agriculture</c:v>
                </c:pt>
                <c:pt idx="1">
                  <c:v>Industry</c:v>
                </c:pt>
                <c:pt idx="2">
                  <c:v>Construction</c:v>
                </c:pt>
                <c:pt idx="3">
                  <c:v>Ed, H, P&amp;AD</c:v>
                </c:pt>
                <c:pt idx="4">
                  <c:v>Other Services</c:v>
                </c:pt>
              </c:strCache>
            </c:strRef>
          </c:cat>
          <c:val>
            <c:numRef>
              <c:f>'Appendix Figure D.1'!$AB$5:$AF$5</c:f>
              <c:numCache>
                <c:formatCode>_-* #,##0.0_-;\-* #,##0.0_-;_-* "-"??_-;_-@_-</c:formatCode>
                <c:ptCount val="5"/>
                <c:pt idx="0">
                  <c:v>5.4329243765084474</c:v>
                </c:pt>
                <c:pt idx="1">
                  <c:v>12.559332260659696</c:v>
                </c:pt>
                <c:pt idx="2">
                  <c:v>4.715406275140789</c:v>
                </c:pt>
                <c:pt idx="3">
                  <c:v>25.093523732904263</c:v>
                </c:pt>
                <c:pt idx="4">
                  <c:v>52.198813354786815</c:v>
                </c:pt>
              </c:numCache>
            </c:numRef>
          </c:val>
          <c:extLst>
            <c:ext xmlns:c16="http://schemas.microsoft.com/office/drawing/2014/chart" uri="{C3380CC4-5D6E-409C-BE32-E72D297353CC}">
              <c16:uniqueId val="{00000003-1230-41A0-B5CB-1DA0BCD9E9A1}"/>
            </c:ext>
          </c:extLst>
        </c:ser>
        <c:ser>
          <c:idx val="5"/>
          <c:order val="4"/>
          <c:tx>
            <c:strRef>
              <c:f>'Appendix Figure D.1'!$AA$6</c:f>
              <c:strCache>
                <c:ptCount val="1"/>
                <c:pt idx="0">
                  <c:v>2018</c:v>
                </c:pt>
              </c:strCache>
            </c:strRef>
          </c:tx>
          <c:spPr>
            <a:solidFill>
              <a:schemeClr val="accent1">
                <a:lumMod val="40000"/>
                <a:lumOff val="60000"/>
              </a:schemeClr>
            </a:solidFill>
            <a:ln>
              <a:solidFill>
                <a:schemeClr val="tx1">
                  <a:lumMod val="50000"/>
                  <a:lumOff val="50000"/>
                </a:schemeClr>
              </a:solidFill>
            </a:ln>
          </c:spPr>
          <c:invertIfNegative val="0"/>
          <c:cat>
            <c:strRef>
              <c:f>'Appendix Figure D.1'!$AB$1:$AF$1</c:f>
              <c:strCache>
                <c:ptCount val="5"/>
                <c:pt idx="0">
                  <c:v>Agriculture</c:v>
                </c:pt>
                <c:pt idx="1">
                  <c:v>Industry</c:v>
                </c:pt>
                <c:pt idx="2">
                  <c:v>Construction</c:v>
                </c:pt>
                <c:pt idx="3">
                  <c:v>Ed, H, P&amp;AD</c:v>
                </c:pt>
                <c:pt idx="4">
                  <c:v>Other Services</c:v>
                </c:pt>
              </c:strCache>
            </c:strRef>
          </c:cat>
          <c:val>
            <c:numRef>
              <c:f>'Appendix Figure D.1'!$AB$6:$AF$6</c:f>
              <c:numCache>
                <c:formatCode>_-* #,##0.0_-;\-* #,##0.0_-;_-* "-"??_-;_-@_-</c:formatCode>
                <c:ptCount val="5"/>
                <c:pt idx="0">
                  <c:v>4.754163713678242</c:v>
                </c:pt>
                <c:pt idx="1">
                  <c:v>12.395907158043942</c:v>
                </c:pt>
                <c:pt idx="2">
                  <c:v>6.3509922041105593</c:v>
                </c:pt>
                <c:pt idx="3">
                  <c:v>24.788713678242381</c:v>
                </c:pt>
                <c:pt idx="4">
                  <c:v>51.710223245924865</c:v>
                </c:pt>
              </c:numCache>
            </c:numRef>
          </c:val>
          <c:extLst>
            <c:ext xmlns:c16="http://schemas.microsoft.com/office/drawing/2014/chart" uri="{C3380CC4-5D6E-409C-BE32-E72D297353CC}">
              <c16:uniqueId val="{00000004-1230-41A0-B5CB-1DA0BCD9E9A1}"/>
            </c:ext>
          </c:extLst>
        </c:ser>
        <c:ser>
          <c:idx val="0"/>
          <c:order val="5"/>
          <c:tx>
            <c:strRef>
              <c:f>'Appendix Figure D.1'!$AA$7</c:f>
              <c:strCache>
                <c:ptCount val="1"/>
                <c:pt idx="0">
                  <c:v>2024f</c:v>
                </c:pt>
              </c:strCache>
            </c:strRef>
          </c:tx>
          <c:spPr>
            <a:solidFill>
              <a:schemeClr val="accent1">
                <a:lumMod val="20000"/>
                <a:lumOff val="80000"/>
              </a:schemeClr>
            </a:solidFill>
            <a:ln>
              <a:solidFill>
                <a:schemeClr val="tx1">
                  <a:lumMod val="50000"/>
                  <a:lumOff val="50000"/>
                </a:schemeClr>
              </a:solidFill>
            </a:ln>
          </c:spPr>
          <c:invertIfNegative val="0"/>
          <c:cat>
            <c:strRef>
              <c:f>'Appendix Figure D.1'!$AB$1:$AF$1</c:f>
              <c:strCache>
                <c:ptCount val="5"/>
                <c:pt idx="0">
                  <c:v>Agriculture</c:v>
                </c:pt>
                <c:pt idx="1">
                  <c:v>Industry</c:v>
                </c:pt>
                <c:pt idx="2">
                  <c:v>Construction</c:v>
                </c:pt>
                <c:pt idx="3">
                  <c:v>Ed, H, P&amp;AD</c:v>
                </c:pt>
                <c:pt idx="4">
                  <c:v>Other Services</c:v>
                </c:pt>
              </c:strCache>
            </c:strRef>
          </c:cat>
          <c:val>
            <c:numRef>
              <c:f>'Appendix Figure D.1'!$AB$7:$AF$7</c:f>
              <c:numCache>
                <c:formatCode>_-* #,##0.0_-;\-* #,##0.0_-;_-* "-"??_-;_-@_-</c:formatCode>
                <c:ptCount val="5"/>
                <c:pt idx="0">
                  <c:v>2.0742746302432717</c:v>
                </c:pt>
                <c:pt idx="1">
                  <c:v>10.823971550957731</c:v>
                </c:pt>
                <c:pt idx="2">
                  <c:v>9.0269134405560489</c:v>
                </c:pt>
                <c:pt idx="3">
                  <c:v>25.312464036126396</c:v>
                </c:pt>
                <c:pt idx="4">
                  <c:v>52.802786913522013</c:v>
                </c:pt>
              </c:numCache>
            </c:numRef>
          </c:val>
          <c:extLst>
            <c:ext xmlns:c16="http://schemas.microsoft.com/office/drawing/2014/chart" uri="{C3380CC4-5D6E-409C-BE32-E72D297353CC}">
              <c16:uniqueId val="{00000005-1230-41A0-B5CB-1DA0BCD9E9A1}"/>
            </c:ext>
          </c:extLst>
        </c:ser>
        <c:dLbls>
          <c:showLegendKey val="0"/>
          <c:showVal val="0"/>
          <c:showCatName val="0"/>
          <c:showSerName val="0"/>
          <c:showPercent val="0"/>
          <c:showBubbleSize val="0"/>
        </c:dLbls>
        <c:gapWidth val="150"/>
        <c:axId val="249014144"/>
        <c:axId val="249015680"/>
      </c:barChart>
      <c:catAx>
        <c:axId val="249014144"/>
        <c:scaling>
          <c:orientation val="minMax"/>
        </c:scaling>
        <c:delete val="0"/>
        <c:axPos val="b"/>
        <c:numFmt formatCode="General" sourceLinked="1"/>
        <c:majorTickMark val="out"/>
        <c:minorTickMark val="none"/>
        <c:tickLblPos val="low"/>
        <c:txPr>
          <a:bodyPr rot="0"/>
          <a:lstStyle/>
          <a:p>
            <a:pPr>
              <a:defRPr/>
            </a:pPr>
            <a:endParaRPr lang="en-US"/>
          </a:p>
        </c:txPr>
        <c:crossAx val="249015680"/>
        <c:crosses val="autoZero"/>
        <c:auto val="1"/>
        <c:lblAlgn val="ctr"/>
        <c:lblOffset val="100"/>
        <c:noMultiLvlLbl val="0"/>
      </c:catAx>
      <c:valAx>
        <c:axId val="249015680"/>
        <c:scaling>
          <c:orientation val="minMax"/>
        </c:scaling>
        <c:delete val="0"/>
        <c:axPos val="l"/>
        <c:numFmt formatCode="#,##0" sourceLinked="0"/>
        <c:majorTickMark val="out"/>
        <c:minorTickMark val="none"/>
        <c:tickLblPos val="nextTo"/>
        <c:crossAx val="249014144"/>
        <c:crosses val="autoZero"/>
        <c:crossBetween val="between"/>
      </c:valAx>
    </c:plotArea>
    <c:legend>
      <c:legendPos val="r"/>
      <c:layout>
        <c:manualLayout>
          <c:xMode val="edge"/>
          <c:yMode val="edge"/>
          <c:x val="5.2910839503271093E-2"/>
          <c:y val="1.7884951881014875E-2"/>
          <c:w val="0.60116837074470153"/>
          <c:h val="0.31310285086014489"/>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48611111111175E-2"/>
          <c:y val="5.3094658267052341E-2"/>
          <c:w val="0.9305718253968257"/>
          <c:h val="0.83826804322777915"/>
        </c:manualLayout>
      </c:layout>
      <c:barChart>
        <c:barDir val="col"/>
        <c:grouping val="clustered"/>
        <c:varyColors val="0"/>
        <c:ser>
          <c:idx val="1"/>
          <c:order val="1"/>
          <c:tx>
            <c:strRef>
              <c:f>'Appendix Figure D.1'!$AJ$1</c:f>
              <c:strCache>
                <c:ptCount val="1"/>
                <c:pt idx="0">
                  <c:v>F/cast Shading</c:v>
                </c:pt>
              </c:strCache>
            </c:strRef>
          </c:tx>
          <c:spPr>
            <a:solidFill>
              <a:sysClr val="window" lastClr="FFFFFF">
                <a:lumMod val="85000"/>
                <a:alpha val="50000"/>
              </a:sysClr>
            </a:solidFill>
          </c:spPr>
          <c:invertIfNegative val="0"/>
          <c:cat>
            <c:numRef>
              <c:f>'Appendix Figure D.1'!$AH$2:$AH$38</c:f>
              <c:numCache>
                <c:formatCode>General</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pt idx="36">
                  <c:v>2024</c:v>
                </c:pt>
              </c:numCache>
            </c:numRef>
          </c:cat>
          <c:val>
            <c:numRef>
              <c:f>'Appendix Figure D.1'!$AJ$2:$AJ$38</c:f>
              <c:numCache>
                <c:formatCode>General</c:formatCode>
                <c:ptCount val="37"/>
                <c:pt idx="31">
                  <c:v>20</c:v>
                </c:pt>
                <c:pt idx="32">
                  <c:v>20</c:v>
                </c:pt>
                <c:pt idx="33">
                  <c:v>20</c:v>
                </c:pt>
                <c:pt idx="34">
                  <c:v>20</c:v>
                </c:pt>
                <c:pt idx="35">
                  <c:v>20</c:v>
                </c:pt>
                <c:pt idx="36">
                  <c:v>20</c:v>
                </c:pt>
              </c:numCache>
            </c:numRef>
          </c:val>
          <c:extLst>
            <c:ext xmlns:c16="http://schemas.microsoft.com/office/drawing/2014/chart" uri="{C3380CC4-5D6E-409C-BE32-E72D297353CC}">
              <c16:uniqueId val="{00000000-03F2-4132-9C56-491EFA208B42}"/>
            </c:ext>
          </c:extLst>
        </c:ser>
        <c:ser>
          <c:idx val="2"/>
          <c:order val="2"/>
          <c:tx>
            <c:strRef>
              <c:f>'Appendix Figure D.1'!$AK$1</c:f>
              <c:strCache>
                <c:ptCount val="1"/>
                <c:pt idx="0">
                  <c:v>F/cast Shading</c:v>
                </c:pt>
              </c:strCache>
            </c:strRef>
          </c:tx>
          <c:spPr>
            <a:solidFill>
              <a:sysClr val="window" lastClr="FFFFFF">
                <a:lumMod val="85000"/>
                <a:alpha val="50000"/>
              </a:sysClr>
            </a:solidFill>
          </c:spPr>
          <c:invertIfNegative val="0"/>
          <c:cat>
            <c:numRef>
              <c:f>'Appendix Figure D.1'!$AH$2:$AH$38</c:f>
              <c:numCache>
                <c:formatCode>General</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pt idx="36">
                  <c:v>2024</c:v>
                </c:pt>
              </c:numCache>
            </c:numRef>
          </c:cat>
          <c:val>
            <c:numRef>
              <c:f>'Appendix Figure D.1'!$AK$2:$AK$38</c:f>
              <c:numCache>
                <c:formatCode>General</c:formatCode>
                <c:ptCount val="37"/>
                <c:pt idx="31">
                  <c:v>-15</c:v>
                </c:pt>
                <c:pt idx="32">
                  <c:v>-15</c:v>
                </c:pt>
                <c:pt idx="33">
                  <c:v>-15</c:v>
                </c:pt>
                <c:pt idx="34">
                  <c:v>-15</c:v>
                </c:pt>
                <c:pt idx="35">
                  <c:v>-15</c:v>
                </c:pt>
                <c:pt idx="36">
                  <c:v>-15</c:v>
                </c:pt>
              </c:numCache>
            </c:numRef>
          </c:val>
          <c:extLst>
            <c:ext xmlns:c16="http://schemas.microsoft.com/office/drawing/2014/chart" uri="{C3380CC4-5D6E-409C-BE32-E72D297353CC}">
              <c16:uniqueId val="{00000001-03F2-4132-9C56-491EFA208B42}"/>
            </c:ext>
          </c:extLst>
        </c:ser>
        <c:dLbls>
          <c:showLegendKey val="0"/>
          <c:showVal val="0"/>
          <c:showCatName val="0"/>
          <c:showSerName val="0"/>
          <c:showPercent val="0"/>
          <c:showBubbleSize val="0"/>
        </c:dLbls>
        <c:gapWidth val="0"/>
        <c:overlap val="100"/>
        <c:axId val="249198080"/>
        <c:axId val="249199616"/>
      </c:barChart>
      <c:lineChart>
        <c:grouping val="standard"/>
        <c:varyColors val="0"/>
        <c:ser>
          <c:idx val="0"/>
          <c:order val="0"/>
          <c:tx>
            <c:strRef>
              <c:f>'Appendix Figure D.1'!$AI$1</c:f>
              <c:strCache>
                <c:ptCount val="1"/>
                <c:pt idx="0">
                  <c:v>Net Migration (% labour force)</c:v>
                </c:pt>
              </c:strCache>
            </c:strRef>
          </c:tx>
          <c:spPr>
            <a:ln w="19050">
              <a:solidFill>
                <a:srgbClr val="1F497D">
                  <a:lumMod val="50000"/>
                </a:srgbClr>
              </a:solidFill>
            </a:ln>
          </c:spPr>
          <c:marker>
            <c:symbol val="none"/>
          </c:marker>
          <c:cat>
            <c:numRef>
              <c:f>'Appendix Figure D.1'!$AH$2:$AH$38</c:f>
              <c:numCache>
                <c:formatCode>General</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pt idx="36">
                  <c:v>2024</c:v>
                </c:pt>
              </c:numCache>
            </c:numRef>
          </c:cat>
          <c:val>
            <c:numRef>
              <c:f>'Appendix Figure D.1'!$AI$2:$AI$38</c:f>
              <c:numCache>
                <c:formatCode>0.0</c:formatCode>
                <c:ptCount val="37"/>
                <c:pt idx="0">
                  <c:v>-3.1558333960985161</c:v>
                </c:pt>
                <c:pt idx="1">
                  <c:v>-3.3567823826273129</c:v>
                </c:pt>
                <c:pt idx="2">
                  <c:v>-1.7190901583965168</c:v>
                </c:pt>
                <c:pt idx="3">
                  <c:v>-0.14766686355581807</c:v>
                </c:pt>
                <c:pt idx="4">
                  <c:v>0.53943723574865143</c:v>
                </c:pt>
                <c:pt idx="5">
                  <c:v>-2.8506271379703536E-2</c:v>
                </c:pt>
                <c:pt idx="6">
                  <c:v>-0.32830399552947753</c:v>
                </c:pt>
                <c:pt idx="7">
                  <c:v>-0.13020833333333331</c:v>
                </c:pt>
                <c:pt idx="8">
                  <c:v>0.53067993366500832</c:v>
                </c:pt>
                <c:pt idx="9">
                  <c:v>1.2475633528265107</c:v>
                </c:pt>
                <c:pt idx="10">
                  <c:v>1.0073525154865974</c:v>
                </c:pt>
                <c:pt idx="11">
                  <c:v>0.95908637321210777</c:v>
                </c:pt>
                <c:pt idx="12">
                  <c:v>1.4007865955498087</c:v>
                </c:pt>
                <c:pt idx="13">
                  <c:v>1.7243192093365574</c:v>
                </c:pt>
                <c:pt idx="14">
                  <c:v>2.1273307922118057</c:v>
                </c:pt>
                <c:pt idx="15">
                  <c:v>1.5494877100893354</c:v>
                </c:pt>
                <c:pt idx="16">
                  <c:v>1.566170712607674</c:v>
                </c:pt>
                <c:pt idx="17">
                  <c:v>2.5787429213272808</c:v>
                </c:pt>
                <c:pt idx="18">
                  <c:v>3.2103733512184216</c:v>
                </c:pt>
                <c:pt idx="19">
                  <c:v>4.4828471212250829</c:v>
                </c:pt>
                <c:pt idx="20">
                  <c:v>2.725962353739189</c:v>
                </c:pt>
                <c:pt idx="21">
                  <c:v>6.9387224077366749E-2</c:v>
                </c:pt>
                <c:pt idx="22">
                  <c:v>-1.2205947625388371</c:v>
                </c:pt>
                <c:pt idx="23">
                  <c:v>-1.2281488121918422</c:v>
                </c:pt>
                <c:pt idx="24">
                  <c:v>-1.1555235825727261</c:v>
                </c:pt>
                <c:pt idx="25">
                  <c:v>-0.83248007835106608</c:v>
                </c:pt>
                <c:pt idx="26">
                  <c:v>-0.37672295350795548</c:v>
                </c:pt>
                <c:pt idx="27">
                  <c:v>0.25836398668768612</c:v>
                </c:pt>
                <c:pt idx="28">
                  <c:v>0.69614541704267108</c:v>
                </c:pt>
                <c:pt idx="29">
                  <c:v>0.84183673469387754</c:v>
                </c:pt>
                <c:pt idx="30">
                  <c:v>1.4196242171189979</c:v>
                </c:pt>
                <c:pt idx="31">
                  <c:v>1.3845521774856204</c:v>
                </c:pt>
                <c:pt idx="32">
                  <c:v>1.153846153846154</c:v>
                </c:pt>
                <c:pt idx="33">
                  <c:v>1.0511590727418065</c:v>
                </c:pt>
                <c:pt idx="34">
                  <c:v>1.0957824201813164</c:v>
                </c:pt>
                <c:pt idx="35">
                  <c:v>1.2082362082362084</c:v>
                </c:pt>
                <c:pt idx="36">
                  <c:v>1.2624330527926548</c:v>
                </c:pt>
              </c:numCache>
            </c:numRef>
          </c:val>
          <c:smooth val="0"/>
          <c:extLst>
            <c:ext xmlns:c16="http://schemas.microsoft.com/office/drawing/2014/chart" uri="{C3380CC4-5D6E-409C-BE32-E72D297353CC}">
              <c16:uniqueId val="{00000002-03F2-4132-9C56-491EFA208B42}"/>
            </c:ext>
          </c:extLst>
        </c:ser>
        <c:dLbls>
          <c:showLegendKey val="0"/>
          <c:showVal val="0"/>
          <c:showCatName val="0"/>
          <c:showSerName val="0"/>
          <c:showPercent val="0"/>
          <c:showBubbleSize val="0"/>
        </c:dLbls>
        <c:marker val="1"/>
        <c:smooth val="0"/>
        <c:axId val="249198080"/>
        <c:axId val="249199616"/>
      </c:lineChart>
      <c:catAx>
        <c:axId val="249198080"/>
        <c:scaling>
          <c:orientation val="minMax"/>
        </c:scaling>
        <c:delete val="0"/>
        <c:axPos val="b"/>
        <c:numFmt formatCode="General" sourceLinked="1"/>
        <c:majorTickMark val="out"/>
        <c:minorTickMark val="none"/>
        <c:tickLblPos val="low"/>
        <c:crossAx val="249199616"/>
        <c:crosses val="autoZero"/>
        <c:auto val="0"/>
        <c:lblAlgn val="ctr"/>
        <c:lblOffset val="100"/>
        <c:tickLblSkip val="7"/>
        <c:tickMarkSkip val="1"/>
        <c:noMultiLvlLbl val="0"/>
      </c:catAx>
      <c:valAx>
        <c:axId val="249199616"/>
        <c:scaling>
          <c:orientation val="minMax"/>
          <c:max val="5"/>
          <c:min val="-4"/>
        </c:scaling>
        <c:delete val="0"/>
        <c:axPos val="l"/>
        <c:numFmt formatCode="0" sourceLinked="0"/>
        <c:majorTickMark val="out"/>
        <c:minorTickMark val="none"/>
        <c:tickLblPos val="nextTo"/>
        <c:crossAx val="249198080"/>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9855753968253973E-2"/>
          <c:y val="3.1931435737871508E-2"/>
          <c:w val="0.92881607142857214"/>
          <c:h val="0.85867081260364986"/>
        </c:manualLayout>
      </c:layout>
      <c:barChart>
        <c:barDir val="col"/>
        <c:grouping val="clustered"/>
        <c:varyColors val="0"/>
        <c:ser>
          <c:idx val="5"/>
          <c:order val="0"/>
          <c:tx>
            <c:strRef>
              <c:f>'Appendix Figure D.1'!$AL$2</c:f>
              <c:strCache>
                <c:ptCount val="1"/>
                <c:pt idx="0">
                  <c:v>2016</c:v>
                </c:pt>
              </c:strCache>
            </c:strRef>
          </c:tx>
          <c:spPr>
            <a:solidFill>
              <a:schemeClr val="tx2">
                <a:lumMod val="50000"/>
              </a:schemeClr>
            </a:solidFill>
            <a:ln>
              <a:solidFill>
                <a:schemeClr val="tx1">
                  <a:lumMod val="50000"/>
                  <a:lumOff val="50000"/>
                </a:schemeClr>
              </a:solidFill>
            </a:ln>
          </c:spPr>
          <c:invertIfNegative val="0"/>
          <c:cat>
            <c:strRef>
              <c:f>'Appendix Figure D.1'!$AM$1:$AP$1</c:f>
              <c:strCache>
                <c:ptCount val="4"/>
                <c:pt idx="0">
                  <c:v>HICP</c:v>
                </c:pt>
                <c:pt idx="1">
                  <c:v>Core HICP</c:v>
                </c:pt>
                <c:pt idx="2">
                  <c:v>PCE Deflator</c:v>
                </c:pt>
                <c:pt idx="3">
                  <c:v>Hourly Earnings Growth</c:v>
                </c:pt>
              </c:strCache>
            </c:strRef>
          </c:cat>
          <c:val>
            <c:numRef>
              <c:f>'Appendix Figure D.1'!$AM$2:$AP$2</c:f>
              <c:numCache>
                <c:formatCode>0.0</c:formatCode>
                <c:ptCount val="4"/>
                <c:pt idx="0">
                  <c:v>-0.20000000000000018</c:v>
                </c:pt>
                <c:pt idx="1">
                  <c:v>0.49165919228704169</c:v>
                </c:pt>
                <c:pt idx="2">
                  <c:v>0.41630328580977149</c:v>
                </c:pt>
                <c:pt idx="3">
                  <c:v>2.0984901488577679</c:v>
                </c:pt>
              </c:numCache>
            </c:numRef>
          </c:val>
          <c:extLst>
            <c:ext xmlns:c16="http://schemas.microsoft.com/office/drawing/2014/chart" uri="{C3380CC4-5D6E-409C-BE32-E72D297353CC}">
              <c16:uniqueId val="{00000000-70F2-46B8-8F1B-1D45B0DB65D7}"/>
            </c:ext>
          </c:extLst>
        </c:ser>
        <c:ser>
          <c:idx val="6"/>
          <c:order val="1"/>
          <c:tx>
            <c:strRef>
              <c:f>'Appendix Figure D.1'!$AL$3</c:f>
              <c:strCache>
                <c:ptCount val="1"/>
                <c:pt idx="0">
                  <c:v>2017</c:v>
                </c:pt>
              </c:strCache>
            </c:strRef>
          </c:tx>
          <c:spPr>
            <a:solidFill>
              <a:schemeClr val="accent1">
                <a:lumMod val="50000"/>
              </a:schemeClr>
            </a:solidFill>
            <a:ln>
              <a:solidFill>
                <a:schemeClr val="tx1">
                  <a:lumMod val="50000"/>
                  <a:lumOff val="50000"/>
                </a:schemeClr>
              </a:solidFill>
            </a:ln>
          </c:spPr>
          <c:invertIfNegative val="0"/>
          <c:cat>
            <c:strRef>
              <c:f>'Appendix Figure D.1'!$AM$1:$AP$1</c:f>
              <c:strCache>
                <c:ptCount val="4"/>
                <c:pt idx="0">
                  <c:v>HICP</c:v>
                </c:pt>
                <c:pt idx="1">
                  <c:v>Core HICP</c:v>
                </c:pt>
                <c:pt idx="2">
                  <c:v>PCE Deflator</c:v>
                </c:pt>
                <c:pt idx="3">
                  <c:v>Hourly Earnings Growth</c:v>
                </c:pt>
              </c:strCache>
            </c:strRef>
          </c:cat>
          <c:val>
            <c:numRef>
              <c:f>'Appendix Figure D.1'!$AM$3:$AP$3</c:f>
              <c:numCache>
                <c:formatCode>0.0</c:formatCode>
                <c:ptCount val="4"/>
                <c:pt idx="0">
                  <c:v>0.30060120240480437</c:v>
                </c:pt>
                <c:pt idx="1">
                  <c:v>-1.6616915422884571E-2</c:v>
                </c:pt>
                <c:pt idx="2">
                  <c:v>1.2466908822261979</c:v>
                </c:pt>
                <c:pt idx="3">
                  <c:v>1.9454479299444216</c:v>
                </c:pt>
              </c:numCache>
            </c:numRef>
          </c:val>
          <c:extLst>
            <c:ext xmlns:c16="http://schemas.microsoft.com/office/drawing/2014/chart" uri="{C3380CC4-5D6E-409C-BE32-E72D297353CC}">
              <c16:uniqueId val="{00000001-70F2-46B8-8F1B-1D45B0DB65D7}"/>
            </c:ext>
          </c:extLst>
        </c:ser>
        <c:ser>
          <c:idx val="0"/>
          <c:order val="2"/>
          <c:tx>
            <c:strRef>
              <c:f>'Appendix Figure D.1'!$AL$4</c:f>
              <c:strCache>
                <c:ptCount val="1"/>
                <c:pt idx="0">
                  <c:v>2018</c:v>
                </c:pt>
              </c:strCache>
            </c:strRef>
          </c:tx>
          <c:spPr>
            <a:solidFill>
              <a:schemeClr val="accent1">
                <a:lumMod val="75000"/>
              </a:schemeClr>
            </a:solidFill>
            <a:ln>
              <a:solidFill>
                <a:schemeClr val="tx1">
                  <a:lumMod val="50000"/>
                  <a:lumOff val="50000"/>
                </a:schemeClr>
              </a:solidFill>
            </a:ln>
          </c:spPr>
          <c:invertIfNegative val="0"/>
          <c:cat>
            <c:strRef>
              <c:f>'Appendix Figure D.1'!$AM$1:$AP$1</c:f>
              <c:strCache>
                <c:ptCount val="4"/>
                <c:pt idx="0">
                  <c:v>HICP</c:v>
                </c:pt>
                <c:pt idx="1">
                  <c:v>Core HICP</c:v>
                </c:pt>
                <c:pt idx="2">
                  <c:v>PCE Deflator</c:v>
                </c:pt>
                <c:pt idx="3">
                  <c:v>Hourly Earnings Growth</c:v>
                </c:pt>
              </c:strCache>
            </c:strRef>
          </c:cat>
          <c:val>
            <c:numRef>
              <c:f>'Appendix Figure D.1'!$AM$4:$AP$4</c:f>
              <c:numCache>
                <c:formatCode>0.0</c:formatCode>
                <c:ptCount val="4"/>
                <c:pt idx="0">
                  <c:v>0.69930069930070893</c:v>
                </c:pt>
                <c:pt idx="1">
                  <c:v>0.23227740330979962</c:v>
                </c:pt>
                <c:pt idx="2">
                  <c:v>1.7616954892224701</c:v>
                </c:pt>
                <c:pt idx="3">
                  <c:v>2.162568168300294</c:v>
                </c:pt>
              </c:numCache>
            </c:numRef>
          </c:val>
          <c:extLst>
            <c:ext xmlns:c16="http://schemas.microsoft.com/office/drawing/2014/chart" uri="{C3380CC4-5D6E-409C-BE32-E72D297353CC}">
              <c16:uniqueId val="{00000002-70F2-46B8-8F1B-1D45B0DB65D7}"/>
            </c:ext>
          </c:extLst>
        </c:ser>
        <c:ser>
          <c:idx val="7"/>
          <c:order val="3"/>
          <c:tx>
            <c:strRef>
              <c:f>'Appendix Figure D.1'!$AL$5</c:f>
              <c:strCache>
                <c:ptCount val="1"/>
                <c:pt idx="0">
                  <c:v>2019e</c:v>
                </c:pt>
              </c:strCache>
            </c:strRef>
          </c:tx>
          <c:spPr>
            <a:solidFill>
              <a:schemeClr val="accent1"/>
            </a:solidFill>
            <a:ln>
              <a:solidFill>
                <a:schemeClr val="tx1">
                  <a:lumMod val="50000"/>
                  <a:lumOff val="50000"/>
                </a:schemeClr>
              </a:solidFill>
            </a:ln>
          </c:spPr>
          <c:invertIfNegative val="0"/>
          <c:cat>
            <c:strRef>
              <c:f>'Appendix Figure D.1'!$AM$1:$AP$1</c:f>
              <c:strCache>
                <c:ptCount val="4"/>
                <c:pt idx="0">
                  <c:v>HICP</c:v>
                </c:pt>
                <c:pt idx="1">
                  <c:v>Core HICP</c:v>
                </c:pt>
                <c:pt idx="2">
                  <c:v>PCE Deflator</c:v>
                </c:pt>
                <c:pt idx="3">
                  <c:v>Hourly Earnings Growth</c:v>
                </c:pt>
              </c:strCache>
            </c:strRef>
          </c:cat>
          <c:val>
            <c:numRef>
              <c:f>'Appendix Figure D.1'!$AM$5:$AP$5</c:f>
              <c:numCache>
                <c:formatCode>0.0</c:formatCode>
                <c:ptCount val="4"/>
                <c:pt idx="0">
                  <c:v>0.92684541542533694</c:v>
                </c:pt>
                <c:pt idx="1">
                  <c:v>1.4946916794003284</c:v>
                </c:pt>
                <c:pt idx="2">
                  <c:v>2.3526217065356736</c:v>
                </c:pt>
                <c:pt idx="3">
                  <c:v>3.5658235898264445</c:v>
                </c:pt>
              </c:numCache>
            </c:numRef>
          </c:val>
          <c:extLst>
            <c:ext xmlns:c16="http://schemas.microsoft.com/office/drawing/2014/chart" uri="{C3380CC4-5D6E-409C-BE32-E72D297353CC}">
              <c16:uniqueId val="{00000003-70F2-46B8-8F1B-1D45B0DB65D7}"/>
            </c:ext>
          </c:extLst>
        </c:ser>
        <c:ser>
          <c:idx val="1"/>
          <c:order val="4"/>
          <c:tx>
            <c:strRef>
              <c:f>'Appendix Figure D.1'!$AL$6</c:f>
              <c:strCache>
                <c:ptCount val="1"/>
                <c:pt idx="0">
                  <c:v>2020f</c:v>
                </c:pt>
              </c:strCache>
            </c:strRef>
          </c:tx>
          <c:spPr>
            <a:solidFill>
              <a:schemeClr val="accent1">
                <a:lumMod val="60000"/>
                <a:lumOff val="40000"/>
              </a:schemeClr>
            </a:solidFill>
            <a:ln>
              <a:solidFill>
                <a:schemeClr val="tx1">
                  <a:lumMod val="50000"/>
                  <a:lumOff val="50000"/>
                </a:schemeClr>
              </a:solidFill>
            </a:ln>
          </c:spPr>
          <c:invertIfNegative val="0"/>
          <c:cat>
            <c:strRef>
              <c:f>'Appendix Figure D.1'!$AM$1:$AP$1</c:f>
              <c:strCache>
                <c:ptCount val="4"/>
                <c:pt idx="0">
                  <c:v>HICP</c:v>
                </c:pt>
                <c:pt idx="1">
                  <c:v>Core HICP</c:v>
                </c:pt>
                <c:pt idx="2">
                  <c:v>PCE Deflator</c:v>
                </c:pt>
                <c:pt idx="3">
                  <c:v>Hourly Earnings Growth</c:v>
                </c:pt>
              </c:strCache>
            </c:strRef>
          </c:cat>
          <c:val>
            <c:numRef>
              <c:f>'Appendix Figure D.1'!$AM$6:$AP$6</c:f>
              <c:numCache>
                <c:formatCode>0.0</c:formatCode>
                <c:ptCount val="4"/>
                <c:pt idx="0">
                  <c:v>1.3</c:v>
                </c:pt>
                <c:pt idx="1">
                  <c:v>1.5</c:v>
                </c:pt>
                <c:pt idx="2">
                  <c:v>1.6687227929758519</c:v>
                </c:pt>
                <c:pt idx="3">
                  <c:v>2.9762050549367611</c:v>
                </c:pt>
              </c:numCache>
            </c:numRef>
          </c:val>
          <c:extLst>
            <c:ext xmlns:c16="http://schemas.microsoft.com/office/drawing/2014/chart" uri="{C3380CC4-5D6E-409C-BE32-E72D297353CC}">
              <c16:uniqueId val="{00000004-70F2-46B8-8F1B-1D45B0DB65D7}"/>
            </c:ext>
          </c:extLst>
        </c:ser>
        <c:ser>
          <c:idx val="2"/>
          <c:order val="5"/>
          <c:tx>
            <c:strRef>
              <c:f>'Appendix Figure D.1'!$AL$7</c:f>
              <c:strCache>
                <c:ptCount val="1"/>
                <c:pt idx="0">
                  <c:v>2021f</c:v>
                </c:pt>
              </c:strCache>
            </c:strRef>
          </c:tx>
          <c:spPr>
            <a:solidFill>
              <a:schemeClr val="accent1">
                <a:lumMod val="40000"/>
                <a:lumOff val="60000"/>
              </a:schemeClr>
            </a:solidFill>
            <a:ln>
              <a:solidFill>
                <a:schemeClr val="tx1">
                  <a:lumMod val="50000"/>
                  <a:lumOff val="50000"/>
                </a:schemeClr>
              </a:solidFill>
            </a:ln>
          </c:spPr>
          <c:invertIfNegative val="0"/>
          <c:cat>
            <c:strRef>
              <c:f>'Appendix Figure D.1'!$AM$1:$AP$1</c:f>
              <c:strCache>
                <c:ptCount val="4"/>
                <c:pt idx="0">
                  <c:v>HICP</c:v>
                </c:pt>
                <c:pt idx="1">
                  <c:v>Core HICP</c:v>
                </c:pt>
                <c:pt idx="2">
                  <c:v>PCE Deflator</c:v>
                </c:pt>
                <c:pt idx="3">
                  <c:v>Hourly Earnings Growth</c:v>
                </c:pt>
              </c:strCache>
            </c:strRef>
          </c:cat>
          <c:val>
            <c:numRef>
              <c:f>'Appendix Figure D.1'!$AM$7:$AP$7</c:f>
              <c:numCache>
                <c:formatCode>0.0</c:formatCode>
                <c:ptCount val="4"/>
                <c:pt idx="0">
                  <c:v>1.4</c:v>
                </c:pt>
                <c:pt idx="1">
                  <c:v>1.6</c:v>
                </c:pt>
                <c:pt idx="2">
                  <c:v>1.6679756503517273</c:v>
                </c:pt>
                <c:pt idx="3">
                  <c:v>3.1147891923744582</c:v>
                </c:pt>
              </c:numCache>
            </c:numRef>
          </c:val>
          <c:extLst>
            <c:ext xmlns:c16="http://schemas.microsoft.com/office/drawing/2014/chart" uri="{C3380CC4-5D6E-409C-BE32-E72D297353CC}">
              <c16:uniqueId val="{00000005-70F2-46B8-8F1B-1D45B0DB65D7}"/>
            </c:ext>
          </c:extLst>
        </c:ser>
        <c:ser>
          <c:idx val="3"/>
          <c:order val="6"/>
          <c:tx>
            <c:strRef>
              <c:f>'Appendix Figure D.1'!$AL$8</c:f>
              <c:strCache>
                <c:ptCount val="1"/>
                <c:pt idx="0">
                  <c:v>2022f</c:v>
                </c:pt>
              </c:strCache>
            </c:strRef>
          </c:tx>
          <c:spPr>
            <a:solidFill>
              <a:schemeClr val="accent1">
                <a:lumMod val="20000"/>
                <a:lumOff val="80000"/>
              </a:schemeClr>
            </a:solidFill>
            <a:ln>
              <a:solidFill>
                <a:schemeClr val="tx1">
                  <a:lumMod val="50000"/>
                  <a:lumOff val="50000"/>
                </a:schemeClr>
              </a:solidFill>
            </a:ln>
          </c:spPr>
          <c:invertIfNegative val="0"/>
          <c:cat>
            <c:strRef>
              <c:f>'Appendix Figure D.1'!$AM$1:$AP$1</c:f>
              <c:strCache>
                <c:ptCount val="4"/>
                <c:pt idx="0">
                  <c:v>HICP</c:v>
                </c:pt>
                <c:pt idx="1">
                  <c:v>Core HICP</c:v>
                </c:pt>
                <c:pt idx="2">
                  <c:v>PCE Deflator</c:v>
                </c:pt>
                <c:pt idx="3">
                  <c:v>Hourly Earnings Growth</c:v>
                </c:pt>
              </c:strCache>
            </c:strRef>
          </c:cat>
          <c:val>
            <c:numRef>
              <c:f>'Appendix Figure D.1'!$AM$8:$AP$8</c:f>
              <c:numCache>
                <c:formatCode>0.0</c:formatCode>
                <c:ptCount val="4"/>
                <c:pt idx="0">
                  <c:v>1.8</c:v>
                </c:pt>
                <c:pt idx="1">
                  <c:v>1.8</c:v>
                </c:pt>
                <c:pt idx="2">
                  <c:v>1.7669590981341576</c:v>
                </c:pt>
                <c:pt idx="3">
                  <c:v>3.2864935037663128</c:v>
                </c:pt>
              </c:numCache>
            </c:numRef>
          </c:val>
          <c:extLst>
            <c:ext xmlns:c16="http://schemas.microsoft.com/office/drawing/2014/chart" uri="{C3380CC4-5D6E-409C-BE32-E72D297353CC}">
              <c16:uniqueId val="{00000006-70F2-46B8-8F1B-1D45B0DB65D7}"/>
            </c:ext>
          </c:extLst>
        </c:ser>
        <c:ser>
          <c:idx val="4"/>
          <c:order val="7"/>
          <c:tx>
            <c:strRef>
              <c:f>'Appendix Figure D.1'!$AL$9</c:f>
              <c:strCache>
                <c:ptCount val="1"/>
                <c:pt idx="0">
                  <c:v>2023f</c:v>
                </c:pt>
              </c:strCache>
            </c:strRef>
          </c:tx>
          <c:invertIfNegative val="0"/>
          <c:cat>
            <c:strRef>
              <c:f>'Appendix Figure D.1'!$AM$1:$AP$1</c:f>
              <c:strCache>
                <c:ptCount val="4"/>
                <c:pt idx="0">
                  <c:v>HICP</c:v>
                </c:pt>
                <c:pt idx="1">
                  <c:v>Core HICP</c:v>
                </c:pt>
                <c:pt idx="2">
                  <c:v>PCE Deflator</c:v>
                </c:pt>
                <c:pt idx="3">
                  <c:v>Hourly Earnings Growth</c:v>
                </c:pt>
              </c:strCache>
            </c:strRef>
          </c:cat>
          <c:val>
            <c:numRef>
              <c:f>'Appendix Figure D.1'!$AM$9:$AP$9</c:f>
              <c:numCache>
                <c:formatCode>0.0</c:formatCode>
                <c:ptCount val="4"/>
                <c:pt idx="0">
                  <c:v>2</c:v>
                </c:pt>
                <c:pt idx="1">
                  <c:v>2</c:v>
                </c:pt>
                <c:pt idx="2">
                  <c:v>1.9580766217238255</c:v>
                </c:pt>
                <c:pt idx="3">
                  <c:v>3.5597561404853901</c:v>
                </c:pt>
              </c:numCache>
            </c:numRef>
          </c:val>
          <c:extLst>
            <c:ext xmlns:c16="http://schemas.microsoft.com/office/drawing/2014/chart" uri="{C3380CC4-5D6E-409C-BE32-E72D297353CC}">
              <c16:uniqueId val="{00000007-70F2-46B8-8F1B-1D45B0DB65D7}"/>
            </c:ext>
          </c:extLst>
        </c:ser>
        <c:ser>
          <c:idx val="8"/>
          <c:order val="8"/>
          <c:tx>
            <c:strRef>
              <c:f>'Appendix Figure D.1'!$AL$10</c:f>
              <c:strCache>
                <c:ptCount val="1"/>
                <c:pt idx="0">
                  <c:v>2024f</c:v>
                </c:pt>
              </c:strCache>
            </c:strRef>
          </c:tx>
          <c:invertIfNegative val="0"/>
          <c:cat>
            <c:strRef>
              <c:f>'Appendix Figure D.1'!$AM$1:$AP$1</c:f>
              <c:strCache>
                <c:ptCount val="4"/>
                <c:pt idx="0">
                  <c:v>HICP</c:v>
                </c:pt>
                <c:pt idx="1">
                  <c:v>Core HICP</c:v>
                </c:pt>
                <c:pt idx="2">
                  <c:v>PCE Deflator</c:v>
                </c:pt>
                <c:pt idx="3">
                  <c:v>Hourly Earnings Growth</c:v>
                </c:pt>
              </c:strCache>
            </c:strRef>
          </c:cat>
          <c:val>
            <c:numRef>
              <c:f>'Appendix Figure D.1'!$AM$10:$AP$10</c:f>
              <c:numCache>
                <c:formatCode>0.0</c:formatCode>
                <c:ptCount val="4"/>
                <c:pt idx="0">
                  <c:v>2.1</c:v>
                </c:pt>
                <c:pt idx="1">
                  <c:v>2.1</c:v>
                </c:pt>
                <c:pt idx="2">
                  <c:v>2.0827798935381114</c:v>
                </c:pt>
                <c:pt idx="3">
                  <c:v>3.7817830124029195</c:v>
                </c:pt>
              </c:numCache>
            </c:numRef>
          </c:val>
          <c:extLst>
            <c:ext xmlns:c16="http://schemas.microsoft.com/office/drawing/2014/chart" uri="{C3380CC4-5D6E-409C-BE32-E72D297353CC}">
              <c16:uniqueId val="{00000008-70F2-46B8-8F1B-1D45B0DB65D7}"/>
            </c:ext>
          </c:extLst>
        </c:ser>
        <c:dLbls>
          <c:showLegendKey val="0"/>
          <c:showVal val="0"/>
          <c:showCatName val="0"/>
          <c:showSerName val="0"/>
          <c:showPercent val="0"/>
          <c:showBubbleSize val="0"/>
        </c:dLbls>
        <c:gapWidth val="150"/>
        <c:axId val="249270656"/>
        <c:axId val="249272192"/>
      </c:barChart>
      <c:catAx>
        <c:axId val="249270656"/>
        <c:scaling>
          <c:orientation val="minMax"/>
        </c:scaling>
        <c:delete val="0"/>
        <c:axPos val="b"/>
        <c:numFmt formatCode="General" sourceLinked="1"/>
        <c:majorTickMark val="out"/>
        <c:minorTickMark val="none"/>
        <c:tickLblPos val="low"/>
        <c:txPr>
          <a:bodyPr rot="0"/>
          <a:lstStyle/>
          <a:p>
            <a:pPr>
              <a:defRPr/>
            </a:pPr>
            <a:endParaRPr lang="en-US"/>
          </a:p>
        </c:txPr>
        <c:crossAx val="249272192"/>
        <c:crosses val="autoZero"/>
        <c:auto val="1"/>
        <c:lblAlgn val="ctr"/>
        <c:lblOffset val="100"/>
        <c:noMultiLvlLbl val="0"/>
      </c:catAx>
      <c:valAx>
        <c:axId val="249272192"/>
        <c:scaling>
          <c:orientation val="minMax"/>
        </c:scaling>
        <c:delete val="0"/>
        <c:axPos val="l"/>
        <c:numFmt formatCode="#,##0.0" sourceLinked="0"/>
        <c:majorTickMark val="out"/>
        <c:minorTickMark val="none"/>
        <c:tickLblPos val="nextTo"/>
        <c:crossAx val="249270656"/>
        <c:crosses val="autoZero"/>
        <c:crossBetween val="between"/>
      </c:valAx>
    </c:plotArea>
    <c:legend>
      <c:legendPos val="r"/>
      <c:layout>
        <c:manualLayout>
          <c:xMode val="edge"/>
          <c:yMode val="edge"/>
          <c:x val="0.15021370967741951"/>
          <c:y val="2.0891376451078027E-3"/>
          <c:w val="0.68366621863799282"/>
          <c:h val="0.30538059701492537"/>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69E-2"/>
          <c:y val="5.3094658267052341E-2"/>
          <c:w val="0.91871547619047733"/>
          <c:h val="0.83826804322777915"/>
        </c:manualLayout>
      </c:layout>
      <c:barChart>
        <c:barDir val="col"/>
        <c:grouping val="clustered"/>
        <c:varyColors val="0"/>
        <c:ser>
          <c:idx val="2"/>
          <c:order val="2"/>
          <c:tx>
            <c:strRef>
              <c:f>'Appendix Figure D.2'!$M$1</c:f>
              <c:strCache>
                <c:ptCount val="1"/>
              </c:strCache>
            </c:strRef>
          </c:tx>
          <c:spPr>
            <a:solidFill>
              <a:sysClr val="window" lastClr="FFFFFF">
                <a:lumMod val="85000"/>
                <a:alpha val="50000"/>
              </a:sysClr>
            </a:solidFill>
          </c:spPr>
          <c:invertIfNegative val="0"/>
          <c:cat>
            <c:numRef>
              <c:f>'Appendix Figure 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 Figure D.2'!$M$2:$M$55</c:f>
              <c:numCache>
                <c:formatCode>General</c:formatCode>
                <c:ptCount val="54"/>
                <c:pt idx="48">
                  <c:v>20</c:v>
                </c:pt>
                <c:pt idx="49">
                  <c:v>20</c:v>
                </c:pt>
                <c:pt idx="50">
                  <c:v>20</c:v>
                </c:pt>
                <c:pt idx="51">
                  <c:v>20</c:v>
                </c:pt>
                <c:pt idx="52">
                  <c:v>20</c:v>
                </c:pt>
                <c:pt idx="53">
                  <c:v>20</c:v>
                </c:pt>
              </c:numCache>
            </c:numRef>
          </c:val>
          <c:extLst>
            <c:ext xmlns:c16="http://schemas.microsoft.com/office/drawing/2014/chart" uri="{C3380CC4-5D6E-409C-BE32-E72D297353CC}">
              <c16:uniqueId val="{00000000-9926-41C6-BA2D-E9E03A7D2290}"/>
            </c:ext>
          </c:extLst>
        </c:ser>
        <c:ser>
          <c:idx val="3"/>
          <c:order val="3"/>
          <c:tx>
            <c:strRef>
              <c:f>'Appendix Figure D.2'!$N$1</c:f>
              <c:strCache>
                <c:ptCount val="1"/>
              </c:strCache>
            </c:strRef>
          </c:tx>
          <c:spPr>
            <a:solidFill>
              <a:sysClr val="window" lastClr="FFFFFF">
                <a:lumMod val="85000"/>
                <a:alpha val="50000"/>
              </a:sysClr>
            </a:solidFill>
          </c:spPr>
          <c:invertIfNegative val="0"/>
          <c:cat>
            <c:numRef>
              <c:f>'Appendix Figure 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 Figure D.2'!$N$2:$N$55</c:f>
              <c:numCache>
                <c:formatCode>General</c:formatCode>
                <c:ptCount val="54"/>
                <c:pt idx="48">
                  <c:v>-15</c:v>
                </c:pt>
                <c:pt idx="49">
                  <c:v>-15</c:v>
                </c:pt>
                <c:pt idx="50">
                  <c:v>-15</c:v>
                </c:pt>
                <c:pt idx="51">
                  <c:v>-15</c:v>
                </c:pt>
                <c:pt idx="52">
                  <c:v>-15</c:v>
                </c:pt>
                <c:pt idx="53">
                  <c:v>-15</c:v>
                </c:pt>
              </c:numCache>
            </c:numRef>
          </c:val>
          <c:extLst>
            <c:ext xmlns:c16="http://schemas.microsoft.com/office/drawing/2014/chart" uri="{C3380CC4-5D6E-409C-BE32-E72D297353CC}">
              <c16:uniqueId val="{00000001-9926-41C6-BA2D-E9E03A7D2290}"/>
            </c:ext>
          </c:extLst>
        </c:ser>
        <c:dLbls>
          <c:showLegendKey val="0"/>
          <c:showVal val="0"/>
          <c:showCatName val="0"/>
          <c:showSerName val="0"/>
          <c:showPercent val="0"/>
          <c:showBubbleSize val="0"/>
        </c:dLbls>
        <c:gapWidth val="0"/>
        <c:overlap val="100"/>
        <c:axId val="248427264"/>
        <c:axId val="248428800"/>
      </c:barChart>
      <c:lineChart>
        <c:grouping val="standard"/>
        <c:varyColors val="0"/>
        <c:ser>
          <c:idx val="0"/>
          <c:order val="0"/>
          <c:tx>
            <c:strRef>
              <c:f>'Appendix Figure D.2'!$K$1</c:f>
              <c:strCache>
                <c:ptCount val="1"/>
                <c:pt idx="0">
                  <c:v>Current Account</c:v>
                </c:pt>
              </c:strCache>
            </c:strRef>
          </c:tx>
          <c:spPr>
            <a:ln w="19050">
              <a:solidFill>
                <a:srgbClr val="C0504D">
                  <a:lumMod val="75000"/>
                </a:srgbClr>
              </a:solidFill>
            </a:ln>
          </c:spPr>
          <c:marker>
            <c:symbol val="none"/>
          </c:marker>
          <c:cat>
            <c:numRef>
              <c:f>'Appendix Figure 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 Figure D.2'!$K$2:$K$55</c:f>
              <c:numCache>
                <c:formatCode>0.0</c:formatCode>
                <c:ptCount val="54"/>
                <c:pt idx="0">
                  <c:v>-6.4450196440029419</c:v>
                </c:pt>
                <c:pt idx="1">
                  <c:v>-6.1354043313090925</c:v>
                </c:pt>
                <c:pt idx="2">
                  <c:v>-3.2892289505383134</c:v>
                </c:pt>
                <c:pt idx="3">
                  <c:v>-4.6792803700564578</c:v>
                </c:pt>
                <c:pt idx="4">
                  <c:v>-12.865652567214877</c:v>
                </c:pt>
                <c:pt idx="5">
                  <c:v>-1.8389419129566607</c:v>
                </c:pt>
                <c:pt idx="6">
                  <c:v>-5.8350986201375203</c:v>
                </c:pt>
                <c:pt idx="7">
                  <c:v>-5.6375941516029879</c:v>
                </c:pt>
                <c:pt idx="8">
                  <c:v>-7.025143314112694</c:v>
                </c:pt>
                <c:pt idx="9">
                  <c:v>-13.628730667640163</c:v>
                </c:pt>
                <c:pt idx="10">
                  <c:v>-11.989886798641978</c:v>
                </c:pt>
                <c:pt idx="11">
                  <c:v>-12.516713223230225</c:v>
                </c:pt>
                <c:pt idx="12">
                  <c:v>-8.937629713491555</c:v>
                </c:pt>
                <c:pt idx="13">
                  <c:v>-5.7464316452548285</c:v>
                </c:pt>
                <c:pt idx="14">
                  <c:v>-5.3606336451478143</c:v>
                </c:pt>
                <c:pt idx="15">
                  <c:v>-3.4068492705070268</c:v>
                </c:pt>
                <c:pt idx="16">
                  <c:v>-2.9892389046055592</c:v>
                </c:pt>
                <c:pt idx="17">
                  <c:v>-0.27532570899314635</c:v>
                </c:pt>
                <c:pt idx="18">
                  <c:v>0.27081377598448308</c:v>
                </c:pt>
                <c:pt idx="19">
                  <c:v>-1.3790913913243019</c:v>
                </c:pt>
                <c:pt idx="20">
                  <c:v>-0.80916733727028534</c:v>
                </c:pt>
                <c:pt idx="21">
                  <c:v>0.72803978961082261</c:v>
                </c:pt>
                <c:pt idx="22">
                  <c:v>1.0525166345036443</c:v>
                </c:pt>
                <c:pt idx="23">
                  <c:v>3.7997091590627812</c:v>
                </c:pt>
                <c:pt idx="24">
                  <c:v>2.8157362992175621</c:v>
                </c:pt>
                <c:pt idx="25">
                  <c:v>2.7081963292879774</c:v>
                </c:pt>
                <c:pt idx="26">
                  <c:v>2.8989692954746475</c:v>
                </c:pt>
                <c:pt idx="27">
                  <c:v>2.595726373153592</c:v>
                </c:pt>
                <c:pt idx="28">
                  <c:v>0.87318087318087323</c:v>
                </c:pt>
                <c:pt idx="29">
                  <c:v>0.27929840241313819</c:v>
                </c:pt>
                <c:pt idx="30">
                  <c:v>-0.40272877969991921</c:v>
                </c:pt>
                <c:pt idx="31">
                  <c:v>-0.73142923398005721</c:v>
                </c:pt>
                <c:pt idx="32">
                  <c:v>0.29790667364146578</c:v>
                </c:pt>
                <c:pt idx="33">
                  <c:v>0.57713759154178179</c:v>
                </c:pt>
                <c:pt idx="34">
                  <c:v>-0.11627380215333041</c:v>
                </c:pt>
                <c:pt idx="35">
                  <c:v>-4.1842573047439169</c:v>
                </c:pt>
                <c:pt idx="36">
                  <c:v>-6.2731164817348128</c:v>
                </c:pt>
                <c:pt idx="37">
                  <c:v>-7.747040347910124</c:v>
                </c:pt>
                <c:pt idx="38">
                  <c:v>-7.466253680547589</c:v>
                </c:pt>
                <c:pt idx="39">
                  <c:v>-5.8617186167411983</c:v>
                </c:pt>
                <c:pt idx="40">
                  <c:v>-1.5593982630272953</c:v>
                </c:pt>
                <c:pt idx="41">
                  <c:v>-2.2246316022729071</c:v>
                </c:pt>
                <c:pt idx="42">
                  <c:v>-4.6909832566522791</c:v>
                </c:pt>
                <c:pt idx="43">
                  <c:v>2.0349155586708432</c:v>
                </c:pt>
                <c:pt idx="44">
                  <c:v>1.4071723433150909</c:v>
                </c:pt>
                <c:pt idx="45">
                  <c:v>7.1045642337202439</c:v>
                </c:pt>
                <c:pt idx="46">
                  <c:v>-6.4755083100363837</c:v>
                </c:pt>
                <c:pt idx="47">
                  <c:v>0.79204153189638771</c:v>
                </c:pt>
                <c:pt idx="48">
                  <c:v>17.366555251696546</c:v>
                </c:pt>
                <c:pt idx="49">
                  <c:v>0.10812052495503011</c:v>
                </c:pt>
                <c:pt idx="50">
                  <c:v>12.155478844670068</c:v>
                </c:pt>
                <c:pt idx="51">
                  <c:v>15.047005627444662</c:v>
                </c:pt>
                <c:pt idx="52">
                  <c:v>14.848991916738139</c:v>
                </c:pt>
                <c:pt idx="53">
                  <c:v>14.292959646357197</c:v>
                </c:pt>
              </c:numCache>
            </c:numRef>
          </c:val>
          <c:smooth val="0"/>
          <c:extLst>
            <c:ext xmlns:c16="http://schemas.microsoft.com/office/drawing/2014/chart" uri="{C3380CC4-5D6E-409C-BE32-E72D297353CC}">
              <c16:uniqueId val="{00000002-9926-41C6-BA2D-E9E03A7D2290}"/>
            </c:ext>
          </c:extLst>
        </c:ser>
        <c:ser>
          <c:idx val="1"/>
          <c:order val="1"/>
          <c:tx>
            <c:strRef>
              <c:f>'Appendix Figure D.2'!$L$1</c:f>
              <c:strCache>
                <c:ptCount val="1"/>
                <c:pt idx="0">
                  <c:v>Modified Current Account</c:v>
                </c:pt>
              </c:strCache>
            </c:strRef>
          </c:tx>
          <c:spPr>
            <a:ln w="19050">
              <a:solidFill>
                <a:sysClr val="windowText" lastClr="000000"/>
              </a:solidFill>
              <a:prstDash val="sysDash"/>
            </a:ln>
          </c:spPr>
          <c:marker>
            <c:symbol val="none"/>
          </c:marker>
          <c:cat>
            <c:numRef>
              <c:f>'Appendix Figure 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 Figure D.2'!$L$2:$L$55</c:f>
              <c:numCache>
                <c:formatCode>0.0</c:formatCode>
                <c:ptCount val="54"/>
                <c:pt idx="0">
                  <c:v>-6.4450196440029419</c:v>
                </c:pt>
                <c:pt idx="1">
                  <c:v>-6.1354043313090925</c:v>
                </c:pt>
                <c:pt idx="2">
                  <c:v>-3.2892289505383134</c:v>
                </c:pt>
                <c:pt idx="3">
                  <c:v>-4.6792803700564578</c:v>
                </c:pt>
                <c:pt idx="4">
                  <c:v>-12.865652567214877</c:v>
                </c:pt>
                <c:pt idx="5">
                  <c:v>-1.8389419129566607</c:v>
                </c:pt>
                <c:pt idx="6">
                  <c:v>-5.8350986201375203</c:v>
                </c:pt>
                <c:pt idx="7">
                  <c:v>-5.6375941516029879</c:v>
                </c:pt>
                <c:pt idx="8">
                  <c:v>-7.025143314112694</c:v>
                </c:pt>
                <c:pt idx="9">
                  <c:v>-13.628730667640163</c:v>
                </c:pt>
                <c:pt idx="10">
                  <c:v>-11.989886798641978</c:v>
                </c:pt>
                <c:pt idx="11">
                  <c:v>-12.516713223230225</c:v>
                </c:pt>
                <c:pt idx="12">
                  <c:v>-8.937629713491555</c:v>
                </c:pt>
                <c:pt idx="13">
                  <c:v>-5.7464316452548285</c:v>
                </c:pt>
                <c:pt idx="14">
                  <c:v>-5.3606336451478143</c:v>
                </c:pt>
                <c:pt idx="15">
                  <c:v>-3.4068492705070268</c:v>
                </c:pt>
                <c:pt idx="16">
                  <c:v>-2.9892389046055592</c:v>
                </c:pt>
                <c:pt idx="17">
                  <c:v>-0.27532570899314635</c:v>
                </c:pt>
                <c:pt idx="18">
                  <c:v>0.27081377598448308</c:v>
                </c:pt>
                <c:pt idx="19">
                  <c:v>-1.3790913913243019</c:v>
                </c:pt>
                <c:pt idx="20">
                  <c:v>-0.80916733727028534</c:v>
                </c:pt>
                <c:pt idx="21">
                  <c:v>0.72803978961082261</c:v>
                </c:pt>
                <c:pt idx="22">
                  <c:v>1.0525166345036443</c:v>
                </c:pt>
                <c:pt idx="23">
                  <c:v>3.7997091590627812</c:v>
                </c:pt>
                <c:pt idx="24">
                  <c:v>2.8157362992175621</c:v>
                </c:pt>
                <c:pt idx="25">
                  <c:v>2.8895398656862157</c:v>
                </c:pt>
                <c:pt idx="26">
                  <c:v>3.1931984331847145</c:v>
                </c:pt>
                <c:pt idx="27">
                  <c:v>3.0466720843889923</c:v>
                </c:pt>
                <c:pt idx="28">
                  <c:v>0.86902286902286907</c:v>
                </c:pt>
                <c:pt idx="29">
                  <c:v>0.28053972864608545</c:v>
                </c:pt>
                <c:pt idx="30">
                  <c:v>0.67900709822756833</c:v>
                </c:pt>
                <c:pt idx="31">
                  <c:v>0.2183659271855917</c:v>
                </c:pt>
                <c:pt idx="32">
                  <c:v>0.30765957069520428</c:v>
                </c:pt>
                <c:pt idx="33">
                  <c:v>1.3038136346735212</c:v>
                </c:pt>
                <c:pt idx="34">
                  <c:v>0.36316687555683069</c:v>
                </c:pt>
                <c:pt idx="35">
                  <c:v>-3.5197478057993554</c:v>
                </c:pt>
                <c:pt idx="36">
                  <c:v>-5.1033591731266146</c:v>
                </c:pt>
                <c:pt idx="37">
                  <c:v>-6.3620439719739075</c:v>
                </c:pt>
                <c:pt idx="38">
                  <c:v>-7.4490459255860202</c:v>
                </c:pt>
                <c:pt idx="39">
                  <c:v>-4.263540021210166</c:v>
                </c:pt>
                <c:pt idx="40">
                  <c:v>-3.4816997518610426</c:v>
                </c:pt>
                <c:pt idx="41">
                  <c:v>-2.2119691669700376</c:v>
                </c:pt>
                <c:pt idx="42">
                  <c:v>-4.2056000885389491</c:v>
                </c:pt>
                <c:pt idx="43">
                  <c:v>-0.7754145401178455</c:v>
                </c:pt>
                <c:pt idx="44">
                  <c:v>0.47197084806841555</c:v>
                </c:pt>
                <c:pt idx="45">
                  <c:v>3.2891501082038168</c:v>
                </c:pt>
                <c:pt idx="46">
                  <c:v>3.3502058292670429</c:v>
                </c:pt>
                <c:pt idx="47">
                  <c:v>3.6514364926204781</c:v>
                </c:pt>
                <c:pt idx="48">
                  <c:v>6.5496809480401099</c:v>
                </c:pt>
                <c:pt idx="49">
                  <c:v>5.2392974945632549</c:v>
                </c:pt>
                <c:pt idx="50">
                  <c:v>2.4229859590524514</c:v>
                </c:pt>
                <c:pt idx="51">
                  <c:v>2.1962852256933525</c:v>
                </c:pt>
                <c:pt idx="52">
                  <c:v>1.92593762311362</c:v>
                </c:pt>
                <c:pt idx="53">
                  <c:v>1.2120074853098894</c:v>
                </c:pt>
              </c:numCache>
            </c:numRef>
          </c:val>
          <c:smooth val="0"/>
          <c:extLst>
            <c:ext xmlns:c16="http://schemas.microsoft.com/office/drawing/2014/chart" uri="{C3380CC4-5D6E-409C-BE32-E72D297353CC}">
              <c16:uniqueId val="{00000003-9926-41C6-BA2D-E9E03A7D2290}"/>
            </c:ext>
          </c:extLst>
        </c:ser>
        <c:dLbls>
          <c:showLegendKey val="0"/>
          <c:showVal val="0"/>
          <c:showCatName val="0"/>
          <c:showSerName val="0"/>
          <c:showPercent val="0"/>
          <c:showBubbleSize val="0"/>
        </c:dLbls>
        <c:marker val="1"/>
        <c:smooth val="0"/>
        <c:axId val="248427264"/>
        <c:axId val="248428800"/>
      </c:lineChart>
      <c:catAx>
        <c:axId val="248427264"/>
        <c:scaling>
          <c:orientation val="minMax"/>
        </c:scaling>
        <c:delete val="0"/>
        <c:axPos val="b"/>
        <c:numFmt formatCode="General" sourceLinked="1"/>
        <c:majorTickMark val="out"/>
        <c:minorTickMark val="none"/>
        <c:tickLblPos val="low"/>
        <c:txPr>
          <a:bodyPr/>
          <a:lstStyle/>
          <a:p>
            <a:pPr>
              <a:defRPr sz="900"/>
            </a:pPr>
            <a:endParaRPr lang="en-US"/>
          </a:p>
        </c:txPr>
        <c:crossAx val="248428800"/>
        <c:crosses val="autoZero"/>
        <c:auto val="0"/>
        <c:lblAlgn val="ctr"/>
        <c:lblOffset val="100"/>
        <c:tickLblSkip val="5"/>
        <c:tickMarkSkip val="1"/>
        <c:noMultiLvlLbl val="0"/>
      </c:catAx>
      <c:valAx>
        <c:axId val="248428800"/>
        <c:scaling>
          <c:orientation val="minMax"/>
          <c:max val="20"/>
          <c:min val="-15"/>
        </c:scaling>
        <c:delete val="0"/>
        <c:axPos val="l"/>
        <c:numFmt formatCode="0" sourceLinked="0"/>
        <c:majorTickMark val="out"/>
        <c:minorTickMark val="none"/>
        <c:tickLblPos val="nextTo"/>
        <c:txPr>
          <a:bodyPr/>
          <a:lstStyle/>
          <a:p>
            <a:pPr>
              <a:defRPr sz="900"/>
            </a:pPr>
            <a:endParaRPr lang="en-US"/>
          </a:p>
        </c:txPr>
        <c:crossAx val="248427264"/>
        <c:crosses val="autoZero"/>
        <c:crossBetween val="between"/>
      </c:valAx>
    </c:plotArea>
    <c:legend>
      <c:legendPos val="r"/>
      <c:legendEntry>
        <c:idx val="0"/>
        <c:delete val="1"/>
      </c:legendEntry>
      <c:legendEntry>
        <c:idx val="1"/>
        <c:delete val="1"/>
      </c:legendEntry>
      <c:layout>
        <c:manualLayout>
          <c:xMode val="edge"/>
          <c:yMode val="edge"/>
          <c:x val="8.1995833333333434E-2"/>
          <c:y val="3.5340381426202341E-2"/>
          <c:w val="0.39832539516408333"/>
          <c:h val="0.16499027668934746"/>
        </c:manualLayout>
      </c:layout>
      <c:overlay val="1"/>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69E-2"/>
          <c:y val="5.3094658267052341E-2"/>
          <c:w val="0.91187023809523815"/>
          <c:h val="0.83826804322777915"/>
        </c:manualLayout>
      </c:layout>
      <c:lineChart>
        <c:grouping val="standard"/>
        <c:varyColors val="0"/>
        <c:ser>
          <c:idx val="0"/>
          <c:order val="0"/>
          <c:tx>
            <c:strRef>
              <c:f>'Appendix Figure D.2'!$P$1</c:f>
              <c:strCache>
                <c:ptCount val="1"/>
                <c:pt idx="0">
                  <c:v>Net International Investment Position</c:v>
                </c:pt>
              </c:strCache>
            </c:strRef>
          </c:tx>
          <c:spPr>
            <a:ln w="19050">
              <a:solidFill>
                <a:srgbClr val="1F497D">
                  <a:lumMod val="50000"/>
                </a:srgbClr>
              </a:solidFill>
            </a:ln>
          </c:spPr>
          <c:marker>
            <c:symbol val="none"/>
          </c:marker>
          <c:cat>
            <c:numRef>
              <c:f>'Appendix Figure D.2'!$O$2:$O$67</c:f>
              <c:numCache>
                <c:formatCode>General</c:formatCode>
                <c:ptCount val="6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numCache>
            </c:numRef>
          </c:cat>
          <c:val>
            <c:numRef>
              <c:f>'Appendix Figure D.2'!$P$2:$P$67</c:f>
              <c:numCache>
                <c:formatCode>0.0</c:formatCode>
                <c:ptCount val="66"/>
                <c:pt idx="0">
                  <c:v>3.9</c:v>
                </c:pt>
                <c:pt idx="1">
                  <c:v>-5.7</c:v>
                </c:pt>
                <c:pt idx="2">
                  <c:v>-20.6</c:v>
                </c:pt>
                <c:pt idx="3">
                  <c:v>-21</c:v>
                </c:pt>
                <c:pt idx="4">
                  <c:v>-32.299999999999997</c:v>
                </c:pt>
                <c:pt idx="5">
                  <c:v>-22.9</c:v>
                </c:pt>
                <c:pt idx="6">
                  <c:v>-24.3</c:v>
                </c:pt>
                <c:pt idx="7">
                  <c:v>-23.5</c:v>
                </c:pt>
                <c:pt idx="8">
                  <c:v>-24.7</c:v>
                </c:pt>
                <c:pt idx="9">
                  <c:v>-28.9</c:v>
                </c:pt>
                <c:pt idx="10">
                  <c:v>-26.1</c:v>
                </c:pt>
                <c:pt idx="11">
                  <c:v>-22.3</c:v>
                </c:pt>
                <c:pt idx="12">
                  <c:v>-44.6</c:v>
                </c:pt>
                <c:pt idx="13">
                  <c:v>-41.3</c:v>
                </c:pt>
                <c:pt idx="14">
                  <c:v>-45.2</c:v>
                </c:pt>
                <c:pt idx="15">
                  <c:v>-46.2</c:v>
                </c:pt>
                <c:pt idx="16">
                  <c:v>-55.2</c:v>
                </c:pt>
                <c:pt idx="17">
                  <c:v>-45.9</c:v>
                </c:pt>
                <c:pt idx="18">
                  <c:v>-29.8</c:v>
                </c:pt>
                <c:pt idx="19">
                  <c:v>-25.8</c:v>
                </c:pt>
                <c:pt idx="20">
                  <c:v>-28.4</c:v>
                </c:pt>
                <c:pt idx="21">
                  <c:v>-28</c:v>
                </c:pt>
                <c:pt idx="22">
                  <c:v>-29.8</c:v>
                </c:pt>
                <c:pt idx="23">
                  <c:v>-31.4</c:v>
                </c:pt>
                <c:pt idx="24">
                  <c:v>-58.8</c:v>
                </c:pt>
                <c:pt idx="25">
                  <c:v>-53.1</c:v>
                </c:pt>
                <c:pt idx="26">
                  <c:v>-62.4</c:v>
                </c:pt>
                <c:pt idx="27">
                  <c:v>-95.3</c:v>
                </c:pt>
                <c:pt idx="28">
                  <c:v>-111.3</c:v>
                </c:pt>
                <c:pt idx="29">
                  <c:v>-108.9</c:v>
                </c:pt>
                <c:pt idx="30">
                  <c:v>-120.8</c:v>
                </c:pt>
                <c:pt idx="31">
                  <c:v>-115.7</c:v>
                </c:pt>
                <c:pt idx="32">
                  <c:v>-104.7</c:v>
                </c:pt>
                <c:pt idx="33">
                  <c:v>-109.6</c:v>
                </c:pt>
                <c:pt idx="34">
                  <c:v>-116</c:v>
                </c:pt>
                <c:pt idx="35">
                  <c:v>-113.5</c:v>
                </c:pt>
                <c:pt idx="36">
                  <c:v>-135.4</c:v>
                </c:pt>
                <c:pt idx="37">
                  <c:v>-121.1</c:v>
                </c:pt>
                <c:pt idx="38">
                  <c:v>-133.6</c:v>
                </c:pt>
                <c:pt idx="39">
                  <c:v>-139.30000000000001</c:v>
                </c:pt>
                <c:pt idx="40">
                  <c:v>-148.00248600171929</c:v>
                </c:pt>
                <c:pt idx="41">
                  <c:v>-145.21621527898185</c:v>
                </c:pt>
                <c:pt idx="42">
                  <c:v>-140.45038680886989</c:v>
                </c:pt>
                <c:pt idx="43">
                  <c:v>-137.44970508893053</c:v>
                </c:pt>
                <c:pt idx="44">
                  <c:v>-144.85099962278386</c:v>
                </c:pt>
                <c:pt idx="45">
                  <c:v>-146.19222420474821</c:v>
                </c:pt>
                <c:pt idx="46">
                  <c:v>-156.88288916114965</c:v>
                </c:pt>
                <c:pt idx="47">
                  <c:v>-133.2229783581632</c:v>
                </c:pt>
                <c:pt idx="48">
                  <c:v>-152.60837901031087</c:v>
                </c:pt>
                <c:pt idx="49">
                  <c:v>-161.66661315009259</c:v>
                </c:pt>
                <c:pt idx="50">
                  <c:v>-162.93067226890756</c:v>
                </c:pt>
                <c:pt idx="51">
                  <c:v>-164.52637584617045</c:v>
                </c:pt>
                <c:pt idx="52">
                  <c:v>-244.70094835077643</c:v>
                </c:pt>
                <c:pt idx="53">
                  <c:v>-216.59830654672837</c:v>
                </c:pt>
                <c:pt idx="54">
                  <c:v>-205.13851964426894</c:v>
                </c:pt>
                <c:pt idx="55">
                  <c:v>-198.3414091546291</c:v>
                </c:pt>
                <c:pt idx="56">
                  <c:v>-180.49679614553409</c:v>
                </c:pt>
                <c:pt idx="57">
                  <c:v>-177.35899502180314</c:v>
                </c:pt>
                <c:pt idx="58">
                  <c:v>-176.39512532099897</c:v>
                </c:pt>
                <c:pt idx="59">
                  <c:v>-171.54990401302919</c:v>
                </c:pt>
                <c:pt idx="60">
                  <c:v>-181.4016926373906</c:v>
                </c:pt>
                <c:pt idx="61">
                  <c:v>-188.15055564228842</c:v>
                </c:pt>
                <c:pt idx="62">
                  <c:v>-178.95872626898137</c:v>
                </c:pt>
                <c:pt idx="63">
                  <c:v>-167.11774990651563</c:v>
                </c:pt>
                <c:pt idx="64">
                  <c:v>-164.25754642575464</c:v>
                </c:pt>
                <c:pt idx="65">
                  <c:v>-159.00180633999898</c:v>
                </c:pt>
              </c:numCache>
            </c:numRef>
          </c:val>
          <c:smooth val="0"/>
          <c:extLst>
            <c:ext xmlns:c16="http://schemas.microsoft.com/office/drawing/2014/chart" uri="{C3380CC4-5D6E-409C-BE32-E72D297353CC}">
              <c16:uniqueId val="{00000000-E8FD-492E-9E8B-4788C506673C}"/>
            </c:ext>
          </c:extLst>
        </c:ser>
        <c:ser>
          <c:idx val="1"/>
          <c:order val="1"/>
          <c:tx>
            <c:strRef>
              <c:f>'Appendix Figure D.2'!$Q$1</c:f>
              <c:strCache>
                <c:ptCount val="1"/>
                <c:pt idx="0">
                  <c:v>Adjusted Net International Investment Position</c:v>
                </c:pt>
              </c:strCache>
            </c:strRef>
          </c:tx>
          <c:spPr>
            <a:ln w="19050">
              <a:solidFill>
                <a:srgbClr val="C0504D"/>
              </a:solidFill>
            </a:ln>
          </c:spPr>
          <c:marker>
            <c:symbol val="none"/>
          </c:marker>
          <c:cat>
            <c:numRef>
              <c:f>'Appendix Figure D.2'!$O$2:$O$67</c:f>
              <c:numCache>
                <c:formatCode>General</c:formatCode>
                <c:ptCount val="6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numCache>
            </c:numRef>
          </c:cat>
          <c:val>
            <c:numRef>
              <c:f>'Appendix Figure D.2'!$Q$2:$Q$67</c:f>
              <c:numCache>
                <c:formatCode>0.0</c:formatCode>
                <c:ptCount val="66"/>
                <c:pt idx="40">
                  <c:v>-52.427917566971026</c:v>
                </c:pt>
                <c:pt idx="41">
                  <c:v>-53.177052629145429</c:v>
                </c:pt>
                <c:pt idx="42">
                  <c:v>-51.273568922046671</c:v>
                </c:pt>
                <c:pt idx="43">
                  <c:v>-51.692880983951348</c:v>
                </c:pt>
                <c:pt idx="44">
                  <c:v>-38.231427820262219</c:v>
                </c:pt>
                <c:pt idx="45">
                  <c:v>-37.752156470548123</c:v>
                </c:pt>
                <c:pt idx="46">
                  <c:v>-35.952656603010105</c:v>
                </c:pt>
                <c:pt idx="47">
                  <c:v>-30.581704482752855</c:v>
                </c:pt>
                <c:pt idx="48">
                  <c:v>-26.641770204191147</c:v>
                </c:pt>
                <c:pt idx="49">
                  <c:v>-6.0190090871142798</c:v>
                </c:pt>
                <c:pt idx="50">
                  <c:v>0.1407563025210084</c:v>
                </c:pt>
                <c:pt idx="51">
                  <c:v>4.8207943336777124</c:v>
                </c:pt>
                <c:pt idx="52">
                  <c:v>8.1856651679449879</c:v>
                </c:pt>
                <c:pt idx="53">
                  <c:v>11.899501821958561</c:v>
                </c:pt>
                <c:pt idx="54">
                  <c:v>9.8338091980484759</c:v>
                </c:pt>
                <c:pt idx="55">
                  <c:v>17.439964649235083</c:v>
                </c:pt>
                <c:pt idx="56">
                  <c:v>4.4085643022864129</c:v>
                </c:pt>
                <c:pt idx="57">
                  <c:v>10.51559358031014</c:v>
                </c:pt>
                <c:pt idx="58">
                  <c:v>13.98016188860022</c:v>
                </c:pt>
                <c:pt idx="59">
                  <c:v>19.834113879973913</c:v>
                </c:pt>
                <c:pt idx="60">
                  <c:v>20.535759689077768</c:v>
                </c:pt>
                <c:pt idx="61">
                  <c:v>6.4438183908372242</c:v>
                </c:pt>
                <c:pt idx="62">
                  <c:v>15.935060644024395</c:v>
                </c:pt>
                <c:pt idx="63">
                  <c:v>21.744974582352171</c:v>
                </c:pt>
                <c:pt idx="64">
                  <c:v>24.394297893975242</c:v>
                </c:pt>
                <c:pt idx="65">
                  <c:v>28.080000508828167</c:v>
                </c:pt>
              </c:numCache>
            </c:numRef>
          </c:val>
          <c:smooth val="0"/>
          <c:extLst>
            <c:ext xmlns:c16="http://schemas.microsoft.com/office/drawing/2014/chart" uri="{C3380CC4-5D6E-409C-BE32-E72D297353CC}">
              <c16:uniqueId val="{00000001-E8FD-492E-9E8B-4788C506673C}"/>
            </c:ext>
          </c:extLst>
        </c:ser>
        <c:dLbls>
          <c:showLegendKey val="0"/>
          <c:showVal val="0"/>
          <c:showCatName val="0"/>
          <c:showSerName val="0"/>
          <c:showPercent val="0"/>
          <c:showBubbleSize val="0"/>
        </c:dLbls>
        <c:smooth val="0"/>
        <c:axId val="248548736"/>
        <c:axId val="248550528"/>
      </c:lineChart>
      <c:catAx>
        <c:axId val="248548736"/>
        <c:scaling>
          <c:orientation val="minMax"/>
        </c:scaling>
        <c:delete val="0"/>
        <c:axPos val="b"/>
        <c:numFmt formatCode="General" sourceLinked="1"/>
        <c:majorTickMark val="out"/>
        <c:minorTickMark val="none"/>
        <c:tickLblPos val="low"/>
        <c:txPr>
          <a:bodyPr/>
          <a:lstStyle/>
          <a:p>
            <a:pPr>
              <a:defRPr sz="900"/>
            </a:pPr>
            <a:endParaRPr lang="en-US"/>
          </a:p>
        </c:txPr>
        <c:crossAx val="248550528"/>
        <c:crosses val="autoZero"/>
        <c:auto val="0"/>
        <c:lblAlgn val="ctr"/>
        <c:lblOffset val="100"/>
        <c:tickLblSkip val="8"/>
        <c:tickMarkSkip val="4"/>
        <c:noMultiLvlLbl val="0"/>
      </c:catAx>
      <c:valAx>
        <c:axId val="248550528"/>
        <c:scaling>
          <c:orientation val="minMax"/>
        </c:scaling>
        <c:delete val="0"/>
        <c:axPos val="l"/>
        <c:numFmt formatCode="0" sourceLinked="0"/>
        <c:majorTickMark val="out"/>
        <c:minorTickMark val="none"/>
        <c:tickLblPos val="nextTo"/>
        <c:txPr>
          <a:bodyPr/>
          <a:lstStyle/>
          <a:p>
            <a:pPr>
              <a:defRPr sz="900"/>
            </a:pPr>
            <a:endParaRPr lang="en-US"/>
          </a:p>
        </c:txPr>
        <c:crossAx val="248548736"/>
        <c:crosses val="autoZero"/>
        <c:crossBetween val="between"/>
      </c:valAx>
    </c:plotArea>
    <c:legend>
      <c:legendPos val="r"/>
      <c:layout>
        <c:manualLayout>
          <c:xMode val="edge"/>
          <c:yMode val="edge"/>
          <c:x val="7.207976190476191E-2"/>
          <c:y val="0.64084661218295635"/>
          <c:w val="0.62365820312500087"/>
          <c:h val="0.21697329303031451"/>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69E-2"/>
          <c:y val="5.3094658267052341E-2"/>
          <c:w val="0.91871547619047733"/>
          <c:h val="0.83826804322777915"/>
        </c:manualLayout>
      </c:layout>
      <c:barChart>
        <c:barDir val="col"/>
        <c:grouping val="clustered"/>
        <c:varyColors val="0"/>
        <c:ser>
          <c:idx val="4"/>
          <c:order val="4"/>
          <c:tx>
            <c:strRef>
              <c:f>'Appendix Figure D.3'!$O$1</c:f>
              <c:strCache>
                <c:ptCount val="1"/>
                <c:pt idx="0">
                  <c:v>F/cast Shading</c:v>
                </c:pt>
              </c:strCache>
            </c:strRef>
          </c:tx>
          <c:spPr>
            <a:solidFill>
              <a:sysClr val="window" lastClr="FFFFFF">
                <a:lumMod val="85000"/>
                <a:alpha val="50000"/>
              </a:sysClr>
            </a:solidFill>
          </c:spPr>
          <c:invertIfNegative val="0"/>
          <c:cat>
            <c:numRef>
              <c:f>'Appendix Figure D.3'!$J$29:$J$56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'Appendix Figure D.3'!$O$29:$O$56</c:f>
              <c:numCache>
                <c:formatCode>General</c:formatCode>
                <c:ptCount val="28"/>
                <c:pt idx="23">
                  <c:v>60</c:v>
                </c:pt>
                <c:pt idx="24">
                  <c:v>60</c:v>
                </c:pt>
                <c:pt idx="25">
                  <c:v>60</c:v>
                </c:pt>
                <c:pt idx="26">
                  <c:v>60</c:v>
                </c:pt>
                <c:pt idx="27">
                  <c:v>60</c:v>
                </c:pt>
              </c:numCache>
            </c:numRef>
          </c:val>
          <c:extLst>
            <c:ext xmlns:c16="http://schemas.microsoft.com/office/drawing/2014/chart" uri="{C3380CC4-5D6E-409C-BE32-E72D297353CC}">
              <c16:uniqueId val="{00000000-271C-4010-A275-F726D6610A88}"/>
            </c:ext>
          </c:extLst>
        </c:ser>
        <c:dLbls>
          <c:showLegendKey val="0"/>
          <c:showVal val="0"/>
          <c:showCatName val="0"/>
          <c:showSerName val="0"/>
          <c:showPercent val="0"/>
          <c:showBubbleSize val="0"/>
        </c:dLbls>
        <c:gapWidth val="0"/>
        <c:axId val="248623872"/>
        <c:axId val="248625408"/>
      </c:barChart>
      <c:lineChart>
        <c:grouping val="standard"/>
        <c:varyColors val="0"/>
        <c:ser>
          <c:idx val="2"/>
          <c:order val="0"/>
          <c:tx>
            <c:strRef>
              <c:f>'Appendix Figure D.3'!$K$1</c:f>
              <c:strCache>
                <c:ptCount val="1"/>
                <c:pt idx="0">
                  <c:v>LRAvg</c:v>
                </c:pt>
              </c:strCache>
            </c:strRef>
          </c:tx>
          <c:spPr>
            <a:ln w="19050">
              <a:solidFill>
                <a:srgbClr val="C0504D">
                  <a:lumMod val="75000"/>
                </a:srgbClr>
              </a:solidFill>
              <a:prstDash val="solid"/>
            </a:ln>
          </c:spPr>
          <c:marker>
            <c:symbol val="none"/>
          </c:marker>
          <c:cat>
            <c:numRef>
              <c:f>'Appendix Figure D.3'!$J$29:$J$56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'Appendix Figure D.3'!$K$29:$K$56</c:f>
              <c:numCache>
                <c:formatCode>0.0</c:formatCode>
                <c:ptCount val="28"/>
                <c:pt idx="0">
                  <c:v>18.835559143532667</c:v>
                </c:pt>
                <c:pt idx="1">
                  <c:v>18.835559143532667</c:v>
                </c:pt>
                <c:pt idx="2">
                  <c:v>18.835559143532667</c:v>
                </c:pt>
                <c:pt idx="3">
                  <c:v>18.835559143532667</c:v>
                </c:pt>
                <c:pt idx="4">
                  <c:v>18.835559143532667</c:v>
                </c:pt>
                <c:pt idx="5">
                  <c:v>18.835559143532667</c:v>
                </c:pt>
                <c:pt idx="6">
                  <c:v>18.835559143532667</c:v>
                </c:pt>
                <c:pt idx="7">
                  <c:v>18.835559143532667</c:v>
                </c:pt>
                <c:pt idx="8">
                  <c:v>18.835559143532667</c:v>
                </c:pt>
                <c:pt idx="9">
                  <c:v>18.835559143532667</c:v>
                </c:pt>
                <c:pt idx="10">
                  <c:v>18.835559143532667</c:v>
                </c:pt>
                <c:pt idx="11">
                  <c:v>18.835559143532667</c:v>
                </c:pt>
                <c:pt idx="12">
                  <c:v>18.835559143532667</c:v>
                </c:pt>
                <c:pt idx="13">
                  <c:v>18.835559143532667</c:v>
                </c:pt>
                <c:pt idx="14">
                  <c:v>18.835559143532667</c:v>
                </c:pt>
                <c:pt idx="15">
                  <c:v>18.835559143532667</c:v>
                </c:pt>
                <c:pt idx="16">
                  <c:v>18.835559143532667</c:v>
                </c:pt>
                <c:pt idx="17">
                  <c:v>18.835559143532667</c:v>
                </c:pt>
                <c:pt idx="18">
                  <c:v>18.835559143532667</c:v>
                </c:pt>
                <c:pt idx="19">
                  <c:v>18.835559143532667</c:v>
                </c:pt>
                <c:pt idx="20">
                  <c:v>18.835559143532667</c:v>
                </c:pt>
                <c:pt idx="21">
                  <c:v>18.835559143532667</c:v>
                </c:pt>
                <c:pt idx="22">
                  <c:v>18.835559143532667</c:v>
                </c:pt>
                <c:pt idx="23">
                  <c:v>18.835559143532667</c:v>
                </c:pt>
                <c:pt idx="24">
                  <c:v>18.835559143532667</c:v>
                </c:pt>
                <c:pt idx="25">
                  <c:v>18.835559143532667</c:v>
                </c:pt>
                <c:pt idx="26">
                  <c:v>18.835559143532667</c:v>
                </c:pt>
                <c:pt idx="27">
                  <c:v>18.835559143532667</c:v>
                </c:pt>
              </c:numCache>
            </c:numRef>
          </c:val>
          <c:smooth val="0"/>
          <c:extLst>
            <c:ext xmlns:c16="http://schemas.microsoft.com/office/drawing/2014/chart" uri="{C3380CC4-5D6E-409C-BE32-E72D297353CC}">
              <c16:uniqueId val="{00000001-271C-4010-A275-F726D6610A88}"/>
            </c:ext>
          </c:extLst>
        </c:ser>
        <c:ser>
          <c:idx val="0"/>
          <c:order val="1"/>
          <c:tx>
            <c:strRef>
              <c:f>'Appendix Figure D.3'!$L$1</c:f>
              <c:strCache>
                <c:ptCount val="1"/>
                <c:pt idx="0">
                  <c:v>Total Investment</c:v>
                </c:pt>
              </c:strCache>
            </c:strRef>
          </c:tx>
          <c:spPr>
            <a:ln w="19050">
              <a:solidFill>
                <a:srgbClr val="C0504D">
                  <a:lumMod val="75000"/>
                </a:srgbClr>
              </a:solidFill>
              <a:prstDash val="sysDot"/>
            </a:ln>
          </c:spPr>
          <c:marker>
            <c:symbol val="none"/>
          </c:marker>
          <c:cat>
            <c:numRef>
              <c:f>'Appendix Figure D.3'!$J$29:$J$56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'Appendix Figure D.3'!$L$29:$L$56</c:f>
              <c:numCache>
                <c:formatCode>0.0</c:formatCode>
                <c:ptCount val="28"/>
                <c:pt idx="0">
                  <c:v>20.644708956769762</c:v>
                </c:pt>
                <c:pt idx="1">
                  <c:v>22.516978516978519</c:v>
                </c:pt>
                <c:pt idx="2">
                  <c:v>24.032075869859355</c:v>
                </c:pt>
                <c:pt idx="3">
                  <c:v>24.598333829217495</c:v>
                </c:pt>
                <c:pt idx="4">
                  <c:v>23.733284378140215</c:v>
                </c:pt>
                <c:pt idx="5">
                  <c:v>23.140964827506718</c:v>
                </c:pt>
                <c:pt idx="6">
                  <c:v>24.191279887482416</c:v>
                </c:pt>
                <c:pt idx="7">
                  <c:v>26.095163311840295</c:v>
                </c:pt>
                <c:pt idx="8">
                  <c:v>28.301022108654593</c:v>
                </c:pt>
                <c:pt idx="9">
                  <c:v>29.011501241323401</c:v>
                </c:pt>
                <c:pt idx="10">
                  <c:v>27.11524522831602</c:v>
                </c:pt>
                <c:pt idx="11">
                  <c:v>23.075599403464494</c:v>
                </c:pt>
                <c:pt idx="12">
                  <c:v>15.902433236181873</c:v>
                </c:pt>
                <c:pt idx="13">
                  <c:v>11.870347394540945</c:v>
                </c:pt>
                <c:pt idx="14">
                  <c:v>11.465043764542017</c:v>
                </c:pt>
                <c:pt idx="15">
                  <c:v>11.167765498268746</c:v>
                </c:pt>
                <c:pt idx="16">
                  <c:v>12.822085441628518</c:v>
                </c:pt>
                <c:pt idx="17">
                  <c:v>13.947343651252536</c:v>
                </c:pt>
                <c:pt idx="18">
                  <c:v>14.41324021247295</c:v>
                </c:pt>
                <c:pt idx="19">
                  <c:v>14.837927245190201</c:v>
                </c:pt>
                <c:pt idx="20">
                  <c:v>15.453235845723139</c:v>
                </c:pt>
                <c:pt idx="21">
                  <c:v>16.90114453560215</c:v>
                </c:pt>
                <c:pt idx="22">
                  <c:v>17.677747210645567</c:v>
                </c:pt>
                <c:pt idx="23">
                  <c:v>18.141110326517129</c:v>
                </c:pt>
                <c:pt idx="24">
                  <c:v>18.60552953117903</c:v>
                </c:pt>
                <c:pt idx="25">
                  <c:v>19.157680313774517</c:v>
                </c:pt>
                <c:pt idx="26">
                  <c:v>19.76972752231195</c:v>
                </c:pt>
                <c:pt idx="27">
                  <c:v>20.443681756428035</c:v>
                </c:pt>
              </c:numCache>
            </c:numRef>
          </c:val>
          <c:smooth val="0"/>
          <c:extLst>
            <c:ext xmlns:c16="http://schemas.microsoft.com/office/drawing/2014/chart" uri="{C3380CC4-5D6E-409C-BE32-E72D297353CC}">
              <c16:uniqueId val="{00000002-271C-4010-A275-F726D6610A88}"/>
            </c:ext>
          </c:extLst>
        </c:ser>
        <c:ser>
          <c:idx val="3"/>
          <c:order val="2"/>
          <c:tx>
            <c:strRef>
              <c:f>'Appendix Figure D.3'!$M$1</c:f>
              <c:strCache>
                <c:ptCount val="1"/>
                <c:pt idx="0">
                  <c:v>LRAvg</c:v>
                </c:pt>
              </c:strCache>
            </c:strRef>
          </c:tx>
          <c:spPr>
            <a:ln w="19050">
              <a:solidFill>
                <a:sysClr val="windowText" lastClr="000000"/>
              </a:solidFill>
            </a:ln>
          </c:spPr>
          <c:marker>
            <c:symbol val="none"/>
          </c:marker>
          <c:cat>
            <c:numRef>
              <c:f>'Appendix Figure D.3'!$J$29:$J$56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'Appendix Figure D.3'!$M$29:$M$56</c:f>
              <c:numCache>
                <c:formatCode>0.0</c:formatCode>
                <c:ptCount val="28"/>
                <c:pt idx="0">
                  <c:v>12.186457544943625</c:v>
                </c:pt>
                <c:pt idx="1">
                  <c:v>12.186457544943625</c:v>
                </c:pt>
                <c:pt idx="2">
                  <c:v>12.186457544943625</c:v>
                </c:pt>
                <c:pt idx="3">
                  <c:v>12.186457544943625</c:v>
                </c:pt>
                <c:pt idx="4">
                  <c:v>12.186457544943625</c:v>
                </c:pt>
                <c:pt idx="5">
                  <c:v>12.186457544943625</c:v>
                </c:pt>
                <c:pt idx="6">
                  <c:v>12.186457544943625</c:v>
                </c:pt>
                <c:pt idx="7">
                  <c:v>12.186457544943625</c:v>
                </c:pt>
                <c:pt idx="8">
                  <c:v>12.186457544943625</c:v>
                </c:pt>
                <c:pt idx="9">
                  <c:v>12.186457544943625</c:v>
                </c:pt>
                <c:pt idx="10">
                  <c:v>12.186457544943625</c:v>
                </c:pt>
                <c:pt idx="11">
                  <c:v>12.186457544943625</c:v>
                </c:pt>
                <c:pt idx="12">
                  <c:v>12.186457544943625</c:v>
                </c:pt>
                <c:pt idx="13">
                  <c:v>12.186457544943625</c:v>
                </c:pt>
                <c:pt idx="14">
                  <c:v>12.186457544943625</c:v>
                </c:pt>
                <c:pt idx="15">
                  <c:v>12.186457544943625</c:v>
                </c:pt>
                <c:pt idx="16">
                  <c:v>12.186457544943625</c:v>
                </c:pt>
                <c:pt idx="17">
                  <c:v>12.186457544943625</c:v>
                </c:pt>
                <c:pt idx="18">
                  <c:v>12.186457544943625</c:v>
                </c:pt>
                <c:pt idx="19">
                  <c:v>12.186457544943625</c:v>
                </c:pt>
                <c:pt idx="20">
                  <c:v>12.186457544943625</c:v>
                </c:pt>
                <c:pt idx="21">
                  <c:v>12.186457544943625</c:v>
                </c:pt>
                <c:pt idx="22">
                  <c:v>12.186457544943625</c:v>
                </c:pt>
                <c:pt idx="23">
                  <c:v>12.186457544943625</c:v>
                </c:pt>
                <c:pt idx="24">
                  <c:v>12.186457544943625</c:v>
                </c:pt>
                <c:pt idx="25">
                  <c:v>12.186457544943625</c:v>
                </c:pt>
                <c:pt idx="26">
                  <c:v>12.186457544943625</c:v>
                </c:pt>
                <c:pt idx="27">
                  <c:v>12.186457544943625</c:v>
                </c:pt>
              </c:numCache>
            </c:numRef>
          </c:val>
          <c:smooth val="0"/>
          <c:extLst>
            <c:ext xmlns:c16="http://schemas.microsoft.com/office/drawing/2014/chart" uri="{C3380CC4-5D6E-409C-BE32-E72D297353CC}">
              <c16:uniqueId val="{00000003-271C-4010-A275-F726D6610A88}"/>
            </c:ext>
          </c:extLst>
        </c:ser>
        <c:ser>
          <c:idx val="1"/>
          <c:order val="3"/>
          <c:tx>
            <c:strRef>
              <c:f>'Appendix Figure D.3'!$N$1</c:f>
              <c:strCache>
                <c:ptCount val="1"/>
                <c:pt idx="0">
                  <c:v>Building &amp; Construction</c:v>
                </c:pt>
              </c:strCache>
            </c:strRef>
          </c:tx>
          <c:spPr>
            <a:ln w="19050">
              <a:solidFill>
                <a:sysClr val="windowText" lastClr="000000"/>
              </a:solidFill>
              <a:prstDash val="sysDash"/>
            </a:ln>
          </c:spPr>
          <c:marker>
            <c:symbol val="none"/>
          </c:marker>
          <c:cat>
            <c:numRef>
              <c:f>'Appendix Figure D.3'!$J$29:$J$56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'Appendix Figure D.3'!$N$29:$N$56</c:f>
              <c:numCache>
                <c:formatCode>0.0</c:formatCode>
                <c:ptCount val="28"/>
                <c:pt idx="0">
                  <c:v>13.568207530634032</c:v>
                </c:pt>
                <c:pt idx="1">
                  <c:v>14.677754677754677</c:v>
                </c:pt>
                <c:pt idx="2" formatCode="General">
                  <c:v>16.529500117925991</c:v>
                </c:pt>
                <c:pt idx="3" formatCode="General">
                  <c:v>16.908233093892122</c:v>
                </c:pt>
                <c:pt idx="4" formatCode="General">
                  <c:v>17.553335394604623</c:v>
                </c:pt>
                <c:pt idx="5" formatCode="General">
                  <c:v>17.849574862351158</c:v>
                </c:pt>
                <c:pt idx="6" formatCode="General">
                  <c:v>19.086764634560357</c:v>
                </c:pt>
                <c:pt idx="7" formatCode="General">
                  <c:v>21.376259003669418</c:v>
                </c:pt>
                <c:pt idx="8" formatCode="General">
                  <c:v>23.274497278080212</c:v>
                </c:pt>
                <c:pt idx="9" formatCode="General">
                  <c:v>24.148806809545523</c:v>
                </c:pt>
                <c:pt idx="10" formatCode="General">
                  <c:v>22.1816863976806</c:v>
                </c:pt>
                <c:pt idx="11" formatCode="General">
                  <c:v>18.600308464940792</c:v>
                </c:pt>
                <c:pt idx="12" formatCode="General">
                  <c:v>12.660837579074613</c:v>
                </c:pt>
                <c:pt idx="13" formatCode="General">
                  <c:v>8.702698511166254</c:v>
                </c:pt>
                <c:pt idx="14" formatCode="General">
                  <c:v>7.3766599661279857</c:v>
                </c:pt>
                <c:pt idx="15" formatCode="General">
                  <c:v>7.3930022609053108</c:v>
                </c:pt>
                <c:pt idx="16" formatCode="General">
                  <c:v>7.8921429040807833</c:v>
                </c:pt>
                <c:pt idx="17" formatCode="General">
                  <c:v>8.4342938590003893</c:v>
                </c:pt>
                <c:pt idx="18" formatCode="General">
                  <c:v>8.7134812118827458</c:v>
                </c:pt>
                <c:pt idx="19" formatCode="General">
                  <c:v>9.6395283292812781</c:v>
                </c:pt>
                <c:pt idx="20" formatCode="General">
                  <c:v>11.078252833573428</c:v>
                </c:pt>
                <c:pt idx="21" formatCode="General">
                  <c:v>12.256659576623115</c:v>
                </c:pt>
                <c:pt idx="22" formatCode="General">
                  <c:v>13.632356364722039</c:v>
                </c:pt>
                <c:pt idx="23" formatCode="General">
                  <c:v>14.110374624059911</c:v>
                </c:pt>
                <c:pt idx="24" formatCode="General">
                  <c:v>14.650409373380237</c:v>
                </c:pt>
                <c:pt idx="25" formatCode="General">
                  <c:v>15.289103728928078</c:v>
                </c:pt>
                <c:pt idx="26" formatCode="General">
                  <c:v>15.987097978554592</c:v>
                </c:pt>
                <c:pt idx="27" formatCode="General">
                  <c:v>17.238364565316065</c:v>
                </c:pt>
              </c:numCache>
            </c:numRef>
          </c:val>
          <c:smooth val="0"/>
          <c:extLst>
            <c:ext xmlns:c16="http://schemas.microsoft.com/office/drawing/2014/chart" uri="{C3380CC4-5D6E-409C-BE32-E72D297353CC}">
              <c16:uniqueId val="{00000004-271C-4010-A275-F726D6610A88}"/>
            </c:ext>
          </c:extLst>
        </c:ser>
        <c:dLbls>
          <c:showLegendKey val="0"/>
          <c:showVal val="0"/>
          <c:showCatName val="0"/>
          <c:showSerName val="0"/>
          <c:showPercent val="0"/>
          <c:showBubbleSize val="0"/>
        </c:dLbls>
        <c:marker val="1"/>
        <c:smooth val="0"/>
        <c:axId val="248623872"/>
        <c:axId val="248625408"/>
      </c:lineChart>
      <c:catAx>
        <c:axId val="248623872"/>
        <c:scaling>
          <c:orientation val="minMax"/>
        </c:scaling>
        <c:delete val="0"/>
        <c:axPos val="b"/>
        <c:numFmt formatCode="General" sourceLinked="1"/>
        <c:majorTickMark val="out"/>
        <c:minorTickMark val="none"/>
        <c:tickLblPos val="low"/>
        <c:crossAx val="248625408"/>
        <c:crosses val="autoZero"/>
        <c:auto val="0"/>
        <c:lblAlgn val="ctr"/>
        <c:lblOffset val="100"/>
        <c:tickLblSkip val="5"/>
        <c:tickMarkSkip val="1"/>
        <c:noMultiLvlLbl val="0"/>
      </c:catAx>
      <c:valAx>
        <c:axId val="248625408"/>
        <c:scaling>
          <c:orientation val="minMax"/>
          <c:max val="30"/>
        </c:scaling>
        <c:delete val="0"/>
        <c:axPos val="l"/>
        <c:numFmt formatCode="0" sourceLinked="0"/>
        <c:majorTickMark val="out"/>
        <c:minorTickMark val="none"/>
        <c:tickLblPos val="nextTo"/>
        <c:crossAx val="248623872"/>
        <c:crosses val="autoZero"/>
        <c:crossBetween val="between"/>
      </c:valAx>
    </c:plotArea>
    <c:legend>
      <c:legendPos val="r"/>
      <c:legendEntry>
        <c:idx val="0"/>
        <c:delete val="1"/>
      </c:legendEntry>
      <c:legendEntry>
        <c:idx val="1"/>
        <c:delete val="1"/>
      </c:legendEntry>
      <c:legendEntry>
        <c:idx val="3"/>
        <c:delete val="1"/>
      </c:legendEntry>
      <c:layout>
        <c:manualLayout>
          <c:xMode val="edge"/>
          <c:yMode val="edge"/>
          <c:x val="0.11873655913978495"/>
          <c:y val="0.7093791593586346"/>
          <c:w val="0.79991039426523292"/>
          <c:h val="0.18137187827824838"/>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84855403348569"/>
          <c:y val="3.1159789860390679E-2"/>
          <c:w val="0.75693226788432266"/>
          <c:h val="0.79529590791672367"/>
        </c:manualLayout>
      </c:layout>
      <c:scatterChart>
        <c:scatterStyle val="lineMarker"/>
        <c:varyColors val="0"/>
        <c:ser>
          <c:idx val="0"/>
          <c:order val="0"/>
          <c:spPr>
            <a:ln w="6350">
              <a:noFill/>
            </a:ln>
          </c:spPr>
          <c:marker>
            <c:symbol val="circle"/>
            <c:size val="7"/>
            <c:spPr>
              <a:solidFill>
                <a:srgbClr val="1F497D">
                  <a:lumMod val="20000"/>
                  <a:lumOff val="80000"/>
                </a:srgbClr>
              </a:solidFill>
              <a:ln w="3175">
                <a:solidFill>
                  <a:sysClr val="windowText" lastClr="000000"/>
                </a:solidFill>
              </a:ln>
            </c:spPr>
          </c:marker>
          <c:dPt>
            <c:idx val="29"/>
            <c:marker>
              <c:spPr>
                <a:solidFill>
                  <a:srgbClr val="C00000"/>
                </a:solidFill>
                <a:ln w="3175">
                  <a:solidFill>
                    <a:sysClr val="windowText" lastClr="000000"/>
                  </a:solidFill>
                </a:ln>
              </c:spPr>
            </c:marker>
            <c:bubble3D val="0"/>
            <c:extLst>
              <c:ext xmlns:c16="http://schemas.microsoft.com/office/drawing/2014/chart" uri="{C3380CC4-5D6E-409C-BE32-E72D297353CC}">
                <c16:uniqueId val="{00000007-8C88-409E-9F5D-4FA8B71CCE8E}"/>
              </c:ext>
            </c:extLst>
          </c:dPt>
          <c:dPt>
            <c:idx val="48"/>
            <c:marker>
              <c:spPr>
                <a:solidFill>
                  <a:srgbClr val="B7DEE8"/>
                </a:solidFill>
                <a:ln>
                  <a:solidFill>
                    <a:sysClr val="windowText" lastClr="000000">
                      <a:lumMod val="85000"/>
                      <a:lumOff val="15000"/>
                    </a:sysClr>
                  </a:solidFill>
                </a:ln>
              </c:spPr>
            </c:marker>
            <c:bubble3D val="0"/>
            <c:extLst>
              <c:ext xmlns:c16="http://schemas.microsoft.com/office/drawing/2014/chart" uri="{C3380CC4-5D6E-409C-BE32-E72D297353CC}">
                <c16:uniqueId val="{00000000-6E06-4A92-8798-398BBEBDDF42}"/>
              </c:ext>
            </c:extLst>
          </c:dPt>
          <c:dPt>
            <c:idx val="49"/>
            <c:marker>
              <c:spPr>
                <a:solidFill>
                  <a:srgbClr val="B7DEE8"/>
                </a:solidFill>
                <a:ln w="3175">
                  <a:solidFill>
                    <a:sysClr val="windowText" lastClr="000000">
                      <a:lumMod val="85000"/>
                      <a:lumOff val="15000"/>
                    </a:sysClr>
                  </a:solidFill>
                </a:ln>
              </c:spPr>
            </c:marker>
            <c:bubble3D val="0"/>
            <c:extLst>
              <c:ext xmlns:c16="http://schemas.microsoft.com/office/drawing/2014/chart" uri="{C3380CC4-5D6E-409C-BE32-E72D297353CC}">
                <c16:uniqueId val="{00000001-6E06-4A92-8798-398BBEBDDF42}"/>
              </c:ext>
            </c:extLst>
          </c:dPt>
          <c:dPt>
            <c:idx val="50"/>
            <c:marker>
              <c:spPr>
                <a:solidFill>
                  <a:srgbClr val="C00000"/>
                </a:solidFill>
                <a:ln w="3175">
                  <a:solidFill>
                    <a:sysClr val="windowText" lastClr="000000"/>
                  </a:solidFill>
                </a:ln>
              </c:spPr>
            </c:marker>
            <c:bubble3D val="0"/>
            <c:extLst>
              <c:ext xmlns:c16="http://schemas.microsoft.com/office/drawing/2014/chart" uri="{C3380CC4-5D6E-409C-BE32-E72D297353CC}">
                <c16:uniqueId val="{00000002-6E06-4A92-8798-398BBEBDDF42}"/>
              </c:ext>
            </c:extLst>
          </c:dPt>
          <c:dPt>
            <c:idx val="51"/>
            <c:marker>
              <c:spPr>
                <a:solidFill>
                  <a:srgbClr val="C00000"/>
                </a:solidFill>
                <a:ln w="3175">
                  <a:solidFill>
                    <a:sysClr val="windowText" lastClr="000000"/>
                  </a:solidFill>
                </a:ln>
              </c:spPr>
            </c:marker>
            <c:bubble3D val="0"/>
            <c:extLst>
              <c:ext xmlns:c16="http://schemas.microsoft.com/office/drawing/2014/chart" uri="{C3380CC4-5D6E-409C-BE32-E72D297353CC}">
                <c16:uniqueId val="{00000003-6E06-4A92-8798-398BBEBDDF42}"/>
              </c:ext>
            </c:extLst>
          </c:dPt>
          <c:dPt>
            <c:idx val="52"/>
            <c:marker>
              <c:spPr>
                <a:solidFill>
                  <a:srgbClr val="C00000"/>
                </a:solidFill>
                <a:ln w="3175">
                  <a:solidFill>
                    <a:sysClr val="windowText" lastClr="000000"/>
                  </a:solidFill>
                </a:ln>
              </c:spPr>
            </c:marker>
            <c:bubble3D val="0"/>
            <c:extLst>
              <c:ext xmlns:c16="http://schemas.microsoft.com/office/drawing/2014/chart" uri="{C3380CC4-5D6E-409C-BE32-E72D297353CC}">
                <c16:uniqueId val="{00000004-6E06-4A92-8798-398BBEBDDF42}"/>
              </c:ext>
            </c:extLst>
          </c:dPt>
          <c:dPt>
            <c:idx val="53"/>
            <c:marker>
              <c:spPr>
                <a:solidFill>
                  <a:srgbClr val="C00000"/>
                </a:solidFill>
                <a:ln w="3175">
                  <a:solidFill>
                    <a:sysClr val="windowText" lastClr="000000"/>
                  </a:solidFill>
                </a:ln>
              </c:spPr>
            </c:marker>
            <c:bubble3D val="0"/>
            <c:extLst>
              <c:ext xmlns:c16="http://schemas.microsoft.com/office/drawing/2014/chart" uri="{C3380CC4-5D6E-409C-BE32-E72D297353CC}">
                <c16:uniqueId val="{00000005-6E06-4A92-8798-398BBEBDDF42}"/>
              </c:ext>
            </c:extLst>
          </c:dPt>
          <c:dLbls>
            <c:dLbl>
              <c:idx val="27"/>
              <c:delete val="1"/>
              <c:extLst>
                <c:ext xmlns:c15="http://schemas.microsoft.com/office/drawing/2012/chart" uri="{CE6537A1-D6FC-4f65-9D91-7224C49458BB}"/>
                <c:ext xmlns:c16="http://schemas.microsoft.com/office/drawing/2014/chart" uri="{C3380CC4-5D6E-409C-BE32-E72D297353CC}">
                  <c16:uniqueId val="{00000006-6E06-4A92-8798-398BBEBDDF42}"/>
                </c:ext>
              </c:extLst>
            </c:dLbl>
            <c:dLbl>
              <c:idx val="51"/>
              <c:layout>
                <c:manualLayout>
                  <c:x val="-0.12876407914764088"/>
                  <c:y val="0.1528570776994107"/>
                </c:manualLayout>
              </c:layout>
              <c:tx>
                <c:rich>
                  <a:bodyPr/>
                  <a:lstStyle/>
                  <a:p>
                    <a:pPr>
                      <a:defRPr sz="800">
                        <a:solidFill>
                          <a:schemeClr val="accent2"/>
                        </a:solidFill>
                      </a:defRPr>
                    </a:pPr>
                    <a:r>
                      <a:rPr lang="en-US" sz="800">
                        <a:solidFill>
                          <a:schemeClr val="accent2"/>
                        </a:solidFill>
                      </a:rPr>
                      <a:t>2020-2024</a:t>
                    </a:r>
                    <a:endParaRPr lang="en-US"/>
                  </a:p>
                </c:rich>
              </c:tx>
              <c:spPr>
                <a:noFill/>
              </c:sp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E06-4A92-8798-398BBEBDDF42}"/>
                </c:ext>
              </c:extLst>
            </c:dLbl>
            <c:spPr>
              <a:noFill/>
              <a:ln>
                <a:noFill/>
              </a:ln>
              <a:effectLst/>
            </c:spPr>
            <c:txPr>
              <a:bodyPr/>
              <a:lstStyle/>
              <a:p>
                <a:pPr>
                  <a:defRPr sz="800">
                    <a:solidFill>
                      <a:schemeClr val="accent2"/>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trendline>
            <c:trendlineType val="log"/>
            <c:dispRSqr val="0"/>
            <c:dispEq val="0"/>
          </c:trendline>
          <c:xVal>
            <c:numRef>
              <c:f>'Appendix Figure D.3'!$R$2:$R$56</c:f>
              <c:numCache>
                <c:formatCode>0.0</c:formatCode>
                <c:ptCount val="55"/>
                <c:pt idx="0">
                  <c:v>9.7319375381330424</c:v>
                </c:pt>
                <c:pt idx="1">
                  <c:v>10.519039845228271</c:v>
                </c:pt>
                <c:pt idx="2">
                  <c:v>10.15433706348963</c:v>
                </c:pt>
                <c:pt idx="3">
                  <c:v>10.41341141708317</c:v>
                </c:pt>
                <c:pt idx="4">
                  <c:v>11.077439126101215</c:v>
                </c:pt>
                <c:pt idx="5">
                  <c:v>10.042747447536007</c:v>
                </c:pt>
                <c:pt idx="6">
                  <c:v>10.089517527418444</c:v>
                </c:pt>
                <c:pt idx="7">
                  <c:v>9.5096538652663618</c:v>
                </c:pt>
                <c:pt idx="8">
                  <c:v>10.497878753879188</c:v>
                </c:pt>
                <c:pt idx="9">
                  <c:v>12.930029926762613</c:v>
                </c:pt>
                <c:pt idx="10">
                  <c:v>12.820869124887208</c:v>
                </c:pt>
                <c:pt idx="11">
                  <c:v>13.457500294552958</c:v>
                </c:pt>
                <c:pt idx="12">
                  <c:v>13.035765604328233</c:v>
                </c:pt>
                <c:pt idx="13">
                  <c:v>10.772383026697792</c:v>
                </c:pt>
                <c:pt idx="14">
                  <c:v>10.1775516212524</c:v>
                </c:pt>
                <c:pt idx="15">
                  <c:v>9.0842045935076978</c:v>
                </c:pt>
                <c:pt idx="16">
                  <c:v>8.8090215982246836</c:v>
                </c:pt>
                <c:pt idx="17">
                  <c:v>8.0394310030525329</c:v>
                </c:pt>
                <c:pt idx="18">
                  <c:v>7.8130631377143569</c:v>
                </c:pt>
                <c:pt idx="19">
                  <c:v>8.4133311196338312</c:v>
                </c:pt>
                <c:pt idx="20">
                  <c:v>9.8906318618428948</c:v>
                </c:pt>
                <c:pt idx="21">
                  <c:v>9.8481969608063817</c:v>
                </c:pt>
                <c:pt idx="22">
                  <c:v>9.8666072053086129</c:v>
                </c:pt>
                <c:pt idx="23">
                  <c:v>8.5717842689189094</c:v>
                </c:pt>
                <c:pt idx="24">
                  <c:v>9.3660094111891681</c:v>
                </c:pt>
                <c:pt idx="25">
                  <c:v>10.38440844144198</c:v>
                </c:pt>
                <c:pt idx="26">
                  <c:v>11.917182620624921</c:v>
                </c:pt>
                <c:pt idx="27">
                  <c:v>13.568207530634032</c:v>
                </c:pt>
                <c:pt idx="28">
                  <c:v>14.677754677754677</c:v>
                </c:pt>
                <c:pt idx="29">
                  <c:v>16.529500117925991</c:v>
                </c:pt>
                <c:pt idx="30">
                  <c:v>16.908233093892122</c:v>
                </c:pt>
                <c:pt idx="31">
                  <c:v>17.553335394604623</c:v>
                </c:pt>
                <c:pt idx="32">
                  <c:v>17.849574862351158</c:v>
                </c:pt>
                <c:pt idx="33">
                  <c:v>19.086764634560357</c:v>
                </c:pt>
                <c:pt idx="34">
                  <c:v>21.376259003669418</c:v>
                </c:pt>
                <c:pt idx="35">
                  <c:v>23.274497278080212</c:v>
                </c:pt>
                <c:pt idx="36">
                  <c:v>24.148806809545523</c:v>
                </c:pt>
                <c:pt idx="37">
                  <c:v>22.1816863976806</c:v>
                </c:pt>
                <c:pt idx="38">
                  <c:v>18.600308464940792</c:v>
                </c:pt>
                <c:pt idx="39">
                  <c:v>12.660837579074613</c:v>
                </c:pt>
                <c:pt idx="40">
                  <c:v>8.702698511166254</c:v>
                </c:pt>
                <c:pt idx="41">
                  <c:v>7.3766599661279857</c:v>
                </c:pt>
                <c:pt idx="42">
                  <c:v>7.3930022609053108</c:v>
                </c:pt>
                <c:pt idx="43">
                  <c:v>7.8921429040807833</c:v>
                </c:pt>
                <c:pt idx="44">
                  <c:v>8.4342938590003893</c:v>
                </c:pt>
                <c:pt idx="45">
                  <c:v>8.7134812118827458</c:v>
                </c:pt>
                <c:pt idx="46">
                  <c:v>9.6395283292812781</c:v>
                </c:pt>
                <c:pt idx="47">
                  <c:v>11.078252833573428</c:v>
                </c:pt>
                <c:pt idx="48">
                  <c:v>12.256659576623115</c:v>
                </c:pt>
                <c:pt idx="49">
                  <c:v>13.632356364722039</c:v>
                </c:pt>
                <c:pt idx="50">
                  <c:v>14.110374624059911</c:v>
                </c:pt>
                <c:pt idx="51">
                  <c:v>14.650409373380237</c:v>
                </c:pt>
                <c:pt idx="52">
                  <c:v>15.289103728928078</c:v>
                </c:pt>
                <c:pt idx="53">
                  <c:v>15.987097978554592</c:v>
                </c:pt>
                <c:pt idx="54">
                  <c:v>17.238364565316065</c:v>
                </c:pt>
              </c:numCache>
            </c:numRef>
          </c:xVal>
          <c:yVal>
            <c:numRef>
              <c:f>'Appendix Figure D.3'!$S$2:$S$56</c:f>
              <c:numCache>
                <c:formatCode>0.0</c:formatCode>
                <c:ptCount val="55"/>
                <c:pt idx="0">
                  <c:v>6.3</c:v>
                </c:pt>
                <c:pt idx="1">
                  <c:v>6</c:v>
                </c:pt>
                <c:pt idx="2">
                  <c:v>6.7</c:v>
                </c:pt>
                <c:pt idx="3">
                  <c:v>6.2</c:v>
                </c:pt>
                <c:pt idx="4">
                  <c:v>5.8</c:v>
                </c:pt>
                <c:pt idx="5">
                  <c:v>7.9</c:v>
                </c:pt>
                <c:pt idx="6">
                  <c:v>9.8000000000000007</c:v>
                </c:pt>
                <c:pt idx="7">
                  <c:v>9.6999999999999993</c:v>
                </c:pt>
                <c:pt idx="8">
                  <c:v>9</c:v>
                </c:pt>
                <c:pt idx="9">
                  <c:v>7.8</c:v>
                </c:pt>
                <c:pt idx="10">
                  <c:v>8</c:v>
                </c:pt>
                <c:pt idx="11">
                  <c:v>10.8</c:v>
                </c:pt>
                <c:pt idx="12">
                  <c:v>12.5</c:v>
                </c:pt>
                <c:pt idx="13">
                  <c:v>13.9</c:v>
                </c:pt>
                <c:pt idx="14">
                  <c:v>15.5</c:v>
                </c:pt>
                <c:pt idx="15">
                  <c:v>16.8</c:v>
                </c:pt>
                <c:pt idx="16">
                  <c:v>16.8</c:v>
                </c:pt>
                <c:pt idx="17">
                  <c:v>16.600000000000001</c:v>
                </c:pt>
                <c:pt idx="18">
                  <c:v>16.2</c:v>
                </c:pt>
                <c:pt idx="19">
                  <c:v>14.7</c:v>
                </c:pt>
                <c:pt idx="20">
                  <c:v>13.4</c:v>
                </c:pt>
                <c:pt idx="21">
                  <c:v>14.7</c:v>
                </c:pt>
                <c:pt idx="22">
                  <c:v>15.4</c:v>
                </c:pt>
                <c:pt idx="23">
                  <c:v>15.6</c:v>
                </c:pt>
                <c:pt idx="24">
                  <c:v>14.3</c:v>
                </c:pt>
                <c:pt idx="25">
                  <c:v>12.3</c:v>
                </c:pt>
                <c:pt idx="26">
                  <c:v>11.7</c:v>
                </c:pt>
                <c:pt idx="27">
                  <c:v>9.9</c:v>
                </c:pt>
                <c:pt idx="28">
                  <c:v>7.8</c:v>
                </c:pt>
                <c:pt idx="29" formatCode="General">
                  <c:v>5.9</c:v>
                </c:pt>
                <c:pt idx="30" formatCode="General">
                  <c:v>4.5</c:v>
                </c:pt>
                <c:pt idx="31" formatCode="General">
                  <c:v>4.2</c:v>
                </c:pt>
                <c:pt idx="32" formatCode="General">
                  <c:v>4.7</c:v>
                </c:pt>
                <c:pt idx="33" formatCode="General">
                  <c:v>4.8</c:v>
                </c:pt>
                <c:pt idx="34" formatCode="General">
                  <c:v>4.7</c:v>
                </c:pt>
                <c:pt idx="35" formatCode="General">
                  <c:v>4.5999999999999996</c:v>
                </c:pt>
                <c:pt idx="36" formatCode="General">
                  <c:v>4.8</c:v>
                </c:pt>
                <c:pt idx="37" formatCode="General">
                  <c:v>5</c:v>
                </c:pt>
                <c:pt idx="38" formatCode="General">
                  <c:v>6.8</c:v>
                </c:pt>
                <c:pt idx="39" formatCode="General">
                  <c:v>12.6</c:v>
                </c:pt>
                <c:pt idx="40" formatCode="General">
                  <c:v>14.6</c:v>
                </c:pt>
                <c:pt idx="41" formatCode="General">
                  <c:v>15.4</c:v>
                </c:pt>
                <c:pt idx="42" formatCode="General">
                  <c:v>15.5</c:v>
                </c:pt>
                <c:pt idx="43" formatCode="General">
                  <c:v>13.8</c:v>
                </c:pt>
                <c:pt idx="44" formatCode="General">
                  <c:v>11.9</c:v>
                </c:pt>
                <c:pt idx="45" formatCode="General">
                  <c:v>10</c:v>
                </c:pt>
                <c:pt idx="46" formatCode="General">
                  <c:v>8.4</c:v>
                </c:pt>
                <c:pt idx="47" formatCode="General">
                  <c:v>6.7</c:v>
                </c:pt>
                <c:pt idx="48">
                  <c:v>5.8</c:v>
                </c:pt>
                <c:pt idx="49">
                  <c:v>5.1098392202314953</c:v>
                </c:pt>
                <c:pt idx="50">
                  <c:v>5.6867108111095392</c:v>
                </c:pt>
                <c:pt idx="51">
                  <c:v>5.9218978985239126</c:v>
                </c:pt>
                <c:pt idx="52">
                  <c:v>5.8912905514657092</c:v>
                </c:pt>
                <c:pt idx="53">
                  <c:v>5.7453702766070993</c:v>
                </c:pt>
                <c:pt idx="54">
                  <c:v>5.4567465983808727</c:v>
                </c:pt>
              </c:numCache>
            </c:numRef>
          </c:yVal>
          <c:smooth val="0"/>
          <c:extLst>
            <c:ext xmlns:c16="http://schemas.microsoft.com/office/drawing/2014/chart" uri="{C3380CC4-5D6E-409C-BE32-E72D297353CC}">
              <c16:uniqueId val="{00000008-6E06-4A92-8798-398BBEBDDF42}"/>
            </c:ext>
          </c:extLst>
        </c:ser>
        <c:dLbls>
          <c:showLegendKey val="0"/>
          <c:showVal val="0"/>
          <c:showCatName val="0"/>
          <c:showSerName val="0"/>
          <c:showPercent val="0"/>
          <c:showBubbleSize val="0"/>
        </c:dLbls>
        <c:axId val="251104640"/>
        <c:axId val="251115008"/>
      </c:scatterChart>
      <c:valAx>
        <c:axId val="251104640"/>
        <c:scaling>
          <c:orientation val="minMax"/>
          <c:max val="25"/>
          <c:min val="5"/>
        </c:scaling>
        <c:delete val="0"/>
        <c:axPos val="b"/>
        <c:title>
          <c:tx>
            <c:rich>
              <a:bodyPr/>
              <a:lstStyle/>
              <a:p>
                <a:pPr>
                  <a:defRPr b="0"/>
                </a:pPr>
                <a:r>
                  <a:rPr lang="en-US" b="0"/>
                  <a:t>Building and Construction (% of GNI*)</a:t>
                </a:r>
                <a:endParaRPr lang="en-IE" b="0"/>
              </a:p>
            </c:rich>
          </c:tx>
          <c:overlay val="0"/>
        </c:title>
        <c:numFmt formatCode="0" sourceLinked="0"/>
        <c:majorTickMark val="out"/>
        <c:minorTickMark val="none"/>
        <c:tickLblPos val="low"/>
        <c:crossAx val="251115008"/>
        <c:crosses val="autoZero"/>
        <c:crossBetween val="midCat"/>
      </c:valAx>
      <c:valAx>
        <c:axId val="251115008"/>
        <c:scaling>
          <c:orientation val="minMax"/>
        </c:scaling>
        <c:delete val="0"/>
        <c:axPos val="l"/>
        <c:title>
          <c:tx>
            <c:rich>
              <a:bodyPr rot="-5400000" vert="horz"/>
              <a:lstStyle/>
              <a:p>
                <a:pPr>
                  <a:defRPr b="0"/>
                </a:pPr>
                <a:r>
                  <a:rPr lang="en-IE" b="0"/>
                  <a:t>Unemployment Rate (% of LF)</a:t>
                </a:r>
              </a:p>
            </c:rich>
          </c:tx>
          <c:overlay val="0"/>
        </c:title>
        <c:numFmt formatCode="0" sourceLinked="0"/>
        <c:majorTickMark val="out"/>
        <c:minorTickMark val="none"/>
        <c:tickLblPos val="low"/>
        <c:crossAx val="251104640"/>
        <c:crosses val="autoZero"/>
        <c:crossBetween val="midCat"/>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178" l="0.70000000000000062" r="0.70000000000000062" t="0.75000000000000178" header="0.30000000000000032" footer="0.30000000000000032"/>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265842013888888E-2"/>
          <c:y val="5.3094658267052341E-2"/>
          <c:w val="0.88830186631944463"/>
          <c:h val="0.83826804322777915"/>
        </c:manualLayout>
      </c:layout>
      <c:barChart>
        <c:barDir val="col"/>
        <c:grouping val="clustered"/>
        <c:varyColors val="0"/>
        <c:ser>
          <c:idx val="2"/>
          <c:order val="2"/>
          <c:tx>
            <c:strRef>
              <c:f>'Appendix Figure D.3'!$X$1</c:f>
              <c:strCache>
                <c:ptCount val="1"/>
              </c:strCache>
            </c:strRef>
          </c:tx>
          <c:spPr>
            <a:solidFill>
              <a:sysClr val="window" lastClr="FFFFFF">
                <a:lumMod val="85000"/>
                <a:alpha val="50000"/>
              </a:sysClr>
            </a:solidFill>
          </c:spPr>
          <c:invertIfNegative val="0"/>
          <c:cat>
            <c:numRef>
              <c:f>'Appendix Figure D.3'!$U$2:$U$121</c:f>
              <c:numCache>
                <c:formatCode>General</c:formatCode>
                <c:ptCount val="120"/>
                <c:pt idx="0">
                  <c:v>1995</c:v>
                </c:pt>
                <c:pt idx="1">
                  <c:v>1995</c:v>
                </c:pt>
                <c:pt idx="2">
                  <c:v>1995</c:v>
                </c:pt>
                <c:pt idx="3">
                  <c:v>1995</c:v>
                </c:pt>
                <c:pt idx="4">
                  <c:v>1996</c:v>
                </c:pt>
                <c:pt idx="5">
                  <c:v>1996</c:v>
                </c:pt>
                <c:pt idx="6">
                  <c:v>1996</c:v>
                </c:pt>
                <c:pt idx="7">
                  <c:v>1996</c:v>
                </c:pt>
                <c:pt idx="8">
                  <c:v>1997</c:v>
                </c:pt>
                <c:pt idx="9">
                  <c:v>1997</c:v>
                </c:pt>
                <c:pt idx="10">
                  <c:v>1997</c:v>
                </c:pt>
                <c:pt idx="11">
                  <c:v>1997</c:v>
                </c:pt>
                <c:pt idx="12">
                  <c:v>1998</c:v>
                </c:pt>
                <c:pt idx="13">
                  <c:v>1998</c:v>
                </c:pt>
                <c:pt idx="14">
                  <c:v>1998</c:v>
                </c:pt>
                <c:pt idx="15">
                  <c:v>1998</c:v>
                </c:pt>
                <c:pt idx="16">
                  <c:v>1999</c:v>
                </c:pt>
                <c:pt idx="17">
                  <c:v>1999</c:v>
                </c:pt>
                <c:pt idx="18">
                  <c:v>1999</c:v>
                </c:pt>
                <c:pt idx="19">
                  <c:v>1999</c:v>
                </c:pt>
                <c:pt idx="20">
                  <c:v>2000</c:v>
                </c:pt>
                <c:pt idx="21">
                  <c:v>2000</c:v>
                </c:pt>
                <c:pt idx="22">
                  <c:v>2000</c:v>
                </c:pt>
                <c:pt idx="23">
                  <c:v>2000</c:v>
                </c:pt>
                <c:pt idx="24">
                  <c:v>2001</c:v>
                </c:pt>
                <c:pt idx="25">
                  <c:v>2001</c:v>
                </c:pt>
                <c:pt idx="26">
                  <c:v>2001</c:v>
                </c:pt>
                <c:pt idx="27">
                  <c:v>2001</c:v>
                </c:pt>
                <c:pt idx="28">
                  <c:v>2002</c:v>
                </c:pt>
                <c:pt idx="29">
                  <c:v>2002</c:v>
                </c:pt>
                <c:pt idx="30">
                  <c:v>2002</c:v>
                </c:pt>
                <c:pt idx="31">
                  <c:v>2002</c:v>
                </c:pt>
                <c:pt idx="32">
                  <c:v>2003</c:v>
                </c:pt>
                <c:pt idx="33">
                  <c:v>2003</c:v>
                </c:pt>
                <c:pt idx="34">
                  <c:v>2003</c:v>
                </c:pt>
                <c:pt idx="35">
                  <c:v>2003</c:v>
                </c:pt>
                <c:pt idx="36">
                  <c:v>2004</c:v>
                </c:pt>
                <c:pt idx="37">
                  <c:v>2004</c:v>
                </c:pt>
                <c:pt idx="38">
                  <c:v>2004</c:v>
                </c:pt>
                <c:pt idx="39">
                  <c:v>2004</c:v>
                </c:pt>
                <c:pt idx="40">
                  <c:v>2005</c:v>
                </c:pt>
                <c:pt idx="41">
                  <c:v>2005</c:v>
                </c:pt>
                <c:pt idx="42">
                  <c:v>2005</c:v>
                </c:pt>
                <c:pt idx="43">
                  <c:v>2005</c:v>
                </c:pt>
                <c:pt idx="44">
                  <c:v>2006</c:v>
                </c:pt>
                <c:pt idx="45">
                  <c:v>2006</c:v>
                </c:pt>
                <c:pt idx="46">
                  <c:v>2006</c:v>
                </c:pt>
                <c:pt idx="47">
                  <c:v>2006</c:v>
                </c:pt>
                <c:pt idx="48">
                  <c:v>2007</c:v>
                </c:pt>
                <c:pt idx="49">
                  <c:v>2007</c:v>
                </c:pt>
                <c:pt idx="50">
                  <c:v>2007</c:v>
                </c:pt>
                <c:pt idx="51">
                  <c:v>2007</c:v>
                </c:pt>
                <c:pt idx="52">
                  <c:v>2008</c:v>
                </c:pt>
                <c:pt idx="53">
                  <c:v>2008</c:v>
                </c:pt>
                <c:pt idx="54">
                  <c:v>2008</c:v>
                </c:pt>
                <c:pt idx="55">
                  <c:v>2008</c:v>
                </c:pt>
                <c:pt idx="56">
                  <c:v>2009</c:v>
                </c:pt>
                <c:pt idx="57">
                  <c:v>2009</c:v>
                </c:pt>
                <c:pt idx="58">
                  <c:v>2009</c:v>
                </c:pt>
                <c:pt idx="59">
                  <c:v>2009</c:v>
                </c:pt>
                <c:pt idx="60">
                  <c:v>2010</c:v>
                </c:pt>
                <c:pt idx="61">
                  <c:v>2010</c:v>
                </c:pt>
                <c:pt idx="62">
                  <c:v>2010</c:v>
                </c:pt>
                <c:pt idx="63">
                  <c:v>2010</c:v>
                </c:pt>
                <c:pt idx="64">
                  <c:v>2011</c:v>
                </c:pt>
                <c:pt idx="65">
                  <c:v>2011</c:v>
                </c:pt>
                <c:pt idx="66">
                  <c:v>2011</c:v>
                </c:pt>
                <c:pt idx="67">
                  <c:v>2011</c:v>
                </c:pt>
                <c:pt idx="68">
                  <c:v>2012</c:v>
                </c:pt>
                <c:pt idx="69">
                  <c:v>2012</c:v>
                </c:pt>
                <c:pt idx="70">
                  <c:v>2012</c:v>
                </c:pt>
                <c:pt idx="71">
                  <c:v>2012</c:v>
                </c:pt>
                <c:pt idx="72">
                  <c:v>2013</c:v>
                </c:pt>
                <c:pt idx="73">
                  <c:v>2013</c:v>
                </c:pt>
                <c:pt idx="74">
                  <c:v>2013</c:v>
                </c:pt>
                <c:pt idx="75">
                  <c:v>2013</c:v>
                </c:pt>
                <c:pt idx="76">
                  <c:v>2014</c:v>
                </c:pt>
                <c:pt idx="77">
                  <c:v>2014</c:v>
                </c:pt>
                <c:pt idx="78">
                  <c:v>2014</c:v>
                </c:pt>
                <c:pt idx="79">
                  <c:v>2014</c:v>
                </c:pt>
                <c:pt idx="80">
                  <c:v>2015</c:v>
                </c:pt>
                <c:pt idx="81">
                  <c:v>2015</c:v>
                </c:pt>
                <c:pt idx="82">
                  <c:v>2015</c:v>
                </c:pt>
                <c:pt idx="83">
                  <c:v>2015</c:v>
                </c:pt>
                <c:pt idx="84">
                  <c:v>2016</c:v>
                </c:pt>
                <c:pt idx="85">
                  <c:v>2016</c:v>
                </c:pt>
                <c:pt idx="86">
                  <c:v>2016</c:v>
                </c:pt>
                <c:pt idx="87">
                  <c:v>2016</c:v>
                </c:pt>
                <c:pt idx="88">
                  <c:v>2017</c:v>
                </c:pt>
                <c:pt idx="89">
                  <c:v>2017</c:v>
                </c:pt>
                <c:pt idx="90">
                  <c:v>2017</c:v>
                </c:pt>
                <c:pt idx="91">
                  <c:v>2017</c:v>
                </c:pt>
                <c:pt idx="92">
                  <c:v>2018</c:v>
                </c:pt>
                <c:pt idx="93">
                  <c:v>2018</c:v>
                </c:pt>
                <c:pt idx="94">
                  <c:v>2018</c:v>
                </c:pt>
                <c:pt idx="95">
                  <c:v>2018</c:v>
                </c:pt>
                <c:pt idx="96">
                  <c:v>2019</c:v>
                </c:pt>
                <c:pt idx="97">
                  <c:v>2019</c:v>
                </c:pt>
                <c:pt idx="98">
                  <c:v>2019</c:v>
                </c:pt>
                <c:pt idx="99">
                  <c:v>2019</c:v>
                </c:pt>
                <c:pt idx="100">
                  <c:v>2020</c:v>
                </c:pt>
                <c:pt idx="101">
                  <c:v>2020</c:v>
                </c:pt>
                <c:pt idx="102">
                  <c:v>2020</c:v>
                </c:pt>
                <c:pt idx="103">
                  <c:v>2020</c:v>
                </c:pt>
                <c:pt idx="104">
                  <c:v>2021</c:v>
                </c:pt>
                <c:pt idx="105">
                  <c:v>2021</c:v>
                </c:pt>
                <c:pt idx="106">
                  <c:v>2021</c:v>
                </c:pt>
                <c:pt idx="107">
                  <c:v>2021</c:v>
                </c:pt>
                <c:pt idx="108">
                  <c:v>2022</c:v>
                </c:pt>
                <c:pt idx="109">
                  <c:v>2022</c:v>
                </c:pt>
                <c:pt idx="110">
                  <c:v>2022</c:v>
                </c:pt>
                <c:pt idx="111">
                  <c:v>2022</c:v>
                </c:pt>
                <c:pt idx="112">
                  <c:v>2023</c:v>
                </c:pt>
                <c:pt idx="113">
                  <c:v>2023</c:v>
                </c:pt>
                <c:pt idx="114">
                  <c:v>2023</c:v>
                </c:pt>
                <c:pt idx="115">
                  <c:v>2023</c:v>
                </c:pt>
                <c:pt idx="116">
                  <c:v>2024</c:v>
                </c:pt>
                <c:pt idx="117">
                  <c:v>2024</c:v>
                </c:pt>
                <c:pt idx="118">
                  <c:v>2024</c:v>
                </c:pt>
                <c:pt idx="119">
                  <c:v>2024</c:v>
                </c:pt>
              </c:numCache>
            </c:numRef>
          </c:cat>
          <c:val>
            <c:numRef>
              <c:f>'Appendix Figure D.3'!$X$2:$X$121</c:f>
              <c:numCache>
                <c:formatCode>General</c:formatCode>
                <c:ptCount val="120"/>
                <c:pt idx="97">
                  <c:v>1000000</c:v>
                </c:pt>
                <c:pt idx="98">
                  <c:v>1000000</c:v>
                </c:pt>
                <c:pt idx="99">
                  <c:v>1000000</c:v>
                </c:pt>
                <c:pt idx="100">
                  <c:v>1000000</c:v>
                </c:pt>
                <c:pt idx="101">
                  <c:v>1000000</c:v>
                </c:pt>
                <c:pt idx="102">
                  <c:v>1000000</c:v>
                </c:pt>
                <c:pt idx="103">
                  <c:v>1000000</c:v>
                </c:pt>
                <c:pt idx="104">
                  <c:v>1000000</c:v>
                </c:pt>
                <c:pt idx="105">
                  <c:v>1000000</c:v>
                </c:pt>
                <c:pt idx="106">
                  <c:v>1000000</c:v>
                </c:pt>
                <c:pt idx="107">
                  <c:v>1000000</c:v>
                </c:pt>
                <c:pt idx="108">
                  <c:v>1000000</c:v>
                </c:pt>
                <c:pt idx="109">
                  <c:v>1000000</c:v>
                </c:pt>
                <c:pt idx="110">
                  <c:v>1000000</c:v>
                </c:pt>
                <c:pt idx="111">
                  <c:v>1000000</c:v>
                </c:pt>
                <c:pt idx="112">
                  <c:v>1000000</c:v>
                </c:pt>
                <c:pt idx="113">
                  <c:v>1000000</c:v>
                </c:pt>
                <c:pt idx="114">
                  <c:v>1000000</c:v>
                </c:pt>
                <c:pt idx="115">
                  <c:v>1000000</c:v>
                </c:pt>
                <c:pt idx="116">
                  <c:v>1000000</c:v>
                </c:pt>
                <c:pt idx="117">
                  <c:v>1000000</c:v>
                </c:pt>
                <c:pt idx="118">
                  <c:v>1000000</c:v>
                </c:pt>
                <c:pt idx="119">
                  <c:v>1000000</c:v>
                </c:pt>
              </c:numCache>
            </c:numRef>
          </c:val>
          <c:extLst>
            <c:ext xmlns:c16="http://schemas.microsoft.com/office/drawing/2014/chart" uri="{C3380CC4-5D6E-409C-BE32-E72D297353CC}">
              <c16:uniqueId val="{00000000-F087-4C0B-A5FE-C160D58148CB}"/>
            </c:ext>
          </c:extLst>
        </c:ser>
        <c:dLbls>
          <c:showLegendKey val="0"/>
          <c:showVal val="0"/>
          <c:showCatName val="0"/>
          <c:showSerName val="0"/>
          <c:showPercent val="0"/>
          <c:showBubbleSize val="0"/>
        </c:dLbls>
        <c:gapWidth val="0"/>
        <c:axId val="251133312"/>
        <c:axId val="251229312"/>
      </c:barChart>
      <c:lineChart>
        <c:grouping val="standard"/>
        <c:varyColors val="0"/>
        <c:ser>
          <c:idx val="0"/>
          <c:order val="0"/>
          <c:tx>
            <c:strRef>
              <c:f>'Appendix Figure D.3'!$V$1</c:f>
              <c:strCache>
                <c:ptCount val="1"/>
                <c:pt idx="0">
                  <c:v>National Residential Property Prices</c:v>
                </c:pt>
              </c:strCache>
            </c:strRef>
          </c:tx>
          <c:spPr>
            <a:ln w="19050">
              <a:solidFill>
                <a:sysClr val="windowText" lastClr="000000"/>
              </a:solidFill>
              <a:prstDash val="sysDash"/>
            </a:ln>
          </c:spPr>
          <c:marker>
            <c:symbol val="none"/>
          </c:marker>
          <c:cat>
            <c:numRef>
              <c:f>'Appendix Figure D.3'!$U$2:$U$121</c:f>
              <c:numCache>
                <c:formatCode>General</c:formatCode>
                <c:ptCount val="120"/>
                <c:pt idx="0">
                  <c:v>1995</c:v>
                </c:pt>
                <c:pt idx="1">
                  <c:v>1995</c:v>
                </c:pt>
                <c:pt idx="2">
                  <c:v>1995</c:v>
                </c:pt>
                <c:pt idx="3">
                  <c:v>1995</c:v>
                </c:pt>
                <c:pt idx="4">
                  <c:v>1996</c:v>
                </c:pt>
                <c:pt idx="5">
                  <c:v>1996</c:v>
                </c:pt>
                <c:pt idx="6">
                  <c:v>1996</c:v>
                </c:pt>
                <c:pt idx="7">
                  <c:v>1996</c:v>
                </c:pt>
                <c:pt idx="8">
                  <c:v>1997</c:v>
                </c:pt>
                <c:pt idx="9">
                  <c:v>1997</c:v>
                </c:pt>
                <c:pt idx="10">
                  <c:v>1997</c:v>
                </c:pt>
                <c:pt idx="11">
                  <c:v>1997</c:v>
                </c:pt>
                <c:pt idx="12">
                  <c:v>1998</c:v>
                </c:pt>
                <c:pt idx="13">
                  <c:v>1998</c:v>
                </c:pt>
                <c:pt idx="14">
                  <c:v>1998</c:v>
                </c:pt>
                <c:pt idx="15">
                  <c:v>1998</c:v>
                </c:pt>
                <c:pt idx="16">
                  <c:v>1999</c:v>
                </c:pt>
                <c:pt idx="17">
                  <c:v>1999</c:v>
                </c:pt>
                <c:pt idx="18">
                  <c:v>1999</c:v>
                </c:pt>
                <c:pt idx="19">
                  <c:v>1999</c:v>
                </c:pt>
                <c:pt idx="20">
                  <c:v>2000</c:v>
                </c:pt>
                <c:pt idx="21">
                  <c:v>2000</c:v>
                </c:pt>
                <c:pt idx="22">
                  <c:v>2000</c:v>
                </c:pt>
                <c:pt idx="23">
                  <c:v>2000</c:v>
                </c:pt>
                <c:pt idx="24">
                  <c:v>2001</c:v>
                </c:pt>
                <c:pt idx="25">
                  <c:v>2001</c:v>
                </c:pt>
                <c:pt idx="26">
                  <c:v>2001</c:v>
                </c:pt>
                <c:pt idx="27">
                  <c:v>2001</c:v>
                </c:pt>
                <c:pt idx="28">
                  <c:v>2002</c:v>
                </c:pt>
                <c:pt idx="29">
                  <c:v>2002</c:v>
                </c:pt>
                <c:pt idx="30">
                  <c:v>2002</c:v>
                </c:pt>
                <c:pt idx="31">
                  <c:v>2002</c:v>
                </c:pt>
                <c:pt idx="32">
                  <c:v>2003</c:v>
                </c:pt>
                <c:pt idx="33">
                  <c:v>2003</c:v>
                </c:pt>
                <c:pt idx="34">
                  <c:v>2003</c:v>
                </c:pt>
                <c:pt idx="35">
                  <c:v>2003</c:v>
                </c:pt>
                <c:pt idx="36">
                  <c:v>2004</c:v>
                </c:pt>
                <c:pt idx="37">
                  <c:v>2004</c:v>
                </c:pt>
                <c:pt idx="38">
                  <c:v>2004</c:v>
                </c:pt>
                <c:pt idx="39">
                  <c:v>2004</c:v>
                </c:pt>
                <c:pt idx="40">
                  <c:v>2005</c:v>
                </c:pt>
                <c:pt idx="41">
                  <c:v>2005</c:v>
                </c:pt>
                <c:pt idx="42">
                  <c:v>2005</c:v>
                </c:pt>
                <c:pt idx="43">
                  <c:v>2005</c:v>
                </c:pt>
                <c:pt idx="44">
                  <c:v>2006</c:v>
                </c:pt>
                <c:pt idx="45">
                  <c:v>2006</c:v>
                </c:pt>
                <c:pt idx="46">
                  <c:v>2006</c:v>
                </c:pt>
                <c:pt idx="47">
                  <c:v>2006</c:v>
                </c:pt>
                <c:pt idx="48">
                  <c:v>2007</c:v>
                </c:pt>
                <c:pt idx="49">
                  <c:v>2007</c:v>
                </c:pt>
                <c:pt idx="50">
                  <c:v>2007</c:v>
                </c:pt>
                <c:pt idx="51">
                  <c:v>2007</c:v>
                </c:pt>
                <c:pt idx="52">
                  <c:v>2008</c:v>
                </c:pt>
                <c:pt idx="53">
                  <c:v>2008</c:v>
                </c:pt>
                <c:pt idx="54">
                  <c:v>2008</c:v>
                </c:pt>
                <c:pt idx="55">
                  <c:v>2008</c:v>
                </c:pt>
                <c:pt idx="56">
                  <c:v>2009</c:v>
                </c:pt>
                <c:pt idx="57">
                  <c:v>2009</c:v>
                </c:pt>
                <c:pt idx="58">
                  <c:v>2009</c:v>
                </c:pt>
                <c:pt idx="59">
                  <c:v>2009</c:v>
                </c:pt>
                <c:pt idx="60">
                  <c:v>2010</c:v>
                </c:pt>
                <c:pt idx="61">
                  <c:v>2010</c:v>
                </c:pt>
                <c:pt idx="62">
                  <c:v>2010</c:v>
                </c:pt>
                <c:pt idx="63">
                  <c:v>2010</c:v>
                </c:pt>
                <c:pt idx="64">
                  <c:v>2011</c:v>
                </c:pt>
                <c:pt idx="65">
                  <c:v>2011</c:v>
                </c:pt>
                <c:pt idx="66">
                  <c:v>2011</c:v>
                </c:pt>
                <c:pt idx="67">
                  <c:v>2011</c:v>
                </c:pt>
                <c:pt idx="68">
                  <c:v>2012</c:v>
                </c:pt>
                <c:pt idx="69">
                  <c:v>2012</c:v>
                </c:pt>
                <c:pt idx="70">
                  <c:v>2012</c:v>
                </c:pt>
                <c:pt idx="71">
                  <c:v>2012</c:v>
                </c:pt>
                <c:pt idx="72">
                  <c:v>2013</c:v>
                </c:pt>
                <c:pt idx="73">
                  <c:v>2013</c:v>
                </c:pt>
                <c:pt idx="74">
                  <c:v>2013</c:v>
                </c:pt>
                <c:pt idx="75">
                  <c:v>2013</c:v>
                </c:pt>
                <c:pt idx="76">
                  <c:v>2014</c:v>
                </c:pt>
                <c:pt idx="77">
                  <c:v>2014</c:v>
                </c:pt>
                <c:pt idx="78">
                  <c:v>2014</c:v>
                </c:pt>
                <c:pt idx="79">
                  <c:v>2014</c:v>
                </c:pt>
                <c:pt idx="80">
                  <c:v>2015</c:v>
                </c:pt>
                <c:pt idx="81">
                  <c:v>2015</c:v>
                </c:pt>
                <c:pt idx="82">
                  <c:v>2015</c:v>
                </c:pt>
                <c:pt idx="83">
                  <c:v>2015</c:v>
                </c:pt>
                <c:pt idx="84">
                  <c:v>2016</c:v>
                </c:pt>
                <c:pt idx="85">
                  <c:v>2016</c:v>
                </c:pt>
                <c:pt idx="86">
                  <c:v>2016</c:v>
                </c:pt>
                <c:pt idx="87">
                  <c:v>2016</c:v>
                </c:pt>
                <c:pt idx="88">
                  <c:v>2017</c:v>
                </c:pt>
                <c:pt idx="89">
                  <c:v>2017</c:v>
                </c:pt>
                <c:pt idx="90">
                  <c:v>2017</c:v>
                </c:pt>
                <c:pt idx="91">
                  <c:v>2017</c:v>
                </c:pt>
                <c:pt idx="92">
                  <c:v>2018</c:v>
                </c:pt>
                <c:pt idx="93">
                  <c:v>2018</c:v>
                </c:pt>
                <c:pt idx="94">
                  <c:v>2018</c:v>
                </c:pt>
                <c:pt idx="95">
                  <c:v>2018</c:v>
                </c:pt>
                <c:pt idx="96">
                  <c:v>2019</c:v>
                </c:pt>
                <c:pt idx="97">
                  <c:v>2019</c:v>
                </c:pt>
                <c:pt idx="98">
                  <c:v>2019</c:v>
                </c:pt>
                <c:pt idx="99">
                  <c:v>2019</c:v>
                </c:pt>
                <c:pt idx="100">
                  <c:v>2020</c:v>
                </c:pt>
                <c:pt idx="101">
                  <c:v>2020</c:v>
                </c:pt>
                <c:pt idx="102">
                  <c:v>2020</c:v>
                </c:pt>
                <c:pt idx="103">
                  <c:v>2020</c:v>
                </c:pt>
                <c:pt idx="104">
                  <c:v>2021</c:v>
                </c:pt>
                <c:pt idx="105">
                  <c:v>2021</c:v>
                </c:pt>
                <c:pt idx="106">
                  <c:v>2021</c:v>
                </c:pt>
                <c:pt idx="107">
                  <c:v>2021</c:v>
                </c:pt>
                <c:pt idx="108">
                  <c:v>2022</c:v>
                </c:pt>
                <c:pt idx="109">
                  <c:v>2022</c:v>
                </c:pt>
                <c:pt idx="110">
                  <c:v>2022</c:v>
                </c:pt>
                <c:pt idx="111">
                  <c:v>2022</c:v>
                </c:pt>
                <c:pt idx="112">
                  <c:v>2023</c:v>
                </c:pt>
                <c:pt idx="113">
                  <c:v>2023</c:v>
                </c:pt>
                <c:pt idx="114">
                  <c:v>2023</c:v>
                </c:pt>
                <c:pt idx="115">
                  <c:v>2023</c:v>
                </c:pt>
                <c:pt idx="116">
                  <c:v>2024</c:v>
                </c:pt>
                <c:pt idx="117">
                  <c:v>2024</c:v>
                </c:pt>
                <c:pt idx="118">
                  <c:v>2024</c:v>
                </c:pt>
                <c:pt idx="119">
                  <c:v>2024</c:v>
                </c:pt>
              </c:numCache>
            </c:numRef>
          </c:cat>
          <c:val>
            <c:numRef>
              <c:f>'Appendix Figure D.3'!$V$2:$V$121</c:f>
              <c:numCache>
                <c:formatCode>General</c:formatCode>
                <c:ptCount val="120"/>
                <c:pt idx="0">
                  <c:v>76497.299553378558</c:v>
                </c:pt>
                <c:pt idx="1">
                  <c:v>73696.465534220857</c:v>
                </c:pt>
                <c:pt idx="2">
                  <c:v>76827.260821388903</c:v>
                </c:pt>
                <c:pt idx="3">
                  <c:v>79919.688519253425</c:v>
                </c:pt>
                <c:pt idx="4">
                  <c:v>80272.670340845885</c:v>
                </c:pt>
                <c:pt idx="5">
                  <c:v>82707.137363046728</c:v>
                </c:pt>
                <c:pt idx="6">
                  <c:v>84912.881772317836</c:v>
                </c:pt>
                <c:pt idx="7">
                  <c:v>84907.261574675838</c:v>
                </c:pt>
                <c:pt idx="8">
                  <c:v>90682.958840126696</c:v>
                </c:pt>
                <c:pt idx="9">
                  <c:v>93819.149964097276</c:v>
                </c:pt>
                <c:pt idx="10">
                  <c:v>96674.760350831028</c:v>
                </c:pt>
                <c:pt idx="11">
                  <c:v>100544.48964459011</c:v>
                </c:pt>
                <c:pt idx="12">
                  <c:v>105422.08809017869</c:v>
                </c:pt>
                <c:pt idx="13">
                  <c:v>114650.36129375976</c:v>
                </c:pt>
                <c:pt idx="14">
                  <c:v>123597.25086388511</c:v>
                </c:pt>
                <c:pt idx="15">
                  <c:v>130173.69507059707</c:v>
                </c:pt>
                <c:pt idx="16">
                  <c:v>135188.32881836241</c:v>
                </c:pt>
                <c:pt idx="17">
                  <c:v>139851.53876776196</c:v>
                </c:pt>
                <c:pt idx="18">
                  <c:v>146978.05333244902</c:v>
                </c:pt>
                <c:pt idx="19">
                  <c:v>153723.02629667678</c:v>
                </c:pt>
                <c:pt idx="20">
                  <c:v>161046.27895011642</c:v>
                </c:pt>
                <c:pt idx="21">
                  <c:v>170036.11141399777</c:v>
                </c:pt>
                <c:pt idx="22">
                  <c:v>177281.5527365286</c:v>
                </c:pt>
                <c:pt idx="23">
                  <c:v>186232.81923035602</c:v>
                </c:pt>
                <c:pt idx="24">
                  <c:v>191771.5442808239</c:v>
                </c:pt>
                <c:pt idx="25">
                  <c:v>195121.17190233112</c:v>
                </c:pt>
                <c:pt idx="26">
                  <c:v>198962.85047819169</c:v>
                </c:pt>
                <c:pt idx="27">
                  <c:v>194794.11698148993</c:v>
                </c:pt>
                <c:pt idx="28">
                  <c:v>197562.18425155967</c:v>
                </c:pt>
                <c:pt idx="29">
                  <c:v>204899.72261516537</c:v>
                </c:pt>
                <c:pt idx="30">
                  <c:v>212143.33086729742</c:v>
                </c:pt>
                <c:pt idx="31">
                  <c:v>220516.55249134605</c:v>
                </c:pt>
                <c:pt idx="32">
                  <c:v>226520.80944281188</c:v>
                </c:pt>
                <c:pt idx="33">
                  <c:v>235693.81310103941</c:v>
                </c:pt>
                <c:pt idx="34">
                  <c:v>241219.02512521093</c:v>
                </c:pt>
                <c:pt idx="35">
                  <c:v>250451.06886013065</c:v>
                </c:pt>
                <c:pt idx="36">
                  <c:v>255579.1330480146</c:v>
                </c:pt>
                <c:pt idx="37">
                  <c:v>262377.32639600016</c:v>
                </c:pt>
                <c:pt idx="38">
                  <c:v>270051.76427578344</c:v>
                </c:pt>
                <c:pt idx="39">
                  <c:v>272359.5080815726</c:v>
                </c:pt>
                <c:pt idx="40">
                  <c:v>274914.8798397007</c:v>
                </c:pt>
                <c:pt idx="41">
                  <c:v>280920.96460283222</c:v>
                </c:pt>
                <c:pt idx="42">
                  <c:v>291841.11871761677</c:v>
                </c:pt>
                <c:pt idx="43">
                  <c:v>304672.29980248853</c:v>
                </c:pt>
                <c:pt idx="44">
                  <c:v>310132.37685988081</c:v>
                </c:pt>
                <c:pt idx="45">
                  <c:v>322417.55023901339</c:v>
                </c:pt>
                <c:pt idx="46">
                  <c:v>341800.82379275601</c:v>
                </c:pt>
                <c:pt idx="47">
                  <c:v>349171.92782023561</c:v>
                </c:pt>
                <c:pt idx="48">
                  <c:v>355451.01643623668</c:v>
                </c:pt>
                <c:pt idx="49">
                  <c:v>356543.03184771509</c:v>
                </c:pt>
                <c:pt idx="50">
                  <c:v>356270.02799484547</c:v>
                </c:pt>
                <c:pt idx="51">
                  <c:v>354085.99717188854</c:v>
                </c:pt>
                <c:pt idx="52">
                  <c:v>346714.89314440906</c:v>
                </c:pt>
                <c:pt idx="53">
                  <c:v>337159.75829397258</c:v>
                </c:pt>
                <c:pt idx="54">
                  <c:v>328150.63114927534</c:v>
                </c:pt>
                <c:pt idx="55">
                  <c:v>311497.39612422889</c:v>
                </c:pt>
                <c:pt idx="56">
                  <c:v>289657.08789465984</c:v>
                </c:pt>
                <c:pt idx="57">
                  <c:v>269727.80663517804</c:v>
                </c:pt>
                <c:pt idx="58">
                  <c:v>258534.64866752393</c:v>
                </c:pt>
                <c:pt idx="59">
                  <c:v>252528.56390439239</c:v>
                </c:pt>
                <c:pt idx="60">
                  <c:v>243792.44061256479</c:v>
                </c:pt>
                <c:pt idx="61">
                  <c:v>235602.32502647641</c:v>
                </c:pt>
                <c:pt idx="62">
                  <c:v>228504.22485186649</c:v>
                </c:pt>
                <c:pt idx="63">
                  <c:v>218676.08614856037</c:v>
                </c:pt>
                <c:pt idx="64">
                  <c:v>208574.94359238469</c:v>
                </c:pt>
                <c:pt idx="65">
                  <c:v>197927.79333046975</c:v>
                </c:pt>
                <c:pt idx="66">
                  <c:v>185915.62380420673</c:v>
                </c:pt>
                <c:pt idx="67">
                  <c:v>175541.4773951614</c:v>
                </c:pt>
                <c:pt idx="68">
                  <c:v>167897.36951481225</c:v>
                </c:pt>
                <c:pt idx="69">
                  <c:v>163802.31172176806</c:v>
                </c:pt>
                <c:pt idx="70">
                  <c:v>165713.33869185534</c:v>
                </c:pt>
                <c:pt idx="71">
                  <c:v>167078.35795620343</c:v>
                </c:pt>
                <c:pt idx="72">
                  <c:v>162437.29245742003</c:v>
                </c:pt>
                <c:pt idx="73">
                  <c:v>162437.29245742003</c:v>
                </c:pt>
                <c:pt idx="74">
                  <c:v>171719.42345498689</c:v>
                </c:pt>
                <c:pt idx="75">
                  <c:v>176633.49280663996</c:v>
                </c:pt>
                <c:pt idx="76">
                  <c:v>179363.53133533607</c:v>
                </c:pt>
                <c:pt idx="77">
                  <c:v>189464.6738915118</c:v>
                </c:pt>
                <c:pt idx="78">
                  <c:v>204752.88965221014</c:v>
                </c:pt>
                <c:pt idx="79">
                  <c:v>211031.97826821121</c:v>
                </c:pt>
                <c:pt idx="80">
                  <c:v>210758.97441534162</c:v>
                </c:pt>
                <c:pt idx="81">
                  <c:v>215400.03991412505</c:v>
                </c:pt>
                <c:pt idx="82">
                  <c:v>222498.14008873497</c:v>
                </c:pt>
                <c:pt idx="83">
                  <c:v>225774.18632317038</c:v>
                </c:pt>
                <c:pt idx="84">
                  <c:v>226593.19788177923</c:v>
                </c:pt>
                <c:pt idx="85">
                  <c:v>229050.23255760578</c:v>
                </c:pt>
                <c:pt idx="86">
                  <c:v>238878.37126091187</c:v>
                </c:pt>
                <c:pt idx="87">
                  <c:v>244884.45602404338</c:v>
                </c:pt>
                <c:pt idx="88">
                  <c:v>247887.49840560911</c:v>
                </c:pt>
                <c:pt idx="89">
                  <c:v>253347.57546300133</c:v>
                </c:pt>
                <c:pt idx="90">
                  <c:v>266997.76810648199</c:v>
                </c:pt>
                <c:pt idx="91">
                  <c:v>273549.86057535274</c:v>
                </c:pt>
                <c:pt idx="92">
                  <c:v>278190.92607413616</c:v>
                </c:pt>
                <c:pt idx="93">
                  <c:v>285016.02239587653</c:v>
                </c:pt>
                <c:pt idx="94">
                  <c:v>291295.11101187766</c:v>
                </c:pt>
                <c:pt idx="95">
                  <c:v>293479.14183483453</c:v>
                </c:pt>
                <c:pt idx="96">
                  <c:v>290749.10330613842</c:v>
                </c:pt>
                <c:pt idx="97">
                  <c:v>292114.12257048651</c:v>
                </c:pt>
                <c:pt idx="98">
                  <c:v>296482.18421640038</c:v>
                </c:pt>
                <c:pt idx="99">
                  <c:v>299043.0412334039</c:v>
                </c:pt>
                <c:pt idx="100">
                  <c:v>301626.13662612968</c:v>
                </c:pt>
                <c:pt idx="101">
                  <c:v>304231.54446518561</c:v>
                </c:pt>
                <c:pt idx="102">
                  <c:v>306859.45748261811</c:v>
                </c:pt>
                <c:pt idx="103">
                  <c:v>309510.07007526833</c:v>
                </c:pt>
                <c:pt idx="104">
                  <c:v>312258.9617813474</c:v>
                </c:pt>
                <c:pt idx="105">
                  <c:v>315032.2675738887</c:v>
                </c:pt>
                <c:pt idx="106">
                  <c:v>317830.20428486727</c:v>
                </c:pt>
                <c:pt idx="107">
                  <c:v>320652.9906720359</c:v>
                </c:pt>
                <c:pt idx="108">
                  <c:v>323578.78888143942</c:v>
                </c:pt>
                <c:pt idx="109">
                  <c:v>326531.28353656828</c:v>
                </c:pt>
                <c:pt idx="110">
                  <c:v>329510.71822914126</c:v>
                </c:pt>
                <c:pt idx="111">
                  <c:v>332517.33877352951</c:v>
                </c:pt>
                <c:pt idx="112">
                  <c:v>335713.03238614259</c:v>
                </c:pt>
                <c:pt idx="113">
                  <c:v>338939.43855559058</c:v>
                </c:pt>
                <c:pt idx="114">
                  <c:v>342196.85244820104</c:v>
                </c:pt>
                <c:pt idx="115">
                  <c:v>345485.57206702913</c:v>
                </c:pt>
                <c:pt idx="116">
                  <c:v>348973.68188828841</c:v>
                </c:pt>
                <c:pt idx="117">
                  <c:v>352497.00854958058</c:v>
                </c:pt>
                <c:pt idx="118">
                  <c:v>356055.90760904044</c:v>
                </c:pt>
                <c:pt idx="119">
                  <c:v>359650.7382146077</c:v>
                </c:pt>
              </c:numCache>
            </c:numRef>
          </c:val>
          <c:smooth val="0"/>
          <c:extLst>
            <c:ext xmlns:c16="http://schemas.microsoft.com/office/drawing/2014/chart" uri="{C3380CC4-5D6E-409C-BE32-E72D297353CC}">
              <c16:uniqueId val="{00000001-F087-4C0B-A5FE-C160D58148CB}"/>
            </c:ext>
          </c:extLst>
        </c:ser>
        <c:ser>
          <c:idx val="1"/>
          <c:order val="1"/>
          <c:tx>
            <c:strRef>
              <c:f>'Appendix Figure D.3'!$W$1</c:f>
              <c:strCache>
                <c:ptCount val="1"/>
                <c:pt idx="0">
                  <c:v>National Residential Property Cost</c:v>
                </c:pt>
              </c:strCache>
            </c:strRef>
          </c:tx>
          <c:spPr>
            <a:ln w="22225">
              <a:solidFill>
                <a:srgbClr val="C0504D">
                  <a:lumMod val="75000"/>
                </a:srgbClr>
              </a:solidFill>
            </a:ln>
          </c:spPr>
          <c:marker>
            <c:symbol val="none"/>
          </c:marker>
          <c:cat>
            <c:numRef>
              <c:f>'Appendix Figure D.3'!$U$2:$U$121</c:f>
              <c:numCache>
                <c:formatCode>General</c:formatCode>
                <c:ptCount val="120"/>
                <c:pt idx="0">
                  <c:v>1995</c:v>
                </c:pt>
                <c:pt idx="1">
                  <c:v>1995</c:v>
                </c:pt>
                <c:pt idx="2">
                  <c:v>1995</c:v>
                </c:pt>
                <c:pt idx="3">
                  <c:v>1995</c:v>
                </c:pt>
                <c:pt idx="4">
                  <c:v>1996</c:v>
                </c:pt>
                <c:pt idx="5">
                  <c:v>1996</c:v>
                </c:pt>
                <c:pt idx="6">
                  <c:v>1996</c:v>
                </c:pt>
                <c:pt idx="7">
                  <c:v>1996</c:v>
                </c:pt>
                <c:pt idx="8">
                  <c:v>1997</c:v>
                </c:pt>
                <c:pt idx="9">
                  <c:v>1997</c:v>
                </c:pt>
                <c:pt idx="10">
                  <c:v>1997</c:v>
                </c:pt>
                <c:pt idx="11">
                  <c:v>1997</c:v>
                </c:pt>
                <c:pt idx="12">
                  <c:v>1998</c:v>
                </c:pt>
                <c:pt idx="13">
                  <c:v>1998</c:v>
                </c:pt>
                <c:pt idx="14">
                  <c:v>1998</c:v>
                </c:pt>
                <c:pt idx="15">
                  <c:v>1998</c:v>
                </c:pt>
                <c:pt idx="16">
                  <c:v>1999</c:v>
                </c:pt>
                <c:pt idx="17">
                  <c:v>1999</c:v>
                </c:pt>
                <c:pt idx="18">
                  <c:v>1999</c:v>
                </c:pt>
                <c:pt idx="19">
                  <c:v>1999</c:v>
                </c:pt>
                <c:pt idx="20">
                  <c:v>2000</c:v>
                </c:pt>
                <c:pt idx="21">
                  <c:v>2000</c:v>
                </c:pt>
                <c:pt idx="22">
                  <c:v>2000</c:v>
                </c:pt>
                <c:pt idx="23">
                  <c:v>2000</c:v>
                </c:pt>
                <c:pt idx="24">
                  <c:v>2001</c:v>
                </c:pt>
                <c:pt idx="25">
                  <c:v>2001</c:v>
                </c:pt>
                <c:pt idx="26">
                  <c:v>2001</c:v>
                </c:pt>
                <c:pt idx="27">
                  <c:v>2001</c:v>
                </c:pt>
                <c:pt idx="28">
                  <c:v>2002</c:v>
                </c:pt>
                <c:pt idx="29">
                  <c:v>2002</c:v>
                </c:pt>
                <c:pt idx="30">
                  <c:v>2002</c:v>
                </c:pt>
                <c:pt idx="31">
                  <c:v>2002</c:v>
                </c:pt>
                <c:pt idx="32">
                  <c:v>2003</c:v>
                </c:pt>
                <c:pt idx="33">
                  <c:v>2003</c:v>
                </c:pt>
                <c:pt idx="34">
                  <c:v>2003</c:v>
                </c:pt>
                <c:pt idx="35">
                  <c:v>2003</c:v>
                </c:pt>
                <c:pt idx="36">
                  <c:v>2004</c:v>
                </c:pt>
                <c:pt idx="37">
                  <c:v>2004</c:v>
                </c:pt>
                <c:pt idx="38">
                  <c:v>2004</c:v>
                </c:pt>
                <c:pt idx="39">
                  <c:v>2004</c:v>
                </c:pt>
                <c:pt idx="40">
                  <c:v>2005</c:v>
                </c:pt>
                <c:pt idx="41">
                  <c:v>2005</c:v>
                </c:pt>
                <c:pt idx="42">
                  <c:v>2005</c:v>
                </c:pt>
                <c:pt idx="43">
                  <c:v>2005</c:v>
                </c:pt>
                <c:pt idx="44">
                  <c:v>2006</c:v>
                </c:pt>
                <c:pt idx="45">
                  <c:v>2006</c:v>
                </c:pt>
                <c:pt idx="46">
                  <c:v>2006</c:v>
                </c:pt>
                <c:pt idx="47">
                  <c:v>2006</c:v>
                </c:pt>
                <c:pt idx="48">
                  <c:v>2007</c:v>
                </c:pt>
                <c:pt idx="49">
                  <c:v>2007</c:v>
                </c:pt>
                <c:pt idx="50">
                  <c:v>2007</c:v>
                </c:pt>
                <c:pt idx="51">
                  <c:v>2007</c:v>
                </c:pt>
                <c:pt idx="52">
                  <c:v>2008</c:v>
                </c:pt>
                <c:pt idx="53">
                  <c:v>2008</c:v>
                </c:pt>
                <c:pt idx="54">
                  <c:v>2008</c:v>
                </c:pt>
                <c:pt idx="55">
                  <c:v>2008</c:v>
                </c:pt>
                <c:pt idx="56">
                  <c:v>2009</c:v>
                </c:pt>
                <c:pt idx="57">
                  <c:v>2009</c:v>
                </c:pt>
                <c:pt idx="58">
                  <c:v>2009</c:v>
                </c:pt>
                <c:pt idx="59">
                  <c:v>2009</c:v>
                </c:pt>
                <c:pt idx="60">
                  <c:v>2010</c:v>
                </c:pt>
                <c:pt idx="61">
                  <c:v>2010</c:v>
                </c:pt>
                <c:pt idx="62">
                  <c:v>2010</c:v>
                </c:pt>
                <c:pt idx="63">
                  <c:v>2010</c:v>
                </c:pt>
                <c:pt idx="64">
                  <c:v>2011</c:v>
                </c:pt>
                <c:pt idx="65">
                  <c:v>2011</c:v>
                </c:pt>
                <c:pt idx="66">
                  <c:v>2011</c:v>
                </c:pt>
                <c:pt idx="67">
                  <c:v>2011</c:v>
                </c:pt>
                <c:pt idx="68">
                  <c:v>2012</c:v>
                </c:pt>
                <c:pt idx="69">
                  <c:v>2012</c:v>
                </c:pt>
                <c:pt idx="70">
                  <c:v>2012</c:v>
                </c:pt>
                <c:pt idx="71">
                  <c:v>2012</c:v>
                </c:pt>
                <c:pt idx="72">
                  <c:v>2013</c:v>
                </c:pt>
                <c:pt idx="73">
                  <c:v>2013</c:v>
                </c:pt>
                <c:pt idx="74">
                  <c:v>2013</c:v>
                </c:pt>
                <c:pt idx="75">
                  <c:v>2013</c:v>
                </c:pt>
                <c:pt idx="76">
                  <c:v>2014</c:v>
                </c:pt>
                <c:pt idx="77">
                  <c:v>2014</c:v>
                </c:pt>
                <c:pt idx="78">
                  <c:v>2014</c:v>
                </c:pt>
                <c:pt idx="79">
                  <c:v>2014</c:v>
                </c:pt>
                <c:pt idx="80">
                  <c:v>2015</c:v>
                </c:pt>
                <c:pt idx="81">
                  <c:v>2015</c:v>
                </c:pt>
                <c:pt idx="82">
                  <c:v>2015</c:v>
                </c:pt>
                <c:pt idx="83">
                  <c:v>2015</c:v>
                </c:pt>
                <c:pt idx="84">
                  <c:v>2016</c:v>
                </c:pt>
                <c:pt idx="85">
                  <c:v>2016</c:v>
                </c:pt>
                <c:pt idx="86">
                  <c:v>2016</c:v>
                </c:pt>
                <c:pt idx="87">
                  <c:v>2016</c:v>
                </c:pt>
                <c:pt idx="88">
                  <c:v>2017</c:v>
                </c:pt>
                <c:pt idx="89">
                  <c:v>2017</c:v>
                </c:pt>
                <c:pt idx="90">
                  <c:v>2017</c:v>
                </c:pt>
                <c:pt idx="91">
                  <c:v>2017</c:v>
                </c:pt>
                <c:pt idx="92">
                  <c:v>2018</c:v>
                </c:pt>
                <c:pt idx="93">
                  <c:v>2018</c:v>
                </c:pt>
                <c:pt idx="94">
                  <c:v>2018</c:v>
                </c:pt>
                <c:pt idx="95">
                  <c:v>2018</c:v>
                </c:pt>
                <c:pt idx="96">
                  <c:v>2019</c:v>
                </c:pt>
                <c:pt idx="97">
                  <c:v>2019</c:v>
                </c:pt>
                <c:pt idx="98">
                  <c:v>2019</c:v>
                </c:pt>
                <c:pt idx="99">
                  <c:v>2019</c:v>
                </c:pt>
                <c:pt idx="100">
                  <c:v>2020</c:v>
                </c:pt>
                <c:pt idx="101">
                  <c:v>2020</c:v>
                </c:pt>
                <c:pt idx="102">
                  <c:v>2020</c:v>
                </c:pt>
                <c:pt idx="103">
                  <c:v>2020</c:v>
                </c:pt>
                <c:pt idx="104">
                  <c:v>2021</c:v>
                </c:pt>
                <c:pt idx="105">
                  <c:v>2021</c:v>
                </c:pt>
                <c:pt idx="106">
                  <c:v>2021</c:v>
                </c:pt>
                <c:pt idx="107">
                  <c:v>2021</c:v>
                </c:pt>
                <c:pt idx="108">
                  <c:v>2022</c:v>
                </c:pt>
                <c:pt idx="109">
                  <c:v>2022</c:v>
                </c:pt>
                <c:pt idx="110">
                  <c:v>2022</c:v>
                </c:pt>
                <c:pt idx="111">
                  <c:v>2022</c:v>
                </c:pt>
                <c:pt idx="112">
                  <c:v>2023</c:v>
                </c:pt>
                <c:pt idx="113">
                  <c:v>2023</c:v>
                </c:pt>
                <c:pt idx="114">
                  <c:v>2023</c:v>
                </c:pt>
                <c:pt idx="115">
                  <c:v>2023</c:v>
                </c:pt>
                <c:pt idx="116">
                  <c:v>2024</c:v>
                </c:pt>
                <c:pt idx="117">
                  <c:v>2024</c:v>
                </c:pt>
                <c:pt idx="118">
                  <c:v>2024</c:v>
                </c:pt>
                <c:pt idx="119">
                  <c:v>2024</c:v>
                </c:pt>
              </c:numCache>
            </c:numRef>
          </c:cat>
          <c:val>
            <c:numRef>
              <c:f>'Appendix Figure D.3'!$W$2:$W$121</c:f>
              <c:numCache>
                <c:formatCode>General</c:formatCode>
                <c:ptCount val="120"/>
                <c:pt idx="0">
                  <c:v>98023.004920492065</c:v>
                </c:pt>
                <c:pt idx="1">
                  <c:v>99007.769717673116</c:v>
                </c:pt>
                <c:pt idx="2">
                  <c:v>99755.239937715945</c:v>
                </c:pt>
                <c:pt idx="3">
                  <c:v>100522.11511343504</c:v>
                </c:pt>
                <c:pt idx="4">
                  <c:v>99148.918496601284</c:v>
                </c:pt>
                <c:pt idx="5">
                  <c:v>102915.97115389707</c:v>
                </c:pt>
                <c:pt idx="6">
                  <c:v>110490.12583942286</c:v>
                </c:pt>
                <c:pt idx="7">
                  <c:v>111738.33422844186</c:v>
                </c:pt>
                <c:pt idx="8">
                  <c:v>108639.49062374292</c:v>
                </c:pt>
                <c:pt idx="9">
                  <c:v>115952.6411787415</c:v>
                </c:pt>
                <c:pt idx="10">
                  <c:v>120136.40279700707</c:v>
                </c:pt>
                <c:pt idx="11">
                  <c:v>127990.16397112302</c:v>
                </c:pt>
                <c:pt idx="12">
                  <c:v>135614.29883165157</c:v>
                </c:pt>
                <c:pt idx="13">
                  <c:v>141976.88861229719</c:v>
                </c:pt>
                <c:pt idx="14">
                  <c:v>143404.29071202825</c:v>
                </c:pt>
                <c:pt idx="15">
                  <c:v>156401.3820537648</c:v>
                </c:pt>
                <c:pt idx="16">
                  <c:v>155707.70801463636</c:v>
                </c:pt>
                <c:pt idx="17">
                  <c:v>156478.65315377171</c:v>
                </c:pt>
                <c:pt idx="18">
                  <c:v>165819.40379407289</c:v>
                </c:pt>
                <c:pt idx="19">
                  <c:v>173611.70207356525</c:v>
                </c:pt>
                <c:pt idx="20">
                  <c:v>169788.16815812213</c:v>
                </c:pt>
                <c:pt idx="21">
                  <c:v>176886.95632247007</c:v>
                </c:pt>
                <c:pt idx="22">
                  <c:v>179031.35117641423</c:v>
                </c:pt>
                <c:pt idx="23">
                  <c:v>190096.2525692021</c:v>
                </c:pt>
                <c:pt idx="24">
                  <c:v>196973.35238568668</c:v>
                </c:pt>
                <c:pt idx="25">
                  <c:v>202160.24122893481</c:v>
                </c:pt>
                <c:pt idx="26">
                  <c:v>192546.75140888235</c:v>
                </c:pt>
                <c:pt idx="27">
                  <c:v>194974.14245604115</c:v>
                </c:pt>
                <c:pt idx="28">
                  <c:v>208850.22428278279</c:v>
                </c:pt>
                <c:pt idx="29">
                  <c:v>216495.35311605269</c:v>
                </c:pt>
                <c:pt idx="30">
                  <c:v>219043.1957902454</c:v>
                </c:pt>
                <c:pt idx="31">
                  <c:v>227369.71116043237</c:v>
                </c:pt>
                <c:pt idx="32">
                  <c:v>239227.43929995186</c:v>
                </c:pt>
                <c:pt idx="33">
                  <c:v>248931.75496642356</c:v>
                </c:pt>
                <c:pt idx="34">
                  <c:v>252019.08589910073</c:v>
                </c:pt>
                <c:pt idx="35">
                  <c:v>263513.80903195782</c:v>
                </c:pt>
                <c:pt idx="36">
                  <c:v>269773.4642765958</c:v>
                </c:pt>
                <c:pt idx="37">
                  <c:v>279014.92998610536</c:v>
                </c:pt>
                <c:pt idx="38">
                  <c:v>282501.39136685955</c:v>
                </c:pt>
                <c:pt idx="39">
                  <c:v>297023.30915301957</c:v>
                </c:pt>
                <c:pt idx="40">
                  <c:v>279833.51370113721</c:v>
                </c:pt>
                <c:pt idx="41">
                  <c:v>291353.02845653275</c:v>
                </c:pt>
                <c:pt idx="42">
                  <c:v>291747.11784327304</c:v>
                </c:pt>
                <c:pt idx="43">
                  <c:v>303607.72881003428</c:v>
                </c:pt>
                <c:pt idx="44">
                  <c:v>303236.9429372091</c:v>
                </c:pt>
                <c:pt idx="45">
                  <c:v>317291.09567632974</c:v>
                </c:pt>
                <c:pt idx="46">
                  <c:v>318225.58679886645</c:v>
                </c:pt>
                <c:pt idx="47">
                  <c:v>322166.35484113882</c:v>
                </c:pt>
                <c:pt idx="48">
                  <c:v>293991.5876248618</c:v>
                </c:pt>
                <c:pt idx="49">
                  <c:v>304046.02232360683</c:v>
                </c:pt>
                <c:pt idx="50">
                  <c:v>292446.18559487967</c:v>
                </c:pt>
                <c:pt idx="51">
                  <c:v>287965.819238642</c:v>
                </c:pt>
                <c:pt idx="52">
                  <c:v>238125.17339606286</c:v>
                </c:pt>
                <c:pt idx="53">
                  <c:v>240121.68625752386</c:v>
                </c:pt>
                <c:pt idx="54">
                  <c:v>230900.6798841813</c:v>
                </c:pt>
                <c:pt idx="55">
                  <c:v>215872.84805324426</c:v>
                </c:pt>
                <c:pt idx="56">
                  <c:v>188347.57919363046</c:v>
                </c:pt>
                <c:pt idx="57">
                  <c:v>178146.88685269578</c:v>
                </c:pt>
                <c:pt idx="58">
                  <c:v>172178.78198266702</c:v>
                </c:pt>
                <c:pt idx="59">
                  <c:v>167180.86491929874</c:v>
                </c:pt>
                <c:pt idx="60">
                  <c:v>172524.66930268565</c:v>
                </c:pt>
                <c:pt idx="61">
                  <c:v>172926.23566017163</c:v>
                </c:pt>
                <c:pt idx="62">
                  <c:v>176163.93491807985</c:v>
                </c:pt>
                <c:pt idx="63">
                  <c:v>174970.05343708012</c:v>
                </c:pt>
                <c:pt idx="64">
                  <c:v>183495.24530872668</c:v>
                </c:pt>
                <c:pt idx="65">
                  <c:v>175869.06463007728</c:v>
                </c:pt>
                <c:pt idx="66">
                  <c:v>171611.18201271753</c:v>
                </c:pt>
                <c:pt idx="67">
                  <c:v>170397.58261936376</c:v>
                </c:pt>
                <c:pt idx="68">
                  <c:v>175600.56224132908</c:v>
                </c:pt>
                <c:pt idx="69">
                  <c:v>185486.90410203466</c:v>
                </c:pt>
                <c:pt idx="70">
                  <c:v>180140.1704853792</c:v>
                </c:pt>
                <c:pt idx="71">
                  <c:v>176292.84550870399</c:v>
                </c:pt>
                <c:pt idx="72">
                  <c:v>182264.3033438983</c:v>
                </c:pt>
                <c:pt idx="73">
                  <c:v>181687.28932460619</c:v>
                </c:pt>
                <c:pt idx="74">
                  <c:v>188462.1581467989</c:v>
                </c:pt>
                <c:pt idx="75">
                  <c:v>186662.47292867413</c:v>
                </c:pt>
                <c:pt idx="76">
                  <c:v>188049.87922313326</c:v>
                </c:pt>
                <c:pt idx="77">
                  <c:v>194188.75886237703</c:v>
                </c:pt>
                <c:pt idx="78">
                  <c:v>199134.50202001233</c:v>
                </c:pt>
                <c:pt idx="79">
                  <c:v>207416.71127506028</c:v>
                </c:pt>
                <c:pt idx="80">
                  <c:v>188659.54205771937</c:v>
                </c:pt>
                <c:pt idx="81">
                  <c:v>194397.24214321794</c:v>
                </c:pt>
                <c:pt idx="82">
                  <c:v>201329.60704095889</c:v>
                </c:pt>
                <c:pt idx="83">
                  <c:v>211592.46838306187</c:v>
                </c:pt>
                <c:pt idx="84">
                  <c:v>203521.43328260531</c:v>
                </c:pt>
                <c:pt idx="85">
                  <c:v>207452.35600976989</c:v>
                </c:pt>
                <c:pt idx="86">
                  <c:v>200361.82441625567</c:v>
                </c:pt>
                <c:pt idx="87">
                  <c:v>202925.84380393542</c:v>
                </c:pt>
                <c:pt idx="88">
                  <c:v>199513.97984437912</c:v>
                </c:pt>
                <c:pt idx="89">
                  <c:v>204371.9820011589</c:v>
                </c:pt>
                <c:pt idx="90">
                  <c:v>215793.84280913285</c:v>
                </c:pt>
                <c:pt idx="91">
                  <c:v>221181.47344374331</c:v>
                </c:pt>
                <c:pt idx="92">
                  <c:v>198658.32545998681</c:v>
                </c:pt>
                <c:pt idx="93">
                  <c:v>203474.74157815921</c:v>
                </c:pt>
                <c:pt idx="94">
                  <c:v>207898.84958505238</c:v>
                </c:pt>
                <c:pt idx="95">
                  <c:v>209449.24201899185</c:v>
                </c:pt>
                <c:pt idx="96">
                  <c:v>212885.15291788222</c:v>
                </c:pt>
                <c:pt idx="97">
                  <c:v>213955.15277535818</c:v>
                </c:pt>
                <c:pt idx="98">
                  <c:v>216581.03878371528</c:v>
                </c:pt>
                <c:pt idx="99">
                  <c:v>219239.15246801032</c:v>
                </c:pt>
                <c:pt idx="100">
                  <c:v>221630.30529418937</c:v>
                </c:pt>
                <c:pt idx="101">
                  <c:v>224047.53745781237</c:v>
                </c:pt>
                <c:pt idx="102">
                  <c:v>226491.13339567237</c:v>
                </c:pt>
                <c:pt idx="103">
                  <c:v>228961.38064679955</c:v>
                </c:pt>
                <c:pt idx="104">
                  <c:v>231065.17926748749</c:v>
                </c:pt>
                <c:pt idx="105">
                  <c:v>233188.3085221186</c:v>
                </c:pt>
                <c:pt idx="106">
                  <c:v>235330.94602912318</c:v>
                </c:pt>
                <c:pt idx="107">
                  <c:v>237493.27103896835</c:v>
                </c:pt>
                <c:pt idx="108">
                  <c:v>239358.95786841196</c:v>
                </c:pt>
                <c:pt idx="109">
                  <c:v>241239.30105982468</c:v>
                </c:pt>
                <c:pt idx="110">
                  <c:v>243134.41574986427</c:v>
                </c:pt>
                <c:pt idx="111">
                  <c:v>245044.41797967302</c:v>
                </c:pt>
                <c:pt idx="112">
                  <c:v>246932.47270094862</c:v>
                </c:pt>
                <c:pt idx="113">
                  <c:v>248835.07478739144</c:v>
                </c:pt>
                <c:pt idx="114">
                  <c:v>250752.33632570683</c:v>
                </c:pt>
                <c:pt idx="115">
                  <c:v>252684.37026622251</c:v>
                </c:pt>
                <c:pt idx="116">
                  <c:v>254649.10970066811</c:v>
                </c:pt>
                <c:pt idx="117">
                  <c:v>256629.12590526455</c:v>
                </c:pt>
                <c:pt idx="118">
                  <c:v>258624.53766406135</c:v>
                </c:pt>
                <c:pt idx="119">
                  <c:v>260635.46468470967</c:v>
                </c:pt>
              </c:numCache>
            </c:numRef>
          </c:val>
          <c:smooth val="0"/>
          <c:extLst>
            <c:ext xmlns:c16="http://schemas.microsoft.com/office/drawing/2014/chart" uri="{C3380CC4-5D6E-409C-BE32-E72D297353CC}">
              <c16:uniqueId val="{00000002-F087-4C0B-A5FE-C160D58148CB}"/>
            </c:ext>
          </c:extLst>
        </c:ser>
        <c:dLbls>
          <c:showLegendKey val="0"/>
          <c:showVal val="0"/>
          <c:showCatName val="0"/>
          <c:showSerName val="0"/>
          <c:showPercent val="0"/>
          <c:showBubbleSize val="0"/>
        </c:dLbls>
        <c:marker val="1"/>
        <c:smooth val="0"/>
        <c:axId val="251133312"/>
        <c:axId val="251229312"/>
      </c:lineChart>
      <c:catAx>
        <c:axId val="251133312"/>
        <c:scaling>
          <c:orientation val="minMax"/>
        </c:scaling>
        <c:delete val="0"/>
        <c:axPos val="b"/>
        <c:numFmt formatCode="General" sourceLinked="1"/>
        <c:majorTickMark val="out"/>
        <c:minorTickMark val="none"/>
        <c:tickLblPos val="low"/>
        <c:txPr>
          <a:bodyPr rot="0"/>
          <a:lstStyle/>
          <a:p>
            <a:pPr>
              <a:defRPr/>
            </a:pPr>
            <a:endParaRPr lang="en-US"/>
          </a:p>
        </c:txPr>
        <c:crossAx val="251229312"/>
        <c:crosses val="autoZero"/>
        <c:auto val="0"/>
        <c:lblAlgn val="ctr"/>
        <c:lblOffset val="100"/>
        <c:tickLblSkip val="12"/>
        <c:tickMarkSkip val="4"/>
        <c:noMultiLvlLbl val="0"/>
      </c:catAx>
      <c:valAx>
        <c:axId val="251229312"/>
        <c:scaling>
          <c:orientation val="minMax"/>
          <c:max val="400000"/>
        </c:scaling>
        <c:delete val="0"/>
        <c:axPos val="l"/>
        <c:numFmt formatCode="0" sourceLinked="0"/>
        <c:majorTickMark val="out"/>
        <c:minorTickMark val="none"/>
        <c:tickLblPos val="nextTo"/>
        <c:crossAx val="251133312"/>
        <c:crosses val="autoZero"/>
        <c:crossBetween val="between"/>
        <c:dispUnits>
          <c:builtInUnit val="thousands"/>
        </c:dispUnits>
      </c:valAx>
    </c:plotArea>
    <c:legend>
      <c:legendPos val="t"/>
      <c:legendEntry>
        <c:idx val="0"/>
        <c:delete val="1"/>
      </c:legendEntry>
      <c:layout>
        <c:manualLayout>
          <c:xMode val="edge"/>
          <c:yMode val="edge"/>
          <c:x val="0.23568945312500014"/>
          <c:y val="0.69502487562189152"/>
          <c:w val="0.53721440972222123"/>
          <c:h val="0.15474046434494212"/>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50858221764504"/>
          <c:y val="6.6773432981894212E-2"/>
          <c:w val="0.82514767353429486"/>
          <c:h val="0.81147483683183674"/>
        </c:manualLayout>
      </c:layout>
      <c:lineChart>
        <c:grouping val="standard"/>
        <c:varyColors val="0"/>
        <c:ser>
          <c:idx val="0"/>
          <c:order val="0"/>
          <c:tx>
            <c:strRef>
              <c:f>'Appendix Figure D.3'!$AB$1</c:f>
              <c:strCache>
                <c:ptCount val="1"/>
                <c:pt idx="0">
                  <c:v>State</c:v>
                </c:pt>
              </c:strCache>
            </c:strRef>
          </c:tx>
          <c:spPr>
            <a:ln w="15875">
              <a:solidFill>
                <a:srgbClr val="00B050"/>
              </a:solidFill>
            </a:ln>
          </c:spPr>
          <c:marker>
            <c:symbol val="none"/>
          </c:marker>
          <c:cat>
            <c:numRef>
              <c:f>'Appendix Figure D.3'!$AA$2:$AA$60</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'Appendix Figure D.3'!$AB$2:$AB$60</c:f>
              <c:numCache>
                <c:formatCode>General</c:formatCode>
                <c:ptCount val="59"/>
                <c:pt idx="0">
                  <c:v>73.271889400921665</c:v>
                </c:pt>
                <c:pt idx="1">
                  <c:v>75.787775891341255</c:v>
                </c:pt>
                <c:pt idx="2">
                  <c:v>79.338830948338597</c:v>
                </c:pt>
                <c:pt idx="3">
                  <c:v>83.187969924812037</c:v>
                </c:pt>
                <c:pt idx="4">
                  <c:v>84.770636268089589</c:v>
                </c:pt>
                <c:pt idx="5">
                  <c:v>89.560837577815519</c:v>
                </c:pt>
                <c:pt idx="6">
                  <c:v>95.451208666828379</c:v>
                </c:pt>
                <c:pt idx="7">
                  <c:v>97.716468590831923</c:v>
                </c:pt>
                <c:pt idx="8">
                  <c:v>100</c:v>
                </c:pt>
                <c:pt idx="9">
                  <c:v>101.7854313202361</c:v>
                </c:pt>
                <c:pt idx="10">
                  <c:v>102.12951734174146</c:v>
                </c:pt>
                <c:pt idx="11">
                  <c:v>102.34230738135662</c:v>
                </c:pt>
                <c:pt idx="12">
                  <c:v>100.82787614196783</c:v>
                </c:pt>
                <c:pt idx="13">
                  <c:v>99.746543778801851</c:v>
                </c:pt>
                <c:pt idx="14">
                  <c:v>97.178429945832349</c:v>
                </c:pt>
                <c:pt idx="15">
                  <c:v>91.877758913412563</c:v>
                </c:pt>
                <c:pt idx="16">
                  <c:v>84.406500121270938</c:v>
                </c:pt>
                <c:pt idx="17">
                  <c:v>78.599078341013836</c:v>
                </c:pt>
                <c:pt idx="18">
                  <c:v>74.57175196054655</c:v>
                </c:pt>
                <c:pt idx="19">
                  <c:v>72.390654054491065</c:v>
                </c:pt>
                <c:pt idx="20">
                  <c:v>69.308755760368669</c:v>
                </c:pt>
                <c:pt idx="21">
                  <c:v>67.189667717681303</c:v>
                </c:pt>
                <c:pt idx="22">
                  <c:v>65.165413533834595</c:v>
                </c:pt>
                <c:pt idx="23">
                  <c:v>62.297841377637653</c:v>
                </c:pt>
                <c:pt idx="24">
                  <c:v>59.790767240682356</c:v>
                </c:pt>
                <c:pt idx="25">
                  <c:v>57.148920688818826</c:v>
                </c:pt>
                <c:pt idx="26">
                  <c:v>53.625515401406751</c:v>
                </c:pt>
                <c:pt idx="27">
                  <c:v>50.841135095804027</c:v>
                </c:pt>
                <c:pt idx="28">
                  <c:v>48.925539655590605</c:v>
                </c:pt>
                <c:pt idx="29">
                  <c:v>48.168809119573133</c:v>
                </c:pt>
                <c:pt idx="30">
                  <c:v>48.878001455251031</c:v>
                </c:pt>
                <c:pt idx="31">
                  <c:v>49.231142372059189</c:v>
                </c:pt>
                <c:pt idx="32">
                  <c:v>47.863610639501985</c:v>
                </c:pt>
                <c:pt idx="33">
                  <c:v>48.056027164685915</c:v>
                </c:pt>
                <c:pt idx="34">
                  <c:v>50.802085859810823</c:v>
                </c:pt>
                <c:pt idx="35">
                  <c:v>52.151265259924017</c:v>
                </c:pt>
                <c:pt idx="36">
                  <c:v>52.957312636429798</c:v>
                </c:pt>
                <c:pt idx="37">
                  <c:v>56.276336001293565</c:v>
                </c:pt>
                <c:pt idx="38">
                  <c:v>60.878001455251038</c:v>
                </c:pt>
                <c:pt idx="39">
                  <c:v>62.369957150941879</c:v>
                </c:pt>
                <c:pt idx="40">
                  <c:v>61.977201067184097</c:v>
                </c:pt>
                <c:pt idx="41">
                  <c:v>64.043657530924094</c:v>
                </c:pt>
                <c:pt idx="42">
                  <c:v>66.219985447489705</c:v>
                </c:pt>
                <c:pt idx="43">
                  <c:v>66.72697873716551</c:v>
                </c:pt>
                <c:pt idx="44">
                  <c:v>66.49931279812435</c:v>
                </c:pt>
                <c:pt idx="45">
                  <c:v>68.034360093782851</c:v>
                </c:pt>
                <c:pt idx="46">
                  <c:v>70.953593661573294</c:v>
                </c:pt>
                <c:pt idx="47">
                  <c:v>72.157409653165189</c:v>
                </c:pt>
                <c:pt idx="48">
                  <c:v>72.968873797396725</c:v>
                </c:pt>
                <c:pt idx="49">
                  <c:v>75.251354191931441</c:v>
                </c:pt>
                <c:pt idx="50">
                  <c:v>79.463982536987643</c:v>
                </c:pt>
                <c:pt idx="51">
                  <c:v>81.008974048023305</c:v>
                </c:pt>
                <c:pt idx="52">
                  <c:v>82.300994421537737</c:v>
                </c:pt>
                <c:pt idx="53">
                  <c:v>84.995391705069139</c:v>
                </c:pt>
                <c:pt idx="54">
                  <c:v>87.558007923033415</c:v>
                </c:pt>
                <c:pt idx="55">
                  <c:v>87.693022879780116</c:v>
                </c:pt>
                <c:pt idx="56">
                  <c:v>86.7911714770798</c:v>
                </c:pt>
                <c:pt idx="57">
                  <c:v>88.236720834343942</c:v>
                </c:pt>
                <c:pt idx="58">
                  <c:v>89.643948581130246</c:v>
                </c:pt>
              </c:numCache>
            </c:numRef>
          </c:val>
          <c:smooth val="0"/>
          <c:extLst>
            <c:ext xmlns:c16="http://schemas.microsoft.com/office/drawing/2014/chart" uri="{C3380CC4-5D6E-409C-BE32-E72D297353CC}">
              <c16:uniqueId val="{00000000-B202-47E3-874C-69A16770B4F0}"/>
            </c:ext>
          </c:extLst>
        </c:ser>
        <c:ser>
          <c:idx val="1"/>
          <c:order val="1"/>
          <c:tx>
            <c:strRef>
              <c:f>'Appendix Figure D.3'!$AC$1</c:f>
              <c:strCache>
                <c:ptCount val="1"/>
                <c:pt idx="0">
                  <c:v>State Excluding Dublin</c:v>
                </c:pt>
              </c:strCache>
            </c:strRef>
          </c:tx>
          <c:spPr>
            <a:ln w="19050">
              <a:solidFill>
                <a:srgbClr val="C0504D">
                  <a:lumMod val="75000"/>
                </a:srgbClr>
              </a:solidFill>
            </a:ln>
          </c:spPr>
          <c:marker>
            <c:symbol val="none"/>
          </c:marker>
          <c:cat>
            <c:numRef>
              <c:f>'Appendix Figure D.3'!$AA$2:$AA$60</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'Appendix Figure D.3'!$AC$2:$AC$60</c:f>
              <c:numCache>
                <c:formatCode>General</c:formatCode>
                <c:ptCount val="59"/>
                <c:pt idx="0">
                  <c:v>74.277242401779105</c:v>
                </c:pt>
                <c:pt idx="1">
                  <c:v>76.610740466188943</c:v>
                </c:pt>
                <c:pt idx="2">
                  <c:v>80.450704225352112</c:v>
                </c:pt>
                <c:pt idx="3">
                  <c:v>83.687010954616596</c:v>
                </c:pt>
                <c:pt idx="4">
                  <c:v>85.146198830409361</c:v>
                </c:pt>
                <c:pt idx="5">
                  <c:v>89.388518243966743</c:v>
                </c:pt>
                <c:pt idx="6">
                  <c:v>94.292232929742212</c:v>
                </c:pt>
                <c:pt idx="7">
                  <c:v>96.905114899925877</c:v>
                </c:pt>
                <c:pt idx="8">
                  <c:v>100</c:v>
                </c:pt>
                <c:pt idx="9">
                  <c:v>102.50588913598553</c:v>
                </c:pt>
                <c:pt idx="10">
                  <c:v>102.69203525245038</c:v>
                </c:pt>
                <c:pt idx="11">
                  <c:v>103.21917469730664</c:v>
                </c:pt>
                <c:pt idx="12">
                  <c:v>102.6404744255004</c:v>
                </c:pt>
                <c:pt idx="13">
                  <c:v>100.71460340993329</c:v>
                </c:pt>
                <c:pt idx="14">
                  <c:v>98.591549295774669</c:v>
                </c:pt>
                <c:pt idx="15">
                  <c:v>94.751667902149748</c:v>
                </c:pt>
                <c:pt idx="16">
                  <c:v>87.93674326661727</c:v>
                </c:pt>
                <c:pt idx="17">
                  <c:v>82.911786508524841</c:v>
                </c:pt>
                <c:pt idx="18">
                  <c:v>78.057985338934202</c:v>
                </c:pt>
                <c:pt idx="19">
                  <c:v>76.540647393130712</c:v>
                </c:pt>
                <c:pt idx="20">
                  <c:v>74.5638744749197</c:v>
                </c:pt>
                <c:pt idx="21">
                  <c:v>72.258710155670855</c:v>
                </c:pt>
                <c:pt idx="22">
                  <c:v>69.482579688658262</c:v>
                </c:pt>
                <c:pt idx="23">
                  <c:v>65.84482332592043</c:v>
                </c:pt>
                <c:pt idx="24">
                  <c:v>63.544683304505391</c:v>
                </c:pt>
                <c:pt idx="25">
                  <c:v>60.470719051148997</c:v>
                </c:pt>
                <c:pt idx="26">
                  <c:v>56.477720121901015</c:v>
                </c:pt>
                <c:pt idx="27">
                  <c:v>53.890289103039287</c:v>
                </c:pt>
                <c:pt idx="28">
                  <c:v>52.194712132443797</c:v>
                </c:pt>
                <c:pt idx="29">
                  <c:v>50.709167284408203</c:v>
                </c:pt>
                <c:pt idx="30">
                  <c:v>50.206078576723499</c:v>
                </c:pt>
                <c:pt idx="31">
                  <c:v>49.581994893336635</c:v>
                </c:pt>
                <c:pt idx="32">
                  <c:v>47.287290997446675</c:v>
                </c:pt>
                <c:pt idx="33">
                  <c:v>46.572275759822091</c:v>
                </c:pt>
                <c:pt idx="34">
                  <c:v>47.477390659747968</c:v>
                </c:pt>
                <c:pt idx="35">
                  <c:v>48.203525245037483</c:v>
                </c:pt>
                <c:pt idx="36">
                  <c:v>48.44988056996953</c:v>
                </c:pt>
                <c:pt idx="37">
                  <c:v>49.898031463635618</c:v>
                </c:pt>
                <c:pt idx="38">
                  <c:v>52.345935260686929</c:v>
                </c:pt>
                <c:pt idx="39">
                  <c:v>54.334733547483722</c:v>
                </c:pt>
                <c:pt idx="40">
                  <c:v>54.553249320484305</c:v>
                </c:pt>
                <c:pt idx="41">
                  <c:v>57.307635285396586</c:v>
                </c:pt>
                <c:pt idx="42">
                  <c:v>59.682480850012354</c:v>
                </c:pt>
                <c:pt idx="43">
                  <c:v>60.417593278972078</c:v>
                </c:pt>
                <c:pt idx="44">
                  <c:v>60.157071081459513</c:v>
                </c:pt>
                <c:pt idx="45">
                  <c:v>61.959476155176681</c:v>
                </c:pt>
                <c:pt idx="46">
                  <c:v>65.594432089613719</c:v>
                </c:pt>
                <c:pt idx="47">
                  <c:v>66.710320401943846</c:v>
                </c:pt>
                <c:pt idx="48">
                  <c:v>67.625730994152065</c:v>
                </c:pt>
                <c:pt idx="49">
                  <c:v>69.807676468165724</c:v>
                </c:pt>
                <c:pt idx="50">
                  <c:v>73.506300963676807</c:v>
                </c:pt>
                <c:pt idx="51">
                  <c:v>75.282101968536381</c:v>
                </c:pt>
                <c:pt idx="52">
                  <c:v>76.605633802816897</c:v>
                </c:pt>
                <c:pt idx="53">
                  <c:v>80.122065727699535</c:v>
                </c:pt>
                <c:pt idx="54">
                  <c:v>82.765011119347662</c:v>
                </c:pt>
                <c:pt idx="55">
                  <c:v>83.189934931224784</c:v>
                </c:pt>
                <c:pt idx="56">
                  <c:v>82.941438102298008</c:v>
                </c:pt>
                <c:pt idx="57">
                  <c:v>85.189028910303932</c:v>
                </c:pt>
                <c:pt idx="58">
                  <c:v>86.786261428218438</c:v>
                </c:pt>
              </c:numCache>
            </c:numRef>
          </c:val>
          <c:smooth val="0"/>
          <c:extLst>
            <c:ext xmlns:c16="http://schemas.microsoft.com/office/drawing/2014/chart" uri="{C3380CC4-5D6E-409C-BE32-E72D297353CC}">
              <c16:uniqueId val="{00000001-B202-47E3-874C-69A16770B4F0}"/>
            </c:ext>
          </c:extLst>
        </c:ser>
        <c:ser>
          <c:idx val="2"/>
          <c:order val="2"/>
          <c:tx>
            <c:strRef>
              <c:f>'Appendix Figure D.3'!$AD$1</c:f>
              <c:strCache>
                <c:ptCount val="1"/>
                <c:pt idx="0">
                  <c:v>Dublin</c:v>
                </c:pt>
              </c:strCache>
            </c:strRef>
          </c:tx>
          <c:spPr>
            <a:ln>
              <a:solidFill>
                <a:srgbClr val="1F497D"/>
              </a:solidFill>
              <a:prstDash val="sysDash"/>
            </a:ln>
          </c:spPr>
          <c:marker>
            <c:symbol val="none"/>
          </c:marker>
          <c:cat>
            <c:numRef>
              <c:f>'Appendix Figure D.3'!$AA$2:$AA$60</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'Appendix Figure D.3'!$AD$2:$AD$60</c:f>
              <c:numCache>
                <c:formatCode>General</c:formatCode>
                <c:ptCount val="59"/>
                <c:pt idx="0">
                  <c:v>71.740408355214171</c:v>
                </c:pt>
                <c:pt idx="1">
                  <c:v>74.402320021946153</c:v>
                </c:pt>
                <c:pt idx="2">
                  <c:v>77.492338441039308</c:v>
                </c:pt>
                <c:pt idx="3">
                  <c:v>82.382725241995516</c:v>
                </c:pt>
                <c:pt idx="4">
                  <c:v>84.135987772857305</c:v>
                </c:pt>
                <c:pt idx="5">
                  <c:v>89.914488380295495</c:v>
                </c:pt>
                <c:pt idx="6">
                  <c:v>97.63710467531449</c:v>
                </c:pt>
                <c:pt idx="7">
                  <c:v>99.32554767409961</c:v>
                </c:pt>
                <c:pt idx="8">
                  <c:v>100</c:v>
                </c:pt>
                <c:pt idx="9">
                  <c:v>100.64255202414077</c:v>
                </c:pt>
                <c:pt idx="10">
                  <c:v>101.13602696241722</c:v>
                </c:pt>
                <c:pt idx="11">
                  <c:v>100.97738762393696</c:v>
                </c:pt>
                <c:pt idx="12">
                  <c:v>97.595798879178588</c:v>
                </c:pt>
                <c:pt idx="13">
                  <c:v>98.424031038131446</c:v>
                </c:pt>
                <c:pt idx="14">
                  <c:v>94.760355841203904</c:v>
                </c:pt>
                <c:pt idx="15">
                  <c:v>86.262491672218516</c:v>
                </c:pt>
                <c:pt idx="16">
                  <c:v>77.587804208958744</c:v>
                </c:pt>
                <c:pt idx="17">
                  <c:v>70.338049143708119</c:v>
                </c:pt>
                <c:pt idx="18">
                  <c:v>67.791041266606584</c:v>
                </c:pt>
                <c:pt idx="19">
                  <c:v>64.414468785515538</c:v>
                </c:pt>
                <c:pt idx="20">
                  <c:v>59.668456323235489</c:v>
                </c:pt>
                <c:pt idx="21">
                  <c:v>57.666026570521616</c:v>
                </c:pt>
                <c:pt idx="22">
                  <c:v>56.76027746208409</c:v>
                </c:pt>
                <c:pt idx="23">
                  <c:v>54.740917819492886</c:v>
                </c:pt>
                <c:pt idx="24">
                  <c:v>52.275110710506716</c:v>
                </c:pt>
                <c:pt idx="25">
                  <c:v>50.13128502566915</c:v>
                </c:pt>
                <c:pt idx="26">
                  <c:v>47.484265391699658</c:v>
                </c:pt>
                <c:pt idx="27">
                  <c:v>44.613081475095029</c:v>
                </c:pt>
                <c:pt idx="28">
                  <c:v>42.495904690990329</c:v>
                </c:pt>
                <c:pt idx="29">
                  <c:v>42.651095348199235</c:v>
                </c:pt>
                <c:pt idx="30">
                  <c:v>44.341262687620009</c:v>
                </c:pt>
                <c:pt idx="31">
                  <c:v>45.622526159031231</c:v>
                </c:pt>
                <c:pt idx="32">
                  <c:v>45.076615589606931</c:v>
                </c:pt>
                <c:pt idx="33">
                  <c:v>46.119136262099772</c:v>
                </c:pt>
                <c:pt idx="34">
                  <c:v>50.112474036916566</c:v>
                </c:pt>
                <c:pt idx="35">
                  <c:v>51.965748324646313</c:v>
                </c:pt>
                <c:pt idx="36">
                  <c:v>53.294196026178625</c:v>
                </c:pt>
                <c:pt idx="37">
                  <c:v>57.93870752831446</c:v>
                </c:pt>
                <c:pt idx="38">
                  <c:v>64.213191205862756</c:v>
                </c:pt>
                <c:pt idx="39">
                  <c:v>65.315671905004493</c:v>
                </c:pt>
                <c:pt idx="40">
                  <c:v>64.365795352118198</c:v>
                </c:pt>
                <c:pt idx="41">
                  <c:v>65.629658658933266</c:v>
                </c:pt>
                <c:pt idx="42">
                  <c:v>67.191676137476961</c:v>
                </c:pt>
                <c:pt idx="43">
                  <c:v>67.427675667202251</c:v>
                </c:pt>
                <c:pt idx="44">
                  <c:v>67.343104596935376</c:v>
                </c:pt>
                <c:pt idx="45">
                  <c:v>68.394403730846093</c:v>
                </c:pt>
                <c:pt idx="46">
                  <c:v>70.28114590273151</c:v>
                </c:pt>
                <c:pt idx="47">
                  <c:v>71.358310146177061</c:v>
                </c:pt>
                <c:pt idx="48">
                  <c:v>71.909864012227146</c:v>
                </c:pt>
                <c:pt idx="49">
                  <c:v>74.133244503664216</c:v>
                </c:pt>
                <c:pt idx="50">
                  <c:v>78.613473370694038</c:v>
                </c:pt>
                <c:pt idx="51">
                  <c:v>79.789943958929342</c:v>
                </c:pt>
                <c:pt idx="52">
                  <c:v>80.962965865893324</c:v>
                </c:pt>
                <c:pt idx="53">
                  <c:v>82.558451228592702</c:v>
                </c:pt>
                <c:pt idx="54">
                  <c:v>84.805423835090338</c:v>
                </c:pt>
                <c:pt idx="55">
                  <c:v>84.620449112356468</c:v>
                </c:pt>
                <c:pt idx="56">
                  <c:v>83.035466551710613</c:v>
                </c:pt>
                <c:pt idx="57">
                  <c:v>83.784143904063953</c:v>
                </c:pt>
                <c:pt idx="58">
                  <c:v>84.826586197436995</c:v>
                </c:pt>
              </c:numCache>
            </c:numRef>
          </c:val>
          <c:smooth val="0"/>
          <c:extLst>
            <c:ext xmlns:c16="http://schemas.microsoft.com/office/drawing/2014/chart" uri="{C3380CC4-5D6E-409C-BE32-E72D297353CC}">
              <c16:uniqueId val="{00000002-B202-47E3-874C-69A16770B4F0}"/>
            </c:ext>
          </c:extLst>
        </c:ser>
        <c:dLbls>
          <c:showLegendKey val="0"/>
          <c:showVal val="0"/>
          <c:showCatName val="0"/>
          <c:showSerName val="0"/>
          <c:showPercent val="0"/>
          <c:showBubbleSize val="0"/>
        </c:dLbls>
        <c:smooth val="0"/>
        <c:axId val="251153408"/>
        <c:axId val="251155200"/>
      </c:lineChart>
      <c:catAx>
        <c:axId val="251153408"/>
        <c:scaling>
          <c:orientation val="minMax"/>
        </c:scaling>
        <c:delete val="0"/>
        <c:axPos val="b"/>
        <c:numFmt formatCode="General" sourceLinked="1"/>
        <c:majorTickMark val="out"/>
        <c:minorTickMark val="none"/>
        <c:tickLblPos val="nextTo"/>
        <c:crossAx val="251155200"/>
        <c:crosses val="autoZero"/>
        <c:auto val="1"/>
        <c:lblAlgn val="ctr"/>
        <c:lblOffset val="100"/>
        <c:tickLblSkip val="12"/>
        <c:tickMarkSkip val="4"/>
        <c:noMultiLvlLbl val="0"/>
      </c:catAx>
      <c:valAx>
        <c:axId val="251155200"/>
        <c:scaling>
          <c:orientation val="minMax"/>
          <c:max val="120"/>
        </c:scaling>
        <c:delete val="0"/>
        <c:axPos val="l"/>
        <c:numFmt formatCode="#,##0" sourceLinked="0"/>
        <c:majorTickMark val="out"/>
        <c:minorTickMark val="none"/>
        <c:tickLblPos val="nextTo"/>
        <c:crossAx val="251153408"/>
        <c:crosses val="autoZero"/>
        <c:crossBetween val="between"/>
      </c:valAx>
    </c:plotArea>
    <c:legend>
      <c:legendPos val="r"/>
      <c:layout>
        <c:manualLayout>
          <c:xMode val="edge"/>
          <c:yMode val="edge"/>
          <c:x val="0.14320878136200738"/>
          <c:y val="0.62925658344715296"/>
          <c:w val="0.79887186379928365"/>
          <c:h val="0.21804850746268678"/>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580161717551915E-2"/>
          <c:y val="6.0260203749286922E-2"/>
          <c:w val="0.902786839537153"/>
          <c:h val="0.7048831264658606"/>
        </c:manualLayout>
      </c:layout>
      <c:barChart>
        <c:barDir val="col"/>
        <c:grouping val="clustered"/>
        <c:varyColors val="0"/>
        <c:ser>
          <c:idx val="0"/>
          <c:order val="0"/>
          <c:tx>
            <c:strRef>
              <c:f>'Appendix Figure D.3'!$AF$2</c:f>
              <c:strCache>
                <c:ptCount val="1"/>
                <c:pt idx="0">
                  <c:v>New Dwelling Completions (Latest 4Q sum)</c:v>
                </c:pt>
              </c:strCache>
            </c:strRef>
          </c:tx>
          <c:spPr>
            <a:solidFill>
              <a:schemeClr val="accent1">
                <a:lumMod val="20000"/>
                <a:lumOff val="80000"/>
              </a:schemeClr>
            </a:solidFill>
            <a:ln w="127">
              <a:solidFill>
                <a:prstClr val="black">
                  <a:alpha val="50000"/>
                </a:prstClr>
              </a:solidFill>
            </a:ln>
          </c:spPr>
          <c:invertIfNegative val="0"/>
          <c:dLbls>
            <c:dLbl>
              <c:idx val="0"/>
              <c:layout>
                <c:manualLayout>
                  <c:x val="-1.35683760683761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8F-4DBB-B9E3-A4A4E7BB9C32}"/>
                </c:ext>
              </c:extLst>
            </c:dLbl>
            <c:dLbl>
              <c:idx val="1"/>
              <c:layout>
                <c:manualLayout>
                  <c:x val="-9.0455840455845662E-3"/>
                  <c:y val="1.9265231162548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8F-4DBB-B9E3-A4A4E7BB9C32}"/>
                </c:ext>
              </c:extLst>
            </c:dLbl>
            <c:dLbl>
              <c:idx val="5"/>
              <c:layout>
                <c:manualLayout>
                  <c:x val="-9.04558404558456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8F-4DBB-B9E3-A4A4E7BB9C32}"/>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Figure D.3'!$AG$1:$AL$1</c:f>
              <c:strCache>
                <c:ptCount val="6"/>
                <c:pt idx="0">
                  <c:v>Dublin</c:v>
                </c:pt>
                <c:pt idx="1">
                  <c:v>Cork</c:v>
                </c:pt>
                <c:pt idx="2">
                  <c:v>Galway</c:v>
                </c:pt>
                <c:pt idx="3">
                  <c:v>Limerick</c:v>
                </c:pt>
                <c:pt idx="4">
                  <c:v>Waterford</c:v>
                </c:pt>
                <c:pt idx="5">
                  <c:v>Kilkenny</c:v>
                </c:pt>
              </c:strCache>
            </c:strRef>
          </c:cat>
          <c:val>
            <c:numRef>
              <c:f>'Appendix Figure D.3'!$AG$2:$AL$2</c:f>
              <c:numCache>
                <c:formatCode>General</c:formatCode>
                <c:ptCount val="6"/>
                <c:pt idx="0">
                  <c:v>6.9320000000000004</c:v>
                </c:pt>
                <c:pt idx="1">
                  <c:v>1.9179999999999999</c:v>
                </c:pt>
                <c:pt idx="2">
                  <c:v>0.92</c:v>
                </c:pt>
                <c:pt idx="3">
                  <c:v>0.50600000000000001</c:v>
                </c:pt>
                <c:pt idx="4">
                  <c:v>0.46899999999999997</c:v>
                </c:pt>
                <c:pt idx="5">
                  <c:v>0.28699999999999998</c:v>
                </c:pt>
              </c:numCache>
            </c:numRef>
          </c:val>
          <c:extLst>
            <c:ext xmlns:c16="http://schemas.microsoft.com/office/drawing/2014/chart" uri="{C3380CC4-5D6E-409C-BE32-E72D297353CC}">
              <c16:uniqueId val="{00000003-D58F-4DBB-B9E3-A4A4E7BB9C32}"/>
            </c:ext>
          </c:extLst>
        </c:ser>
        <c:ser>
          <c:idx val="1"/>
          <c:order val="1"/>
          <c:tx>
            <c:strRef>
              <c:f>'Appendix Figure D.3'!$AF$3</c:f>
              <c:strCache>
                <c:ptCount val="1"/>
                <c:pt idx="0">
                  <c:v>Estimated Housing Requirement p.a. (2014-2018)</c:v>
                </c:pt>
              </c:strCache>
            </c:strRef>
          </c:tx>
          <c:spPr>
            <a:solidFill>
              <a:srgbClr val="C0504D">
                <a:lumMod val="50000"/>
              </a:srgbClr>
            </a:solidFill>
            <a:ln w="127">
              <a:solidFill>
                <a:prstClr val="black">
                  <a:alpha val="50000"/>
                </a:prstClr>
              </a:solidFill>
            </a:ln>
          </c:spPr>
          <c:invertIfNegative val="0"/>
          <c:dLbls>
            <c:dLbl>
              <c:idx val="0"/>
              <c:layout>
                <c:manualLayout>
                  <c:x val="5.6899641577060935E-3"/>
                  <c:y val="1.87993680884676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8F-4DBB-B9E3-A4A4E7BB9C32}"/>
                </c:ext>
              </c:extLst>
            </c:dLbl>
            <c:dLbl>
              <c:idx val="1"/>
              <c:layout>
                <c:manualLayout>
                  <c:x val="0"/>
                  <c:y val="1.80181861153611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8F-4DBB-B9E3-A4A4E7BB9C32}"/>
                </c:ext>
              </c:extLst>
            </c:dLbl>
            <c:dLbl>
              <c:idx val="5"/>
              <c:layout>
                <c:manualLayout>
                  <c:x val="0"/>
                  <c:y val="2.64598441782455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8F-4DBB-B9E3-A4A4E7BB9C32}"/>
                </c:ext>
              </c:extLst>
            </c:dLbl>
            <c:numFmt formatCode="#,##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Figure D.3'!$AG$1:$AL$1</c:f>
              <c:strCache>
                <c:ptCount val="6"/>
                <c:pt idx="0">
                  <c:v>Dublin</c:v>
                </c:pt>
                <c:pt idx="1">
                  <c:v>Cork</c:v>
                </c:pt>
                <c:pt idx="2">
                  <c:v>Galway</c:v>
                </c:pt>
                <c:pt idx="3">
                  <c:v>Limerick</c:v>
                </c:pt>
                <c:pt idx="4">
                  <c:v>Waterford</c:v>
                </c:pt>
                <c:pt idx="5">
                  <c:v>Kilkenny</c:v>
                </c:pt>
              </c:strCache>
            </c:strRef>
          </c:cat>
          <c:val>
            <c:numRef>
              <c:f>'Appendix Figure D.3'!$AG$3:$AL$3</c:f>
              <c:numCache>
                <c:formatCode>General</c:formatCode>
                <c:ptCount val="6"/>
                <c:pt idx="0">
                  <c:v>7.5270000000000001</c:v>
                </c:pt>
                <c:pt idx="1">
                  <c:v>0.88</c:v>
                </c:pt>
                <c:pt idx="2">
                  <c:v>0.46</c:v>
                </c:pt>
                <c:pt idx="3">
                  <c:v>0.52</c:v>
                </c:pt>
                <c:pt idx="4">
                  <c:v>0.14799999999999999</c:v>
                </c:pt>
                <c:pt idx="5">
                  <c:v>0.156</c:v>
                </c:pt>
              </c:numCache>
            </c:numRef>
          </c:val>
          <c:extLst>
            <c:ext xmlns:c16="http://schemas.microsoft.com/office/drawing/2014/chart" uri="{C3380CC4-5D6E-409C-BE32-E72D297353CC}">
              <c16:uniqueId val="{00000007-D58F-4DBB-B9E3-A4A4E7BB9C32}"/>
            </c:ext>
          </c:extLst>
        </c:ser>
        <c:dLbls>
          <c:showLegendKey val="0"/>
          <c:showVal val="0"/>
          <c:showCatName val="0"/>
          <c:showSerName val="0"/>
          <c:showPercent val="0"/>
          <c:showBubbleSize val="0"/>
        </c:dLbls>
        <c:gapWidth val="150"/>
        <c:axId val="251226368"/>
        <c:axId val="251277312"/>
      </c:barChart>
      <c:catAx>
        <c:axId val="251226368"/>
        <c:scaling>
          <c:orientation val="minMax"/>
        </c:scaling>
        <c:delete val="0"/>
        <c:axPos val="b"/>
        <c:numFmt formatCode="General" sourceLinked="1"/>
        <c:majorTickMark val="out"/>
        <c:minorTickMark val="none"/>
        <c:tickLblPos val="nextTo"/>
        <c:crossAx val="251277312"/>
        <c:crosses val="autoZero"/>
        <c:auto val="1"/>
        <c:lblAlgn val="ctr"/>
        <c:lblOffset val="100"/>
        <c:noMultiLvlLbl val="0"/>
      </c:catAx>
      <c:valAx>
        <c:axId val="251277312"/>
        <c:scaling>
          <c:orientation val="minMax"/>
          <c:max val="10"/>
        </c:scaling>
        <c:delete val="0"/>
        <c:axPos val="l"/>
        <c:numFmt formatCode="0" sourceLinked="0"/>
        <c:majorTickMark val="out"/>
        <c:minorTickMark val="none"/>
        <c:tickLblPos val="nextTo"/>
        <c:crossAx val="251226368"/>
        <c:crosses val="autoZero"/>
        <c:crossBetween val="between"/>
        <c:majorUnit val="2"/>
      </c:valAx>
    </c:plotArea>
    <c:legend>
      <c:legendPos val="t"/>
      <c:layout>
        <c:manualLayout>
          <c:xMode val="edge"/>
          <c:yMode val="edge"/>
          <c:x val="0.22285887096774187"/>
          <c:y val="4.1301057746928563E-2"/>
          <c:w val="0.77714112903225807"/>
          <c:h val="0.31142416439651255"/>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41261077313501"/>
          <c:y val="5.2036919555671697E-2"/>
          <c:w val="0.86528531455270696"/>
          <c:h val="0.82735380826211902"/>
        </c:manualLayout>
      </c:layout>
      <c:areaChart>
        <c:grouping val="stacked"/>
        <c:varyColors val="0"/>
        <c:ser>
          <c:idx val="0"/>
          <c:order val="1"/>
          <c:tx>
            <c:v>Bus Min</c:v>
          </c:tx>
          <c:spPr>
            <a:noFill/>
          </c:spPr>
          <c:val>
            <c:numLit>
              <c:formatCode>0.0</c:formatCode>
              <c:ptCount val="81"/>
              <c:pt idx="0">
                <c:v>-22.249999999999993</c:v>
              </c:pt>
              <c:pt idx="1">
                <c:v>-24.61666666666666</c:v>
              </c:pt>
              <c:pt idx="2">
                <c:v>-24.249999999999993</c:v>
              </c:pt>
              <c:pt idx="3">
                <c:v>-26.04999999999999</c:v>
              </c:pt>
              <c:pt idx="4">
                <c:v>-26.61666666666666</c:v>
              </c:pt>
              <c:pt idx="5">
                <c:v>-25.949999999999996</c:v>
              </c:pt>
              <c:pt idx="6">
                <c:v>-25.049999999999994</c:v>
              </c:pt>
              <c:pt idx="7">
                <c:v>-21.216666666666658</c:v>
              </c:pt>
              <c:pt idx="8">
                <c:v>-18.649999999999995</c:v>
              </c:pt>
              <c:pt idx="9">
                <c:v>-14.016666666666659</c:v>
              </c:pt>
              <c:pt idx="10">
                <c:v>-11.049999999999994</c:v>
              </c:pt>
              <c:pt idx="11">
                <c:v>-5.1833333333333229</c:v>
              </c:pt>
              <c:pt idx="12">
                <c:v>-2.7916666666666661</c:v>
              </c:pt>
              <c:pt idx="13">
                <c:v>-2.1249999999999982</c:v>
              </c:pt>
              <c:pt idx="14">
                <c:v>-1.4583333333333321</c:v>
              </c:pt>
              <c:pt idx="15">
                <c:v>0.31666666666667709</c:v>
              </c:pt>
              <c:pt idx="16">
                <c:v>1.0500000000000043</c:v>
              </c:pt>
              <c:pt idx="17">
                <c:v>-0.11666666666666003</c:v>
              </c:pt>
              <c:pt idx="18">
                <c:v>-0.41666666666665719</c:v>
              </c:pt>
              <c:pt idx="19">
                <c:v>0.31666666666667709</c:v>
              </c:pt>
              <c:pt idx="20">
                <c:v>3.0166666666666799</c:v>
              </c:pt>
              <c:pt idx="21">
                <c:v>3.0166666666666799</c:v>
              </c:pt>
              <c:pt idx="22">
                <c:v>4.6833333333333442</c:v>
              </c:pt>
              <c:pt idx="23">
                <c:v>6.2083333333333357</c:v>
              </c:pt>
              <c:pt idx="24">
                <c:v>5.2083333333333357</c:v>
              </c:pt>
              <c:pt idx="25">
                <c:v>4.2083333333333357</c:v>
              </c:pt>
              <c:pt idx="26">
                <c:v>4.2083333333333357</c:v>
              </c:pt>
              <c:pt idx="27">
                <c:v>5.875</c:v>
              </c:pt>
              <c:pt idx="28">
                <c:v>6.5416666666666679</c:v>
              </c:pt>
              <c:pt idx="29">
                <c:v>6.2083333333333357</c:v>
              </c:pt>
              <c:pt idx="30">
                <c:v>7.2083333333333357</c:v>
              </c:pt>
              <c:pt idx="31">
                <c:v>5.875</c:v>
              </c:pt>
              <c:pt idx="32">
                <c:v>4.2083333333333357</c:v>
              </c:pt>
              <c:pt idx="33">
                <c:v>0.2083333333333357</c:v>
              </c:pt>
              <c:pt idx="34">
                <c:v>-0.7916666666666643</c:v>
              </c:pt>
              <c:pt idx="35">
                <c:v>-1.4583333333333321</c:v>
              </c:pt>
              <c:pt idx="36">
                <c:v>-0.125</c:v>
              </c:pt>
              <c:pt idx="37">
                <c:v>-1.125</c:v>
              </c:pt>
              <c:pt idx="38">
                <c:v>-1.4583333333333321</c:v>
              </c:pt>
              <c:pt idx="39">
                <c:v>-2.4583333333333321</c:v>
              </c:pt>
              <c:pt idx="40">
                <c:v>-0.7916666666666643</c:v>
              </c:pt>
              <c:pt idx="41">
                <c:v>-0.45833333333333215</c:v>
              </c:pt>
              <c:pt idx="42">
                <c:v>-0.7916666666666643</c:v>
              </c:pt>
              <c:pt idx="43">
                <c:v>0.54166666666666785</c:v>
              </c:pt>
              <c:pt idx="44">
                <c:v>-0.22222222222221433</c:v>
              </c:pt>
              <c:pt idx="45">
                <c:v>-1.1833333333333229</c:v>
              </c:pt>
              <c:pt idx="46">
                <c:v>-2.9833333333333201</c:v>
              </c:pt>
              <c:pt idx="47">
                <c:v>-1.9499999999999957</c:v>
              </c:pt>
              <c:pt idx="48">
                <c:v>-3.5833333333333286</c:v>
              </c:pt>
              <c:pt idx="49">
                <c:v>-2.5833333333333286</c:v>
              </c:pt>
              <c:pt idx="50">
                <c:v>-2.4833333333333272</c:v>
              </c:pt>
              <c:pt idx="51">
                <c:v>-5.4583333333333321</c:v>
              </c:pt>
              <c:pt idx="52">
                <c:v>-5.7916666666666661</c:v>
              </c:pt>
              <c:pt idx="53">
                <c:v>-2.7916666666666661</c:v>
              </c:pt>
              <c:pt idx="54">
                <c:v>7.7777777777797041E-2</c:v>
              </c:pt>
              <c:pt idx="55">
                <c:v>-0.55555555555552871</c:v>
              </c:pt>
              <c:pt idx="56">
                <c:v>-1.7555555555555458</c:v>
              </c:pt>
              <c:pt idx="57">
                <c:v>-3.2888888888888772</c:v>
              </c:pt>
              <c:pt idx="58">
                <c:v>-3.62222222222222</c:v>
              </c:pt>
              <c:pt idx="59">
                <c:v>-3.4888888888888943</c:v>
              </c:pt>
              <c:pt idx="60">
                <c:v>-3.0499999999999972</c:v>
              </c:pt>
              <c:pt idx="61">
                <c:v>-1.7166666666666544</c:v>
              </c:pt>
              <c:pt idx="62">
                <c:v>-0.7916666666666643</c:v>
              </c:pt>
              <c:pt idx="63">
                <c:v>0.54166666666666785</c:v>
              </c:pt>
              <c:pt idx="64">
                <c:v>2.2083333333333357</c:v>
              </c:pt>
              <c:pt idx="65">
                <c:v>3.0500000000000114</c:v>
              </c:pt>
              <c:pt idx="66">
                <c:v>1.0833333333333357</c:v>
              </c:pt>
              <c:pt idx="67">
                <c:v>-0.81666666666666288</c:v>
              </c:pt>
              <c:pt idx="68">
                <c:v>-0.45555555555554861</c:v>
              </c:pt>
              <c:pt idx="69">
                <c:v>-0.2888888888888772</c:v>
              </c:pt>
              <c:pt idx="70">
                <c:v>-0.38888888888888573</c:v>
              </c:pt>
              <c:pt idx="71">
                <c:v>-1.62222222222222</c:v>
              </c:pt>
              <c:pt idx="72">
                <c:v>-4.6499999999999915</c:v>
              </c:pt>
              <c:pt idx="73">
                <c:v>-6.11666666666666</c:v>
              </c:pt>
              <c:pt idx="74">
                <c:v>-8.0499999999999972</c:v>
              </c:pt>
              <c:pt idx="75">
                <c:v>-6.6833333333333229</c:v>
              </c:pt>
              <c:pt idx="76">
                <c:v>-8.9833333333333272</c:v>
              </c:pt>
              <c:pt idx="77">
                <c:v>-8.4166666666666572</c:v>
              </c:pt>
              <c:pt idx="78">
                <c:v>-10.849999999999991</c:v>
              </c:pt>
              <c:pt idx="79">
                <c:v>-13.083333333333325</c:v>
              </c:pt>
              <c:pt idx="80">
                <c:v>-16.883333333333329</c:v>
              </c:pt>
            </c:numLit>
          </c:val>
          <c:extLst>
            <c:ext xmlns:c16="http://schemas.microsoft.com/office/drawing/2014/chart" uri="{C3380CC4-5D6E-409C-BE32-E72D297353CC}">
              <c16:uniqueId val="{00000000-8375-4085-BEFE-BC78B8CE536A}"/>
            </c:ext>
          </c:extLst>
        </c:ser>
        <c:ser>
          <c:idx val="1"/>
          <c:order val="2"/>
          <c:tx>
            <c:v>Bus Range</c:v>
          </c:tx>
          <c:spPr>
            <a:solidFill>
              <a:srgbClr val="0A3D50">
                <a:lumMod val="25000"/>
                <a:lumOff val="75000"/>
              </a:srgbClr>
            </a:solidFill>
          </c:spPr>
          <c:val>
            <c:numLit>
              <c:formatCode>0.0</c:formatCode>
              <c:ptCount val="81"/>
              <c:pt idx="0">
                <c:v>16.124999999999993</c:v>
              </c:pt>
              <c:pt idx="1">
                <c:v>17.824999999999996</c:v>
              </c:pt>
              <c:pt idx="2">
                <c:v>16.458333333333329</c:v>
              </c:pt>
              <c:pt idx="3">
                <c:v>17.92499999999999</c:v>
              </c:pt>
              <c:pt idx="4">
                <c:v>17.158333333333328</c:v>
              </c:pt>
              <c:pt idx="5">
                <c:v>16.824999999999996</c:v>
              </c:pt>
              <c:pt idx="6">
                <c:v>16.591666666666661</c:v>
              </c:pt>
              <c:pt idx="7">
                <c:v>14.758333333333326</c:v>
              </c:pt>
              <c:pt idx="8">
                <c:v>14.191666666666663</c:v>
              </c:pt>
              <c:pt idx="9">
                <c:v>11.558333333333326</c:v>
              </c:pt>
              <c:pt idx="10">
                <c:v>8.5916666666666615</c:v>
              </c:pt>
              <c:pt idx="11">
                <c:v>2.7249999999999908</c:v>
              </c:pt>
              <c:pt idx="12">
                <c:v>0.50833333333334174</c:v>
              </c:pt>
              <c:pt idx="13">
                <c:v>1.6750000000000096</c:v>
              </c:pt>
              <c:pt idx="14">
                <c:v>0.57500000000000639</c:v>
              </c:pt>
              <c:pt idx="15">
                <c:v>0.22499999999999076</c:v>
              </c:pt>
              <c:pt idx="16">
                <c:v>0.15833333333333144</c:v>
              </c:pt>
              <c:pt idx="17">
                <c:v>0.99166666666666003</c:v>
              </c:pt>
              <c:pt idx="18">
                <c:v>1.2916666666666572</c:v>
              </c:pt>
              <c:pt idx="19">
                <c:v>1.8916666666666586</c:v>
              </c:pt>
              <c:pt idx="20">
                <c:v>1.5249999999999879</c:v>
              </c:pt>
              <c:pt idx="21">
                <c:v>1.8583333333333201</c:v>
              </c:pt>
              <c:pt idx="22">
                <c:v>0.85833333333332362</c:v>
              </c:pt>
              <c:pt idx="23">
                <c:v>4.1666666666671404E-2</c:v>
              </c:pt>
              <c:pt idx="24">
                <c:v>3.00833333333334</c:v>
              </c:pt>
              <c:pt idx="25">
                <c:v>4.44166666666667</c:v>
              </c:pt>
              <c:pt idx="26">
                <c:v>4.3750000000000071</c:v>
              </c:pt>
              <c:pt idx="27">
                <c:v>2.7750000000000057</c:v>
              </c:pt>
              <c:pt idx="28">
                <c:v>3.3750000000000036</c:v>
              </c:pt>
              <c:pt idx="29">
                <c:v>4.4750000000000085</c:v>
              </c:pt>
              <c:pt idx="30">
                <c:v>3.94166666666667</c:v>
              </c:pt>
              <c:pt idx="31">
                <c:v>4.2083333333333428</c:v>
              </c:pt>
              <c:pt idx="32">
                <c:v>4.8083333333333442</c:v>
              </c:pt>
              <c:pt idx="33">
                <c:v>8.0750000000000028</c:v>
              </c:pt>
              <c:pt idx="34">
                <c:v>11.208333333333336</c:v>
              </c:pt>
              <c:pt idx="35">
                <c:v>13.108333333333338</c:v>
              </c:pt>
              <c:pt idx="36">
                <c:v>13.408333333333339</c:v>
              </c:pt>
              <c:pt idx="37">
                <c:v>13.14166666666668</c:v>
              </c:pt>
              <c:pt idx="38">
                <c:v>12.308333333333341</c:v>
              </c:pt>
              <c:pt idx="39">
                <c:v>10.841666666666672</c:v>
              </c:pt>
              <c:pt idx="40">
                <c:v>10.50833333333334</c:v>
              </c:pt>
              <c:pt idx="41">
                <c:v>10.175000000000008</c:v>
              </c:pt>
              <c:pt idx="42">
                <c:v>10.608333333333334</c:v>
              </c:pt>
              <c:pt idx="43">
                <c:v>4.041666666666675</c:v>
              </c:pt>
              <c:pt idx="44">
                <c:v>1.1722222222222172</c:v>
              </c:pt>
              <c:pt idx="45">
                <c:v>2.7249999999999908</c:v>
              </c:pt>
              <c:pt idx="46">
                <c:v>1.191666666666654</c:v>
              </c:pt>
              <c:pt idx="47">
                <c:v>1.0611111111111242</c:v>
              </c:pt>
              <c:pt idx="48">
                <c:v>3.1249999999999964</c:v>
              </c:pt>
              <c:pt idx="49">
                <c:v>4.1249999999999964</c:v>
              </c:pt>
              <c:pt idx="50">
                <c:v>2.7944444444444443</c:v>
              </c:pt>
              <c:pt idx="51">
                <c:v>7.6416666666666764</c:v>
              </c:pt>
              <c:pt idx="52">
                <c:v>9.4416666666666718</c:v>
              </c:pt>
              <c:pt idx="53">
                <c:v>5.3416666666666632</c:v>
              </c:pt>
              <c:pt idx="54">
                <c:v>2.797222222222203</c:v>
              </c:pt>
              <c:pt idx="55">
                <c:v>3.4305555555555287</c:v>
              </c:pt>
              <c:pt idx="56">
                <c:v>2.93888888888889</c:v>
              </c:pt>
              <c:pt idx="57">
                <c:v>3.0388888888888843</c:v>
              </c:pt>
              <c:pt idx="58">
                <c:v>2.8305555555555557</c:v>
              </c:pt>
              <c:pt idx="59">
                <c:v>4.3638888888888943</c:v>
              </c:pt>
              <c:pt idx="60">
                <c:v>4.591666666666665</c:v>
              </c:pt>
              <c:pt idx="61">
                <c:v>1.9249999999999901</c:v>
              </c:pt>
              <c:pt idx="62">
                <c:v>2.8361111111111157</c:v>
              </c:pt>
              <c:pt idx="63">
                <c:v>2.5361111111111292</c:v>
              </c:pt>
              <c:pt idx="64">
                <c:v>1.9027777777777786</c:v>
              </c:pt>
              <c:pt idx="65">
                <c:v>2.8249999999999886</c:v>
              </c:pt>
              <c:pt idx="66">
                <c:v>2.8611111111111356</c:v>
              </c:pt>
              <c:pt idx="67">
                <c:v>2.6916666666666629</c:v>
              </c:pt>
              <c:pt idx="68">
                <c:v>1.3305555555555486</c:v>
              </c:pt>
              <c:pt idx="69">
                <c:v>4.8305555555555451</c:v>
              </c:pt>
              <c:pt idx="70">
                <c:v>7.5972222222222214</c:v>
              </c:pt>
              <c:pt idx="71">
                <c:v>11.163888888888888</c:v>
              </c:pt>
              <c:pt idx="72">
                <c:v>10.524999999999991</c:v>
              </c:pt>
              <c:pt idx="73">
                <c:v>9.6583333333333279</c:v>
              </c:pt>
              <c:pt idx="74">
                <c:v>8.591666666666665</c:v>
              </c:pt>
              <c:pt idx="75">
                <c:v>7.8916666666666586</c:v>
              </c:pt>
              <c:pt idx="76">
                <c:v>10.524999999999995</c:v>
              </c:pt>
              <c:pt idx="77">
                <c:v>8.6249999999999929</c:v>
              </c:pt>
              <c:pt idx="78">
                <c:v>8.7249999999999925</c:v>
              </c:pt>
              <c:pt idx="79">
                <c:v>7.6249999999999929</c:v>
              </c:pt>
              <c:pt idx="80">
                <c:v>7.4249999999999972</c:v>
              </c:pt>
            </c:numLit>
          </c:val>
          <c:extLst>
            <c:ext xmlns:c16="http://schemas.microsoft.com/office/drawing/2014/chart" uri="{C3380CC4-5D6E-409C-BE32-E72D297353CC}">
              <c16:uniqueId val="{00000001-8375-4085-BEFE-BC78B8CE536A}"/>
            </c:ext>
          </c:extLst>
        </c:ser>
        <c:dLbls>
          <c:showLegendKey val="0"/>
          <c:showVal val="0"/>
          <c:showCatName val="0"/>
          <c:showSerName val="0"/>
          <c:showPercent val="0"/>
          <c:showBubbleSize val="0"/>
        </c:dLbls>
        <c:axId val="956407280"/>
        <c:axId val="956409056"/>
      </c:areaChart>
      <c:lineChart>
        <c:grouping val="standard"/>
        <c:varyColors val="0"/>
        <c:ser>
          <c:idx val="2"/>
          <c:order val="0"/>
          <c:spPr>
            <a:ln w="19050">
              <a:solidFill>
                <a:srgbClr val="EEAC36"/>
              </a:solidFill>
            </a:ln>
          </c:spPr>
          <c:marker>
            <c:symbol val="none"/>
          </c:marker>
          <c:cat>
            <c:numLit>
              <c:formatCode>mmm\-yy</c:formatCode>
              <c:ptCount val="8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numLit>
          </c:cat>
          <c:val>
            <c:numLit>
              <c:formatCode>0.0</c:formatCode>
              <c:ptCount val="81"/>
              <c:pt idx="0">
                <c:v>-40.22916666666665</c:v>
              </c:pt>
              <c:pt idx="1">
                <c:v>-41.695833333333319</c:v>
              </c:pt>
              <c:pt idx="2">
                <c:v>-38.295833333333327</c:v>
              </c:pt>
              <c:pt idx="3">
                <c:v>-40.062499999999986</c:v>
              </c:pt>
              <c:pt idx="4">
                <c:v>-39.462499999999984</c:v>
              </c:pt>
              <c:pt idx="5">
                <c:v>-35.92916666666666</c:v>
              </c:pt>
              <c:pt idx="6">
                <c:v>-32.829166666666652</c:v>
              </c:pt>
              <c:pt idx="7">
                <c:v>-30.962499999999977</c:v>
              </c:pt>
              <c:pt idx="8">
                <c:v>-30.129166666666663</c:v>
              </c:pt>
              <c:pt idx="9">
                <c:v>-27.462500000000006</c:v>
              </c:pt>
              <c:pt idx="10">
                <c:v>-26.062499999999986</c:v>
              </c:pt>
              <c:pt idx="11">
                <c:v>-23.829166666666652</c:v>
              </c:pt>
              <c:pt idx="12">
                <c:v>-21.029166666666654</c:v>
              </c:pt>
              <c:pt idx="13">
                <c:v>-16.195833333333326</c:v>
              </c:pt>
              <c:pt idx="14">
                <c:v>-15.095833333333331</c:v>
              </c:pt>
              <c:pt idx="15">
                <c:v>-14.229166666666657</c:v>
              </c:pt>
              <c:pt idx="16">
                <c:v>-16.262499999999989</c:v>
              </c:pt>
              <c:pt idx="17">
                <c:v>-16.929166666666646</c:v>
              </c:pt>
              <c:pt idx="18">
                <c:v>-16.195833333333326</c:v>
              </c:pt>
              <c:pt idx="19">
                <c:v>-13.629166666666649</c:v>
              </c:pt>
              <c:pt idx="20">
                <c:v>-9.7291666666666572</c:v>
              </c:pt>
              <c:pt idx="21">
                <c:v>-11.029166666666669</c:v>
              </c:pt>
              <c:pt idx="22">
                <c:v>-11.629166666666649</c:v>
              </c:pt>
              <c:pt idx="23">
                <c:v>-12.395833333333314</c:v>
              </c:pt>
              <c:pt idx="24">
                <c:v>-7.1958333333333258</c:v>
              </c:pt>
              <c:pt idx="25">
                <c:v>-3.5958333333333314</c:v>
              </c:pt>
              <c:pt idx="26">
                <c:v>-1.1624999999999943</c:v>
              </c:pt>
              <c:pt idx="27">
                <c:v>-1.9625000000000057</c:v>
              </c:pt>
              <c:pt idx="28">
                <c:v>-1.1624999999999943</c:v>
              </c:pt>
              <c:pt idx="29">
                <c:v>0.50416666666667709</c:v>
              </c:pt>
              <c:pt idx="30">
                <c:v>0.83750000000000568</c:v>
              </c:pt>
              <c:pt idx="31">
                <c:v>1.7041666666666799</c:v>
              </c:pt>
              <c:pt idx="32">
                <c:v>0.97083333333333144</c:v>
              </c:pt>
              <c:pt idx="33">
                <c:v>1.5041666666666771</c:v>
              </c:pt>
              <c:pt idx="34">
                <c:v>2.1708333333333485</c:v>
              </c:pt>
              <c:pt idx="35">
                <c:v>3.2708333333333286</c:v>
              </c:pt>
              <c:pt idx="36">
                <c:v>5.7041666666666799</c:v>
              </c:pt>
              <c:pt idx="37">
                <c:v>6.6041666666666856</c:v>
              </c:pt>
              <c:pt idx="38">
                <c:v>5.5041666666666771</c:v>
              </c:pt>
              <c:pt idx="39">
                <c:v>3.5374999999999943</c:v>
              </c:pt>
              <c:pt idx="40">
                <c:v>0.97083333333333144</c:v>
              </c:pt>
              <c:pt idx="41">
                <c:v>1.904166666666697</c:v>
              </c:pt>
              <c:pt idx="42">
                <c:v>0.87083333333335133</c:v>
              </c:pt>
              <c:pt idx="43">
                <c:v>2.4041666666666686</c:v>
              </c:pt>
              <c:pt idx="44">
                <c:v>1.9375000000000142</c:v>
              </c:pt>
              <c:pt idx="45">
                <c:v>1.1708333333333485</c:v>
              </c:pt>
              <c:pt idx="46">
                <c:v>-0.46249999999997726</c:v>
              </c:pt>
              <c:pt idx="47">
                <c:v>-2.3958333333333144</c:v>
              </c:pt>
              <c:pt idx="48">
                <c:v>-0.46249999999997726</c:v>
              </c:pt>
              <c:pt idx="49">
                <c:v>0.50416666666667709</c:v>
              </c:pt>
              <c:pt idx="50">
                <c:v>2.404166666666697</c:v>
              </c:pt>
              <c:pt idx="51">
                <c:v>2.0375000000000227</c:v>
              </c:pt>
              <c:pt idx="52">
                <c:v>1.9708333333333314</c:v>
              </c:pt>
              <c:pt idx="53">
                <c:v>3.0041666666666771</c:v>
              </c:pt>
              <c:pt idx="54">
                <c:v>4.0375000000000227</c:v>
              </c:pt>
              <c:pt idx="55">
                <c:v>4.8375000000000057</c:v>
              </c:pt>
              <c:pt idx="56">
                <c:v>5.1041666666666856</c:v>
              </c:pt>
              <c:pt idx="57">
                <c:v>5.0041666666666771</c:v>
              </c:pt>
              <c:pt idx="58">
                <c:v>5.2375000000000114</c:v>
              </c:pt>
              <c:pt idx="59">
                <c:v>4.3708333333333371</c:v>
              </c:pt>
              <c:pt idx="60">
                <c:v>6.2375000000000256</c:v>
              </c:pt>
              <c:pt idx="61">
                <c:v>6.7708333333333428</c:v>
              </c:pt>
              <c:pt idx="62">
                <c:v>8.404166666666697</c:v>
              </c:pt>
              <c:pt idx="63">
                <c:v>6.2708333333333428</c:v>
              </c:pt>
              <c:pt idx="64">
                <c:v>6.7708333333333428</c:v>
              </c:pt>
              <c:pt idx="65">
                <c:v>4.7708333333333286</c:v>
              </c:pt>
              <c:pt idx="66">
                <c:v>5.9708333333333314</c:v>
              </c:pt>
              <c:pt idx="67">
                <c:v>4.5375000000000227</c:v>
              </c:pt>
              <c:pt idx="68">
                <c:v>2.6375000000000028</c:v>
              </c:pt>
              <c:pt idx="69">
                <c:v>-2.0624999999999858</c:v>
              </c:pt>
              <c:pt idx="70">
                <c:v>-4.0291666666666686</c:v>
              </c:pt>
              <c:pt idx="71">
                <c:v>-3.9958333333333229</c:v>
              </c:pt>
              <c:pt idx="72">
                <c:v>-2.2291666666666572</c:v>
              </c:pt>
              <c:pt idx="73">
                <c:v>-5.5624999999999858</c:v>
              </c:pt>
              <c:pt idx="74">
                <c:v>-6.6958333333333258</c:v>
              </c:pt>
              <c:pt idx="75">
                <c:v>-10.395833333333314</c:v>
              </c:pt>
              <c:pt idx="76">
                <c:v>-9.2624999999999744</c:v>
              </c:pt>
              <c:pt idx="77">
                <c:v>-10.062499999999986</c:v>
              </c:pt>
              <c:pt idx="78">
                <c:v>-10.79583333333332</c:v>
              </c:pt>
              <c:pt idx="79">
                <c:v>-15.029166666666669</c:v>
              </c:pt>
              <c:pt idx="80">
                <c:v>-20.162499999999994</c:v>
              </c:pt>
            </c:numLit>
          </c:val>
          <c:smooth val="0"/>
          <c:extLst>
            <c:ext xmlns:c16="http://schemas.microsoft.com/office/drawing/2014/chart" uri="{C3380CC4-5D6E-409C-BE32-E72D297353CC}">
              <c16:uniqueId val="{00000002-8375-4085-BEFE-BC78B8CE536A}"/>
            </c:ext>
          </c:extLst>
        </c:ser>
        <c:dLbls>
          <c:showLegendKey val="0"/>
          <c:showVal val="0"/>
          <c:showCatName val="0"/>
          <c:showSerName val="0"/>
          <c:showPercent val="0"/>
          <c:showBubbleSize val="0"/>
        </c:dLbls>
        <c:marker val="1"/>
        <c:smooth val="0"/>
        <c:axId val="956407280"/>
        <c:axId val="956409056"/>
      </c:lineChart>
      <c:catAx>
        <c:axId val="956407280"/>
        <c:scaling>
          <c:orientation val="minMax"/>
        </c:scaling>
        <c:delete val="0"/>
        <c:axPos val="b"/>
        <c:numFmt formatCode="yyyy" sourceLinked="0"/>
        <c:majorTickMark val="out"/>
        <c:minorTickMark val="none"/>
        <c:tickLblPos val="low"/>
        <c:spPr>
          <a:ln>
            <a:solidFill>
              <a:sysClr val="window" lastClr="FFFFFF">
                <a:lumMod val="65000"/>
              </a:sysClr>
            </a:solidFill>
          </a:ln>
        </c:spPr>
        <c:txPr>
          <a:bodyPr/>
          <a:lstStyle/>
          <a:p>
            <a:pPr>
              <a:defRPr>
                <a:solidFill>
                  <a:schemeClr val="tx1">
                    <a:lumMod val="65000"/>
                    <a:lumOff val="35000"/>
                  </a:schemeClr>
                </a:solidFill>
              </a:defRPr>
            </a:pPr>
            <a:endParaRPr lang="en-US"/>
          </a:p>
        </c:txPr>
        <c:crossAx val="956409056"/>
        <c:crosses val="autoZero"/>
        <c:auto val="1"/>
        <c:lblAlgn val="ctr"/>
        <c:lblOffset val="100"/>
        <c:tickLblSkip val="12"/>
        <c:tickMarkSkip val="12"/>
        <c:noMultiLvlLbl val="0"/>
      </c:catAx>
      <c:valAx>
        <c:axId val="956409056"/>
        <c:scaling>
          <c:orientation val="minMax"/>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956407280"/>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388293650793735E-2"/>
          <c:y val="5.3094658267052341E-2"/>
          <c:w val="0.91115595238095271"/>
          <c:h val="0.83826804322777915"/>
        </c:manualLayout>
      </c:layout>
      <c:lineChart>
        <c:grouping val="standard"/>
        <c:varyColors val="0"/>
        <c:ser>
          <c:idx val="2"/>
          <c:order val="1"/>
          <c:tx>
            <c:strRef>
              <c:f>'Appendix Figure D.3'!$AP$1</c:f>
              <c:strCache>
                <c:ptCount val="1"/>
                <c:pt idx="0">
                  <c:v>Price: Disposable Income per household *</c:v>
                </c:pt>
              </c:strCache>
            </c:strRef>
          </c:tx>
          <c:spPr>
            <a:ln w="19050">
              <a:solidFill>
                <a:sysClr val="windowText" lastClr="000000"/>
              </a:solidFill>
              <a:prstDash val="sysDash"/>
            </a:ln>
          </c:spPr>
          <c:marker>
            <c:symbol val="none"/>
          </c:marker>
          <c:cat>
            <c:numRef>
              <c:f>'Appendix Figure D.3'!$AN$2:$AN$96</c:f>
              <c:numCache>
                <c:formatCode>General</c:formatCode>
                <c:ptCount val="95"/>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numCache>
            </c:numRef>
          </c:cat>
          <c:val>
            <c:numRef>
              <c:f>'Appendix Figure D.3'!$AP$2:$AP$96</c:f>
              <c:numCache>
                <c:formatCode>General</c:formatCode>
                <c:ptCount val="95"/>
                <c:pt idx="15">
                  <c:v>4.1454133856413522</c:v>
                </c:pt>
                <c:pt idx="16">
                  <c:v>4.3031776156506458</c:v>
                </c:pt>
                <c:pt idx="17">
                  <c:v>4.3464430037800454</c:v>
                </c:pt>
                <c:pt idx="18">
                  <c:v>4.4366085528134622</c:v>
                </c:pt>
                <c:pt idx="19">
                  <c:v>4.5972266410139788</c:v>
                </c:pt>
                <c:pt idx="20">
                  <c:v>4.5831352601053554</c:v>
                </c:pt>
                <c:pt idx="21">
                  <c:v>4.4856668196625291</c:v>
                </c:pt>
                <c:pt idx="22">
                  <c:v>4.4683815055496261</c:v>
                </c:pt>
                <c:pt idx="23">
                  <c:v>4.3016750927547402</c:v>
                </c:pt>
                <c:pt idx="24">
                  <c:v>4.3283499633954277</c:v>
                </c:pt>
                <c:pt idx="25">
                  <c:v>4.3963046306255489</c:v>
                </c:pt>
                <c:pt idx="26">
                  <c:v>4.5237743837796316</c:v>
                </c:pt>
                <c:pt idx="27">
                  <c:v>4.7039294962715248</c:v>
                </c:pt>
                <c:pt idx="28">
                  <c:v>4.7274860747654941</c:v>
                </c:pt>
                <c:pt idx="29">
                  <c:v>4.8434493592431123</c:v>
                </c:pt>
                <c:pt idx="30">
                  <c:v>4.8737752112697725</c:v>
                </c:pt>
                <c:pt idx="31">
                  <c:v>4.9982132688881045</c:v>
                </c:pt>
                <c:pt idx="32">
                  <c:v>5.0478020284920238</c:v>
                </c:pt>
                <c:pt idx="33">
                  <c:v>5.1043332509633315</c:v>
                </c:pt>
                <c:pt idx="34">
                  <c:v>5.2102767207891763</c:v>
                </c:pt>
                <c:pt idx="35">
                  <c:v>5.2445443186758816</c:v>
                </c:pt>
                <c:pt idx="36">
                  <c:v>5.1816417142561386</c:v>
                </c:pt>
                <c:pt idx="37">
                  <c:v>5.1937841612741051</c:v>
                </c:pt>
                <c:pt idx="38">
                  <c:v>5.3150280452631185</c:v>
                </c:pt>
                <c:pt idx="39">
                  <c:v>5.5075034602175155</c:v>
                </c:pt>
                <c:pt idx="40">
                  <c:v>5.5163374416691999</c:v>
                </c:pt>
                <c:pt idx="41">
                  <c:v>5.6066590431184027</c:v>
                </c:pt>
                <c:pt idx="42">
                  <c:v>5.8543786891348004</c:v>
                </c:pt>
                <c:pt idx="43">
                  <c:v>6.0283789864424984</c:v>
                </c:pt>
                <c:pt idx="44">
                  <c:v>6.0676344466346972</c:v>
                </c:pt>
                <c:pt idx="45">
                  <c:v>6.0277298314807455</c:v>
                </c:pt>
                <c:pt idx="46">
                  <c:v>5.9380243288343513</c:v>
                </c:pt>
                <c:pt idx="47">
                  <c:v>5.8452057241884985</c:v>
                </c:pt>
                <c:pt idx="48">
                  <c:v>5.6581870596181476</c:v>
                </c:pt>
                <c:pt idx="49">
                  <c:v>5.4047376997882344</c:v>
                </c:pt>
                <c:pt idx="50">
                  <c:v>5.2620240955280231</c:v>
                </c:pt>
                <c:pt idx="51">
                  <c:v>4.9439416367544826</c:v>
                </c:pt>
                <c:pt idx="52">
                  <c:v>4.7301561235377374</c:v>
                </c:pt>
                <c:pt idx="53">
                  <c:v>4.5302601788653378</c:v>
                </c:pt>
                <c:pt idx="54">
                  <c:v>4.4567882535294796</c:v>
                </c:pt>
                <c:pt idx="55">
                  <c:v>4.4653186001578069</c:v>
                </c:pt>
                <c:pt idx="56">
                  <c:v>4.3821601053710788</c:v>
                </c:pt>
                <c:pt idx="57">
                  <c:v>4.2894313233782002</c:v>
                </c:pt>
                <c:pt idx="58">
                  <c:v>4.2026478354088601</c:v>
                </c:pt>
                <c:pt idx="59">
                  <c:v>4.0036946212992914</c:v>
                </c:pt>
                <c:pt idx="60">
                  <c:v>3.8389874206627135</c:v>
                </c:pt>
                <c:pt idx="61">
                  <c:v>3.6958643139411085</c:v>
                </c:pt>
                <c:pt idx="62">
                  <c:v>3.5367304458682192</c:v>
                </c:pt>
                <c:pt idx="63">
                  <c:v>3.3867181139389979</c:v>
                </c:pt>
                <c:pt idx="64">
                  <c:v>3.2123465827943081</c:v>
                </c:pt>
                <c:pt idx="65">
                  <c:v>3.1185987962532744</c:v>
                </c:pt>
                <c:pt idx="66">
                  <c:v>3.1499445719678945</c:v>
                </c:pt>
                <c:pt idx="67">
                  <c:v>3.164995309395378</c:v>
                </c:pt>
                <c:pt idx="68">
                  <c:v>3.0990687826553276</c:v>
                </c:pt>
                <c:pt idx="69">
                  <c:v>3.1127669845778789</c:v>
                </c:pt>
                <c:pt idx="70">
                  <c:v>3.3000842844407972</c:v>
                </c:pt>
                <c:pt idx="71">
                  <c:v>3.3770728282369955</c:v>
                </c:pt>
                <c:pt idx="72">
                  <c:v>3.4146396244987196</c:v>
                </c:pt>
                <c:pt idx="73">
                  <c:v>3.5729925548214383</c:v>
                </c:pt>
                <c:pt idx="74">
                  <c:v>3.8512447890202059</c:v>
                </c:pt>
                <c:pt idx="75">
                  <c:v>3.9742857517417969</c:v>
                </c:pt>
                <c:pt idx="76">
                  <c:v>3.9370741949549086</c:v>
                </c:pt>
                <c:pt idx="77">
                  <c:v>3.9680784031082097</c:v>
                </c:pt>
                <c:pt idx="78">
                  <c:v>4.0883351025192685</c:v>
                </c:pt>
                <c:pt idx="79">
                  <c:v>4.1453395028849034</c:v>
                </c:pt>
                <c:pt idx="80">
                  <c:v>4.1087650163622209</c:v>
                </c:pt>
                <c:pt idx="81">
                  <c:v>4.1548999484133722</c:v>
                </c:pt>
                <c:pt idx="82">
                  <c:v>4.2758326843978587</c:v>
                </c:pt>
                <c:pt idx="83">
                  <c:v>4.303424258777576</c:v>
                </c:pt>
                <c:pt idx="84">
                  <c:v>4.2926130336188093</c:v>
                </c:pt>
                <c:pt idx="85">
                  <c:v>4.3662697606484073</c:v>
                </c:pt>
                <c:pt idx="86">
                  <c:v>4.6388121569011354</c:v>
                </c:pt>
                <c:pt idx="87">
                  <c:v>4.6909054308617293</c:v>
                </c:pt>
                <c:pt idx="88">
                  <c:v>4.7177839212609678</c:v>
                </c:pt>
                <c:pt idx="89">
                  <c:v>4.7897470159670439</c:v>
                </c:pt>
                <c:pt idx="90">
                  <c:v>4.8107682629101811</c:v>
                </c:pt>
                <c:pt idx="91">
                  <c:v>4.8673004470509484</c:v>
                </c:pt>
                <c:pt idx="92">
                  <c:v>4.7948605708019372</c:v>
                </c:pt>
                <c:pt idx="93">
                  <c:v>4.7683247855377688</c:v>
                </c:pt>
              </c:numCache>
            </c:numRef>
          </c:val>
          <c:smooth val="0"/>
          <c:extLst>
            <c:ext xmlns:c16="http://schemas.microsoft.com/office/drawing/2014/chart" uri="{C3380CC4-5D6E-409C-BE32-E72D297353CC}">
              <c16:uniqueId val="{00000000-3433-4F22-9D2D-329030632F2C}"/>
            </c:ext>
          </c:extLst>
        </c:ser>
        <c:dLbls>
          <c:showLegendKey val="0"/>
          <c:showVal val="0"/>
          <c:showCatName val="0"/>
          <c:showSerName val="0"/>
          <c:showPercent val="0"/>
          <c:showBubbleSize val="0"/>
        </c:dLbls>
        <c:marker val="1"/>
        <c:smooth val="0"/>
        <c:axId val="251325056"/>
        <c:axId val="251396480"/>
      </c:lineChart>
      <c:lineChart>
        <c:grouping val="standard"/>
        <c:varyColors val="0"/>
        <c:ser>
          <c:idx val="1"/>
          <c:order val="0"/>
          <c:tx>
            <c:strRef>
              <c:f>'Appendix Figure D.3'!$AO$1</c:f>
              <c:strCache>
                <c:ptCount val="1"/>
                <c:pt idx="0">
                  <c:v>Price: Annual Avg. Rent (RHS)</c:v>
                </c:pt>
              </c:strCache>
            </c:strRef>
          </c:tx>
          <c:spPr>
            <a:ln w="22225">
              <a:solidFill>
                <a:srgbClr val="C0504D">
                  <a:lumMod val="75000"/>
                </a:srgbClr>
              </a:solidFill>
            </a:ln>
          </c:spPr>
          <c:marker>
            <c:symbol val="none"/>
          </c:marker>
          <c:cat>
            <c:numRef>
              <c:f>'Appendix Figure D.3'!$AN$2:$AN$96</c:f>
              <c:numCache>
                <c:formatCode>General</c:formatCode>
                <c:ptCount val="95"/>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numCache>
            </c:numRef>
          </c:cat>
          <c:val>
            <c:numRef>
              <c:f>'Appendix Figure D.3'!$AO$2:$AO$96</c:f>
              <c:numCache>
                <c:formatCode>General</c:formatCode>
                <c:ptCount val="95"/>
                <c:pt idx="0">
                  <c:v>12.703039325326349</c:v>
                </c:pt>
                <c:pt idx="1">
                  <c:v>13.054027832394418</c:v>
                </c:pt>
                <c:pt idx="2">
                  <c:v>13.349749599879654</c:v>
                </c:pt>
                <c:pt idx="3">
                  <c:v>13.279611192028066</c:v>
                </c:pt>
                <c:pt idx="4">
                  <c:v>14.121883695610469</c:v>
                </c:pt>
                <c:pt idx="5">
                  <c:v>14.566383204264975</c:v>
                </c:pt>
                <c:pt idx="6">
                  <c:v>14.913734773876547</c:v>
                </c:pt>
                <c:pt idx="7">
                  <c:v>15.347091634452145</c:v>
                </c:pt>
                <c:pt idx="8">
                  <c:v>15.910350172744378</c:v>
                </c:pt>
                <c:pt idx="9">
                  <c:v>16.970333779505584</c:v>
                </c:pt>
                <c:pt idx="10">
                  <c:v>17.963876992817017</c:v>
                </c:pt>
                <c:pt idx="11">
                  <c:v>18.657353510428109</c:v>
                </c:pt>
                <c:pt idx="12">
                  <c:v>19.126021056281285</c:v>
                </c:pt>
                <c:pt idx="13">
                  <c:v>19.54875642671746</c:v>
                </c:pt>
                <c:pt idx="14">
                  <c:v>20.263050114416814</c:v>
                </c:pt>
                <c:pt idx="15">
                  <c:v>20.866896912917731</c:v>
                </c:pt>
                <c:pt idx="16">
                  <c:v>21.363957973192552</c:v>
                </c:pt>
                <c:pt idx="17">
                  <c:v>21.804906889483622</c:v>
                </c:pt>
                <c:pt idx="18">
                  <c:v>21.963262572761941</c:v>
                </c:pt>
                <c:pt idx="19">
                  <c:v>22.031034718901079</c:v>
                </c:pt>
                <c:pt idx="20">
                  <c:v>21.947033567089829</c:v>
                </c:pt>
                <c:pt idx="21">
                  <c:v>21.520220168912985</c:v>
                </c:pt>
                <c:pt idx="22">
                  <c:v>21.389620730383058</c:v>
                </c:pt>
                <c:pt idx="23">
                  <c:v>20.689374034340656</c:v>
                </c:pt>
                <c:pt idx="24">
                  <c:v>20.824409633384263</c:v>
                </c:pt>
                <c:pt idx="25">
                  <c:v>21.730804728247815</c:v>
                </c:pt>
                <c:pt idx="26">
                  <c:v>22.658457685395824</c:v>
                </c:pt>
                <c:pt idx="27">
                  <c:v>23.706764409663023</c:v>
                </c:pt>
                <c:pt idx="28">
                  <c:v>24.527189551957452</c:v>
                </c:pt>
                <c:pt idx="29">
                  <c:v>25.790480184903412</c:v>
                </c:pt>
                <c:pt idx="30">
                  <c:v>26.748890420824008</c:v>
                </c:pt>
                <c:pt idx="31">
                  <c:v>28.226684610858776</c:v>
                </c:pt>
                <c:pt idx="32">
                  <c:v>29.042035667975437</c:v>
                </c:pt>
                <c:pt idx="33">
                  <c:v>30.145802326203881</c:v>
                </c:pt>
                <c:pt idx="34">
                  <c:v>31.288291441167221</c:v>
                </c:pt>
                <c:pt idx="35">
                  <c:v>31.733445850187941</c:v>
                </c:pt>
                <c:pt idx="36">
                  <c:v>31.896406542036406</c:v>
                </c:pt>
                <c:pt idx="37">
                  <c:v>32.366277094518928</c:v>
                </c:pt>
                <c:pt idx="38">
                  <c:v>33.299791633901343</c:v>
                </c:pt>
                <c:pt idx="39">
                  <c:v>34.244292475431088</c:v>
                </c:pt>
                <c:pt idx="40">
                  <c:v>34.576118938374961</c:v>
                </c:pt>
                <c:pt idx="41">
                  <c:v>35.562349974103114</c:v>
                </c:pt>
                <c:pt idx="42">
                  <c:v>36.912832893400108</c:v>
                </c:pt>
                <c:pt idx="43">
                  <c:v>36.65609052452583</c:v>
                </c:pt>
                <c:pt idx="44">
                  <c:v>36.212355261375407</c:v>
                </c:pt>
                <c:pt idx="45">
                  <c:v>35.4078855585933</c:v>
                </c:pt>
                <c:pt idx="46">
                  <c:v>34.38994704876356</c:v>
                </c:pt>
                <c:pt idx="47">
                  <c:v>33.323677161146293</c:v>
                </c:pt>
                <c:pt idx="48">
                  <c:v>32.154420277652164</c:v>
                </c:pt>
                <c:pt idx="49">
                  <c:v>31.268274836929468</c:v>
                </c:pt>
                <c:pt idx="50">
                  <c:v>31.202330483278317</c:v>
                </c:pt>
                <c:pt idx="51">
                  <c:v>31.463248473581761</c:v>
                </c:pt>
                <c:pt idx="52">
                  <c:v>31.445769735479921</c:v>
                </c:pt>
                <c:pt idx="53">
                  <c:v>30.861744016089716</c:v>
                </c:pt>
                <c:pt idx="54">
                  <c:v>30.55299270485877</c:v>
                </c:pt>
                <c:pt idx="55">
                  <c:v>30.630858950159094</c:v>
                </c:pt>
                <c:pt idx="56">
                  <c:v>29.966651143294808</c:v>
                </c:pt>
                <c:pt idx="57">
                  <c:v>28.788825308570154</c:v>
                </c:pt>
                <c:pt idx="58">
                  <c:v>27.921491058254023</c:v>
                </c:pt>
                <c:pt idx="59">
                  <c:v>27.040095162624031</c:v>
                </c:pt>
                <c:pt idx="60">
                  <c:v>25.714178586639552</c:v>
                </c:pt>
                <c:pt idx="61">
                  <c:v>24.256942074724595</c:v>
                </c:pt>
                <c:pt idx="62">
                  <c:v>22.683978940492377</c:v>
                </c:pt>
                <c:pt idx="63">
                  <c:v>21.076261015929809</c:v>
                </c:pt>
                <c:pt idx="64">
                  <c:v>20.013242728351479</c:v>
                </c:pt>
                <c:pt idx="65">
                  <c:v>19.638303928562642</c:v>
                </c:pt>
                <c:pt idx="66">
                  <c:v>19.809997192677962</c:v>
                </c:pt>
                <c:pt idx="67">
                  <c:v>19.604877028258706</c:v>
                </c:pt>
                <c:pt idx="68">
                  <c:v>18.846436834668992</c:v>
                </c:pt>
                <c:pt idx="69">
                  <c:v>18.407547209752043</c:v>
                </c:pt>
                <c:pt idx="70">
                  <c:v>19.118932902726502</c:v>
                </c:pt>
                <c:pt idx="71">
                  <c:v>19.175695587988244</c:v>
                </c:pt>
                <c:pt idx="72">
                  <c:v>18.949834652906148</c:v>
                </c:pt>
                <c:pt idx="73">
                  <c:v>19.714880962749508</c:v>
                </c:pt>
                <c:pt idx="74">
                  <c:v>20.962917250476846</c:v>
                </c:pt>
                <c:pt idx="75">
                  <c:v>21.134951909559046</c:v>
                </c:pt>
                <c:pt idx="76">
                  <c:v>20.511630856209322</c:v>
                </c:pt>
                <c:pt idx="77">
                  <c:v>20.552266516241435</c:v>
                </c:pt>
                <c:pt idx="78">
                  <c:v>20.657688391745619</c:v>
                </c:pt>
                <c:pt idx="79">
                  <c:v>20.546764522837751</c:v>
                </c:pt>
                <c:pt idx="80">
                  <c:v>20.155657096573179</c:v>
                </c:pt>
                <c:pt idx="81">
                  <c:v>19.966298783428535</c:v>
                </c:pt>
                <c:pt idx="82">
                  <c:v>20.288545511412906</c:v>
                </c:pt>
                <c:pt idx="83">
                  <c:v>20.298489396301413</c:v>
                </c:pt>
                <c:pt idx="84">
                  <c:v>20.323406305456018</c:v>
                </c:pt>
                <c:pt idx="85">
                  <c:v>20.486801517655973</c:v>
                </c:pt>
                <c:pt idx="86">
                  <c:v>21.217291477862069</c:v>
                </c:pt>
                <c:pt idx="87">
                  <c:v>21.429183349320784</c:v>
                </c:pt>
                <c:pt idx="88">
                  <c:v>21.447480390201441</c:v>
                </c:pt>
                <c:pt idx="89">
                  <c:v>21.630961189570943</c:v>
                </c:pt>
                <c:pt idx="90">
                  <c:v>21.827156553933705</c:v>
                </c:pt>
                <c:pt idx="91">
                  <c:v>21.561148518370857</c:v>
                </c:pt>
                <c:pt idx="92">
                  <c:v>21.172546422981618</c:v>
                </c:pt>
                <c:pt idx="93">
                  <c:v>21.031273267272717</c:v>
                </c:pt>
                <c:pt idx="94">
                  <c:v>21.052598949684043</c:v>
                </c:pt>
              </c:numCache>
            </c:numRef>
          </c:val>
          <c:smooth val="0"/>
          <c:extLst>
            <c:ext xmlns:c16="http://schemas.microsoft.com/office/drawing/2014/chart" uri="{C3380CC4-5D6E-409C-BE32-E72D297353CC}">
              <c16:uniqueId val="{00000001-3433-4F22-9D2D-329030632F2C}"/>
            </c:ext>
          </c:extLst>
        </c:ser>
        <c:dLbls>
          <c:showLegendKey val="0"/>
          <c:showVal val="0"/>
          <c:showCatName val="0"/>
          <c:showSerName val="0"/>
          <c:showPercent val="0"/>
          <c:showBubbleSize val="0"/>
        </c:dLbls>
        <c:marker val="1"/>
        <c:smooth val="0"/>
        <c:axId val="251399552"/>
        <c:axId val="251398016"/>
      </c:lineChart>
      <c:catAx>
        <c:axId val="251325056"/>
        <c:scaling>
          <c:orientation val="minMax"/>
        </c:scaling>
        <c:delete val="0"/>
        <c:axPos val="b"/>
        <c:numFmt formatCode="General" sourceLinked="1"/>
        <c:majorTickMark val="out"/>
        <c:minorTickMark val="none"/>
        <c:tickLblPos val="low"/>
        <c:txPr>
          <a:bodyPr rot="0"/>
          <a:lstStyle/>
          <a:p>
            <a:pPr>
              <a:defRPr/>
            </a:pPr>
            <a:endParaRPr lang="en-US"/>
          </a:p>
        </c:txPr>
        <c:crossAx val="251396480"/>
        <c:crosses val="autoZero"/>
        <c:auto val="0"/>
        <c:lblAlgn val="ctr"/>
        <c:lblOffset val="100"/>
        <c:tickLblSkip val="24"/>
        <c:tickMarkSkip val="4"/>
        <c:noMultiLvlLbl val="0"/>
      </c:catAx>
      <c:valAx>
        <c:axId val="251396480"/>
        <c:scaling>
          <c:orientation val="minMax"/>
          <c:max val="7"/>
        </c:scaling>
        <c:delete val="0"/>
        <c:axPos val="l"/>
        <c:numFmt formatCode="0" sourceLinked="0"/>
        <c:majorTickMark val="out"/>
        <c:minorTickMark val="none"/>
        <c:tickLblPos val="nextTo"/>
        <c:crossAx val="251325056"/>
        <c:crosses val="autoZero"/>
        <c:crossBetween val="between"/>
      </c:valAx>
      <c:valAx>
        <c:axId val="251398016"/>
        <c:scaling>
          <c:orientation val="minMax"/>
        </c:scaling>
        <c:delete val="0"/>
        <c:axPos val="r"/>
        <c:numFmt formatCode="#,##0" sourceLinked="0"/>
        <c:majorTickMark val="out"/>
        <c:minorTickMark val="none"/>
        <c:tickLblPos val="nextTo"/>
        <c:crossAx val="251399552"/>
        <c:crosses val="max"/>
        <c:crossBetween val="between"/>
      </c:valAx>
      <c:catAx>
        <c:axId val="251399552"/>
        <c:scaling>
          <c:orientation val="minMax"/>
        </c:scaling>
        <c:delete val="1"/>
        <c:axPos val="b"/>
        <c:numFmt formatCode="General" sourceLinked="1"/>
        <c:majorTickMark val="out"/>
        <c:minorTickMark val="none"/>
        <c:tickLblPos val="none"/>
        <c:crossAx val="251398016"/>
        <c:crosses val="autoZero"/>
        <c:auto val="1"/>
        <c:lblAlgn val="ctr"/>
        <c:lblOffset val="100"/>
        <c:noMultiLvlLbl val="0"/>
      </c:catAx>
    </c:plotArea>
    <c:legend>
      <c:legendPos val="t"/>
      <c:layout>
        <c:manualLayout>
          <c:xMode val="edge"/>
          <c:yMode val="edge"/>
          <c:x val="7.9551311066196423E-2"/>
          <c:y val="0.64236751211785725"/>
          <c:w val="0.80506545247581185"/>
          <c:h val="0.24135205848084154"/>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022622488931176E-2"/>
          <c:y val="7.7604702668171377E-2"/>
          <c:w val="0.8555766653554836"/>
          <c:h val="0.80064324783083363"/>
        </c:manualLayout>
      </c:layout>
      <c:lineChart>
        <c:grouping val="standard"/>
        <c:varyColors val="0"/>
        <c:ser>
          <c:idx val="0"/>
          <c:order val="0"/>
          <c:tx>
            <c:strRef>
              <c:f>'Appendix Figure D.3'!$AQ$1</c:f>
              <c:strCache>
                <c:ptCount val="1"/>
                <c:pt idx="0">
                  <c:v>UCCH **</c:v>
                </c:pt>
              </c:strCache>
            </c:strRef>
          </c:tx>
          <c:spPr>
            <a:ln>
              <a:solidFill>
                <a:srgbClr val="C0504D">
                  <a:lumMod val="50000"/>
                </a:srgbClr>
              </a:solidFill>
              <a:prstDash val="solid"/>
            </a:ln>
          </c:spPr>
          <c:marker>
            <c:symbol val="none"/>
          </c:marker>
          <c:cat>
            <c:numRef>
              <c:f>'Appendix Figure D.3'!$AN$18:$AN$96</c:f>
              <c:numCache>
                <c:formatCode>General</c:formatCode>
                <c:ptCount val="79"/>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numCache>
            </c:numRef>
          </c:cat>
          <c:val>
            <c:numRef>
              <c:f>'Appendix Figure D.3'!$AQ$18:$AQ$96</c:f>
              <c:numCache>
                <c:formatCode>General</c:formatCode>
                <c:ptCount val="79"/>
                <c:pt idx="12">
                  <c:v>-6.740426302285023</c:v>
                </c:pt>
                <c:pt idx="13">
                  <c:v>-9.503591284983818</c:v>
                </c:pt>
                <c:pt idx="14">
                  <c:v>-11.484689168957839</c:v>
                </c:pt>
                <c:pt idx="15">
                  <c:v>-9.7435805317815891</c:v>
                </c:pt>
                <c:pt idx="16">
                  <c:v>-9.3525042293459322</c:v>
                </c:pt>
                <c:pt idx="17">
                  <c:v>-8.4321760064125311</c:v>
                </c:pt>
                <c:pt idx="18">
                  <c:v>-7.9707590352784798</c:v>
                </c:pt>
                <c:pt idx="19">
                  <c:v>-6.7382500320232683</c:v>
                </c:pt>
                <c:pt idx="20">
                  <c:v>-5.3045164414204669</c:v>
                </c:pt>
                <c:pt idx="21">
                  <c:v>-4.2343900718045804</c:v>
                </c:pt>
                <c:pt idx="22">
                  <c:v>-3.3161618626206439</c:v>
                </c:pt>
                <c:pt idx="23">
                  <c:v>-4.0641249847799124</c:v>
                </c:pt>
                <c:pt idx="24">
                  <c:v>-5.247448421303579</c:v>
                </c:pt>
                <c:pt idx="25">
                  <c:v>-6.9644635978421938</c:v>
                </c:pt>
                <c:pt idx="26">
                  <c:v>-9.0078661145942664</c:v>
                </c:pt>
                <c:pt idx="27">
                  <c:v>-9.3975313014758353</c:v>
                </c:pt>
                <c:pt idx="28">
                  <c:v>-9.6331991886409902</c:v>
                </c:pt>
                <c:pt idx="29">
                  <c:v>-8.3378316983301826</c:v>
                </c:pt>
                <c:pt idx="30">
                  <c:v>-4.8828696507418616</c:v>
                </c:pt>
                <c:pt idx="31">
                  <c:v>-1.4678280722189889</c:v>
                </c:pt>
                <c:pt idx="32">
                  <c:v>2.7075269840524778</c:v>
                </c:pt>
                <c:pt idx="33">
                  <c:v>6.6826578666025442</c:v>
                </c:pt>
                <c:pt idx="34">
                  <c:v>9.9721239433215363</c:v>
                </c:pt>
                <c:pt idx="35">
                  <c:v>12.782545210944241</c:v>
                </c:pt>
                <c:pt idx="36">
                  <c:v>15.057786449003679</c:v>
                </c:pt>
                <c:pt idx="37">
                  <c:v>18.122126913463635</c:v>
                </c:pt>
                <c:pt idx="38">
                  <c:v>21.327374382846653</c:v>
                </c:pt>
                <c:pt idx="39">
                  <c:v>23.119522422830517</c:v>
                </c:pt>
                <c:pt idx="40">
                  <c:v>23.171679031992191</c:v>
                </c:pt>
                <c:pt idx="41">
                  <c:v>21.600499410693232</c:v>
                </c:pt>
                <c:pt idx="42">
                  <c:v>19.256768530762557</c:v>
                </c:pt>
                <c:pt idx="43">
                  <c:v>17.734184159203057</c:v>
                </c:pt>
                <c:pt idx="44">
                  <c:v>17.512971456166241</c:v>
                </c:pt>
                <c:pt idx="45">
                  <c:v>18.313582644616115</c:v>
                </c:pt>
                <c:pt idx="46">
                  <c:v>20.198462270140002</c:v>
                </c:pt>
                <c:pt idx="47">
                  <c:v>21.595939129476221</c:v>
                </c:pt>
                <c:pt idx="48">
                  <c:v>22.848865298473548</c:v>
                </c:pt>
                <c:pt idx="49">
                  <c:v>23.166375387664743</c:v>
                </c:pt>
                <c:pt idx="50">
                  <c:v>21.294318191492227</c:v>
                </c:pt>
                <c:pt idx="51">
                  <c:v>17.96305963892501</c:v>
                </c:pt>
                <c:pt idx="52">
                  <c:v>14.537738490698615</c:v>
                </c:pt>
                <c:pt idx="53">
                  <c:v>10.243946806852529</c:v>
                </c:pt>
                <c:pt idx="54">
                  <c:v>6.5613292000321071</c:v>
                </c:pt>
                <c:pt idx="55">
                  <c:v>3.8367399840371013</c:v>
                </c:pt>
                <c:pt idx="56">
                  <c:v>0.2670158561178998</c:v>
                </c:pt>
                <c:pt idx="57">
                  <c:v>-4.0512719262133841</c:v>
                </c:pt>
                <c:pt idx="58">
                  <c:v>-7.9295997269980631</c:v>
                </c:pt>
                <c:pt idx="59">
                  <c:v>-11.299195917611335</c:v>
                </c:pt>
                <c:pt idx="60">
                  <c:v>-13.066609108154569</c:v>
                </c:pt>
                <c:pt idx="61">
                  <c:v>-12.30928771221731</c:v>
                </c:pt>
                <c:pt idx="62">
                  <c:v>-9.5618643288280811</c:v>
                </c:pt>
                <c:pt idx="63">
                  <c:v>-6.3817569242581751</c:v>
                </c:pt>
                <c:pt idx="64">
                  <c:v>-4.1473170086028475</c:v>
                </c:pt>
                <c:pt idx="65">
                  <c:v>-2.4684486266428332</c:v>
                </c:pt>
                <c:pt idx="66">
                  <c:v>-2.2238450141624684</c:v>
                </c:pt>
                <c:pt idx="67">
                  <c:v>-2.5977467068412645</c:v>
                </c:pt>
                <c:pt idx="68">
                  <c:v>-3.1081230139891924</c:v>
                </c:pt>
                <c:pt idx="69">
                  <c:v>-4.145534434116434</c:v>
                </c:pt>
                <c:pt idx="70">
                  <c:v>-5.2820476720101821</c:v>
                </c:pt>
                <c:pt idx="71">
                  <c:v>-6.1457457317712185</c:v>
                </c:pt>
                <c:pt idx="72">
                  <c:v>-6.9093406395395975</c:v>
                </c:pt>
                <c:pt idx="73">
                  <c:v>-7.4124754092098986</c:v>
                </c:pt>
                <c:pt idx="74">
                  <c:v>-6.7134881858005508</c:v>
                </c:pt>
                <c:pt idx="75">
                  <c:v>-5.5930375772255259</c:v>
                </c:pt>
                <c:pt idx="76">
                  <c:v>-3.6458378589951677</c:v>
                </c:pt>
                <c:pt idx="77">
                  <c:v>-1.1698885262464858</c:v>
                </c:pt>
                <c:pt idx="78">
                  <c:v>0.62187813988346285</c:v>
                </c:pt>
              </c:numCache>
            </c:numRef>
          </c:val>
          <c:smooth val="0"/>
          <c:extLst>
            <c:ext xmlns:c16="http://schemas.microsoft.com/office/drawing/2014/chart" uri="{C3380CC4-5D6E-409C-BE32-E72D297353CC}">
              <c16:uniqueId val="{00000000-0D2F-4BE2-B88B-10BCA0DCE829}"/>
            </c:ext>
          </c:extLst>
        </c:ser>
        <c:ser>
          <c:idx val="1"/>
          <c:order val="1"/>
          <c:tx>
            <c:strRef>
              <c:f>'Appendix Figure D.3'!$AR$1</c:f>
              <c:strCache>
                <c:ptCount val="1"/>
                <c:pt idx="0">
                  <c:v>UCCH (Daft exp)</c:v>
                </c:pt>
              </c:strCache>
            </c:strRef>
          </c:tx>
          <c:spPr>
            <a:ln w="19050">
              <a:solidFill>
                <a:srgbClr val="4F81BD">
                  <a:lumMod val="50000"/>
                </a:srgbClr>
              </a:solidFill>
            </a:ln>
          </c:spPr>
          <c:marker>
            <c:symbol val="none"/>
          </c:marker>
          <c:cat>
            <c:numRef>
              <c:f>'Appendix Figure D.3'!$AN$18:$AN$96</c:f>
              <c:numCache>
                <c:formatCode>General</c:formatCode>
                <c:ptCount val="79"/>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numCache>
            </c:numRef>
          </c:cat>
          <c:val>
            <c:numRef>
              <c:f>'Appendix Figure D.3'!$AR$18:$AR$96</c:f>
              <c:numCache>
                <c:formatCode>General</c:formatCode>
                <c:ptCount val="79"/>
                <c:pt idx="47">
                  <c:v>14.72179678627638</c:v>
                </c:pt>
                <c:pt idx="48">
                  <c:v>10.612311497590586</c:v>
                </c:pt>
                <c:pt idx="49">
                  <c:v>4.7713538888618121</c:v>
                </c:pt>
                <c:pt idx="50">
                  <c:v>3.676570225226568</c:v>
                </c:pt>
                <c:pt idx="51">
                  <c:v>2.7015951944455168</c:v>
                </c:pt>
                <c:pt idx="52">
                  <c:v>-0.83070963870566661</c:v>
                </c:pt>
                <c:pt idx="53">
                  <c:v>1.4055887388259034</c:v>
                </c:pt>
                <c:pt idx="54">
                  <c:v>2.6376242319335104</c:v>
                </c:pt>
                <c:pt idx="55">
                  <c:v>2.9631104696397164</c:v>
                </c:pt>
                <c:pt idx="56">
                  <c:v>2.1702235961431362</c:v>
                </c:pt>
                <c:pt idx="57">
                  <c:v>1.63723122438582</c:v>
                </c:pt>
                <c:pt idx="58">
                  <c:v>2.4444082615578808</c:v>
                </c:pt>
                <c:pt idx="59">
                  <c:v>1.2185590018211276</c:v>
                </c:pt>
                <c:pt idx="60">
                  <c:v>0.3698715349207799</c:v>
                </c:pt>
                <c:pt idx="61">
                  <c:v>-0.5166174381508718</c:v>
                </c:pt>
                <c:pt idx="62">
                  <c:v>-0.47040625484540149</c:v>
                </c:pt>
                <c:pt idx="63">
                  <c:v>-0.62706804226193191</c:v>
                </c:pt>
                <c:pt idx="64">
                  <c:v>-1.6822449966297066</c:v>
                </c:pt>
                <c:pt idx="65">
                  <c:v>-0.83972808109702524</c:v>
                </c:pt>
                <c:pt idx="66">
                  <c:v>-0.12663945200135365</c:v>
                </c:pt>
                <c:pt idx="67">
                  <c:v>-0.50463975011766105</c:v>
                </c:pt>
                <c:pt idx="68">
                  <c:v>0.6674845580086799</c:v>
                </c:pt>
                <c:pt idx="69">
                  <c:v>2.5503361540085843</c:v>
                </c:pt>
                <c:pt idx="70">
                  <c:v>1.8293323144011022</c:v>
                </c:pt>
                <c:pt idx="71">
                  <c:v>2.1617967809017151</c:v>
                </c:pt>
                <c:pt idx="72">
                  <c:v>-0.31513774098888842</c:v>
                </c:pt>
                <c:pt idx="73">
                  <c:v>-0.65593438925421621</c:v>
                </c:pt>
                <c:pt idx="74">
                  <c:v>0.53116285165570432</c:v>
                </c:pt>
                <c:pt idx="75">
                  <c:v>2.300882758204259</c:v>
                </c:pt>
                <c:pt idx="76">
                  <c:v>1.6047350974601589</c:v>
                </c:pt>
                <c:pt idx="77">
                  <c:v>2.0178928242358158</c:v>
                </c:pt>
                <c:pt idx="78">
                  <c:v>4.3909004051303313</c:v>
                </c:pt>
              </c:numCache>
            </c:numRef>
          </c:val>
          <c:smooth val="0"/>
          <c:extLst>
            <c:ext xmlns:c16="http://schemas.microsoft.com/office/drawing/2014/chart" uri="{C3380CC4-5D6E-409C-BE32-E72D297353CC}">
              <c16:uniqueId val="{00000001-0D2F-4BE2-B88B-10BCA0DCE829}"/>
            </c:ext>
          </c:extLst>
        </c:ser>
        <c:dLbls>
          <c:showLegendKey val="0"/>
          <c:showVal val="0"/>
          <c:showCatName val="0"/>
          <c:showSerName val="0"/>
          <c:showPercent val="0"/>
          <c:showBubbleSize val="0"/>
        </c:dLbls>
        <c:marker val="1"/>
        <c:smooth val="0"/>
        <c:axId val="251438976"/>
        <c:axId val="251440512"/>
      </c:lineChart>
      <c:lineChart>
        <c:grouping val="standard"/>
        <c:varyColors val="0"/>
        <c:ser>
          <c:idx val="2"/>
          <c:order val="2"/>
          <c:tx>
            <c:strRef>
              <c:f>'Appendix Figure D.3'!$AS$1</c:f>
              <c:strCache>
                <c:ptCount val="1"/>
                <c:pt idx="0">
                  <c:v>UCCH: Rents (RHS)</c:v>
                </c:pt>
              </c:strCache>
            </c:strRef>
          </c:tx>
          <c:spPr>
            <a:ln>
              <a:solidFill>
                <a:srgbClr val="1F497D">
                  <a:lumMod val="60000"/>
                  <a:lumOff val="40000"/>
                </a:srgbClr>
              </a:solidFill>
              <a:prstDash val="sysDash"/>
            </a:ln>
          </c:spPr>
          <c:marker>
            <c:symbol val="none"/>
          </c:marker>
          <c:cat>
            <c:numRef>
              <c:f>'Appendix Figure D.3'!$AN$18:$AN$96</c:f>
              <c:numCache>
                <c:formatCode>General</c:formatCode>
                <c:ptCount val="79"/>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numCache>
            </c:numRef>
          </c:cat>
          <c:val>
            <c:numRef>
              <c:f>'Appendix Figure D.3'!$AS$18:$AS$96</c:f>
              <c:numCache>
                <c:formatCode>General</c:formatCode>
                <c:ptCount val="79"/>
                <c:pt idx="12">
                  <c:v>-1.4052515654057276</c:v>
                </c:pt>
                <c:pt idx="13">
                  <c:v>-2.0833685531267649</c:v>
                </c:pt>
                <c:pt idx="14">
                  <c:v>-2.6112228828302597</c:v>
                </c:pt>
                <c:pt idx="15">
                  <c:v>-2.3377462845343713</c:v>
                </c:pt>
                <c:pt idx="16">
                  <c:v>-2.3087339720152236</c:v>
                </c:pt>
                <c:pt idx="17">
                  <c:v>-2.1606550440871071</c:v>
                </c:pt>
                <c:pt idx="18">
                  <c:v>-2.1198271694764346</c:v>
                </c:pt>
                <c:pt idx="19">
                  <c:v>-1.8175370863880191</c:v>
                </c:pt>
                <c:pt idx="20">
                  <c:v>-1.4381576098579394</c:v>
                </c:pt>
                <c:pt idx="21">
                  <c:v>-1.1649372603176091</c:v>
                </c:pt>
                <c:pt idx="22">
                  <c:v>-0.93863374192123983</c:v>
                </c:pt>
                <c:pt idx="23">
                  <c:v>-1.1829712194018371</c:v>
                </c:pt>
                <c:pt idx="24">
                  <c:v>-1.5422094062728338</c:v>
                </c:pt>
                <c:pt idx="25">
                  <c:v>-2.1052178807111059</c:v>
                </c:pt>
                <c:pt idx="26">
                  <c:v>-2.8262997812201851</c:v>
                </c:pt>
                <c:pt idx="27">
                  <c:v>-2.9280524437986877</c:v>
                </c:pt>
                <c:pt idx="28">
                  <c:v>-2.9651470662426176</c:v>
                </c:pt>
                <c:pt idx="29">
                  <c:v>-2.5094124199409369</c:v>
                </c:pt>
                <c:pt idx="30">
                  <c:v>-1.4273338442477312</c:v>
                </c:pt>
                <c:pt idx="31">
                  <c:v>-0.41576414485689311</c:v>
                </c:pt>
                <c:pt idx="32">
                  <c:v>0.74000116474561295</c:v>
                </c:pt>
                <c:pt idx="33">
                  <c:v>1.7761190539198253</c:v>
                </c:pt>
                <c:pt idx="34">
                  <c:v>2.6448048086477143</c:v>
                </c:pt>
                <c:pt idx="35">
                  <c:v>3.4185333668222158</c:v>
                </c:pt>
                <c:pt idx="36">
                  <c:v>4.0247813259118965</c:v>
                </c:pt>
                <c:pt idx="37">
                  <c:v>4.7538837555584399</c:v>
                </c:pt>
                <c:pt idx="38">
                  <c:v>5.5387284684296985</c:v>
                </c:pt>
                <c:pt idx="39">
                  <c:v>6.019452057794477</c:v>
                </c:pt>
                <c:pt idx="40">
                  <c:v>5.9022097866269272</c:v>
                </c:pt>
                <c:pt idx="41">
                  <c:v>5.2857505349547207</c:v>
                </c:pt>
                <c:pt idx="42">
                  <c:v>4.5702603679117102</c:v>
                </c:pt>
                <c:pt idx="43">
                  <c:v>4.0760392320189771</c:v>
                </c:pt>
                <c:pt idx="44">
                  <c:v>3.8278192426559268</c:v>
                </c:pt>
                <c:pt idx="45">
                  <c:v>3.7759678638246457</c:v>
                </c:pt>
                <c:pt idx="46">
                  <c:v>3.8945426885125776</c:v>
                </c:pt>
                <c:pt idx="47">
                  <c:v>3.8688740248042692</c:v>
                </c:pt>
                <c:pt idx="48">
                  <c:v>3.8868790419289447</c:v>
                </c:pt>
                <c:pt idx="49">
                  <c:v>3.867060726682134</c:v>
                </c:pt>
                <c:pt idx="50">
                  <c:v>3.585643260544344</c:v>
                </c:pt>
                <c:pt idx="51">
                  <c:v>2.9933903898154179</c:v>
                </c:pt>
                <c:pt idx="52">
                  <c:v>2.3288688465630445</c:v>
                </c:pt>
                <c:pt idx="53">
                  <c:v>1.6028104429212764</c:v>
                </c:pt>
                <c:pt idx="54">
                  <c:v>1.066287708188969</c:v>
                </c:pt>
                <c:pt idx="55">
                  <c:v>0.62536334286534567</c:v>
                </c:pt>
                <c:pt idx="56">
                  <c:v>4.3009203746676224E-2</c:v>
                </c:pt>
                <c:pt idx="57">
                  <c:v>-0.67889792207071897</c:v>
                </c:pt>
                <c:pt idx="58">
                  <c:v>-1.4129341147049455</c:v>
                </c:pt>
                <c:pt idx="59">
                  <c:v>-2.0298676798509123</c:v>
                </c:pt>
                <c:pt idx="60">
                  <c:v>-2.2781484318352168</c:v>
                </c:pt>
                <c:pt idx="61">
                  <c:v>-2.150361974335981</c:v>
                </c:pt>
                <c:pt idx="62">
                  <c:v>-1.6789711168671662</c:v>
                </c:pt>
                <c:pt idx="63">
                  <c:v>-1.1145578825001372</c:v>
                </c:pt>
                <c:pt idx="64">
                  <c:v>-0.71053114571756937</c:v>
                </c:pt>
                <c:pt idx="65">
                  <c:v>-0.41892915389430441</c:v>
                </c:pt>
                <c:pt idx="66">
                  <c:v>-0.38350793663139338</c:v>
                </c:pt>
                <c:pt idx="67">
                  <c:v>-0.44820783885630178</c:v>
                </c:pt>
                <c:pt idx="68">
                  <c:v>-0.53692499831544782</c:v>
                </c:pt>
                <c:pt idx="69">
                  <c:v>-0.7218942996589891</c:v>
                </c:pt>
                <c:pt idx="70">
                  <c:v>-0.95260133298452387</c:v>
                </c:pt>
                <c:pt idx="71">
                  <c:v>-1.1194356528876641</c:v>
                </c:pt>
                <c:pt idx="72">
                  <c:v>-1.2595975569438531</c:v>
                </c:pt>
                <c:pt idx="73">
                  <c:v>-1.3628812271097803</c:v>
                </c:pt>
                <c:pt idx="74">
                  <c:v>-1.2455590400628505</c:v>
                </c:pt>
                <c:pt idx="75">
                  <c:v>-1.0250346679068036</c:v>
                </c:pt>
                <c:pt idx="76">
                  <c:v>-0.6561292062220323</c:v>
                </c:pt>
                <c:pt idx="77">
                  <c:v>-0.20913608494576272</c:v>
                </c:pt>
                <c:pt idx="78">
                  <c:v>0.11128328413360745</c:v>
                </c:pt>
              </c:numCache>
            </c:numRef>
          </c:val>
          <c:smooth val="0"/>
          <c:extLst>
            <c:ext xmlns:c16="http://schemas.microsoft.com/office/drawing/2014/chart" uri="{C3380CC4-5D6E-409C-BE32-E72D297353CC}">
              <c16:uniqueId val="{00000002-0D2F-4BE2-B88B-10BCA0DCE829}"/>
            </c:ext>
          </c:extLst>
        </c:ser>
        <c:dLbls>
          <c:showLegendKey val="0"/>
          <c:showVal val="0"/>
          <c:showCatName val="0"/>
          <c:showSerName val="0"/>
          <c:showPercent val="0"/>
          <c:showBubbleSize val="0"/>
        </c:dLbls>
        <c:marker val="1"/>
        <c:smooth val="0"/>
        <c:axId val="251447936"/>
        <c:axId val="251446400"/>
      </c:lineChart>
      <c:catAx>
        <c:axId val="251438976"/>
        <c:scaling>
          <c:orientation val="minMax"/>
        </c:scaling>
        <c:delete val="0"/>
        <c:axPos val="b"/>
        <c:numFmt formatCode="General" sourceLinked="1"/>
        <c:majorTickMark val="out"/>
        <c:minorTickMark val="none"/>
        <c:tickLblPos val="low"/>
        <c:crossAx val="251440512"/>
        <c:crosses val="autoZero"/>
        <c:auto val="1"/>
        <c:lblAlgn val="ctr"/>
        <c:lblOffset val="100"/>
        <c:tickLblSkip val="16"/>
        <c:tickMarkSkip val="4"/>
        <c:noMultiLvlLbl val="0"/>
      </c:catAx>
      <c:valAx>
        <c:axId val="251440512"/>
        <c:scaling>
          <c:orientation val="minMax"/>
          <c:max val="30"/>
          <c:min val="-30"/>
        </c:scaling>
        <c:delete val="0"/>
        <c:axPos val="l"/>
        <c:numFmt formatCode="#,##0" sourceLinked="0"/>
        <c:majorTickMark val="out"/>
        <c:minorTickMark val="none"/>
        <c:tickLblPos val="nextTo"/>
        <c:crossAx val="251438976"/>
        <c:crosses val="autoZero"/>
        <c:crossBetween val="between"/>
      </c:valAx>
      <c:valAx>
        <c:axId val="251446400"/>
        <c:scaling>
          <c:orientation val="minMax"/>
          <c:max val="6"/>
          <c:min val="-6"/>
        </c:scaling>
        <c:delete val="0"/>
        <c:axPos val="r"/>
        <c:numFmt formatCode="0" sourceLinked="0"/>
        <c:majorTickMark val="out"/>
        <c:minorTickMark val="none"/>
        <c:tickLblPos val="nextTo"/>
        <c:crossAx val="251447936"/>
        <c:crosses val="max"/>
        <c:crossBetween val="between"/>
      </c:valAx>
      <c:catAx>
        <c:axId val="251447936"/>
        <c:scaling>
          <c:orientation val="minMax"/>
        </c:scaling>
        <c:delete val="1"/>
        <c:axPos val="b"/>
        <c:numFmt formatCode="General" sourceLinked="1"/>
        <c:majorTickMark val="out"/>
        <c:minorTickMark val="none"/>
        <c:tickLblPos val="none"/>
        <c:crossAx val="251446400"/>
        <c:crosses val="autoZero"/>
        <c:auto val="1"/>
        <c:lblAlgn val="ctr"/>
        <c:lblOffset val="100"/>
        <c:noMultiLvlLbl val="0"/>
      </c:catAx>
    </c:plotArea>
    <c:legend>
      <c:legendPos val="r"/>
      <c:layout>
        <c:manualLayout>
          <c:xMode val="edge"/>
          <c:yMode val="edge"/>
          <c:x val="0.1095476190476191"/>
          <c:y val="0.70252611940298459"/>
          <c:w val="0.7945714285714286"/>
          <c:h val="0.18650953565505804"/>
        </c:manualLayout>
      </c:layout>
      <c:overlay val="0"/>
    </c:legend>
    <c:plotVisOnly val="1"/>
    <c:dispBlanksAs val="gap"/>
    <c:showDLblsOverMax val="0"/>
  </c:chart>
  <c:spPr>
    <a:solidFill>
      <a:sysClr val="window" lastClr="FFFFFF"/>
    </a:solidFill>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1232" l="0.70000000000000062" r="0.70000000000000062" t="0.75000000000001232"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9106924461667708E-2"/>
          <c:y val="4.1706117224042133E-2"/>
          <c:w val="0.84468318423547961"/>
          <c:h val="0.85433872169850533"/>
        </c:manualLayout>
      </c:layout>
      <c:lineChart>
        <c:grouping val="standard"/>
        <c:varyColors val="0"/>
        <c:ser>
          <c:idx val="0"/>
          <c:order val="0"/>
          <c:tx>
            <c:strRef>
              <c:f>'Appendix Figure D.3'!$AV$1</c:f>
              <c:strCache>
                <c:ptCount val="1"/>
                <c:pt idx="0">
                  <c:v>Number of loans, thousands</c:v>
                </c:pt>
              </c:strCache>
            </c:strRef>
          </c:tx>
          <c:spPr>
            <a:ln>
              <a:solidFill>
                <a:schemeClr val="bg1">
                  <a:lumMod val="75000"/>
                </a:schemeClr>
              </a:solidFill>
            </a:ln>
          </c:spPr>
          <c:marker>
            <c:symbol val="none"/>
          </c:marker>
          <c:cat>
            <c:numRef>
              <c:f>'Appendix Figure D.3'!$AU$2:$AU$180</c:f>
              <c:numCache>
                <c:formatCode>General</c:formatCode>
                <c:ptCount val="179"/>
                <c:pt idx="0">
                  <c:v>1975</c:v>
                </c:pt>
                <c:pt idx="1">
                  <c:v>1975</c:v>
                </c:pt>
                <c:pt idx="2">
                  <c:v>1975</c:v>
                </c:pt>
                <c:pt idx="3">
                  <c:v>1975</c:v>
                </c:pt>
                <c:pt idx="4">
                  <c:v>1976</c:v>
                </c:pt>
                <c:pt idx="5">
                  <c:v>1976</c:v>
                </c:pt>
                <c:pt idx="6">
                  <c:v>1976</c:v>
                </c:pt>
                <c:pt idx="7">
                  <c:v>1976</c:v>
                </c:pt>
                <c:pt idx="8">
                  <c:v>1977</c:v>
                </c:pt>
                <c:pt idx="9">
                  <c:v>1977</c:v>
                </c:pt>
                <c:pt idx="10">
                  <c:v>1977</c:v>
                </c:pt>
                <c:pt idx="11">
                  <c:v>1977</c:v>
                </c:pt>
                <c:pt idx="12">
                  <c:v>1978</c:v>
                </c:pt>
                <c:pt idx="13">
                  <c:v>1978</c:v>
                </c:pt>
                <c:pt idx="14">
                  <c:v>1978</c:v>
                </c:pt>
                <c:pt idx="15">
                  <c:v>1978</c:v>
                </c:pt>
                <c:pt idx="16">
                  <c:v>1979</c:v>
                </c:pt>
                <c:pt idx="17">
                  <c:v>1979</c:v>
                </c:pt>
                <c:pt idx="18">
                  <c:v>1979</c:v>
                </c:pt>
                <c:pt idx="19">
                  <c:v>1979</c:v>
                </c:pt>
                <c:pt idx="20">
                  <c:v>1980</c:v>
                </c:pt>
                <c:pt idx="21">
                  <c:v>1980</c:v>
                </c:pt>
                <c:pt idx="22">
                  <c:v>1980</c:v>
                </c:pt>
                <c:pt idx="23">
                  <c:v>1980</c:v>
                </c:pt>
                <c:pt idx="24">
                  <c:v>1981</c:v>
                </c:pt>
                <c:pt idx="25">
                  <c:v>1981</c:v>
                </c:pt>
                <c:pt idx="26">
                  <c:v>1981</c:v>
                </c:pt>
                <c:pt idx="27">
                  <c:v>1981</c:v>
                </c:pt>
                <c:pt idx="28">
                  <c:v>1982</c:v>
                </c:pt>
                <c:pt idx="29">
                  <c:v>1982</c:v>
                </c:pt>
                <c:pt idx="30">
                  <c:v>1982</c:v>
                </c:pt>
                <c:pt idx="31">
                  <c:v>1982</c:v>
                </c:pt>
                <c:pt idx="32">
                  <c:v>1983</c:v>
                </c:pt>
                <c:pt idx="33">
                  <c:v>1983</c:v>
                </c:pt>
                <c:pt idx="34">
                  <c:v>1983</c:v>
                </c:pt>
                <c:pt idx="35">
                  <c:v>1983</c:v>
                </c:pt>
                <c:pt idx="36">
                  <c:v>1984</c:v>
                </c:pt>
                <c:pt idx="37">
                  <c:v>1984</c:v>
                </c:pt>
                <c:pt idx="38">
                  <c:v>1984</c:v>
                </c:pt>
                <c:pt idx="39">
                  <c:v>1984</c:v>
                </c:pt>
                <c:pt idx="40">
                  <c:v>1985</c:v>
                </c:pt>
                <c:pt idx="41">
                  <c:v>1985</c:v>
                </c:pt>
                <c:pt idx="42">
                  <c:v>1985</c:v>
                </c:pt>
                <c:pt idx="43">
                  <c:v>1985</c:v>
                </c:pt>
                <c:pt idx="44">
                  <c:v>1986</c:v>
                </c:pt>
                <c:pt idx="45">
                  <c:v>1986</c:v>
                </c:pt>
                <c:pt idx="46">
                  <c:v>1986</c:v>
                </c:pt>
                <c:pt idx="47">
                  <c:v>1986</c:v>
                </c:pt>
                <c:pt idx="48">
                  <c:v>1987</c:v>
                </c:pt>
                <c:pt idx="49">
                  <c:v>1987</c:v>
                </c:pt>
                <c:pt idx="50">
                  <c:v>1987</c:v>
                </c:pt>
                <c:pt idx="51">
                  <c:v>1987</c:v>
                </c:pt>
                <c:pt idx="52">
                  <c:v>1988</c:v>
                </c:pt>
                <c:pt idx="53">
                  <c:v>1988</c:v>
                </c:pt>
                <c:pt idx="54">
                  <c:v>1988</c:v>
                </c:pt>
                <c:pt idx="55">
                  <c:v>1988</c:v>
                </c:pt>
                <c:pt idx="56">
                  <c:v>1989</c:v>
                </c:pt>
                <c:pt idx="57">
                  <c:v>1989</c:v>
                </c:pt>
                <c:pt idx="58">
                  <c:v>1989</c:v>
                </c:pt>
                <c:pt idx="59">
                  <c:v>1989</c:v>
                </c:pt>
                <c:pt idx="60">
                  <c:v>1990</c:v>
                </c:pt>
                <c:pt idx="61">
                  <c:v>1990</c:v>
                </c:pt>
                <c:pt idx="62">
                  <c:v>1990</c:v>
                </c:pt>
                <c:pt idx="63">
                  <c:v>1990</c:v>
                </c:pt>
                <c:pt idx="64">
                  <c:v>1991</c:v>
                </c:pt>
                <c:pt idx="65">
                  <c:v>1991</c:v>
                </c:pt>
                <c:pt idx="66">
                  <c:v>1991</c:v>
                </c:pt>
                <c:pt idx="67">
                  <c:v>1991</c:v>
                </c:pt>
                <c:pt idx="68">
                  <c:v>1992</c:v>
                </c:pt>
                <c:pt idx="69">
                  <c:v>1992</c:v>
                </c:pt>
                <c:pt idx="70">
                  <c:v>1992</c:v>
                </c:pt>
                <c:pt idx="71">
                  <c:v>1992</c:v>
                </c:pt>
                <c:pt idx="72">
                  <c:v>1993</c:v>
                </c:pt>
                <c:pt idx="73">
                  <c:v>1993</c:v>
                </c:pt>
                <c:pt idx="74">
                  <c:v>1993</c:v>
                </c:pt>
                <c:pt idx="75">
                  <c:v>1993</c:v>
                </c:pt>
                <c:pt idx="76">
                  <c:v>1994</c:v>
                </c:pt>
                <c:pt idx="77">
                  <c:v>1994</c:v>
                </c:pt>
                <c:pt idx="78">
                  <c:v>1994</c:v>
                </c:pt>
                <c:pt idx="79">
                  <c:v>1994</c:v>
                </c:pt>
                <c:pt idx="80">
                  <c:v>1995</c:v>
                </c:pt>
                <c:pt idx="81">
                  <c:v>1995</c:v>
                </c:pt>
                <c:pt idx="82">
                  <c:v>1995</c:v>
                </c:pt>
                <c:pt idx="83">
                  <c:v>1995</c:v>
                </c:pt>
                <c:pt idx="84">
                  <c:v>1996</c:v>
                </c:pt>
                <c:pt idx="85">
                  <c:v>1996</c:v>
                </c:pt>
                <c:pt idx="86">
                  <c:v>1996</c:v>
                </c:pt>
                <c:pt idx="87">
                  <c:v>1996</c:v>
                </c:pt>
                <c:pt idx="88">
                  <c:v>1997</c:v>
                </c:pt>
                <c:pt idx="89">
                  <c:v>1997</c:v>
                </c:pt>
                <c:pt idx="90">
                  <c:v>1997</c:v>
                </c:pt>
                <c:pt idx="91">
                  <c:v>1997</c:v>
                </c:pt>
                <c:pt idx="92">
                  <c:v>1998</c:v>
                </c:pt>
                <c:pt idx="93">
                  <c:v>1998</c:v>
                </c:pt>
                <c:pt idx="94">
                  <c:v>1998</c:v>
                </c:pt>
                <c:pt idx="95">
                  <c:v>1998</c:v>
                </c:pt>
                <c:pt idx="96">
                  <c:v>1999</c:v>
                </c:pt>
                <c:pt idx="97">
                  <c:v>1999</c:v>
                </c:pt>
                <c:pt idx="98">
                  <c:v>1999</c:v>
                </c:pt>
                <c:pt idx="99">
                  <c:v>1999</c:v>
                </c:pt>
                <c:pt idx="100">
                  <c:v>2000</c:v>
                </c:pt>
                <c:pt idx="101">
                  <c:v>2000</c:v>
                </c:pt>
                <c:pt idx="102">
                  <c:v>2000</c:v>
                </c:pt>
                <c:pt idx="103">
                  <c:v>2000</c:v>
                </c:pt>
                <c:pt idx="104">
                  <c:v>2001</c:v>
                </c:pt>
                <c:pt idx="105">
                  <c:v>2001</c:v>
                </c:pt>
                <c:pt idx="106">
                  <c:v>2001</c:v>
                </c:pt>
                <c:pt idx="107">
                  <c:v>2001</c:v>
                </c:pt>
                <c:pt idx="108">
                  <c:v>2002</c:v>
                </c:pt>
                <c:pt idx="109">
                  <c:v>2002</c:v>
                </c:pt>
                <c:pt idx="110">
                  <c:v>2002</c:v>
                </c:pt>
                <c:pt idx="111">
                  <c:v>2002</c:v>
                </c:pt>
                <c:pt idx="112">
                  <c:v>2003</c:v>
                </c:pt>
                <c:pt idx="113">
                  <c:v>2003</c:v>
                </c:pt>
                <c:pt idx="114">
                  <c:v>2003</c:v>
                </c:pt>
                <c:pt idx="115">
                  <c:v>2003</c:v>
                </c:pt>
                <c:pt idx="116">
                  <c:v>2004</c:v>
                </c:pt>
                <c:pt idx="117">
                  <c:v>2004</c:v>
                </c:pt>
                <c:pt idx="118">
                  <c:v>2004</c:v>
                </c:pt>
                <c:pt idx="119">
                  <c:v>2004</c:v>
                </c:pt>
                <c:pt idx="120">
                  <c:v>2005</c:v>
                </c:pt>
                <c:pt idx="121">
                  <c:v>2005</c:v>
                </c:pt>
                <c:pt idx="122">
                  <c:v>2005</c:v>
                </c:pt>
                <c:pt idx="123">
                  <c:v>2005</c:v>
                </c:pt>
                <c:pt idx="124">
                  <c:v>2006</c:v>
                </c:pt>
                <c:pt idx="125">
                  <c:v>2006</c:v>
                </c:pt>
                <c:pt idx="126">
                  <c:v>2006</c:v>
                </c:pt>
                <c:pt idx="127">
                  <c:v>2006</c:v>
                </c:pt>
                <c:pt idx="128">
                  <c:v>2007</c:v>
                </c:pt>
                <c:pt idx="129">
                  <c:v>2007</c:v>
                </c:pt>
                <c:pt idx="130">
                  <c:v>2007</c:v>
                </c:pt>
                <c:pt idx="131">
                  <c:v>2007</c:v>
                </c:pt>
                <c:pt idx="132">
                  <c:v>2008</c:v>
                </c:pt>
                <c:pt idx="133">
                  <c:v>2008</c:v>
                </c:pt>
                <c:pt idx="134">
                  <c:v>2008</c:v>
                </c:pt>
                <c:pt idx="135">
                  <c:v>2008</c:v>
                </c:pt>
                <c:pt idx="136">
                  <c:v>2009</c:v>
                </c:pt>
                <c:pt idx="137">
                  <c:v>2009</c:v>
                </c:pt>
                <c:pt idx="138">
                  <c:v>2009</c:v>
                </c:pt>
                <c:pt idx="139">
                  <c:v>2009</c:v>
                </c:pt>
                <c:pt idx="140">
                  <c:v>2010</c:v>
                </c:pt>
                <c:pt idx="141">
                  <c:v>2010</c:v>
                </c:pt>
                <c:pt idx="142">
                  <c:v>2010</c:v>
                </c:pt>
                <c:pt idx="143">
                  <c:v>2010</c:v>
                </c:pt>
                <c:pt idx="144">
                  <c:v>2011</c:v>
                </c:pt>
                <c:pt idx="145">
                  <c:v>2011</c:v>
                </c:pt>
                <c:pt idx="146">
                  <c:v>2011</c:v>
                </c:pt>
                <c:pt idx="147">
                  <c:v>2011</c:v>
                </c:pt>
                <c:pt idx="148">
                  <c:v>2012</c:v>
                </c:pt>
                <c:pt idx="149">
                  <c:v>2012</c:v>
                </c:pt>
                <c:pt idx="150">
                  <c:v>2012</c:v>
                </c:pt>
                <c:pt idx="151">
                  <c:v>2012</c:v>
                </c:pt>
                <c:pt idx="152">
                  <c:v>2013</c:v>
                </c:pt>
                <c:pt idx="153">
                  <c:v>2013</c:v>
                </c:pt>
                <c:pt idx="154">
                  <c:v>2013</c:v>
                </c:pt>
                <c:pt idx="155">
                  <c:v>2013</c:v>
                </c:pt>
                <c:pt idx="156">
                  <c:v>2014</c:v>
                </c:pt>
                <c:pt idx="157">
                  <c:v>2014</c:v>
                </c:pt>
                <c:pt idx="158">
                  <c:v>2014</c:v>
                </c:pt>
                <c:pt idx="159">
                  <c:v>2014</c:v>
                </c:pt>
                <c:pt idx="160">
                  <c:v>2015</c:v>
                </c:pt>
                <c:pt idx="161">
                  <c:v>2015</c:v>
                </c:pt>
                <c:pt idx="162">
                  <c:v>2015</c:v>
                </c:pt>
                <c:pt idx="163">
                  <c:v>2015</c:v>
                </c:pt>
                <c:pt idx="164">
                  <c:v>2016</c:v>
                </c:pt>
                <c:pt idx="165">
                  <c:v>2016</c:v>
                </c:pt>
                <c:pt idx="166">
                  <c:v>2016</c:v>
                </c:pt>
                <c:pt idx="167">
                  <c:v>2016</c:v>
                </c:pt>
                <c:pt idx="168">
                  <c:v>2017</c:v>
                </c:pt>
                <c:pt idx="169">
                  <c:v>2017</c:v>
                </c:pt>
                <c:pt idx="170">
                  <c:v>2017</c:v>
                </c:pt>
                <c:pt idx="171">
                  <c:v>2017</c:v>
                </c:pt>
                <c:pt idx="172">
                  <c:v>2018</c:v>
                </c:pt>
                <c:pt idx="173">
                  <c:v>2018</c:v>
                </c:pt>
                <c:pt idx="174">
                  <c:v>2018</c:v>
                </c:pt>
                <c:pt idx="175">
                  <c:v>2018</c:v>
                </c:pt>
                <c:pt idx="176">
                  <c:v>2019</c:v>
                </c:pt>
                <c:pt idx="177">
                  <c:v>2019</c:v>
                </c:pt>
                <c:pt idx="178">
                  <c:v>2019</c:v>
                </c:pt>
              </c:numCache>
            </c:numRef>
          </c:cat>
          <c:val>
            <c:numRef>
              <c:f>'Appendix Figure D.3'!$AV$2:$AV$180</c:f>
              <c:numCache>
                <c:formatCode>General</c:formatCode>
                <c:ptCount val="179"/>
                <c:pt idx="3">
                  <c:v>18.327553261896313</c:v>
                </c:pt>
                <c:pt idx="4">
                  <c:v>19.000213277589619</c:v>
                </c:pt>
                <c:pt idx="5">
                  <c:v>19.744146423630287</c:v>
                </c:pt>
                <c:pt idx="6">
                  <c:v>19.016767043478936</c:v>
                </c:pt>
                <c:pt idx="7">
                  <c:v>18.906670696247332</c:v>
                </c:pt>
                <c:pt idx="8">
                  <c:v>19.244617675285554</c:v>
                </c:pt>
                <c:pt idx="9">
                  <c:v>18.571044988270653</c:v>
                </c:pt>
                <c:pt idx="10">
                  <c:v>19.182814400715824</c:v>
                </c:pt>
                <c:pt idx="11">
                  <c:v>18.952762331873657</c:v>
                </c:pt>
                <c:pt idx="12">
                  <c:v>18.737705163394789</c:v>
                </c:pt>
                <c:pt idx="13">
                  <c:v>19.339201282627204</c:v>
                </c:pt>
                <c:pt idx="14">
                  <c:v>19.486603991452576</c:v>
                </c:pt>
                <c:pt idx="15">
                  <c:v>19.503857896615742</c:v>
                </c:pt>
                <c:pt idx="16">
                  <c:v>19.031702308677168</c:v>
                </c:pt>
                <c:pt idx="17">
                  <c:v>18.689338611710358</c:v>
                </c:pt>
                <c:pt idx="18">
                  <c:v>19.899389607034983</c:v>
                </c:pt>
                <c:pt idx="19">
                  <c:v>21.39554966904063</c:v>
                </c:pt>
                <c:pt idx="20">
                  <c:v>22.696402992659056</c:v>
                </c:pt>
                <c:pt idx="21">
                  <c:v>23.384562604106126</c:v>
                </c:pt>
                <c:pt idx="22">
                  <c:v>24.146624974569331</c:v>
                </c:pt>
                <c:pt idx="23">
                  <c:v>22.842722712953211</c:v>
                </c:pt>
                <c:pt idx="24">
                  <c:v>22.39320472169662</c:v>
                </c:pt>
                <c:pt idx="25">
                  <c:v>22.440397712506584</c:v>
                </c:pt>
                <c:pt idx="26">
                  <c:v>22.269873010139975</c:v>
                </c:pt>
                <c:pt idx="27">
                  <c:v>22.731620376887463</c:v>
                </c:pt>
                <c:pt idx="28">
                  <c:v>22.396907340232378</c:v>
                </c:pt>
                <c:pt idx="29">
                  <c:v>21.855475027485365</c:v>
                </c:pt>
                <c:pt idx="30">
                  <c:v>20.383374772026745</c:v>
                </c:pt>
                <c:pt idx="31">
                  <c:v>20.74899323857947</c:v>
                </c:pt>
                <c:pt idx="32">
                  <c:v>21.336762266715329</c:v>
                </c:pt>
                <c:pt idx="33">
                  <c:v>22.423059109722807</c:v>
                </c:pt>
                <c:pt idx="34">
                  <c:v>24.061830401957828</c:v>
                </c:pt>
                <c:pt idx="35">
                  <c:v>24.160424145747324</c:v>
                </c:pt>
                <c:pt idx="36">
                  <c:v>24.30190912500974</c:v>
                </c:pt>
                <c:pt idx="37">
                  <c:v>24.312205777550094</c:v>
                </c:pt>
                <c:pt idx="38">
                  <c:v>23.929729467722172</c:v>
                </c:pt>
                <c:pt idx="39">
                  <c:v>24.145814089527487</c:v>
                </c:pt>
                <c:pt idx="40">
                  <c:v>23.794122855360914</c:v>
                </c:pt>
                <c:pt idx="41">
                  <c:v>24.036094190059263</c:v>
                </c:pt>
                <c:pt idx="42">
                  <c:v>24.412790001501879</c:v>
                </c:pt>
                <c:pt idx="43">
                  <c:v>24.282974905512372</c:v>
                </c:pt>
                <c:pt idx="44">
                  <c:v>24.672664962680852</c:v>
                </c:pt>
                <c:pt idx="45">
                  <c:v>24.408384214145066</c:v>
                </c:pt>
                <c:pt idx="46">
                  <c:v>24.062517727424094</c:v>
                </c:pt>
                <c:pt idx="47">
                  <c:v>23.86286539625036</c:v>
                </c:pt>
                <c:pt idx="48">
                  <c:v>22.998594294355954</c:v>
                </c:pt>
                <c:pt idx="49">
                  <c:v>22.825267309926641</c:v>
                </c:pt>
                <c:pt idx="50">
                  <c:v>23.98618406897614</c:v>
                </c:pt>
                <c:pt idx="51">
                  <c:v>24.654156683149996</c:v>
                </c:pt>
                <c:pt idx="52">
                  <c:v>25.660721249902608</c:v>
                </c:pt>
                <c:pt idx="53">
                  <c:v>27.265282937441292</c:v>
                </c:pt>
                <c:pt idx="54">
                  <c:v>29.236432886831562</c:v>
                </c:pt>
                <c:pt idx="55">
                  <c:v>32.029100679669114</c:v>
                </c:pt>
                <c:pt idx="56">
                  <c:v>33.260424242050007</c:v>
                </c:pt>
                <c:pt idx="57">
                  <c:v>35.052899838450188</c:v>
                </c:pt>
                <c:pt idx="58">
                  <c:v>34.988350939814239</c:v>
                </c:pt>
                <c:pt idx="59">
                  <c:v>33.423996871687521</c:v>
                </c:pt>
                <c:pt idx="60">
                  <c:v>32.450580214362112</c:v>
                </c:pt>
                <c:pt idx="61">
                  <c:v>30.019712160459921</c:v>
                </c:pt>
                <c:pt idx="62">
                  <c:v>28.066867122623126</c:v>
                </c:pt>
                <c:pt idx="63">
                  <c:v>26.863201833859662</c:v>
                </c:pt>
                <c:pt idx="64">
                  <c:v>26.400748073070513</c:v>
                </c:pt>
                <c:pt idx="65">
                  <c:v>26.65816438657939</c:v>
                </c:pt>
                <c:pt idx="66">
                  <c:v>28.132191474833114</c:v>
                </c:pt>
                <c:pt idx="67">
                  <c:v>29.291489578891305</c:v>
                </c:pt>
                <c:pt idx="68">
                  <c:v>30.667532062917758</c:v>
                </c:pt>
                <c:pt idx="69">
                  <c:v>32.552677532181129</c:v>
                </c:pt>
                <c:pt idx="70">
                  <c:v>34.374497939950928</c:v>
                </c:pt>
                <c:pt idx="71">
                  <c:v>36.456469162972503</c:v>
                </c:pt>
                <c:pt idx="72">
                  <c:v>35.324589328873188</c:v>
                </c:pt>
                <c:pt idx="73">
                  <c:v>33.929392909655057</c:v>
                </c:pt>
                <c:pt idx="74">
                  <c:v>33.502599445539765</c:v>
                </c:pt>
                <c:pt idx="75">
                  <c:v>33.432762210355541</c:v>
                </c:pt>
                <c:pt idx="76">
                  <c:v>35.475805310904803</c:v>
                </c:pt>
                <c:pt idx="77">
                  <c:v>38.074852022966134</c:v>
                </c:pt>
                <c:pt idx="78">
                  <c:v>39.264671273942177</c:v>
                </c:pt>
                <c:pt idx="79">
                  <c:v>40.252251940900322</c:v>
                </c:pt>
                <c:pt idx="80">
                  <c:v>40.564327380873422</c:v>
                </c:pt>
                <c:pt idx="81">
                  <c:v>40.899826642813331</c:v>
                </c:pt>
                <c:pt idx="82">
                  <c:v>41.274595621460847</c:v>
                </c:pt>
                <c:pt idx="83">
                  <c:v>40.770124299071249</c:v>
                </c:pt>
                <c:pt idx="84">
                  <c:v>41.630352972986728</c:v>
                </c:pt>
                <c:pt idx="85">
                  <c:v>42.330525345730884</c:v>
                </c:pt>
                <c:pt idx="86">
                  <c:v>45.286286853418744</c:v>
                </c:pt>
                <c:pt idx="87">
                  <c:v>48.594106957556427</c:v>
                </c:pt>
                <c:pt idx="88">
                  <c:v>49.423613178832063</c:v>
                </c:pt>
                <c:pt idx="89">
                  <c:v>52.445680699426333</c:v>
                </c:pt>
                <c:pt idx="90">
                  <c:v>51.963009084253045</c:v>
                </c:pt>
                <c:pt idx="91">
                  <c:v>50.192429768699967</c:v>
                </c:pt>
                <c:pt idx="92">
                  <c:v>50.803644879113591</c:v>
                </c:pt>
                <c:pt idx="93">
                  <c:v>50.273367273285302</c:v>
                </c:pt>
                <c:pt idx="94">
                  <c:v>51.611552649484267</c:v>
                </c:pt>
                <c:pt idx="95">
                  <c:v>53.237527807479417</c:v>
                </c:pt>
                <c:pt idx="96">
                  <c:v>55.101087105764357</c:v>
                </c:pt>
                <c:pt idx="97">
                  <c:v>57.190449517078108</c:v>
                </c:pt>
                <c:pt idx="98">
                  <c:v>59.47278296287751</c:v>
                </c:pt>
                <c:pt idx="99">
                  <c:v>61.36331800004114</c:v>
                </c:pt>
                <c:pt idx="100">
                  <c:v>62.486304492586825</c:v>
                </c:pt>
                <c:pt idx="101">
                  <c:v>62.72484360977171</c:v>
                </c:pt>
                <c:pt idx="102">
                  <c:v>63.919479942735521</c:v>
                </c:pt>
                <c:pt idx="103">
                  <c:v>64.358222102598788</c:v>
                </c:pt>
                <c:pt idx="104">
                  <c:v>63.182684046327068</c:v>
                </c:pt>
                <c:pt idx="105">
                  <c:v>62.509969413690534</c:v>
                </c:pt>
                <c:pt idx="106">
                  <c:v>59.707391113213347</c:v>
                </c:pt>
                <c:pt idx="107">
                  <c:v>57.797137327291814</c:v>
                </c:pt>
                <c:pt idx="108">
                  <c:v>57.649992948858895</c:v>
                </c:pt>
                <c:pt idx="109">
                  <c:v>59.95043673724993</c:v>
                </c:pt>
                <c:pt idx="110">
                  <c:v>64.115285823864866</c:v>
                </c:pt>
                <c:pt idx="111">
                  <c:v>68.785342821360786</c:v>
                </c:pt>
                <c:pt idx="112">
                  <c:v>71.348242159999955</c:v>
                </c:pt>
                <c:pt idx="113">
                  <c:v>71.797862654262133</c:v>
                </c:pt>
                <c:pt idx="114">
                  <c:v>70.830592591120464</c:v>
                </c:pt>
                <c:pt idx="115">
                  <c:v>73.103999999999999</c:v>
                </c:pt>
                <c:pt idx="116">
                  <c:v>75.674999999999997</c:v>
                </c:pt>
                <c:pt idx="117">
                  <c:v>79.347999999999999</c:v>
                </c:pt>
                <c:pt idx="118">
                  <c:v>79.968000000000004</c:v>
                </c:pt>
                <c:pt idx="119">
                  <c:v>80.024000000000001</c:v>
                </c:pt>
                <c:pt idx="120">
                  <c:v>79.227000000000004</c:v>
                </c:pt>
                <c:pt idx="121">
                  <c:v>78.998999999999995</c:v>
                </c:pt>
                <c:pt idx="122">
                  <c:v>81.141000000000005</c:v>
                </c:pt>
                <c:pt idx="123">
                  <c:v>84.638999999999996</c:v>
                </c:pt>
                <c:pt idx="124">
                  <c:v>87.680999999999997</c:v>
                </c:pt>
                <c:pt idx="125">
                  <c:v>87.221000000000004</c:v>
                </c:pt>
                <c:pt idx="126">
                  <c:v>86.825000000000003</c:v>
                </c:pt>
                <c:pt idx="127">
                  <c:v>82.649000000000001</c:v>
                </c:pt>
                <c:pt idx="128">
                  <c:v>79.146000000000001</c:v>
                </c:pt>
                <c:pt idx="129">
                  <c:v>74.971000000000004</c:v>
                </c:pt>
                <c:pt idx="130">
                  <c:v>69.043000000000006</c:v>
                </c:pt>
                <c:pt idx="131">
                  <c:v>63.332999999999998</c:v>
                </c:pt>
                <c:pt idx="132">
                  <c:v>57.093000000000004</c:v>
                </c:pt>
                <c:pt idx="133">
                  <c:v>52.722000000000001</c:v>
                </c:pt>
                <c:pt idx="134">
                  <c:v>47.334000000000003</c:v>
                </c:pt>
                <c:pt idx="135">
                  <c:v>40.39</c:v>
                </c:pt>
                <c:pt idx="136">
                  <c:v>35.433999999999997</c:v>
                </c:pt>
                <c:pt idx="137">
                  <c:v>28.78</c:v>
                </c:pt>
                <c:pt idx="138">
                  <c:v>23.847000000000001</c:v>
                </c:pt>
                <c:pt idx="139">
                  <c:v>22.079000000000001</c:v>
                </c:pt>
                <c:pt idx="140">
                  <c:v>21.376000000000001</c:v>
                </c:pt>
                <c:pt idx="141">
                  <c:v>20.234000000000002</c:v>
                </c:pt>
                <c:pt idx="142">
                  <c:v>18.992999999999999</c:v>
                </c:pt>
                <c:pt idx="143">
                  <c:v>17.152000000000001</c:v>
                </c:pt>
                <c:pt idx="144">
                  <c:v>15.499000000000001</c:v>
                </c:pt>
                <c:pt idx="145">
                  <c:v>13.337999999999999</c:v>
                </c:pt>
                <c:pt idx="146">
                  <c:v>11.234</c:v>
                </c:pt>
                <c:pt idx="147">
                  <c:v>10.541</c:v>
                </c:pt>
                <c:pt idx="148">
                  <c:v>10.439</c:v>
                </c:pt>
                <c:pt idx="149">
                  <c:v>10.638999999999999</c:v>
                </c:pt>
                <c:pt idx="150">
                  <c:v>11.26</c:v>
                </c:pt>
                <c:pt idx="151">
                  <c:v>13.569000000000001</c:v>
                </c:pt>
                <c:pt idx="152">
                  <c:v>13.183</c:v>
                </c:pt>
                <c:pt idx="153">
                  <c:v>13.233000000000001</c:v>
                </c:pt>
                <c:pt idx="154">
                  <c:v>13.707000000000001</c:v>
                </c:pt>
                <c:pt idx="155">
                  <c:v>12.875</c:v>
                </c:pt>
                <c:pt idx="156">
                  <c:v>14.12</c:v>
                </c:pt>
                <c:pt idx="157">
                  <c:v>15.516999999999999</c:v>
                </c:pt>
                <c:pt idx="158">
                  <c:v>17.161000000000001</c:v>
                </c:pt>
                <c:pt idx="159">
                  <c:v>19.125</c:v>
                </c:pt>
                <c:pt idx="160">
                  <c:v>20.968</c:v>
                </c:pt>
                <c:pt idx="161">
                  <c:v>22.001000000000001</c:v>
                </c:pt>
                <c:pt idx="162">
                  <c:v>22.515000000000001</c:v>
                </c:pt>
                <c:pt idx="163">
                  <c:v>22.361999999999998</c:v>
                </c:pt>
                <c:pt idx="164">
                  <c:v>21.916</c:v>
                </c:pt>
                <c:pt idx="165">
                  <c:v>22.184000000000001</c:v>
                </c:pt>
                <c:pt idx="166">
                  <c:v>22.745000000000001</c:v>
                </c:pt>
                <c:pt idx="167">
                  <c:v>23.588999999999999</c:v>
                </c:pt>
                <c:pt idx="168">
                  <c:v>24.779</c:v>
                </c:pt>
                <c:pt idx="169">
                  <c:v>25.745999999999999</c:v>
                </c:pt>
                <c:pt idx="170">
                  <c:v>26.911000000000001</c:v>
                </c:pt>
                <c:pt idx="171">
                  <c:v>28.02</c:v>
                </c:pt>
                <c:pt idx="172">
                  <c:v>28.539000000000001</c:v>
                </c:pt>
                <c:pt idx="173">
                  <c:v>29.164000000000001</c:v>
                </c:pt>
                <c:pt idx="174">
                  <c:v>29.748999999999999</c:v>
                </c:pt>
                <c:pt idx="175">
                  <c:v>30.629000000000001</c:v>
                </c:pt>
                <c:pt idx="176">
                  <c:v>30.981000000000002</c:v>
                </c:pt>
                <c:pt idx="177">
                  <c:v>31.623000000000001</c:v>
                </c:pt>
                <c:pt idx="178">
                  <c:v>32.475999999999999</c:v>
                </c:pt>
              </c:numCache>
            </c:numRef>
          </c:val>
          <c:smooth val="0"/>
          <c:extLst>
            <c:ext xmlns:c16="http://schemas.microsoft.com/office/drawing/2014/chart" uri="{C3380CC4-5D6E-409C-BE32-E72D297353CC}">
              <c16:uniqueId val="{00000000-41C9-440C-824E-E8CD4A8A5F5E}"/>
            </c:ext>
          </c:extLst>
        </c:ser>
        <c:dLbls>
          <c:showLegendKey val="0"/>
          <c:showVal val="0"/>
          <c:showCatName val="0"/>
          <c:showSerName val="0"/>
          <c:showPercent val="0"/>
          <c:showBubbleSize val="0"/>
        </c:dLbls>
        <c:marker val="1"/>
        <c:smooth val="0"/>
        <c:axId val="250847616"/>
        <c:axId val="250849152"/>
      </c:lineChart>
      <c:lineChart>
        <c:grouping val="standard"/>
        <c:varyColors val="0"/>
        <c:ser>
          <c:idx val="1"/>
          <c:order val="1"/>
          <c:tx>
            <c:strRef>
              <c:f>'Appendix Figure D.3'!$AW$1</c:f>
              <c:strCache>
                <c:ptCount val="1"/>
                <c:pt idx="0">
                  <c:v>Value of loans, € billion (RHS)</c:v>
                </c:pt>
              </c:strCache>
            </c:strRef>
          </c:tx>
          <c:spPr>
            <a:ln>
              <a:solidFill>
                <a:srgbClr val="C0504D">
                  <a:lumMod val="75000"/>
                </a:srgbClr>
              </a:solidFill>
            </a:ln>
          </c:spPr>
          <c:marker>
            <c:symbol val="none"/>
          </c:marker>
          <c:cat>
            <c:numRef>
              <c:f>'Appendix Figure D.3'!$AU$2:$AU$180</c:f>
              <c:numCache>
                <c:formatCode>General</c:formatCode>
                <c:ptCount val="179"/>
                <c:pt idx="0">
                  <c:v>1975</c:v>
                </c:pt>
                <c:pt idx="1">
                  <c:v>1975</c:v>
                </c:pt>
                <c:pt idx="2">
                  <c:v>1975</c:v>
                </c:pt>
                <c:pt idx="3">
                  <c:v>1975</c:v>
                </c:pt>
                <c:pt idx="4">
                  <c:v>1976</c:v>
                </c:pt>
                <c:pt idx="5">
                  <c:v>1976</c:v>
                </c:pt>
                <c:pt idx="6">
                  <c:v>1976</c:v>
                </c:pt>
                <c:pt idx="7">
                  <c:v>1976</c:v>
                </c:pt>
                <c:pt idx="8">
                  <c:v>1977</c:v>
                </c:pt>
                <c:pt idx="9">
                  <c:v>1977</c:v>
                </c:pt>
                <c:pt idx="10">
                  <c:v>1977</c:v>
                </c:pt>
                <c:pt idx="11">
                  <c:v>1977</c:v>
                </c:pt>
                <c:pt idx="12">
                  <c:v>1978</c:v>
                </c:pt>
                <c:pt idx="13">
                  <c:v>1978</c:v>
                </c:pt>
                <c:pt idx="14">
                  <c:v>1978</c:v>
                </c:pt>
                <c:pt idx="15">
                  <c:v>1978</c:v>
                </c:pt>
                <c:pt idx="16">
                  <c:v>1979</c:v>
                </c:pt>
                <c:pt idx="17">
                  <c:v>1979</c:v>
                </c:pt>
                <c:pt idx="18">
                  <c:v>1979</c:v>
                </c:pt>
                <c:pt idx="19">
                  <c:v>1979</c:v>
                </c:pt>
                <c:pt idx="20">
                  <c:v>1980</c:v>
                </c:pt>
                <c:pt idx="21">
                  <c:v>1980</c:v>
                </c:pt>
                <c:pt idx="22">
                  <c:v>1980</c:v>
                </c:pt>
                <c:pt idx="23">
                  <c:v>1980</c:v>
                </c:pt>
                <c:pt idx="24">
                  <c:v>1981</c:v>
                </c:pt>
                <c:pt idx="25">
                  <c:v>1981</c:v>
                </c:pt>
                <c:pt idx="26">
                  <c:v>1981</c:v>
                </c:pt>
                <c:pt idx="27">
                  <c:v>1981</c:v>
                </c:pt>
                <c:pt idx="28">
                  <c:v>1982</c:v>
                </c:pt>
                <c:pt idx="29">
                  <c:v>1982</c:v>
                </c:pt>
                <c:pt idx="30">
                  <c:v>1982</c:v>
                </c:pt>
                <c:pt idx="31">
                  <c:v>1982</c:v>
                </c:pt>
                <c:pt idx="32">
                  <c:v>1983</c:v>
                </c:pt>
                <c:pt idx="33">
                  <c:v>1983</c:v>
                </c:pt>
                <c:pt idx="34">
                  <c:v>1983</c:v>
                </c:pt>
                <c:pt idx="35">
                  <c:v>1983</c:v>
                </c:pt>
                <c:pt idx="36">
                  <c:v>1984</c:v>
                </c:pt>
                <c:pt idx="37">
                  <c:v>1984</c:v>
                </c:pt>
                <c:pt idx="38">
                  <c:v>1984</c:v>
                </c:pt>
                <c:pt idx="39">
                  <c:v>1984</c:v>
                </c:pt>
                <c:pt idx="40">
                  <c:v>1985</c:v>
                </c:pt>
                <c:pt idx="41">
                  <c:v>1985</c:v>
                </c:pt>
                <c:pt idx="42">
                  <c:v>1985</c:v>
                </c:pt>
                <c:pt idx="43">
                  <c:v>1985</c:v>
                </c:pt>
                <c:pt idx="44">
                  <c:v>1986</c:v>
                </c:pt>
                <c:pt idx="45">
                  <c:v>1986</c:v>
                </c:pt>
                <c:pt idx="46">
                  <c:v>1986</c:v>
                </c:pt>
                <c:pt idx="47">
                  <c:v>1986</c:v>
                </c:pt>
                <c:pt idx="48">
                  <c:v>1987</c:v>
                </c:pt>
                <c:pt idx="49">
                  <c:v>1987</c:v>
                </c:pt>
                <c:pt idx="50">
                  <c:v>1987</c:v>
                </c:pt>
                <c:pt idx="51">
                  <c:v>1987</c:v>
                </c:pt>
                <c:pt idx="52">
                  <c:v>1988</c:v>
                </c:pt>
                <c:pt idx="53">
                  <c:v>1988</c:v>
                </c:pt>
                <c:pt idx="54">
                  <c:v>1988</c:v>
                </c:pt>
                <c:pt idx="55">
                  <c:v>1988</c:v>
                </c:pt>
                <c:pt idx="56">
                  <c:v>1989</c:v>
                </c:pt>
                <c:pt idx="57">
                  <c:v>1989</c:v>
                </c:pt>
                <c:pt idx="58">
                  <c:v>1989</c:v>
                </c:pt>
                <c:pt idx="59">
                  <c:v>1989</c:v>
                </c:pt>
                <c:pt idx="60">
                  <c:v>1990</c:v>
                </c:pt>
                <c:pt idx="61">
                  <c:v>1990</c:v>
                </c:pt>
                <c:pt idx="62">
                  <c:v>1990</c:v>
                </c:pt>
                <c:pt idx="63">
                  <c:v>1990</c:v>
                </c:pt>
                <c:pt idx="64">
                  <c:v>1991</c:v>
                </c:pt>
                <c:pt idx="65">
                  <c:v>1991</c:v>
                </c:pt>
                <c:pt idx="66">
                  <c:v>1991</c:v>
                </c:pt>
                <c:pt idx="67">
                  <c:v>1991</c:v>
                </c:pt>
                <c:pt idx="68">
                  <c:v>1992</c:v>
                </c:pt>
                <c:pt idx="69">
                  <c:v>1992</c:v>
                </c:pt>
                <c:pt idx="70">
                  <c:v>1992</c:v>
                </c:pt>
                <c:pt idx="71">
                  <c:v>1992</c:v>
                </c:pt>
                <c:pt idx="72">
                  <c:v>1993</c:v>
                </c:pt>
                <c:pt idx="73">
                  <c:v>1993</c:v>
                </c:pt>
                <c:pt idx="74">
                  <c:v>1993</c:v>
                </c:pt>
                <c:pt idx="75">
                  <c:v>1993</c:v>
                </c:pt>
                <c:pt idx="76">
                  <c:v>1994</c:v>
                </c:pt>
                <c:pt idx="77">
                  <c:v>1994</c:v>
                </c:pt>
                <c:pt idx="78">
                  <c:v>1994</c:v>
                </c:pt>
                <c:pt idx="79">
                  <c:v>1994</c:v>
                </c:pt>
                <c:pt idx="80">
                  <c:v>1995</c:v>
                </c:pt>
                <c:pt idx="81">
                  <c:v>1995</c:v>
                </c:pt>
                <c:pt idx="82">
                  <c:v>1995</c:v>
                </c:pt>
                <c:pt idx="83">
                  <c:v>1995</c:v>
                </c:pt>
                <c:pt idx="84">
                  <c:v>1996</c:v>
                </c:pt>
                <c:pt idx="85">
                  <c:v>1996</c:v>
                </c:pt>
                <c:pt idx="86">
                  <c:v>1996</c:v>
                </c:pt>
                <c:pt idx="87">
                  <c:v>1996</c:v>
                </c:pt>
                <c:pt idx="88">
                  <c:v>1997</c:v>
                </c:pt>
                <c:pt idx="89">
                  <c:v>1997</c:v>
                </c:pt>
                <c:pt idx="90">
                  <c:v>1997</c:v>
                </c:pt>
                <c:pt idx="91">
                  <c:v>1997</c:v>
                </c:pt>
                <c:pt idx="92">
                  <c:v>1998</c:v>
                </c:pt>
                <c:pt idx="93">
                  <c:v>1998</c:v>
                </c:pt>
                <c:pt idx="94">
                  <c:v>1998</c:v>
                </c:pt>
                <c:pt idx="95">
                  <c:v>1998</c:v>
                </c:pt>
                <c:pt idx="96">
                  <c:v>1999</c:v>
                </c:pt>
                <c:pt idx="97">
                  <c:v>1999</c:v>
                </c:pt>
                <c:pt idx="98">
                  <c:v>1999</c:v>
                </c:pt>
                <c:pt idx="99">
                  <c:v>1999</c:v>
                </c:pt>
                <c:pt idx="100">
                  <c:v>2000</c:v>
                </c:pt>
                <c:pt idx="101">
                  <c:v>2000</c:v>
                </c:pt>
                <c:pt idx="102">
                  <c:v>2000</c:v>
                </c:pt>
                <c:pt idx="103">
                  <c:v>2000</c:v>
                </c:pt>
                <c:pt idx="104">
                  <c:v>2001</c:v>
                </c:pt>
                <c:pt idx="105">
                  <c:v>2001</c:v>
                </c:pt>
                <c:pt idx="106">
                  <c:v>2001</c:v>
                </c:pt>
                <c:pt idx="107">
                  <c:v>2001</c:v>
                </c:pt>
                <c:pt idx="108">
                  <c:v>2002</c:v>
                </c:pt>
                <c:pt idx="109">
                  <c:v>2002</c:v>
                </c:pt>
                <c:pt idx="110">
                  <c:v>2002</c:v>
                </c:pt>
                <c:pt idx="111">
                  <c:v>2002</c:v>
                </c:pt>
                <c:pt idx="112">
                  <c:v>2003</c:v>
                </c:pt>
                <c:pt idx="113">
                  <c:v>2003</c:v>
                </c:pt>
                <c:pt idx="114">
                  <c:v>2003</c:v>
                </c:pt>
                <c:pt idx="115">
                  <c:v>2003</c:v>
                </c:pt>
                <c:pt idx="116">
                  <c:v>2004</c:v>
                </c:pt>
                <c:pt idx="117">
                  <c:v>2004</c:v>
                </c:pt>
                <c:pt idx="118">
                  <c:v>2004</c:v>
                </c:pt>
                <c:pt idx="119">
                  <c:v>2004</c:v>
                </c:pt>
                <c:pt idx="120">
                  <c:v>2005</c:v>
                </c:pt>
                <c:pt idx="121">
                  <c:v>2005</c:v>
                </c:pt>
                <c:pt idx="122">
                  <c:v>2005</c:v>
                </c:pt>
                <c:pt idx="123">
                  <c:v>2005</c:v>
                </c:pt>
                <c:pt idx="124">
                  <c:v>2006</c:v>
                </c:pt>
                <c:pt idx="125">
                  <c:v>2006</c:v>
                </c:pt>
                <c:pt idx="126">
                  <c:v>2006</c:v>
                </c:pt>
                <c:pt idx="127">
                  <c:v>2006</c:v>
                </c:pt>
                <c:pt idx="128">
                  <c:v>2007</c:v>
                </c:pt>
                <c:pt idx="129">
                  <c:v>2007</c:v>
                </c:pt>
                <c:pt idx="130">
                  <c:v>2007</c:v>
                </c:pt>
                <c:pt idx="131">
                  <c:v>2007</c:v>
                </c:pt>
                <c:pt idx="132">
                  <c:v>2008</c:v>
                </c:pt>
                <c:pt idx="133">
                  <c:v>2008</c:v>
                </c:pt>
                <c:pt idx="134">
                  <c:v>2008</c:v>
                </c:pt>
                <c:pt idx="135">
                  <c:v>2008</c:v>
                </c:pt>
                <c:pt idx="136">
                  <c:v>2009</c:v>
                </c:pt>
                <c:pt idx="137">
                  <c:v>2009</c:v>
                </c:pt>
                <c:pt idx="138">
                  <c:v>2009</c:v>
                </c:pt>
                <c:pt idx="139">
                  <c:v>2009</c:v>
                </c:pt>
                <c:pt idx="140">
                  <c:v>2010</c:v>
                </c:pt>
                <c:pt idx="141">
                  <c:v>2010</c:v>
                </c:pt>
                <c:pt idx="142">
                  <c:v>2010</c:v>
                </c:pt>
                <c:pt idx="143">
                  <c:v>2010</c:v>
                </c:pt>
                <c:pt idx="144">
                  <c:v>2011</c:v>
                </c:pt>
                <c:pt idx="145">
                  <c:v>2011</c:v>
                </c:pt>
                <c:pt idx="146">
                  <c:v>2011</c:v>
                </c:pt>
                <c:pt idx="147">
                  <c:v>2011</c:v>
                </c:pt>
                <c:pt idx="148">
                  <c:v>2012</c:v>
                </c:pt>
                <c:pt idx="149">
                  <c:v>2012</c:v>
                </c:pt>
                <c:pt idx="150">
                  <c:v>2012</c:v>
                </c:pt>
                <c:pt idx="151">
                  <c:v>2012</c:v>
                </c:pt>
                <c:pt idx="152">
                  <c:v>2013</c:v>
                </c:pt>
                <c:pt idx="153">
                  <c:v>2013</c:v>
                </c:pt>
                <c:pt idx="154">
                  <c:v>2013</c:v>
                </c:pt>
                <c:pt idx="155">
                  <c:v>2013</c:v>
                </c:pt>
                <c:pt idx="156">
                  <c:v>2014</c:v>
                </c:pt>
                <c:pt idx="157">
                  <c:v>2014</c:v>
                </c:pt>
                <c:pt idx="158">
                  <c:v>2014</c:v>
                </c:pt>
                <c:pt idx="159">
                  <c:v>2014</c:v>
                </c:pt>
                <c:pt idx="160">
                  <c:v>2015</c:v>
                </c:pt>
                <c:pt idx="161">
                  <c:v>2015</c:v>
                </c:pt>
                <c:pt idx="162">
                  <c:v>2015</c:v>
                </c:pt>
                <c:pt idx="163">
                  <c:v>2015</c:v>
                </c:pt>
                <c:pt idx="164">
                  <c:v>2016</c:v>
                </c:pt>
                <c:pt idx="165">
                  <c:v>2016</c:v>
                </c:pt>
                <c:pt idx="166">
                  <c:v>2016</c:v>
                </c:pt>
                <c:pt idx="167">
                  <c:v>2016</c:v>
                </c:pt>
                <c:pt idx="168">
                  <c:v>2017</c:v>
                </c:pt>
                <c:pt idx="169">
                  <c:v>2017</c:v>
                </c:pt>
                <c:pt idx="170">
                  <c:v>2017</c:v>
                </c:pt>
                <c:pt idx="171">
                  <c:v>2017</c:v>
                </c:pt>
                <c:pt idx="172">
                  <c:v>2018</c:v>
                </c:pt>
                <c:pt idx="173">
                  <c:v>2018</c:v>
                </c:pt>
                <c:pt idx="174">
                  <c:v>2018</c:v>
                </c:pt>
                <c:pt idx="175">
                  <c:v>2018</c:v>
                </c:pt>
                <c:pt idx="176">
                  <c:v>2019</c:v>
                </c:pt>
                <c:pt idx="177">
                  <c:v>2019</c:v>
                </c:pt>
                <c:pt idx="178">
                  <c:v>2019</c:v>
                </c:pt>
              </c:numCache>
            </c:numRef>
          </c:cat>
          <c:val>
            <c:numRef>
              <c:f>'Appendix Figure D.3'!$AW$2:$AW$180</c:f>
              <c:numCache>
                <c:formatCode>General</c:formatCode>
                <c:ptCount val="179"/>
                <c:pt idx="3">
                  <c:v>0.12292044889356492</c:v>
                </c:pt>
                <c:pt idx="4">
                  <c:v>0.1326378837633044</c:v>
                </c:pt>
                <c:pt idx="5">
                  <c:v>0.14416492830539654</c:v>
                </c:pt>
                <c:pt idx="6">
                  <c:v>0.14534219192354192</c:v>
                </c:pt>
                <c:pt idx="7">
                  <c:v>0.1540218499072365</c:v>
                </c:pt>
                <c:pt idx="8">
                  <c:v>0.16433728076895995</c:v>
                </c:pt>
                <c:pt idx="9">
                  <c:v>0.16399573870845349</c:v>
                </c:pt>
                <c:pt idx="10">
                  <c:v>0.17450702101332297</c:v>
                </c:pt>
                <c:pt idx="11">
                  <c:v>0.18006200212288753</c:v>
                </c:pt>
                <c:pt idx="12">
                  <c:v>0.18634096003871917</c:v>
                </c:pt>
                <c:pt idx="13">
                  <c:v>0.20563808645733264</c:v>
                </c:pt>
                <c:pt idx="14">
                  <c:v>0.21766299341410336</c:v>
                </c:pt>
                <c:pt idx="15">
                  <c:v>0.23545629228067724</c:v>
                </c:pt>
                <c:pt idx="16">
                  <c:v>0.23702603175963516</c:v>
                </c:pt>
                <c:pt idx="17">
                  <c:v>0.24539381224204276</c:v>
                </c:pt>
                <c:pt idx="18">
                  <c:v>0.27608675657226162</c:v>
                </c:pt>
                <c:pt idx="19">
                  <c:v>0.31011101586834433</c:v>
                </c:pt>
                <c:pt idx="20">
                  <c:v>0.34135630644950665</c:v>
                </c:pt>
                <c:pt idx="21">
                  <c:v>0.36312961280679179</c:v>
                </c:pt>
                <c:pt idx="22">
                  <c:v>0.38734760723721101</c:v>
                </c:pt>
                <c:pt idx="23">
                  <c:v>0.38092466032927702</c:v>
                </c:pt>
                <c:pt idx="24">
                  <c:v>0.38952085271404657</c:v>
                </c:pt>
                <c:pt idx="25">
                  <c:v>0.41556343482766211</c:v>
                </c:pt>
                <c:pt idx="26">
                  <c:v>0.44154732468529945</c:v>
                </c:pt>
                <c:pt idx="27">
                  <c:v>0.47392244896448021</c:v>
                </c:pt>
                <c:pt idx="28">
                  <c:v>0.47945391189033187</c:v>
                </c:pt>
                <c:pt idx="29">
                  <c:v>0.4741600099524822</c:v>
                </c:pt>
                <c:pt idx="30">
                  <c:v>0.44994201552206292</c:v>
                </c:pt>
                <c:pt idx="31">
                  <c:v>0.46122557090086591</c:v>
                </c:pt>
                <c:pt idx="32">
                  <c:v>0.4828281761112867</c:v>
                </c:pt>
                <c:pt idx="33">
                  <c:v>0.52441092197794503</c:v>
                </c:pt>
                <c:pt idx="34">
                  <c:v>0.57318327187253926</c:v>
                </c:pt>
                <c:pt idx="35">
                  <c:v>0.59418804419308013</c:v>
                </c:pt>
                <c:pt idx="36">
                  <c:v>0.60958644098666726</c:v>
                </c:pt>
                <c:pt idx="37">
                  <c:v>0.61436802983375738</c:v>
                </c:pt>
                <c:pt idx="38">
                  <c:v>0.61234986363122257</c:v>
                </c:pt>
                <c:pt idx="39">
                  <c:v>0.62137670793426492</c:v>
                </c:pt>
                <c:pt idx="40">
                  <c:v>0.60814604661161953</c:v>
                </c:pt>
                <c:pt idx="41">
                  <c:v>0.62232004212263659</c:v>
                </c:pt>
                <c:pt idx="42">
                  <c:v>0.63173815106779951</c:v>
                </c:pt>
                <c:pt idx="43">
                  <c:v>0.64050460563133105</c:v>
                </c:pt>
                <c:pt idx="44">
                  <c:v>0.65769699040087015</c:v>
                </c:pt>
                <c:pt idx="45">
                  <c:v>0.65009767955460196</c:v>
                </c:pt>
                <c:pt idx="46">
                  <c:v>0.65144312368962543</c:v>
                </c:pt>
                <c:pt idx="47">
                  <c:v>0.65239788606783178</c:v>
                </c:pt>
                <c:pt idx="48">
                  <c:v>0.63535500029628866</c:v>
                </c:pt>
                <c:pt idx="49">
                  <c:v>0.64303969665768346</c:v>
                </c:pt>
                <c:pt idx="50">
                  <c:v>0.6771803415838995</c:v>
                </c:pt>
                <c:pt idx="51">
                  <c:v>0.69601519940851675</c:v>
                </c:pt>
                <c:pt idx="52">
                  <c:v>0.72292501904779527</c:v>
                </c:pt>
                <c:pt idx="53">
                  <c:v>0.77509556879015296</c:v>
                </c:pt>
                <c:pt idx="54">
                  <c:v>0.84152687295692796</c:v>
                </c:pt>
                <c:pt idx="55">
                  <c:v>0.95149813961033813</c:v>
                </c:pt>
                <c:pt idx="56">
                  <c:v>1.0071865163638452</c:v>
                </c:pt>
                <c:pt idx="57">
                  <c:v>1.1072583400922302</c:v>
                </c:pt>
                <c:pt idx="58">
                  <c:v>1.1784827889900258</c:v>
                </c:pt>
                <c:pt idx="59">
                  <c:v>1.1812602795448079</c:v>
                </c:pt>
                <c:pt idx="60">
                  <c:v>1.1917252094045274</c:v>
                </c:pt>
                <c:pt idx="61">
                  <c:v>1.1438239354185002</c:v>
                </c:pt>
                <c:pt idx="62">
                  <c:v>1.06410637041837</c:v>
                </c:pt>
                <c:pt idx="63">
                  <c:v>1.034335143534298</c:v>
                </c:pt>
                <c:pt idx="64">
                  <c:v>1.0153487707888069</c:v>
                </c:pt>
                <c:pt idx="65">
                  <c:v>1.0185080348484914</c:v>
                </c:pt>
                <c:pt idx="66">
                  <c:v>1.0819961799699032</c:v>
                </c:pt>
                <c:pt idx="67">
                  <c:v>1.13294577233419</c:v>
                </c:pt>
                <c:pt idx="68">
                  <c:v>1.1846724256408034</c:v>
                </c:pt>
                <c:pt idx="69">
                  <c:v>1.2818411418548836</c:v>
                </c:pt>
                <c:pt idx="70">
                  <c:v>1.3756858702727581</c:v>
                </c:pt>
                <c:pt idx="71">
                  <c:v>1.465520330403997</c:v>
                </c:pt>
                <c:pt idx="72">
                  <c:v>1.4418247392216321</c:v>
                </c:pt>
                <c:pt idx="73">
                  <c:v>1.3912765142666803</c:v>
                </c:pt>
                <c:pt idx="74">
                  <c:v>1.3936310415029709</c:v>
                </c:pt>
                <c:pt idx="75">
                  <c:v>1.4269609281603579</c:v>
                </c:pt>
                <c:pt idx="76">
                  <c:v>1.5143430924890153</c:v>
                </c:pt>
                <c:pt idx="77">
                  <c:v>1.6316627902729754</c:v>
                </c:pt>
                <c:pt idx="78">
                  <c:v>1.6927964081580962</c:v>
                </c:pt>
                <c:pt idx="79">
                  <c:v>1.7295113614291242</c:v>
                </c:pt>
                <c:pt idx="80">
                  <c:v>1.7554494375814289</c:v>
                </c:pt>
                <c:pt idx="81">
                  <c:v>1.8067661321725204</c:v>
                </c:pt>
                <c:pt idx="82">
                  <c:v>1.856547565168382</c:v>
                </c:pt>
                <c:pt idx="83">
                  <c:v>1.9031573285408221</c:v>
                </c:pt>
                <c:pt idx="84">
                  <c:v>1.997864943771283</c:v>
                </c:pt>
                <c:pt idx="85">
                  <c:v>2.1086099568904939</c:v>
                </c:pt>
                <c:pt idx="86">
                  <c:v>2.2741836757567979</c:v>
                </c:pt>
                <c:pt idx="87">
                  <c:v>2.4670456761544912</c:v>
                </c:pt>
                <c:pt idx="88">
                  <c:v>2.5503166180382588</c:v>
                </c:pt>
                <c:pt idx="89">
                  <c:v>2.7487525551924965</c:v>
                </c:pt>
                <c:pt idx="90">
                  <c:v>2.8769061090534653</c:v>
                </c:pt>
                <c:pt idx="91">
                  <c:v>2.9925191533962772</c:v>
                </c:pt>
                <c:pt idx="92">
                  <c:v>3.1194438026948741</c:v>
                </c:pt>
                <c:pt idx="93">
                  <c:v>3.2996926251271437</c:v>
                </c:pt>
                <c:pt idx="94">
                  <c:v>3.54969296346616</c:v>
                </c:pt>
                <c:pt idx="95">
                  <c:v>3.827268425784712</c:v>
                </c:pt>
                <c:pt idx="96">
                  <c:v>4.1345636161654742</c:v>
                </c:pt>
                <c:pt idx="97">
                  <c:v>4.5102598827225497</c:v>
                </c:pt>
                <c:pt idx="98">
                  <c:v>4.9455110604025858</c:v>
                </c:pt>
                <c:pt idx="99">
                  <c:v>5.4325266698676877</c:v>
                </c:pt>
                <c:pt idx="100">
                  <c:v>5.6871982129538594</c:v>
                </c:pt>
                <c:pt idx="101">
                  <c:v>5.8928919188938593</c:v>
                </c:pt>
                <c:pt idx="102">
                  <c:v>6.1334741482877106</c:v>
                </c:pt>
                <c:pt idx="103">
                  <c:v>6.3188716428194276</c:v>
                </c:pt>
                <c:pt idx="104">
                  <c:v>6.3539291578494872</c:v>
                </c:pt>
                <c:pt idx="105">
                  <c:v>6.4876428745377561</c:v>
                </c:pt>
                <c:pt idx="106">
                  <c:v>6.4727588987940621</c:v>
                </c:pt>
                <c:pt idx="107">
                  <c:v>6.3685162064098897</c:v>
                </c:pt>
                <c:pt idx="108">
                  <c:v>6.5094190120211124</c:v>
                </c:pt>
                <c:pt idx="109">
                  <c:v>7.1341848262025049</c:v>
                </c:pt>
                <c:pt idx="110">
                  <c:v>7.9356490793841932</c:v>
                </c:pt>
                <c:pt idx="111">
                  <c:v>9.0535890276840547</c:v>
                </c:pt>
                <c:pt idx="112">
                  <c:v>9.5399092681650153</c:v>
                </c:pt>
                <c:pt idx="113">
                  <c:v>9.9173986305397523</c:v>
                </c:pt>
                <c:pt idx="114">
                  <c:v>10.609209186717042</c:v>
                </c:pt>
                <c:pt idx="115">
                  <c:v>11.289</c:v>
                </c:pt>
                <c:pt idx="116">
                  <c:v>12.231</c:v>
                </c:pt>
                <c:pt idx="117">
                  <c:v>13.326000000000001</c:v>
                </c:pt>
                <c:pt idx="118">
                  <c:v>14.051</c:v>
                </c:pt>
                <c:pt idx="119">
                  <c:v>14.516</c:v>
                </c:pt>
                <c:pt idx="120">
                  <c:v>14.837999999999999</c:v>
                </c:pt>
                <c:pt idx="121">
                  <c:v>15.462999999999999</c:v>
                </c:pt>
                <c:pt idx="122">
                  <c:v>16.577999999999999</c:v>
                </c:pt>
                <c:pt idx="123">
                  <c:v>18.077000000000002</c:v>
                </c:pt>
                <c:pt idx="124">
                  <c:v>19.164999999999999</c:v>
                </c:pt>
                <c:pt idx="125">
                  <c:v>19.742000000000001</c:v>
                </c:pt>
                <c:pt idx="126">
                  <c:v>20.192</c:v>
                </c:pt>
                <c:pt idx="127">
                  <c:v>19.815999999999999</c:v>
                </c:pt>
                <c:pt idx="128">
                  <c:v>19.286000000000001</c:v>
                </c:pt>
                <c:pt idx="129">
                  <c:v>18.571000000000002</c:v>
                </c:pt>
                <c:pt idx="130">
                  <c:v>17.317</c:v>
                </c:pt>
                <c:pt idx="131">
                  <c:v>15.938000000000001</c:v>
                </c:pt>
                <c:pt idx="132">
                  <c:v>14.798</c:v>
                </c:pt>
                <c:pt idx="133">
                  <c:v>13.782</c:v>
                </c:pt>
                <c:pt idx="134">
                  <c:v>12.301</c:v>
                </c:pt>
                <c:pt idx="135">
                  <c:v>10.404999999999999</c:v>
                </c:pt>
                <c:pt idx="136">
                  <c:v>8.9649999999999999</c:v>
                </c:pt>
                <c:pt idx="137">
                  <c:v>7.0030000000000001</c:v>
                </c:pt>
                <c:pt idx="138">
                  <c:v>5.5919999999999996</c:v>
                </c:pt>
                <c:pt idx="139">
                  <c:v>5.0270000000000001</c:v>
                </c:pt>
                <c:pt idx="140">
                  <c:v>4.7640000000000002</c:v>
                </c:pt>
                <c:pt idx="141">
                  <c:v>4.4290000000000003</c:v>
                </c:pt>
                <c:pt idx="142">
                  <c:v>4.056</c:v>
                </c:pt>
                <c:pt idx="143">
                  <c:v>3.5760000000000001</c:v>
                </c:pt>
                <c:pt idx="144">
                  <c:v>3.1779999999999999</c:v>
                </c:pt>
                <c:pt idx="145">
                  <c:v>2.6960000000000002</c:v>
                </c:pt>
                <c:pt idx="146">
                  <c:v>2.2269999999999999</c:v>
                </c:pt>
                <c:pt idx="147">
                  <c:v>2.0150000000000001</c:v>
                </c:pt>
                <c:pt idx="148">
                  <c:v>1.9490000000000001</c:v>
                </c:pt>
                <c:pt idx="149">
                  <c:v>1.9219999999999999</c:v>
                </c:pt>
                <c:pt idx="150">
                  <c:v>1.996</c:v>
                </c:pt>
                <c:pt idx="151">
                  <c:v>2.383</c:v>
                </c:pt>
                <c:pt idx="152">
                  <c:v>2.2989999999999999</c:v>
                </c:pt>
                <c:pt idx="153">
                  <c:v>2.31</c:v>
                </c:pt>
                <c:pt idx="154">
                  <c:v>2.3889999999999998</c:v>
                </c:pt>
                <c:pt idx="155">
                  <c:v>2.2869999999999999</c:v>
                </c:pt>
                <c:pt idx="156">
                  <c:v>2.5089999999999999</c:v>
                </c:pt>
                <c:pt idx="157">
                  <c:v>2.7919999999999998</c:v>
                </c:pt>
                <c:pt idx="158">
                  <c:v>3.1520000000000001</c:v>
                </c:pt>
                <c:pt idx="159">
                  <c:v>3.544</c:v>
                </c:pt>
                <c:pt idx="160">
                  <c:v>3.9249999999999998</c:v>
                </c:pt>
                <c:pt idx="161">
                  <c:v>4.1420000000000003</c:v>
                </c:pt>
                <c:pt idx="162">
                  <c:v>4.2850000000000001</c:v>
                </c:pt>
                <c:pt idx="163">
                  <c:v>4.2779999999999996</c:v>
                </c:pt>
                <c:pt idx="164">
                  <c:v>4.2320000000000002</c:v>
                </c:pt>
                <c:pt idx="165">
                  <c:v>4.3630000000000004</c:v>
                </c:pt>
                <c:pt idx="166">
                  <c:v>4.5060000000000002</c:v>
                </c:pt>
                <c:pt idx="167">
                  <c:v>4.8129999999999997</c:v>
                </c:pt>
                <c:pt idx="168">
                  <c:v>5.1360000000000001</c:v>
                </c:pt>
                <c:pt idx="169">
                  <c:v>5.4390000000000001</c:v>
                </c:pt>
                <c:pt idx="170">
                  <c:v>5.8490000000000002</c:v>
                </c:pt>
                <c:pt idx="171">
                  <c:v>6.2160000000000002</c:v>
                </c:pt>
                <c:pt idx="172">
                  <c:v>6.431</c:v>
                </c:pt>
                <c:pt idx="173">
                  <c:v>6.6429999999999998</c:v>
                </c:pt>
                <c:pt idx="174">
                  <c:v>6.83</c:v>
                </c:pt>
                <c:pt idx="175">
                  <c:v>7.0439999999999996</c:v>
                </c:pt>
                <c:pt idx="176">
                  <c:v>7.1420000000000003</c:v>
                </c:pt>
                <c:pt idx="177">
                  <c:v>7.335</c:v>
                </c:pt>
                <c:pt idx="178">
                  <c:v>7.5978000000000003</c:v>
                </c:pt>
              </c:numCache>
            </c:numRef>
          </c:val>
          <c:smooth val="0"/>
          <c:extLst>
            <c:ext xmlns:c16="http://schemas.microsoft.com/office/drawing/2014/chart" uri="{C3380CC4-5D6E-409C-BE32-E72D297353CC}">
              <c16:uniqueId val="{00000001-41C9-440C-824E-E8CD4A8A5F5E}"/>
            </c:ext>
          </c:extLst>
        </c:ser>
        <c:dLbls>
          <c:showLegendKey val="0"/>
          <c:showVal val="0"/>
          <c:showCatName val="0"/>
          <c:showSerName val="0"/>
          <c:showPercent val="0"/>
          <c:showBubbleSize val="0"/>
        </c:dLbls>
        <c:marker val="1"/>
        <c:smooth val="0"/>
        <c:axId val="250860672"/>
        <c:axId val="250850688"/>
      </c:lineChart>
      <c:catAx>
        <c:axId val="250847616"/>
        <c:scaling>
          <c:orientation val="minMax"/>
        </c:scaling>
        <c:delete val="0"/>
        <c:axPos val="b"/>
        <c:numFmt formatCode="General" sourceLinked="1"/>
        <c:majorTickMark val="out"/>
        <c:minorTickMark val="none"/>
        <c:tickLblPos val="nextTo"/>
        <c:crossAx val="250849152"/>
        <c:crosses val="autoZero"/>
        <c:auto val="1"/>
        <c:lblAlgn val="ctr"/>
        <c:lblOffset val="0"/>
        <c:tickLblSkip val="32"/>
        <c:tickMarkSkip val="4"/>
        <c:noMultiLvlLbl val="0"/>
      </c:catAx>
      <c:valAx>
        <c:axId val="250849152"/>
        <c:scaling>
          <c:orientation val="minMax"/>
        </c:scaling>
        <c:delete val="0"/>
        <c:axPos val="l"/>
        <c:numFmt formatCode="#,##0" sourceLinked="0"/>
        <c:majorTickMark val="out"/>
        <c:minorTickMark val="none"/>
        <c:tickLblPos val="nextTo"/>
        <c:crossAx val="250847616"/>
        <c:crosses val="autoZero"/>
        <c:crossBetween val="between"/>
      </c:valAx>
      <c:valAx>
        <c:axId val="250850688"/>
        <c:scaling>
          <c:orientation val="minMax"/>
        </c:scaling>
        <c:delete val="0"/>
        <c:axPos val="r"/>
        <c:numFmt formatCode="#,##0" sourceLinked="0"/>
        <c:majorTickMark val="out"/>
        <c:minorTickMark val="none"/>
        <c:tickLblPos val="nextTo"/>
        <c:crossAx val="250860672"/>
        <c:crosses val="max"/>
        <c:crossBetween val="between"/>
      </c:valAx>
      <c:catAx>
        <c:axId val="250860672"/>
        <c:scaling>
          <c:orientation val="minMax"/>
        </c:scaling>
        <c:delete val="1"/>
        <c:axPos val="b"/>
        <c:numFmt formatCode="General" sourceLinked="1"/>
        <c:majorTickMark val="out"/>
        <c:minorTickMark val="none"/>
        <c:tickLblPos val="none"/>
        <c:crossAx val="250850688"/>
        <c:crosses val="autoZero"/>
        <c:auto val="1"/>
        <c:lblAlgn val="ctr"/>
        <c:lblOffset val="100"/>
        <c:noMultiLvlLbl val="0"/>
      </c:catAx>
    </c:plotArea>
    <c:legend>
      <c:legendPos val="r"/>
      <c:layout>
        <c:manualLayout>
          <c:xMode val="edge"/>
          <c:yMode val="edge"/>
          <c:x val="0.13317204301075267"/>
          <c:y val="1.6091768149834349E-2"/>
          <c:w val="0.42437275985663114"/>
          <c:h val="0.4716979097991898"/>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03111111111128"/>
          <c:y val="5.3094658267052341E-2"/>
          <c:w val="0.78001916666666649"/>
          <c:h val="0.67993467189457857"/>
        </c:manualLayout>
      </c:layout>
      <c:lineChart>
        <c:grouping val="standard"/>
        <c:varyColors val="0"/>
        <c:ser>
          <c:idx val="1"/>
          <c:order val="0"/>
          <c:tx>
            <c:strRef>
              <c:f>'Appendix Figure D.3'!$AX$1</c:f>
              <c:strCache>
                <c:ptCount val="1"/>
                <c:pt idx="0">
                  <c:v>Loans: House Purchase</c:v>
                </c:pt>
              </c:strCache>
            </c:strRef>
          </c:tx>
          <c:spPr>
            <a:ln w="12700">
              <a:solidFill>
                <a:srgbClr val="C0504D">
                  <a:lumMod val="75000"/>
                </a:srgbClr>
              </a:solidFill>
            </a:ln>
          </c:spPr>
          <c:marker>
            <c:symbol val="none"/>
          </c:marker>
          <c:cat>
            <c:numRef>
              <c:f>'Appendix Figure D.3'!$AU$101:$AU$180</c:f>
              <c:numCache>
                <c:formatCode>General</c:formatCode>
                <c:ptCount val="80"/>
                <c:pt idx="0">
                  <c:v>1999</c:v>
                </c:pt>
                <c:pt idx="1">
                  <c:v>2000</c:v>
                </c:pt>
                <c:pt idx="2">
                  <c:v>2000</c:v>
                </c:pt>
                <c:pt idx="3">
                  <c:v>2000</c:v>
                </c:pt>
                <c:pt idx="4">
                  <c:v>2000</c:v>
                </c:pt>
                <c:pt idx="5">
                  <c:v>2001</c:v>
                </c:pt>
                <c:pt idx="6">
                  <c:v>2001</c:v>
                </c:pt>
                <c:pt idx="7">
                  <c:v>2001</c:v>
                </c:pt>
                <c:pt idx="8">
                  <c:v>2001</c:v>
                </c:pt>
                <c:pt idx="9">
                  <c:v>2002</c:v>
                </c:pt>
                <c:pt idx="10">
                  <c:v>2002</c:v>
                </c:pt>
                <c:pt idx="11">
                  <c:v>2002</c:v>
                </c:pt>
                <c:pt idx="12">
                  <c:v>2002</c:v>
                </c:pt>
                <c:pt idx="13">
                  <c:v>2003</c:v>
                </c:pt>
                <c:pt idx="14">
                  <c:v>2003</c:v>
                </c:pt>
                <c:pt idx="15">
                  <c:v>2003</c:v>
                </c:pt>
                <c:pt idx="16">
                  <c:v>2003</c:v>
                </c:pt>
                <c:pt idx="17">
                  <c:v>2004</c:v>
                </c:pt>
                <c:pt idx="18">
                  <c:v>2004</c:v>
                </c:pt>
                <c:pt idx="19">
                  <c:v>2004</c:v>
                </c:pt>
                <c:pt idx="20">
                  <c:v>2004</c:v>
                </c:pt>
                <c:pt idx="21">
                  <c:v>2005</c:v>
                </c:pt>
                <c:pt idx="22">
                  <c:v>2005</c:v>
                </c:pt>
                <c:pt idx="23">
                  <c:v>2005</c:v>
                </c:pt>
                <c:pt idx="24">
                  <c:v>2005</c:v>
                </c:pt>
                <c:pt idx="25">
                  <c:v>2006</c:v>
                </c:pt>
                <c:pt idx="26">
                  <c:v>2006</c:v>
                </c:pt>
                <c:pt idx="27">
                  <c:v>2006</c:v>
                </c:pt>
                <c:pt idx="28">
                  <c:v>2006</c:v>
                </c:pt>
                <c:pt idx="29">
                  <c:v>2007</c:v>
                </c:pt>
                <c:pt idx="30">
                  <c:v>2007</c:v>
                </c:pt>
                <c:pt idx="31">
                  <c:v>2007</c:v>
                </c:pt>
                <c:pt idx="32">
                  <c:v>2007</c:v>
                </c:pt>
                <c:pt idx="33">
                  <c:v>2008</c:v>
                </c:pt>
                <c:pt idx="34">
                  <c:v>2008</c:v>
                </c:pt>
                <c:pt idx="35">
                  <c:v>2008</c:v>
                </c:pt>
                <c:pt idx="36">
                  <c:v>2008</c:v>
                </c:pt>
                <c:pt idx="37">
                  <c:v>2009</c:v>
                </c:pt>
                <c:pt idx="38">
                  <c:v>2009</c:v>
                </c:pt>
                <c:pt idx="39">
                  <c:v>2009</c:v>
                </c:pt>
                <c:pt idx="40">
                  <c:v>2009</c:v>
                </c:pt>
                <c:pt idx="41">
                  <c:v>2010</c:v>
                </c:pt>
                <c:pt idx="42">
                  <c:v>2010</c:v>
                </c:pt>
                <c:pt idx="43">
                  <c:v>2010</c:v>
                </c:pt>
                <c:pt idx="44">
                  <c:v>2010</c:v>
                </c:pt>
                <c:pt idx="45">
                  <c:v>2011</c:v>
                </c:pt>
                <c:pt idx="46">
                  <c:v>2011</c:v>
                </c:pt>
                <c:pt idx="47">
                  <c:v>2011</c:v>
                </c:pt>
                <c:pt idx="48">
                  <c:v>2011</c:v>
                </c:pt>
                <c:pt idx="49">
                  <c:v>2012</c:v>
                </c:pt>
                <c:pt idx="50">
                  <c:v>2012</c:v>
                </c:pt>
                <c:pt idx="51">
                  <c:v>2012</c:v>
                </c:pt>
                <c:pt idx="52">
                  <c:v>2012</c:v>
                </c:pt>
                <c:pt idx="53">
                  <c:v>2013</c:v>
                </c:pt>
                <c:pt idx="54">
                  <c:v>2013</c:v>
                </c:pt>
                <c:pt idx="55">
                  <c:v>2013</c:v>
                </c:pt>
                <c:pt idx="56">
                  <c:v>2013</c:v>
                </c:pt>
                <c:pt idx="57">
                  <c:v>2014</c:v>
                </c:pt>
                <c:pt idx="58">
                  <c:v>2014</c:v>
                </c:pt>
                <c:pt idx="59">
                  <c:v>2014</c:v>
                </c:pt>
                <c:pt idx="60">
                  <c:v>2014</c:v>
                </c:pt>
                <c:pt idx="61">
                  <c:v>2015</c:v>
                </c:pt>
                <c:pt idx="62">
                  <c:v>2015</c:v>
                </c:pt>
                <c:pt idx="63">
                  <c:v>2015</c:v>
                </c:pt>
                <c:pt idx="64">
                  <c:v>2015</c:v>
                </c:pt>
                <c:pt idx="65">
                  <c:v>2016</c:v>
                </c:pt>
                <c:pt idx="66">
                  <c:v>2016</c:v>
                </c:pt>
                <c:pt idx="67">
                  <c:v>2016</c:v>
                </c:pt>
                <c:pt idx="68">
                  <c:v>2016</c:v>
                </c:pt>
                <c:pt idx="69">
                  <c:v>2017</c:v>
                </c:pt>
                <c:pt idx="70">
                  <c:v>2017</c:v>
                </c:pt>
                <c:pt idx="71">
                  <c:v>2017</c:v>
                </c:pt>
                <c:pt idx="72">
                  <c:v>2017</c:v>
                </c:pt>
                <c:pt idx="73">
                  <c:v>2018</c:v>
                </c:pt>
                <c:pt idx="74">
                  <c:v>2018</c:v>
                </c:pt>
                <c:pt idx="75">
                  <c:v>2018</c:v>
                </c:pt>
                <c:pt idx="76">
                  <c:v>2018</c:v>
                </c:pt>
                <c:pt idx="77">
                  <c:v>2019</c:v>
                </c:pt>
                <c:pt idx="78">
                  <c:v>2019</c:v>
                </c:pt>
                <c:pt idx="79">
                  <c:v>2019</c:v>
                </c:pt>
              </c:numCache>
            </c:numRef>
          </c:cat>
          <c:val>
            <c:numRef>
              <c:f>'Appendix Figure D.3'!$AX$101:$AX$180</c:f>
              <c:numCache>
                <c:formatCode>General</c:formatCode>
                <c:ptCount val="80"/>
                <c:pt idx="17">
                  <c:v>31.9</c:v>
                </c:pt>
                <c:pt idx="18">
                  <c:v>33.9</c:v>
                </c:pt>
                <c:pt idx="19">
                  <c:v>31.5</c:v>
                </c:pt>
                <c:pt idx="20">
                  <c:v>30</c:v>
                </c:pt>
                <c:pt idx="21">
                  <c:v>28.6</c:v>
                </c:pt>
                <c:pt idx="22">
                  <c:v>28.7</c:v>
                </c:pt>
                <c:pt idx="23">
                  <c:v>28.2</c:v>
                </c:pt>
                <c:pt idx="24">
                  <c:v>29.7</c:v>
                </c:pt>
                <c:pt idx="25">
                  <c:v>30.9</c:v>
                </c:pt>
                <c:pt idx="26">
                  <c:v>30.2</c:v>
                </c:pt>
                <c:pt idx="27">
                  <c:v>29.6</c:v>
                </c:pt>
                <c:pt idx="28">
                  <c:v>27.3</c:v>
                </c:pt>
                <c:pt idx="29">
                  <c:v>25.5</c:v>
                </c:pt>
                <c:pt idx="30">
                  <c:v>23</c:v>
                </c:pt>
                <c:pt idx="31">
                  <c:v>20.100000000000001</c:v>
                </c:pt>
                <c:pt idx="32">
                  <c:v>17.399999999999999</c:v>
                </c:pt>
                <c:pt idx="33">
                  <c:v>15.5</c:v>
                </c:pt>
                <c:pt idx="34">
                  <c:v>14.2</c:v>
                </c:pt>
                <c:pt idx="35">
                  <c:v>12.3</c:v>
                </c:pt>
                <c:pt idx="36">
                  <c:v>9.6999999999999993</c:v>
                </c:pt>
                <c:pt idx="37">
                  <c:v>7.7</c:v>
                </c:pt>
                <c:pt idx="38">
                  <c:v>4.8</c:v>
                </c:pt>
                <c:pt idx="39">
                  <c:v>1.9</c:v>
                </c:pt>
                <c:pt idx="40">
                  <c:v>0.6</c:v>
                </c:pt>
                <c:pt idx="41">
                  <c:v>-0.2</c:v>
                </c:pt>
                <c:pt idx="42">
                  <c:v>-1.5</c:v>
                </c:pt>
                <c:pt idx="43">
                  <c:v>-1.6</c:v>
                </c:pt>
                <c:pt idx="44">
                  <c:v>-2.1</c:v>
                </c:pt>
                <c:pt idx="45">
                  <c:v>-2.6</c:v>
                </c:pt>
                <c:pt idx="46">
                  <c:v>-2.2000000000000002</c:v>
                </c:pt>
                <c:pt idx="47">
                  <c:v>-2.4</c:v>
                </c:pt>
                <c:pt idx="48">
                  <c:v>-2.4</c:v>
                </c:pt>
                <c:pt idx="49">
                  <c:v>-2.4</c:v>
                </c:pt>
                <c:pt idx="50">
                  <c:v>-2.2000000000000002</c:v>
                </c:pt>
                <c:pt idx="51">
                  <c:v>-1.9</c:v>
                </c:pt>
                <c:pt idx="52">
                  <c:v>-1.6</c:v>
                </c:pt>
                <c:pt idx="53">
                  <c:v>-1.9</c:v>
                </c:pt>
                <c:pt idx="54">
                  <c:v>-2.2000000000000002</c:v>
                </c:pt>
                <c:pt idx="55">
                  <c:v>-2.4</c:v>
                </c:pt>
                <c:pt idx="56">
                  <c:v>-3</c:v>
                </c:pt>
                <c:pt idx="57">
                  <c:v>-3.1</c:v>
                </c:pt>
                <c:pt idx="58">
                  <c:v>-3.1</c:v>
                </c:pt>
                <c:pt idx="59">
                  <c:v>-3</c:v>
                </c:pt>
                <c:pt idx="60">
                  <c:v>-2.6</c:v>
                </c:pt>
                <c:pt idx="61">
                  <c:v>-2.6</c:v>
                </c:pt>
                <c:pt idx="62">
                  <c:v>-2.6</c:v>
                </c:pt>
                <c:pt idx="63">
                  <c:v>-2.6</c:v>
                </c:pt>
                <c:pt idx="64">
                  <c:v>-2.7</c:v>
                </c:pt>
                <c:pt idx="65">
                  <c:v>-2.5</c:v>
                </c:pt>
                <c:pt idx="66">
                  <c:v>-2.2000000000000002</c:v>
                </c:pt>
                <c:pt idx="67">
                  <c:v>-1.9</c:v>
                </c:pt>
                <c:pt idx="68">
                  <c:v>-1.3</c:v>
                </c:pt>
                <c:pt idx="69">
                  <c:v>-0.9</c:v>
                </c:pt>
                <c:pt idx="70">
                  <c:v>-0.6</c:v>
                </c:pt>
                <c:pt idx="71">
                  <c:v>-0.2</c:v>
                </c:pt>
                <c:pt idx="72">
                  <c:v>0</c:v>
                </c:pt>
                <c:pt idx="73">
                  <c:v>0.3</c:v>
                </c:pt>
                <c:pt idx="74">
                  <c:v>0.7</c:v>
                </c:pt>
                <c:pt idx="75">
                  <c:v>1</c:v>
                </c:pt>
                <c:pt idx="76">
                  <c:v>1.4</c:v>
                </c:pt>
                <c:pt idx="77">
                  <c:v>1.4</c:v>
                </c:pt>
                <c:pt idx="78">
                  <c:v>1.5</c:v>
                </c:pt>
              </c:numCache>
            </c:numRef>
          </c:val>
          <c:smooth val="0"/>
          <c:extLst>
            <c:ext xmlns:c16="http://schemas.microsoft.com/office/drawing/2014/chart" uri="{C3380CC4-5D6E-409C-BE32-E72D297353CC}">
              <c16:uniqueId val="{00000000-AA1A-490F-B210-1670168C9A11}"/>
            </c:ext>
          </c:extLst>
        </c:ser>
        <c:ser>
          <c:idx val="2"/>
          <c:order val="1"/>
          <c:tx>
            <c:strRef>
              <c:f>'Appendix Figure D.3'!$AY$1</c:f>
              <c:strCache>
                <c:ptCount val="1"/>
                <c:pt idx="0">
                  <c:v>Loans: PDH House Purchase</c:v>
                </c:pt>
              </c:strCache>
            </c:strRef>
          </c:tx>
          <c:spPr>
            <a:ln w="28575">
              <a:solidFill>
                <a:srgbClr val="1F497D"/>
              </a:solidFill>
            </a:ln>
          </c:spPr>
          <c:marker>
            <c:symbol val="none"/>
          </c:marker>
          <c:cat>
            <c:numRef>
              <c:f>'Appendix Figure D.3'!$AU$101:$AU$180</c:f>
              <c:numCache>
                <c:formatCode>General</c:formatCode>
                <c:ptCount val="80"/>
                <c:pt idx="0">
                  <c:v>1999</c:v>
                </c:pt>
                <c:pt idx="1">
                  <c:v>2000</c:v>
                </c:pt>
                <c:pt idx="2">
                  <c:v>2000</c:v>
                </c:pt>
                <c:pt idx="3">
                  <c:v>2000</c:v>
                </c:pt>
                <c:pt idx="4">
                  <c:v>2000</c:v>
                </c:pt>
                <c:pt idx="5">
                  <c:v>2001</c:v>
                </c:pt>
                <c:pt idx="6">
                  <c:v>2001</c:v>
                </c:pt>
                <c:pt idx="7">
                  <c:v>2001</c:v>
                </c:pt>
                <c:pt idx="8">
                  <c:v>2001</c:v>
                </c:pt>
                <c:pt idx="9">
                  <c:v>2002</c:v>
                </c:pt>
                <c:pt idx="10">
                  <c:v>2002</c:v>
                </c:pt>
                <c:pt idx="11">
                  <c:v>2002</c:v>
                </c:pt>
                <c:pt idx="12">
                  <c:v>2002</c:v>
                </c:pt>
                <c:pt idx="13">
                  <c:v>2003</c:v>
                </c:pt>
                <c:pt idx="14">
                  <c:v>2003</c:v>
                </c:pt>
                <c:pt idx="15">
                  <c:v>2003</c:v>
                </c:pt>
                <c:pt idx="16">
                  <c:v>2003</c:v>
                </c:pt>
                <c:pt idx="17">
                  <c:v>2004</c:v>
                </c:pt>
                <c:pt idx="18">
                  <c:v>2004</c:v>
                </c:pt>
                <c:pt idx="19">
                  <c:v>2004</c:v>
                </c:pt>
                <c:pt idx="20">
                  <c:v>2004</c:v>
                </c:pt>
                <c:pt idx="21">
                  <c:v>2005</c:v>
                </c:pt>
                <c:pt idx="22">
                  <c:v>2005</c:v>
                </c:pt>
                <c:pt idx="23">
                  <c:v>2005</c:v>
                </c:pt>
                <c:pt idx="24">
                  <c:v>2005</c:v>
                </c:pt>
                <c:pt idx="25">
                  <c:v>2006</c:v>
                </c:pt>
                <c:pt idx="26">
                  <c:v>2006</c:v>
                </c:pt>
                <c:pt idx="27">
                  <c:v>2006</c:v>
                </c:pt>
                <c:pt idx="28">
                  <c:v>2006</c:v>
                </c:pt>
                <c:pt idx="29">
                  <c:v>2007</c:v>
                </c:pt>
                <c:pt idx="30">
                  <c:v>2007</c:v>
                </c:pt>
                <c:pt idx="31">
                  <c:v>2007</c:v>
                </c:pt>
                <c:pt idx="32">
                  <c:v>2007</c:v>
                </c:pt>
                <c:pt idx="33">
                  <c:v>2008</c:v>
                </c:pt>
                <c:pt idx="34">
                  <c:v>2008</c:v>
                </c:pt>
                <c:pt idx="35">
                  <c:v>2008</c:v>
                </c:pt>
                <c:pt idx="36">
                  <c:v>2008</c:v>
                </c:pt>
                <c:pt idx="37">
                  <c:v>2009</c:v>
                </c:pt>
                <c:pt idx="38">
                  <c:v>2009</c:v>
                </c:pt>
                <c:pt idx="39">
                  <c:v>2009</c:v>
                </c:pt>
                <c:pt idx="40">
                  <c:v>2009</c:v>
                </c:pt>
                <c:pt idx="41">
                  <c:v>2010</c:v>
                </c:pt>
                <c:pt idx="42">
                  <c:v>2010</c:v>
                </c:pt>
                <c:pt idx="43">
                  <c:v>2010</c:v>
                </c:pt>
                <c:pt idx="44">
                  <c:v>2010</c:v>
                </c:pt>
                <c:pt idx="45">
                  <c:v>2011</c:v>
                </c:pt>
                <c:pt idx="46">
                  <c:v>2011</c:v>
                </c:pt>
                <c:pt idx="47">
                  <c:v>2011</c:v>
                </c:pt>
                <c:pt idx="48">
                  <c:v>2011</c:v>
                </c:pt>
                <c:pt idx="49">
                  <c:v>2012</c:v>
                </c:pt>
                <c:pt idx="50">
                  <c:v>2012</c:v>
                </c:pt>
                <c:pt idx="51">
                  <c:v>2012</c:v>
                </c:pt>
                <c:pt idx="52">
                  <c:v>2012</c:v>
                </c:pt>
                <c:pt idx="53">
                  <c:v>2013</c:v>
                </c:pt>
                <c:pt idx="54">
                  <c:v>2013</c:v>
                </c:pt>
                <c:pt idx="55">
                  <c:v>2013</c:v>
                </c:pt>
                <c:pt idx="56">
                  <c:v>2013</c:v>
                </c:pt>
                <c:pt idx="57">
                  <c:v>2014</c:v>
                </c:pt>
                <c:pt idx="58">
                  <c:v>2014</c:v>
                </c:pt>
                <c:pt idx="59">
                  <c:v>2014</c:v>
                </c:pt>
                <c:pt idx="60">
                  <c:v>2014</c:v>
                </c:pt>
                <c:pt idx="61">
                  <c:v>2015</c:v>
                </c:pt>
                <c:pt idx="62">
                  <c:v>2015</c:v>
                </c:pt>
                <c:pt idx="63">
                  <c:v>2015</c:v>
                </c:pt>
                <c:pt idx="64">
                  <c:v>2015</c:v>
                </c:pt>
                <c:pt idx="65">
                  <c:v>2016</c:v>
                </c:pt>
                <c:pt idx="66">
                  <c:v>2016</c:v>
                </c:pt>
                <c:pt idx="67">
                  <c:v>2016</c:v>
                </c:pt>
                <c:pt idx="68">
                  <c:v>2016</c:v>
                </c:pt>
                <c:pt idx="69">
                  <c:v>2017</c:v>
                </c:pt>
                <c:pt idx="70">
                  <c:v>2017</c:v>
                </c:pt>
                <c:pt idx="71">
                  <c:v>2017</c:v>
                </c:pt>
                <c:pt idx="72">
                  <c:v>2017</c:v>
                </c:pt>
                <c:pt idx="73">
                  <c:v>2018</c:v>
                </c:pt>
                <c:pt idx="74">
                  <c:v>2018</c:v>
                </c:pt>
                <c:pt idx="75">
                  <c:v>2018</c:v>
                </c:pt>
                <c:pt idx="76">
                  <c:v>2018</c:v>
                </c:pt>
                <c:pt idx="77">
                  <c:v>2019</c:v>
                </c:pt>
                <c:pt idx="78">
                  <c:v>2019</c:v>
                </c:pt>
                <c:pt idx="79">
                  <c:v>2019</c:v>
                </c:pt>
              </c:numCache>
            </c:numRef>
          </c:cat>
          <c:val>
            <c:numRef>
              <c:f>'Appendix Figure D.3'!$AY$101:$AY$180</c:f>
              <c:numCache>
                <c:formatCode>General</c:formatCode>
                <c:ptCount val="80"/>
                <c:pt idx="48">
                  <c:v>-1.6</c:v>
                </c:pt>
                <c:pt idx="49">
                  <c:v>-2</c:v>
                </c:pt>
                <c:pt idx="50">
                  <c:v>-2.2999999999999998</c:v>
                </c:pt>
                <c:pt idx="51">
                  <c:v>-2.1</c:v>
                </c:pt>
                <c:pt idx="52">
                  <c:v>-1.7</c:v>
                </c:pt>
                <c:pt idx="53">
                  <c:v>-2.1</c:v>
                </c:pt>
                <c:pt idx="54">
                  <c:v>-1.8</c:v>
                </c:pt>
                <c:pt idx="55">
                  <c:v>-1.9</c:v>
                </c:pt>
                <c:pt idx="56">
                  <c:v>-2.2000000000000002</c:v>
                </c:pt>
                <c:pt idx="57">
                  <c:v>-2.2000000000000002</c:v>
                </c:pt>
                <c:pt idx="58">
                  <c:v>-2</c:v>
                </c:pt>
                <c:pt idx="59">
                  <c:v>-2.4</c:v>
                </c:pt>
                <c:pt idx="60">
                  <c:v>-2.1</c:v>
                </c:pt>
                <c:pt idx="61">
                  <c:v>-1.7</c:v>
                </c:pt>
                <c:pt idx="62">
                  <c:v>-1.5</c:v>
                </c:pt>
                <c:pt idx="63">
                  <c:v>-0.7</c:v>
                </c:pt>
                <c:pt idx="64">
                  <c:v>-0.5</c:v>
                </c:pt>
                <c:pt idx="65">
                  <c:v>-0.3</c:v>
                </c:pt>
                <c:pt idx="66">
                  <c:v>0</c:v>
                </c:pt>
                <c:pt idx="67">
                  <c:v>0.1</c:v>
                </c:pt>
                <c:pt idx="68">
                  <c:v>0.7</c:v>
                </c:pt>
                <c:pt idx="69">
                  <c:v>1.2</c:v>
                </c:pt>
                <c:pt idx="70">
                  <c:v>1.4</c:v>
                </c:pt>
                <c:pt idx="71">
                  <c:v>1.8</c:v>
                </c:pt>
                <c:pt idx="72">
                  <c:v>2</c:v>
                </c:pt>
                <c:pt idx="73">
                  <c:v>2.4</c:v>
                </c:pt>
                <c:pt idx="74">
                  <c:v>3.4</c:v>
                </c:pt>
                <c:pt idx="75">
                  <c:v>3.9</c:v>
                </c:pt>
                <c:pt idx="76">
                  <c:v>4.8</c:v>
                </c:pt>
                <c:pt idx="77">
                  <c:v>4.7</c:v>
                </c:pt>
                <c:pt idx="78">
                  <c:v>4.0999999999999996</c:v>
                </c:pt>
              </c:numCache>
            </c:numRef>
          </c:val>
          <c:smooth val="0"/>
          <c:extLst>
            <c:ext xmlns:c16="http://schemas.microsoft.com/office/drawing/2014/chart" uri="{C3380CC4-5D6E-409C-BE32-E72D297353CC}">
              <c16:uniqueId val="{00000001-AA1A-490F-B210-1670168C9A11}"/>
            </c:ext>
          </c:extLst>
        </c:ser>
        <c:dLbls>
          <c:showLegendKey val="0"/>
          <c:showVal val="0"/>
          <c:showCatName val="0"/>
          <c:showSerName val="0"/>
          <c:showPercent val="0"/>
          <c:showBubbleSize val="0"/>
        </c:dLbls>
        <c:marker val="1"/>
        <c:smooth val="0"/>
        <c:axId val="250957184"/>
        <c:axId val="250971264"/>
      </c:lineChart>
      <c:lineChart>
        <c:grouping val="standard"/>
        <c:varyColors val="0"/>
        <c:ser>
          <c:idx val="0"/>
          <c:order val="2"/>
          <c:tx>
            <c:strRef>
              <c:f>'Appendix Figure D.3'!$AZ$1</c:f>
              <c:strCache>
                <c:ptCount val="1"/>
                <c:pt idx="0">
                  <c:v>Household Debt (RHS)</c:v>
                </c:pt>
              </c:strCache>
            </c:strRef>
          </c:tx>
          <c:spPr>
            <a:ln w="28575">
              <a:solidFill>
                <a:sysClr val="windowText" lastClr="000000"/>
              </a:solidFill>
              <a:prstDash val="sysDash"/>
            </a:ln>
          </c:spPr>
          <c:marker>
            <c:symbol val="none"/>
          </c:marker>
          <c:cat>
            <c:numRef>
              <c:f>'Appendix Figure D.3'!$AU$101:$AU$180</c:f>
              <c:numCache>
                <c:formatCode>General</c:formatCode>
                <c:ptCount val="80"/>
                <c:pt idx="0">
                  <c:v>1999</c:v>
                </c:pt>
                <c:pt idx="1">
                  <c:v>2000</c:v>
                </c:pt>
                <c:pt idx="2">
                  <c:v>2000</c:v>
                </c:pt>
                <c:pt idx="3">
                  <c:v>2000</c:v>
                </c:pt>
                <c:pt idx="4">
                  <c:v>2000</c:v>
                </c:pt>
                <c:pt idx="5">
                  <c:v>2001</c:v>
                </c:pt>
                <c:pt idx="6">
                  <c:v>2001</c:v>
                </c:pt>
                <c:pt idx="7">
                  <c:v>2001</c:v>
                </c:pt>
                <c:pt idx="8">
                  <c:v>2001</c:v>
                </c:pt>
                <c:pt idx="9">
                  <c:v>2002</c:v>
                </c:pt>
                <c:pt idx="10">
                  <c:v>2002</c:v>
                </c:pt>
                <c:pt idx="11">
                  <c:v>2002</c:v>
                </c:pt>
                <c:pt idx="12">
                  <c:v>2002</c:v>
                </c:pt>
                <c:pt idx="13">
                  <c:v>2003</c:v>
                </c:pt>
                <c:pt idx="14">
                  <c:v>2003</c:v>
                </c:pt>
                <c:pt idx="15">
                  <c:v>2003</c:v>
                </c:pt>
                <c:pt idx="16">
                  <c:v>2003</c:v>
                </c:pt>
                <c:pt idx="17">
                  <c:v>2004</c:v>
                </c:pt>
                <c:pt idx="18">
                  <c:v>2004</c:v>
                </c:pt>
                <c:pt idx="19">
                  <c:v>2004</c:v>
                </c:pt>
                <c:pt idx="20">
                  <c:v>2004</c:v>
                </c:pt>
                <c:pt idx="21">
                  <c:v>2005</c:v>
                </c:pt>
                <c:pt idx="22">
                  <c:v>2005</c:v>
                </c:pt>
                <c:pt idx="23">
                  <c:v>2005</c:v>
                </c:pt>
                <c:pt idx="24">
                  <c:v>2005</c:v>
                </c:pt>
                <c:pt idx="25">
                  <c:v>2006</c:v>
                </c:pt>
                <c:pt idx="26">
                  <c:v>2006</c:v>
                </c:pt>
                <c:pt idx="27">
                  <c:v>2006</c:v>
                </c:pt>
                <c:pt idx="28">
                  <c:v>2006</c:v>
                </c:pt>
                <c:pt idx="29">
                  <c:v>2007</c:v>
                </c:pt>
                <c:pt idx="30">
                  <c:v>2007</c:v>
                </c:pt>
                <c:pt idx="31">
                  <c:v>2007</c:v>
                </c:pt>
                <c:pt idx="32">
                  <c:v>2007</c:v>
                </c:pt>
                <c:pt idx="33">
                  <c:v>2008</c:v>
                </c:pt>
                <c:pt idx="34">
                  <c:v>2008</c:v>
                </c:pt>
                <c:pt idx="35">
                  <c:v>2008</c:v>
                </c:pt>
                <c:pt idx="36">
                  <c:v>2008</c:v>
                </c:pt>
                <c:pt idx="37">
                  <c:v>2009</c:v>
                </c:pt>
                <c:pt idx="38">
                  <c:v>2009</c:v>
                </c:pt>
                <c:pt idx="39">
                  <c:v>2009</c:v>
                </c:pt>
                <c:pt idx="40">
                  <c:v>2009</c:v>
                </c:pt>
                <c:pt idx="41">
                  <c:v>2010</c:v>
                </c:pt>
                <c:pt idx="42">
                  <c:v>2010</c:v>
                </c:pt>
                <c:pt idx="43">
                  <c:v>2010</c:v>
                </c:pt>
                <c:pt idx="44">
                  <c:v>2010</c:v>
                </c:pt>
                <c:pt idx="45">
                  <c:v>2011</c:v>
                </c:pt>
                <c:pt idx="46">
                  <c:v>2011</c:v>
                </c:pt>
                <c:pt idx="47">
                  <c:v>2011</c:v>
                </c:pt>
                <c:pt idx="48">
                  <c:v>2011</c:v>
                </c:pt>
                <c:pt idx="49">
                  <c:v>2012</c:v>
                </c:pt>
                <c:pt idx="50">
                  <c:v>2012</c:v>
                </c:pt>
                <c:pt idx="51">
                  <c:v>2012</c:v>
                </c:pt>
                <c:pt idx="52">
                  <c:v>2012</c:v>
                </c:pt>
                <c:pt idx="53">
                  <c:v>2013</c:v>
                </c:pt>
                <c:pt idx="54">
                  <c:v>2013</c:v>
                </c:pt>
                <c:pt idx="55">
                  <c:v>2013</c:v>
                </c:pt>
                <c:pt idx="56">
                  <c:v>2013</c:v>
                </c:pt>
                <c:pt idx="57">
                  <c:v>2014</c:v>
                </c:pt>
                <c:pt idx="58">
                  <c:v>2014</c:v>
                </c:pt>
                <c:pt idx="59">
                  <c:v>2014</c:v>
                </c:pt>
                <c:pt idx="60">
                  <c:v>2014</c:v>
                </c:pt>
                <c:pt idx="61">
                  <c:v>2015</c:v>
                </c:pt>
                <c:pt idx="62">
                  <c:v>2015</c:v>
                </c:pt>
                <c:pt idx="63">
                  <c:v>2015</c:v>
                </c:pt>
                <c:pt idx="64">
                  <c:v>2015</c:v>
                </c:pt>
                <c:pt idx="65">
                  <c:v>2016</c:v>
                </c:pt>
                <c:pt idx="66">
                  <c:v>2016</c:v>
                </c:pt>
                <c:pt idx="67">
                  <c:v>2016</c:v>
                </c:pt>
                <c:pt idx="68">
                  <c:v>2016</c:v>
                </c:pt>
                <c:pt idx="69">
                  <c:v>2017</c:v>
                </c:pt>
                <c:pt idx="70">
                  <c:v>2017</c:v>
                </c:pt>
                <c:pt idx="71">
                  <c:v>2017</c:v>
                </c:pt>
                <c:pt idx="72">
                  <c:v>2017</c:v>
                </c:pt>
                <c:pt idx="73">
                  <c:v>2018</c:v>
                </c:pt>
                <c:pt idx="74">
                  <c:v>2018</c:v>
                </c:pt>
                <c:pt idx="75">
                  <c:v>2018</c:v>
                </c:pt>
                <c:pt idx="76">
                  <c:v>2018</c:v>
                </c:pt>
                <c:pt idx="77">
                  <c:v>2019</c:v>
                </c:pt>
                <c:pt idx="78">
                  <c:v>2019</c:v>
                </c:pt>
                <c:pt idx="79">
                  <c:v>2019</c:v>
                </c:pt>
              </c:numCache>
            </c:numRef>
          </c:cat>
          <c:val>
            <c:numRef>
              <c:f>'Appendix Figure D.3'!$AZ$101:$AZ$180</c:f>
              <c:numCache>
                <c:formatCode>General</c:formatCode>
                <c:ptCount val="80"/>
                <c:pt idx="0">
                  <c:v>99.027181309497038</c:v>
                </c:pt>
                <c:pt idx="1">
                  <c:v>100.02430074937233</c:v>
                </c:pt>
                <c:pt idx="2">
                  <c:v>97.232082630836757</c:v>
                </c:pt>
                <c:pt idx="3">
                  <c:v>100.60193578590922</c:v>
                </c:pt>
                <c:pt idx="4">
                  <c:v>100.80705715710657</c:v>
                </c:pt>
                <c:pt idx="5">
                  <c:v>103.00914488948418</c:v>
                </c:pt>
                <c:pt idx="6">
                  <c:v>102.69211768119285</c:v>
                </c:pt>
                <c:pt idx="7">
                  <c:v>107.5350691844161</c:v>
                </c:pt>
                <c:pt idx="8">
                  <c:v>105.39881744708987</c:v>
                </c:pt>
                <c:pt idx="9">
                  <c:v>108.39160622353651</c:v>
                </c:pt>
                <c:pt idx="10">
                  <c:v>107.20553948286094</c:v>
                </c:pt>
                <c:pt idx="11">
                  <c:v>110.27165344030058</c:v>
                </c:pt>
                <c:pt idx="12">
                  <c:v>112.36224048802332</c:v>
                </c:pt>
                <c:pt idx="13">
                  <c:v>113.06710087452555</c:v>
                </c:pt>
                <c:pt idx="14">
                  <c:v>116.41333621663301</c:v>
                </c:pt>
                <c:pt idx="15">
                  <c:v>121.30389157186346</c:v>
                </c:pt>
                <c:pt idx="16">
                  <c:v>125.6292342820893</c:v>
                </c:pt>
                <c:pt idx="17">
                  <c:v>130.83297820242746</c:v>
                </c:pt>
                <c:pt idx="18">
                  <c:v>137.24661013406754</c:v>
                </c:pt>
                <c:pt idx="19">
                  <c:v>144.86380657872581</c:v>
                </c:pt>
                <c:pt idx="20">
                  <c:v>150.31330759647497</c:v>
                </c:pt>
                <c:pt idx="21">
                  <c:v>154.92499700807275</c:v>
                </c:pt>
                <c:pt idx="22">
                  <c:v>160.59065391029276</c:v>
                </c:pt>
                <c:pt idx="23">
                  <c:v>167.91485564260446</c:v>
                </c:pt>
                <c:pt idx="24">
                  <c:v>174.42424115503093</c:v>
                </c:pt>
                <c:pt idx="25">
                  <c:v>180.95409566978324</c:v>
                </c:pt>
                <c:pt idx="26">
                  <c:v>187.86156837220943</c:v>
                </c:pt>
                <c:pt idx="27">
                  <c:v>189.27804614125134</c:v>
                </c:pt>
                <c:pt idx="28">
                  <c:v>197.11663378540638</c:v>
                </c:pt>
                <c:pt idx="29">
                  <c:v>201.54652505991993</c:v>
                </c:pt>
                <c:pt idx="30">
                  <c:v>204.3047055572496</c:v>
                </c:pt>
                <c:pt idx="31">
                  <c:v>204.91904694278409</c:v>
                </c:pt>
                <c:pt idx="32">
                  <c:v>205.88409904175128</c:v>
                </c:pt>
                <c:pt idx="33">
                  <c:v>209.30690470574584</c:v>
                </c:pt>
                <c:pt idx="34">
                  <c:v>208.2486302418427</c:v>
                </c:pt>
                <c:pt idx="35">
                  <c:v>209.26887184669189</c:v>
                </c:pt>
                <c:pt idx="36">
                  <c:v>207.64805685239915</c:v>
                </c:pt>
                <c:pt idx="37">
                  <c:v>210.62190418271175</c:v>
                </c:pt>
                <c:pt idx="38">
                  <c:v>214.09690419456743</c:v>
                </c:pt>
                <c:pt idx="39">
                  <c:v>220.17184516075031</c:v>
                </c:pt>
                <c:pt idx="40">
                  <c:v>221.04324239721896</c:v>
                </c:pt>
                <c:pt idx="41">
                  <c:v>220.44437557133182</c:v>
                </c:pt>
                <c:pt idx="42">
                  <c:v>217.67647984699173</c:v>
                </c:pt>
                <c:pt idx="43">
                  <c:v>217.95025554024193</c:v>
                </c:pt>
                <c:pt idx="44">
                  <c:v>217.02354840095458</c:v>
                </c:pt>
                <c:pt idx="45">
                  <c:v>218.97492163559528</c:v>
                </c:pt>
                <c:pt idx="46">
                  <c:v>219.34574148372826</c:v>
                </c:pt>
                <c:pt idx="47">
                  <c:v>220.95240567347565</c:v>
                </c:pt>
                <c:pt idx="48">
                  <c:v>220.70788803451978</c:v>
                </c:pt>
                <c:pt idx="49">
                  <c:v>214.11136534080256</c:v>
                </c:pt>
                <c:pt idx="50">
                  <c:v>211.00356576901777</c:v>
                </c:pt>
                <c:pt idx="51">
                  <c:v>207.02038873610229</c:v>
                </c:pt>
                <c:pt idx="52">
                  <c:v>203.22178596760679</c:v>
                </c:pt>
                <c:pt idx="53">
                  <c:v>203.02868609630812</c:v>
                </c:pt>
                <c:pt idx="54">
                  <c:v>201.14226941858055</c:v>
                </c:pt>
                <c:pt idx="55">
                  <c:v>199.21274022767636</c:v>
                </c:pt>
                <c:pt idx="56">
                  <c:v>197.40845874411352</c:v>
                </c:pt>
                <c:pt idx="57">
                  <c:v>192.88267620177314</c:v>
                </c:pt>
                <c:pt idx="58">
                  <c:v>188.92741949110666</c:v>
                </c:pt>
                <c:pt idx="59">
                  <c:v>184.53297893765696</c:v>
                </c:pt>
                <c:pt idx="60">
                  <c:v>183.2480558931409</c:v>
                </c:pt>
                <c:pt idx="61">
                  <c:v>177.10904468322076</c:v>
                </c:pt>
                <c:pt idx="62">
                  <c:v>172.95286933958693</c:v>
                </c:pt>
                <c:pt idx="63">
                  <c:v>167.89732367345522</c:v>
                </c:pt>
                <c:pt idx="64">
                  <c:v>165.6794938369475</c:v>
                </c:pt>
                <c:pt idx="65">
                  <c:v>162.24757321178677</c:v>
                </c:pt>
                <c:pt idx="66">
                  <c:v>161.09802667091608</c:v>
                </c:pt>
                <c:pt idx="67">
                  <c:v>157.78233939744979</c:v>
                </c:pt>
                <c:pt idx="68">
                  <c:v>153.77274107821711</c:v>
                </c:pt>
                <c:pt idx="69">
                  <c:v>150.58324081506396</c:v>
                </c:pt>
                <c:pt idx="70">
                  <c:v>147.26816087538262</c:v>
                </c:pt>
                <c:pt idx="71">
                  <c:v>144.18804944402802</c:v>
                </c:pt>
                <c:pt idx="72">
                  <c:v>139.30486022787926</c:v>
                </c:pt>
                <c:pt idx="73">
                  <c:v>138.314140867546</c:v>
                </c:pt>
                <c:pt idx="74">
                  <c:v>134.5444814325453</c:v>
                </c:pt>
                <c:pt idx="75">
                  <c:v>132.96597139704156</c:v>
                </c:pt>
                <c:pt idx="76">
                  <c:v>131.30816733454103</c:v>
                </c:pt>
                <c:pt idx="77">
                  <c:v>129.04334638790218</c:v>
                </c:pt>
              </c:numCache>
            </c:numRef>
          </c:val>
          <c:smooth val="0"/>
          <c:extLst>
            <c:ext xmlns:c16="http://schemas.microsoft.com/office/drawing/2014/chart" uri="{C3380CC4-5D6E-409C-BE32-E72D297353CC}">
              <c16:uniqueId val="{00000002-AA1A-490F-B210-1670168C9A11}"/>
            </c:ext>
          </c:extLst>
        </c:ser>
        <c:dLbls>
          <c:showLegendKey val="0"/>
          <c:showVal val="0"/>
          <c:showCatName val="0"/>
          <c:showSerName val="0"/>
          <c:showPercent val="0"/>
          <c:showBubbleSize val="0"/>
        </c:dLbls>
        <c:marker val="1"/>
        <c:smooth val="0"/>
        <c:axId val="250974592"/>
        <c:axId val="250972800"/>
      </c:lineChart>
      <c:catAx>
        <c:axId val="250957184"/>
        <c:scaling>
          <c:orientation val="minMax"/>
        </c:scaling>
        <c:delete val="0"/>
        <c:axPos val="b"/>
        <c:numFmt formatCode="General" sourceLinked="1"/>
        <c:majorTickMark val="out"/>
        <c:minorTickMark val="none"/>
        <c:tickLblPos val="low"/>
        <c:txPr>
          <a:bodyPr rot="0"/>
          <a:lstStyle/>
          <a:p>
            <a:pPr>
              <a:defRPr/>
            </a:pPr>
            <a:endParaRPr lang="en-US"/>
          </a:p>
        </c:txPr>
        <c:crossAx val="250971264"/>
        <c:crosses val="autoZero"/>
        <c:auto val="0"/>
        <c:lblAlgn val="ctr"/>
        <c:lblOffset val="100"/>
        <c:tickLblSkip val="24"/>
        <c:tickMarkSkip val="4"/>
        <c:noMultiLvlLbl val="0"/>
      </c:catAx>
      <c:valAx>
        <c:axId val="250971264"/>
        <c:scaling>
          <c:orientation val="minMax"/>
          <c:max val="50"/>
          <c:min val="-10"/>
        </c:scaling>
        <c:delete val="0"/>
        <c:axPos val="l"/>
        <c:numFmt formatCode="0" sourceLinked="0"/>
        <c:majorTickMark val="out"/>
        <c:minorTickMark val="none"/>
        <c:tickLblPos val="nextTo"/>
        <c:crossAx val="250957184"/>
        <c:crosses val="autoZero"/>
        <c:crossBetween val="between"/>
        <c:majorUnit val="10"/>
      </c:valAx>
      <c:valAx>
        <c:axId val="250972800"/>
        <c:scaling>
          <c:orientation val="minMax"/>
          <c:max val="250"/>
          <c:min val="-50"/>
        </c:scaling>
        <c:delete val="0"/>
        <c:axPos val="r"/>
        <c:numFmt formatCode="0" sourceLinked="0"/>
        <c:majorTickMark val="out"/>
        <c:minorTickMark val="none"/>
        <c:tickLblPos val="nextTo"/>
        <c:crossAx val="250974592"/>
        <c:crosses val="max"/>
        <c:crossBetween val="between"/>
        <c:majorUnit val="50"/>
      </c:valAx>
      <c:catAx>
        <c:axId val="250974592"/>
        <c:scaling>
          <c:orientation val="minMax"/>
        </c:scaling>
        <c:delete val="1"/>
        <c:axPos val="b"/>
        <c:numFmt formatCode="General" sourceLinked="1"/>
        <c:majorTickMark val="out"/>
        <c:minorTickMark val="none"/>
        <c:tickLblPos val="none"/>
        <c:crossAx val="250972800"/>
        <c:crosses val="autoZero"/>
        <c:auto val="1"/>
        <c:lblAlgn val="ctr"/>
        <c:lblOffset val="100"/>
        <c:noMultiLvlLbl val="0"/>
      </c:catAx>
    </c:plotArea>
    <c:legend>
      <c:legendPos val="t"/>
      <c:layout>
        <c:manualLayout>
          <c:xMode val="edge"/>
          <c:yMode val="edge"/>
          <c:x val="5.00590892949185E-2"/>
          <c:y val="0.82799525651710715"/>
          <c:w val="0.84741349562380441"/>
          <c:h val="0.17200474348289427"/>
        </c:manualLayout>
      </c:layout>
      <c:overlay val="0"/>
      <c:txPr>
        <a:bodyPr/>
        <a:lstStyle/>
        <a:p>
          <a:pPr>
            <a:defRPr sz="900"/>
          </a:pPr>
          <a:endParaRPr lang="en-US"/>
        </a:p>
      </c:txPr>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48611111111175E-2"/>
          <c:y val="5.3094658267052341E-2"/>
          <c:w val="0.9305718253968257"/>
          <c:h val="0.83826804322777915"/>
        </c:manualLayout>
      </c:layout>
      <c:barChart>
        <c:barDir val="col"/>
        <c:grouping val="clustered"/>
        <c:varyColors val="0"/>
        <c:ser>
          <c:idx val="1"/>
          <c:order val="1"/>
          <c:tx>
            <c:strRef>
              <c:f>'Appendix Figure D.3'!$BD$1</c:f>
              <c:strCache>
                <c:ptCount val="1"/>
              </c:strCache>
            </c:strRef>
          </c:tx>
          <c:spPr>
            <a:solidFill>
              <a:sysClr val="window" lastClr="FFFFFF">
                <a:lumMod val="85000"/>
                <a:alpha val="50000"/>
              </a:sysClr>
            </a:solidFill>
          </c:spPr>
          <c:invertIfNegative val="0"/>
          <c:cat>
            <c:numRef>
              <c:f>'Appendix Figure D.3'!$BB$2:$BB$18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'Appendix Figure D.3'!$BD$2:$BD$18</c:f>
              <c:numCache>
                <c:formatCode>General</c:formatCode>
                <c:ptCount val="17"/>
                <c:pt idx="12">
                  <c:v>60</c:v>
                </c:pt>
                <c:pt idx="13">
                  <c:v>60</c:v>
                </c:pt>
                <c:pt idx="14">
                  <c:v>60</c:v>
                </c:pt>
                <c:pt idx="15">
                  <c:v>60</c:v>
                </c:pt>
                <c:pt idx="16">
                  <c:v>60</c:v>
                </c:pt>
              </c:numCache>
            </c:numRef>
          </c:val>
          <c:extLst>
            <c:ext xmlns:c16="http://schemas.microsoft.com/office/drawing/2014/chart" uri="{C3380CC4-5D6E-409C-BE32-E72D297353CC}">
              <c16:uniqueId val="{00000000-5A40-4360-A609-FDDD22745D2A}"/>
            </c:ext>
          </c:extLst>
        </c:ser>
        <c:dLbls>
          <c:showLegendKey val="0"/>
          <c:showVal val="0"/>
          <c:showCatName val="0"/>
          <c:showSerName val="0"/>
          <c:showPercent val="0"/>
          <c:showBubbleSize val="0"/>
        </c:dLbls>
        <c:gapWidth val="0"/>
        <c:overlap val="100"/>
        <c:axId val="251466880"/>
        <c:axId val="251468416"/>
      </c:barChart>
      <c:lineChart>
        <c:grouping val="standard"/>
        <c:varyColors val="0"/>
        <c:ser>
          <c:idx val="0"/>
          <c:order val="0"/>
          <c:tx>
            <c:strRef>
              <c:f>'Appendix Figure D.3'!$BC$1</c:f>
              <c:strCache>
                <c:ptCount val="1"/>
                <c:pt idx="0">
                  <c:v>Completions</c:v>
                </c:pt>
              </c:strCache>
            </c:strRef>
          </c:tx>
          <c:spPr>
            <a:ln w="19050">
              <a:solidFill>
                <a:srgbClr val="1F497D">
                  <a:lumMod val="50000"/>
                </a:srgbClr>
              </a:solidFill>
            </a:ln>
          </c:spPr>
          <c:marker>
            <c:symbol val="none"/>
          </c:marker>
          <c:cat>
            <c:numRef>
              <c:f>'Appendix Figure D.3'!$BB$2:$BB$18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'Appendix Figure D.3'!$BC$2:$BC$18</c:f>
              <c:numCache>
                <c:formatCode>0.0</c:formatCode>
                <c:ptCount val="17"/>
                <c:pt idx="0">
                  <c:v>51.723999999999997</c:v>
                </c:pt>
                <c:pt idx="1">
                  <c:v>26.42</c:v>
                </c:pt>
                <c:pt idx="2">
                  <c:v>14.602</c:v>
                </c:pt>
                <c:pt idx="3">
                  <c:v>6.9939999999999998</c:v>
                </c:pt>
                <c:pt idx="4">
                  <c:v>4.9109999999999996</c:v>
                </c:pt>
                <c:pt idx="5">
                  <c:v>4.5750000000000002</c:v>
                </c:pt>
                <c:pt idx="6">
                  <c:v>5.5179999999999998</c:v>
                </c:pt>
                <c:pt idx="7">
                  <c:v>7.2190000000000003</c:v>
                </c:pt>
                <c:pt idx="8">
                  <c:v>9.8919999999999995</c:v>
                </c:pt>
                <c:pt idx="9">
                  <c:v>14.368</c:v>
                </c:pt>
                <c:pt idx="10">
                  <c:v>17.995000000000001</c:v>
                </c:pt>
                <c:pt idx="11">
                  <c:v>21.237264588329335</c:v>
                </c:pt>
                <c:pt idx="12">
                  <c:v>24</c:v>
                </c:pt>
                <c:pt idx="13">
                  <c:v>29</c:v>
                </c:pt>
                <c:pt idx="14">
                  <c:v>35</c:v>
                </c:pt>
                <c:pt idx="15">
                  <c:v>41</c:v>
                </c:pt>
                <c:pt idx="16" formatCode="General">
                  <c:v>45</c:v>
                </c:pt>
              </c:numCache>
            </c:numRef>
          </c:val>
          <c:smooth val="0"/>
          <c:extLst>
            <c:ext xmlns:c16="http://schemas.microsoft.com/office/drawing/2014/chart" uri="{C3380CC4-5D6E-409C-BE32-E72D297353CC}">
              <c16:uniqueId val="{00000001-5A40-4360-A609-FDDD22745D2A}"/>
            </c:ext>
          </c:extLst>
        </c:ser>
        <c:dLbls>
          <c:showLegendKey val="0"/>
          <c:showVal val="0"/>
          <c:showCatName val="0"/>
          <c:showSerName val="0"/>
          <c:showPercent val="0"/>
          <c:showBubbleSize val="0"/>
        </c:dLbls>
        <c:marker val="1"/>
        <c:smooth val="0"/>
        <c:axId val="251466880"/>
        <c:axId val="251468416"/>
      </c:lineChart>
      <c:catAx>
        <c:axId val="251466880"/>
        <c:scaling>
          <c:orientation val="minMax"/>
        </c:scaling>
        <c:delete val="0"/>
        <c:axPos val="b"/>
        <c:numFmt formatCode="General" sourceLinked="1"/>
        <c:majorTickMark val="out"/>
        <c:minorTickMark val="none"/>
        <c:tickLblPos val="low"/>
        <c:crossAx val="251468416"/>
        <c:crosses val="autoZero"/>
        <c:auto val="0"/>
        <c:lblAlgn val="ctr"/>
        <c:lblOffset val="100"/>
        <c:tickMarkSkip val="1"/>
        <c:noMultiLvlLbl val="0"/>
      </c:catAx>
      <c:valAx>
        <c:axId val="251468416"/>
        <c:scaling>
          <c:orientation val="minMax"/>
          <c:max val="60"/>
          <c:min val="0"/>
        </c:scaling>
        <c:delete val="0"/>
        <c:axPos val="l"/>
        <c:numFmt formatCode="0" sourceLinked="0"/>
        <c:majorTickMark val="out"/>
        <c:minorTickMark val="none"/>
        <c:tickLblPos val="nextTo"/>
        <c:crossAx val="251466880"/>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851398204853986E-2"/>
          <c:y val="2.6898183181647752E-2"/>
          <c:w val="0.90071796580982877"/>
          <c:h val="0.89683607730851889"/>
        </c:manualLayout>
      </c:layout>
      <c:lineChart>
        <c:grouping val="standard"/>
        <c:varyColors val="0"/>
        <c:ser>
          <c:idx val="4"/>
          <c:order val="0"/>
          <c:tx>
            <c:strRef>
              <c:f>'Appendix Figure D.4'!$K$1</c:f>
              <c:strCache>
                <c:ptCount val="1"/>
                <c:pt idx="0">
                  <c:v>Credit-to-GDP Ratio</c:v>
                </c:pt>
              </c:strCache>
            </c:strRef>
          </c:tx>
          <c:spPr>
            <a:ln w="19050">
              <a:solidFill>
                <a:sysClr val="windowText" lastClr="000000">
                  <a:lumMod val="95000"/>
                  <a:lumOff val="5000"/>
                </a:sysClr>
              </a:solidFill>
              <a:prstDash val="solid"/>
            </a:ln>
          </c:spPr>
          <c:marker>
            <c:symbol val="none"/>
          </c:marker>
          <c:cat>
            <c:numRef>
              <c:f>'Appendix Figure D.4'!$J$2:$J$70</c:f>
              <c:numCache>
                <c:formatCode>yyyy</c:formatCode>
                <c:ptCount val="69"/>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43190</c:v>
                </c:pt>
                <c:pt idx="66">
                  <c:v>43190</c:v>
                </c:pt>
                <c:pt idx="67">
                  <c:v>43190</c:v>
                </c:pt>
                <c:pt idx="68">
                  <c:v>43555</c:v>
                </c:pt>
              </c:numCache>
            </c:numRef>
          </c:cat>
          <c:val>
            <c:numRef>
              <c:f>'Appendix Figure D.4'!$K$2:$K$70</c:f>
              <c:numCache>
                <c:formatCode>0.00</c:formatCode>
                <c:ptCount val="69"/>
                <c:pt idx="0">
                  <c:v>137.31981462011285</c:v>
                </c:pt>
                <c:pt idx="1">
                  <c:v>138.79406764444317</c:v>
                </c:pt>
                <c:pt idx="2">
                  <c:v>138.05110357427611</c:v>
                </c:pt>
                <c:pt idx="3">
                  <c:v>134.61779410158542</c:v>
                </c:pt>
                <c:pt idx="4">
                  <c:v>128.148252039922</c:v>
                </c:pt>
                <c:pt idx="5">
                  <c:v>131.47099005985828</c:v>
                </c:pt>
                <c:pt idx="6">
                  <c:v>135.42036347009926</c:v>
                </c:pt>
                <c:pt idx="7">
                  <c:v>143.58641411372952</c:v>
                </c:pt>
                <c:pt idx="8">
                  <c:v>144.9910636183169</c:v>
                </c:pt>
                <c:pt idx="9">
                  <c:v>144.21586643500714</c:v>
                </c:pt>
                <c:pt idx="10">
                  <c:v>149.4620083578591</c:v>
                </c:pt>
                <c:pt idx="11">
                  <c:v>161.50727269387039</c:v>
                </c:pt>
                <c:pt idx="12">
                  <c:v>161.40829584672221</c:v>
                </c:pt>
                <c:pt idx="13">
                  <c:v>164.2120438546375</c:v>
                </c:pt>
                <c:pt idx="14">
                  <c:v>173.93656818224184</c:v>
                </c:pt>
                <c:pt idx="15">
                  <c:v>179.83343793271519</c:v>
                </c:pt>
                <c:pt idx="16">
                  <c:v>193.3135930691316</c:v>
                </c:pt>
                <c:pt idx="17">
                  <c:v>206.43289138855235</c:v>
                </c:pt>
                <c:pt idx="18">
                  <c:v>210.3553673048672</c:v>
                </c:pt>
                <c:pt idx="19">
                  <c:v>216.40189921336415</c:v>
                </c:pt>
                <c:pt idx="20">
                  <c:v>221.10162089924816</c:v>
                </c:pt>
                <c:pt idx="21">
                  <c:v>223.72189184473217</c:v>
                </c:pt>
                <c:pt idx="22">
                  <c:v>228.65942026939362</c:v>
                </c:pt>
                <c:pt idx="23">
                  <c:v>229.54163032770876</c:v>
                </c:pt>
                <c:pt idx="24">
                  <c:v>244.03570135861244</c:v>
                </c:pt>
                <c:pt idx="25">
                  <c:v>256.24166421567099</c:v>
                </c:pt>
                <c:pt idx="26">
                  <c:v>268.92879979233879</c:v>
                </c:pt>
                <c:pt idx="27">
                  <c:v>287.20649862157973</c:v>
                </c:pt>
                <c:pt idx="28">
                  <c:v>292.24530820669679</c:v>
                </c:pt>
                <c:pt idx="29">
                  <c:v>295.64894923414681</c:v>
                </c:pt>
                <c:pt idx="30">
                  <c:v>303.02108505914941</c:v>
                </c:pt>
                <c:pt idx="31">
                  <c:v>307.71163318141043</c:v>
                </c:pt>
                <c:pt idx="32">
                  <c:v>309.58902982313072</c:v>
                </c:pt>
                <c:pt idx="33">
                  <c:v>307.12724533482401</c:v>
                </c:pt>
                <c:pt idx="34">
                  <c:v>298.42211161331426</c:v>
                </c:pt>
                <c:pt idx="35">
                  <c:v>315.02584980844085</c:v>
                </c:pt>
                <c:pt idx="36">
                  <c:v>317.48843546029889</c:v>
                </c:pt>
                <c:pt idx="37">
                  <c:v>315.44598050925663</c:v>
                </c:pt>
                <c:pt idx="38">
                  <c:v>320.0317914857946</c:v>
                </c:pt>
                <c:pt idx="39">
                  <c:v>322.04507023612518</c:v>
                </c:pt>
                <c:pt idx="40">
                  <c:v>328.54219756524139</c:v>
                </c:pt>
                <c:pt idx="41">
                  <c:v>333.89656760879984</c:v>
                </c:pt>
                <c:pt idx="42">
                  <c:v>332.20459089423269</c:v>
                </c:pt>
                <c:pt idx="43">
                  <c:v>319.2444874096667</c:v>
                </c:pt>
                <c:pt idx="44">
                  <c:v>311.88687026179053</c:v>
                </c:pt>
                <c:pt idx="45">
                  <c:v>302.8788686097829</c:v>
                </c:pt>
                <c:pt idx="46">
                  <c:v>297.53556992558958</c:v>
                </c:pt>
                <c:pt idx="47">
                  <c:v>301.26854855298706</c:v>
                </c:pt>
                <c:pt idx="48">
                  <c:v>297.51520187702391</c:v>
                </c:pt>
                <c:pt idx="49">
                  <c:v>299.70541273280469</c:v>
                </c:pt>
                <c:pt idx="50">
                  <c:v>297.51995752443207</c:v>
                </c:pt>
                <c:pt idx="51">
                  <c:v>305.73370858372385</c:v>
                </c:pt>
                <c:pt idx="52">
                  <c:v>406.10894629339992</c:v>
                </c:pt>
                <c:pt idx="53">
                  <c:v>370.73636014102271</c:v>
                </c:pt>
                <c:pt idx="54">
                  <c:v>340.82265734330849</c:v>
                </c:pt>
                <c:pt idx="55">
                  <c:v>327.06670397050988</c:v>
                </c:pt>
                <c:pt idx="56">
                  <c:v>326.33814421225657</c:v>
                </c:pt>
                <c:pt idx="57">
                  <c:v>325.95821794829868</c:v>
                </c:pt>
                <c:pt idx="58">
                  <c:v>306.97872890686534</c:v>
                </c:pt>
                <c:pt idx="59">
                  <c:v>305.43770458808171</c:v>
                </c:pt>
                <c:pt idx="60">
                  <c:v>292.36200761951397</c:v>
                </c:pt>
                <c:pt idx="61">
                  <c:v>279.52432707185824</c:v>
                </c:pt>
                <c:pt idx="62">
                  <c:v>268.36782827992943</c:v>
                </c:pt>
                <c:pt idx="63">
                  <c:v>257.5558217767325</c:v>
                </c:pt>
                <c:pt idx="64">
                  <c:v>241.98981069836373</c:v>
                </c:pt>
                <c:pt idx="65">
                  <c:v>241.09813803828084</c:v>
                </c:pt>
                <c:pt idx="66">
                  <c:v>237.42145476680633</c:v>
                </c:pt>
                <c:pt idx="67">
                  <c:v>236.57385447379966</c:v>
                </c:pt>
                <c:pt idx="68">
                  <c:v>240.41537465352954</c:v>
                </c:pt>
              </c:numCache>
            </c:numRef>
          </c:val>
          <c:smooth val="0"/>
          <c:extLst>
            <c:ext xmlns:c16="http://schemas.microsoft.com/office/drawing/2014/chart" uri="{C3380CC4-5D6E-409C-BE32-E72D297353CC}">
              <c16:uniqueId val="{00000000-0A9E-4F5A-91F2-99162FE20F40}"/>
            </c:ext>
          </c:extLst>
        </c:ser>
        <c:ser>
          <c:idx val="2"/>
          <c:order val="1"/>
          <c:tx>
            <c:strRef>
              <c:f>'Appendix Figure D.4'!$L$1</c:f>
              <c:strCache>
                <c:ptCount val="1"/>
                <c:pt idx="0">
                  <c:v>Adjusted Credit-to-GDP Ratio</c:v>
                </c:pt>
              </c:strCache>
            </c:strRef>
          </c:tx>
          <c:spPr>
            <a:ln w="19050">
              <a:solidFill>
                <a:srgbClr val="1F497D">
                  <a:lumMod val="75000"/>
                </a:srgbClr>
              </a:solidFill>
              <a:prstDash val="sysDash"/>
            </a:ln>
          </c:spPr>
          <c:marker>
            <c:symbol val="none"/>
          </c:marker>
          <c:cat>
            <c:numRef>
              <c:f>'Appendix Figure D.4'!$J$2:$J$70</c:f>
              <c:numCache>
                <c:formatCode>yyyy</c:formatCode>
                <c:ptCount val="69"/>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43190</c:v>
                </c:pt>
                <c:pt idx="66">
                  <c:v>43190</c:v>
                </c:pt>
                <c:pt idx="67">
                  <c:v>43190</c:v>
                </c:pt>
                <c:pt idx="68">
                  <c:v>43555</c:v>
                </c:pt>
              </c:numCache>
            </c:numRef>
          </c:cat>
          <c:val>
            <c:numRef>
              <c:f>'Appendix Figure D.4'!$L$2:$L$70</c:f>
              <c:numCache>
                <c:formatCode>0.00</c:formatCode>
                <c:ptCount val="69"/>
                <c:pt idx="0">
                  <c:v>86.205799285802513</c:v>
                </c:pt>
                <c:pt idx="1">
                  <c:v>86.036171737339203</c:v>
                </c:pt>
                <c:pt idx="2">
                  <c:v>86.949092020184054</c:v>
                </c:pt>
                <c:pt idx="3">
                  <c:v>86.931876279942117</c:v>
                </c:pt>
                <c:pt idx="4">
                  <c:v>88.76084021821282</c:v>
                </c:pt>
                <c:pt idx="5">
                  <c:v>91.373334147703787</c:v>
                </c:pt>
                <c:pt idx="6">
                  <c:v>95.240447610893568</c:v>
                </c:pt>
                <c:pt idx="7">
                  <c:v>98.047895272574749</c:v>
                </c:pt>
                <c:pt idx="8">
                  <c:v>102.33376395497143</c:v>
                </c:pt>
                <c:pt idx="9">
                  <c:v>106.89912573738351</c:v>
                </c:pt>
                <c:pt idx="10">
                  <c:v>112.22898216222123</c:v>
                </c:pt>
                <c:pt idx="11">
                  <c:v>118.07650575543791</c:v>
                </c:pt>
                <c:pt idx="12">
                  <c:v>122.645242285683</c:v>
                </c:pt>
                <c:pt idx="13">
                  <c:v>128.02273390202163</c:v>
                </c:pt>
                <c:pt idx="14">
                  <c:v>133.8646976123714</c:v>
                </c:pt>
                <c:pt idx="15">
                  <c:v>140.5556612436655</c:v>
                </c:pt>
                <c:pt idx="16">
                  <c:v>147.18192067783244</c:v>
                </c:pt>
                <c:pt idx="17">
                  <c:v>155.06181449756025</c:v>
                </c:pt>
                <c:pt idx="18">
                  <c:v>158.45066576510288</c:v>
                </c:pt>
                <c:pt idx="19">
                  <c:v>165.87986176396387</c:v>
                </c:pt>
                <c:pt idx="20">
                  <c:v>169.72622883864139</c:v>
                </c:pt>
                <c:pt idx="21">
                  <c:v>173.80106431138429</c:v>
                </c:pt>
                <c:pt idx="22">
                  <c:v>177.84802954310581</c:v>
                </c:pt>
                <c:pt idx="23">
                  <c:v>182.49380896179633</c:v>
                </c:pt>
                <c:pt idx="24">
                  <c:v>189.84665635665658</c:v>
                </c:pt>
                <c:pt idx="25">
                  <c:v>196.1879827605683</c:v>
                </c:pt>
                <c:pt idx="26">
                  <c:v>200.42699542723099</c:v>
                </c:pt>
                <c:pt idx="27">
                  <c:v>203.8870373425768</c:v>
                </c:pt>
                <c:pt idx="28">
                  <c:v>208.01188149133193</c:v>
                </c:pt>
                <c:pt idx="29">
                  <c:v>209.31267334038279</c:v>
                </c:pt>
                <c:pt idx="30">
                  <c:v>213.57296464989437</c:v>
                </c:pt>
                <c:pt idx="31">
                  <c:v>211.37186565677865</c:v>
                </c:pt>
                <c:pt idx="32">
                  <c:v>207.52036692678877</c:v>
                </c:pt>
                <c:pt idx="33">
                  <c:v>197.58771988930314</c:v>
                </c:pt>
                <c:pt idx="34">
                  <c:v>189.27663600202487</c:v>
                </c:pt>
                <c:pt idx="35">
                  <c:v>177.90662624037392</c:v>
                </c:pt>
                <c:pt idx="36">
                  <c:v>176.77677355457925</c:v>
                </c:pt>
                <c:pt idx="37">
                  <c:v>174.02653477466609</c:v>
                </c:pt>
                <c:pt idx="38">
                  <c:v>172.04436783408619</c:v>
                </c:pt>
                <c:pt idx="39">
                  <c:v>169.40720462860455</c:v>
                </c:pt>
                <c:pt idx="40">
                  <c:v>165.32789780094393</c:v>
                </c:pt>
                <c:pt idx="41">
                  <c:v>163.04129877774514</c:v>
                </c:pt>
                <c:pt idx="42">
                  <c:v>160.08123688860334</c:v>
                </c:pt>
                <c:pt idx="43">
                  <c:v>156.98857504342379</c:v>
                </c:pt>
                <c:pt idx="44">
                  <c:v>156.05678186086098</c:v>
                </c:pt>
                <c:pt idx="45">
                  <c:v>153.33290758180505</c:v>
                </c:pt>
                <c:pt idx="46">
                  <c:v>150.56003138048226</c:v>
                </c:pt>
                <c:pt idx="47">
                  <c:v>147.18301650889453</c:v>
                </c:pt>
                <c:pt idx="48">
                  <c:v>141.35982297574012</c:v>
                </c:pt>
                <c:pt idx="49">
                  <c:v>132.29960978735309</c:v>
                </c:pt>
                <c:pt idx="50">
                  <c:v>123.82570985896328</c:v>
                </c:pt>
                <c:pt idx="51">
                  <c:v>119.55353399064619</c:v>
                </c:pt>
                <c:pt idx="52">
                  <c:v>105.05755990733876</c:v>
                </c:pt>
                <c:pt idx="53">
                  <c:v>96.070087102749937</c:v>
                </c:pt>
                <c:pt idx="54">
                  <c:v>86.961492594492512</c:v>
                </c:pt>
                <c:pt idx="55">
                  <c:v>78.765909491400265</c:v>
                </c:pt>
                <c:pt idx="56">
                  <c:v>77.327666440942608</c:v>
                </c:pt>
                <c:pt idx="57">
                  <c:v>76.508908639927938</c:v>
                </c:pt>
                <c:pt idx="58">
                  <c:v>75.441229257850665</c:v>
                </c:pt>
                <c:pt idx="59">
                  <c:v>72.728329151035751</c:v>
                </c:pt>
                <c:pt idx="60">
                  <c:v>71.107723092032742</c:v>
                </c:pt>
                <c:pt idx="61">
                  <c:v>68.97546532449779</c:v>
                </c:pt>
                <c:pt idx="62">
                  <c:v>66.390102526598852</c:v>
                </c:pt>
                <c:pt idx="63">
                  <c:v>64.454160361595058</c:v>
                </c:pt>
                <c:pt idx="64">
                  <c:v>62.423547356905807</c:v>
                </c:pt>
                <c:pt idx="65">
                  <c:v>60.396266688337469</c:v>
                </c:pt>
                <c:pt idx="66">
                  <c:v>59.462250669231992</c:v>
                </c:pt>
                <c:pt idx="67">
                  <c:v>58.619058846408755</c:v>
                </c:pt>
                <c:pt idx="68">
                  <c:v>57.555605063038442</c:v>
                </c:pt>
              </c:numCache>
            </c:numRef>
          </c:val>
          <c:smooth val="0"/>
          <c:extLst>
            <c:ext xmlns:c16="http://schemas.microsoft.com/office/drawing/2014/chart" uri="{C3380CC4-5D6E-409C-BE32-E72D297353CC}">
              <c16:uniqueId val="{00000001-0A9E-4F5A-91F2-99162FE20F40}"/>
            </c:ext>
          </c:extLst>
        </c:ser>
        <c:dLbls>
          <c:showLegendKey val="0"/>
          <c:showVal val="0"/>
          <c:showCatName val="0"/>
          <c:showSerName val="0"/>
          <c:showPercent val="0"/>
          <c:showBubbleSize val="0"/>
        </c:dLbls>
        <c:smooth val="0"/>
        <c:axId val="251567104"/>
        <c:axId val="251568896"/>
      </c:lineChart>
      <c:catAx>
        <c:axId val="251567104"/>
        <c:scaling>
          <c:orientation val="minMax"/>
        </c:scaling>
        <c:delete val="0"/>
        <c:axPos val="b"/>
        <c:numFmt formatCode="yyyy" sourceLinked="1"/>
        <c:majorTickMark val="out"/>
        <c:minorTickMark val="none"/>
        <c:tickLblPos val="low"/>
        <c:crossAx val="251568896"/>
        <c:crosses val="autoZero"/>
        <c:auto val="0"/>
        <c:lblAlgn val="ctr"/>
        <c:lblOffset val="100"/>
        <c:tickLblSkip val="8"/>
        <c:tickMarkSkip val="4"/>
        <c:noMultiLvlLbl val="0"/>
      </c:catAx>
      <c:valAx>
        <c:axId val="251568896"/>
        <c:scaling>
          <c:orientation val="minMax"/>
        </c:scaling>
        <c:delete val="0"/>
        <c:axPos val="l"/>
        <c:numFmt formatCode="0" sourceLinked="0"/>
        <c:majorTickMark val="out"/>
        <c:minorTickMark val="none"/>
        <c:tickLblPos val="nextTo"/>
        <c:crossAx val="251567104"/>
        <c:crosses val="autoZero"/>
        <c:crossBetween val="between"/>
      </c:valAx>
    </c:plotArea>
    <c:legend>
      <c:legendPos val="r"/>
      <c:layout>
        <c:manualLayout>
          <c:xMode val="edge"/>
          <c:yMode val="edge"/>
          <c:x val="0.29686241319444534"/>
          <c:y val="0.68916542288557292"/>
          <c:w val="0.44170746527777782"/>
          <c:h val="0.1650060330136458"/>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061904761904774E-2"/>
          <c:y val="4.4234660033167512E-2"/>
          <c:w val="0.92790238095238031"/>
          <c:h val="0.8424601990049746"/>
        </c:manualLayout>
      </c:layout>
      <c:lineChart>
        <c:grouping val="standard"/>
        <c:varyColors val="0"/>
        <c:ser>
          <c:idx val="0"/>
          <c:order val="0"/>
          <c:tx>
            <c:strRef>
              <c:f>'Appendix Figure D.4'!$P$1</c:f>
              <c:strCache>
                <c:ptCount val="1"/>
                <c:pt idx="0">
                  <c:v>16.1 Total ex. Financial Intermediation</c:v>
                </c:pt>
              </c:strCache>
            </c:strRef>
          </c:tx>
          <c:spPr>
            <a:ln w="28575">
              <a:solidFill>
                <a:schemeClr val="accent2">
                  <a:lumMod val="75000"/>
                </a:schemeClr>
              </a:solidFill>
            </a:ln>
          </c:spPr>
          <c:marker>
            <c:symbol val="none"/>
          </c:marker>
          <c:cat>
            <c:numRef>
              <c:f>'Appendix Figure D.4'!$O$2:$O$41</c:f>
              <c:numCache>
                <c:formatCode>General</c:formatCode>
                <c:ptCount val="40"/>
                <c:pt idx="0">
                  <c:v>2010</c:v>
                </c:pt>
                <c:pt idx="1">
                  <c:v>2010</c:v>
                </c:pt>
                <c:pt idx="2">
                  <c:v>2010</c:v>
                </c:pt>
                <c:pt idx="3">
                  <c:v>2010</c:v>
                </c:pt>
                <c:pt idx="4">
                  <c:v>2011</c:v>
                </c:pt>
                <c:pt idx="5">
                  <c:v>2011</c:v>
                </c:pt>
                <c:pt idx="6">
                  <c:v>2011</c:v>
                </c:pt>
                <c:pt idx="7">
                  <c:v>2011</c:v>
                </c:pt>
                <c:pt idx="8">
                  <c:v>2012</c:v>
                </c:pt>
                <c:pt idx="9">
                  <c:v>2012</c:v>
                </c:pt>
                <c:pt idx="10">
                  <c:v>2012</c:v>
                </c:pt>
                <c:pt idx="11">
                  <c:v>2012</c:v>
                </c:pt>
                <c:pt idx="12">
                  <c:v>2013</c:v>
                </c:pt>
                <c:pt idx="13">
                  <c:v>2013</c:v>
                </c:pt>
                <c:pt idx="14">
                  <c:v>2013</c:v>
                </c:pt>
                <c:pt idx="15">
                  <c:v>2013</c:v>
                </c:pt>
                <c:pt idx="16">
                  <c:v>2014</c:v>
                </c:pt>
                <c:pt idx="17">
                  <c:v>2014</c:v>
                </c:pt>
                <c:pt idx="18">
                  <c:v>2014</c:v>
                </c:pt>
                <c:pt idx="19">
                  <c:v>2014</c:v>
                </c:pt>
                <c:pt idx="20">
                  <c:v>2015</c:v>
                </c:pt>
                <c:pt idx="21">
                  <c:v>2015</c:v>
                </c:pt>
                <c:pt idx="22">
                  <c:v>2015</c:v>
                </c:pt>
                <c:pt idx="23">
                  <c:v>2015</c:v>
                </c:pt>
                <c:pt idx="24">
                  <c:v>2016</c:v>
                </c:pt>
                <c:pt idx="25">
                  <c:v>2016</c:v>
                </c:pt>
                <c:pt idx="26">
                  <c:v>2016</c:v>
                </c:pt>
                <c:pt idx="27">
                  <c:v>2016</c:v>
                </c:pt>
                <c:pt idx="28">
                  <c:v>2017</c:v>
                </c:pt>
                <c:pt idx="29">
                  <c:v>2017</c:v>
                </c:pt>
                <c:pt idx="30">
                  <c:v>2017</c:v>
                </c:pt>
                <c:pt idx="31">
                  <c:v>2017</c:v>
                </c:pt>
                <c:pt idx="32">
                  <c:v>2018</c:v>
                </c:pt>
                <c:pt idx="33">
                  <c:v>2018</c:v>
                </c:pt>
                <c:pt idx="34">
                  <c:v>2018</c:v>
                </c:pt>
                <c:pt idx="35">
                  <c:v>2018</c:v>
                </c:pt>
                <c:pt idx="36">
                  <c:v>2019</c:v>
                </c:pt>
                <c:pt idx="37">
                  <c:v>2019</c:v>
                </c:pt>
                <c:pt idx="38">
                  <c:v>2019</c:v>
                </c:pt>
                <c:pt idx="39">
                  <c:v>2019</c:v>
                </c:pt>
              </c:numCache>
            </c:numRef>
          </c:cat>
          <c:val>
            <c:numRef>
              <c:f>'Appendix Figure D.4'!$P$2:$P$41</c:f>
              <c:numCache>
                <c:formatCode>General</c:formatCode>
                <c:ptCount val="40"/>
                <c:pt idx="3">
                  <c:v>765.75</c:v>
                </c:pt>
                <c:pt idx="4">
                  <c:v>770.25</c:v>
                </c:pt>
                <c:pt idx="5">
                  <c:v>792.75</c:v>
                </c:pt>
                <c:pt idx="6">
                  <c:v>847</c:v>
                </c:pt>
                <c:pt idx="7">
                  <c:v>788.5</c:v>
                </c:pt>
                <c:pt idx="8">
                  <c:v>734.75</c:v>
                </c:pt>
                <c:pt idx="9">
                  <c:v>694.5</c:v>
                </c:pt>
                <c:pt idx="10">
                  <c:v>639.25</c:v>
                </c:pt>
                <c:pt idx="11">
                  <c:v>642.5</c:v>
                </c:pt>
                <c:pt idx="12">
                  <c:v>645</c:v>
                </c:pt>
                <c:pt idx="13">
                  <c:v>598.25</c:v>
                </c:pt>
                <c:pt idx="14">
                  <c:v>574.75</c:v>
                </c:pt>
                <c:pt idx="15">
                  <c:v>547.25</c:v>
                </c:pt>
                <c:pt idx="16">
                  <c:v>544</c:v>
                </c:pt>
                <c:pt idx="17">
                  <c:v>586</c:v>
                </c:pt>
                <c:pt idx="18">
                  <c:v>641.75</c:v>
                </c:pt>
                <c:pt idx="19">
                  <c:v>693</c:v>
                </c:pt>
                <c:pt idx="20">
                  <c:v>743.25</c:v>
                </c:pt>
                <c:pt idx="21">
                  <c:v>813.75</c:v>
                </c:pt>
                <c:pt idx="22">
                  <c:v>841.75</c:v>
                </c:pt>
                <c:pt idx="23">
                  <c:v>887</c:v>
                </c:pt>
                <c:pt idx="24">
                  <c:v>944</c:v>
                </c:pt>
                <c:pt idx="25">
                  <c:v>1014.5</c:v>
                </c:pt>
                <c:pt idx="26">
                  <c:v>1100.5</c:v>
                </c:pt>
                <c:pt idx="27">
                  <c:v>1161.75</c:v>
                </c:pt>
                <c:pt idx="28">
                  <c:v>1194.25</c:v>
                </c:pt>
                <c:pt idx="29">
                  <c:v>1200.75</c:v>
                </c:pt>
                <c:pt idx="30">
                  <c:v>1197</c:v>
                </c:pt>
                <c:pt idx="31">
                  <c:v>1258.75</c:v>
                </c:pt>
                <c:pt idx="32">
                  <c:v>1313.75</c:v>
                </c:pt>
                <c:pt idx="33">
                  <c:v>1335.5</c:v>
                </c:pt>
                <c:pt idx="34">
                  <c:v>1361.25</c:v>
                </c:pt>
                <c:pt idx="35">
                  <c:v>1336.5</c:v>
                </c:pt>
                <c:pt idx="36">
                  <c:v>1282.25</c:v>
                </c:pt>
                <c:pt idx="37">
                  <c:v>1319</c:v>
                </c:pt>
              </c:numCache>
            </c:numRef>
          </c:val>
          <c:smooth val="0"/>
          <c:extLst>
            <c:ext xmlns:c16="http://schemas.microsoft.com/office/drawing/2014/chart" uri="{C3380CC4-5D6E-409C-BE32-E72D297353CC}">
              <c16:uniqueId val="{00000000-5969-44C9-9824-A38B1D11773C}"/>
            </c:ext>
          </c:extLst>
        </c:ser>
        <c:dLbls>
          <c:showLegendKey val="0"/>
          <c:showVal val="0"/>
          <c:showCatName val="0"/>
          <c:showSerName val="0"/>
          <c:showPercent val="0"/>
          <c:showBubbleSize val="0"/>
        </c:dLbls>
        <c:smooth val="0"/>
        <c:axId val="252330368"/>
        <c:axId val="252331904"/>
      </c:lineChart>
      <c:catAx>
        <c:axId val="252330368"/>
        <c:scaling>
          <c:orientation val="minMax"/>
        </c:scaling>
        <c:delete val="0"/>
        <c:axPos val="b"/>
        <c:numFmt formatCode="General" sourceLinked="1"/>
        <c:majorTickMark val="out"/>
        <c:minorTickMark val="none"/>
        <c:tickLblPos val="nextTo"/>
        <c:txPr>
          <a:bodyPr rot="0" vert="horz"/>
          <a:lstStyle/>
          <a:p>
            <a:pPr>
              <a:defRPr sz="1000">
                <a:solidFill>
                  <a:sysClr val="windowText" lastClr="000000"/>
                </a:solidFill>
              </a:defRPr>
            </a:pPr>
            <a:endParaRPr lang="en-US"/>
          </a:p>
        </c:txPr>
        <c:crossAx val="252331904"/>
        <c:crosses val="autoZero"/>
        <c:auto val="1"/>
        <c:lblAlgn val="ctr"/>
        <c:lblOffset val="100"/>
        <c:tickLblSkip val="4"/>
        <c:noMultiLvlLbl val="0"/>
      </c:catAx>
      <c:valAx>
        <c:axId val="252331904"/>
        <c:scaling>
          <c:orientation val="minMax"/>
        </c:scaling>
        <c:delete val="0"/>
        <c:axPos val="l"/>
        <c:numFmt formatCode="#,##0" sourceLinked="0"/>
        <c:majorTickMark val="out"/>
        <c:minorTickMark val="none"/>
        <c:tickLblPos val="nextTo"/>
        <c:txPr>
          <a:bodyPr/>
          <a:lstStyle/>
          <a:p>
            <a:pPr>
              <a:defRPr sz="1000">
                <a:solidFill>
                  <a:sysClr val="windowText" lastClr="000000"/>
                </a:solidFill>
              </a:defRPr>
            </a:pPr>
            <a:endParaRPr lang="en-US"/>
          </a:p>
        </c:txPr>
        <c:crossAx val="252330368"/>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49206349206379E-2"/>
          <c:y val="3.6240049751243814E-2"/>
          <c:w val="0.9163327380952373"/>
          <c:h val="0.85336733001658371"/>
        </c:manualLayout>
      </c:layout>
      <c:lineChart>
        <c:grouping val="standard"/>
        <c:varyColors val="0"/>
        <c:ser>
          <c:idx val="0"/>
          <c:order val="0"/>
          <c:tx>
            <c:strRef>
              <c:f>'Appendix Figure D.4'!$S$1</c:f>
              <c:strCache>
                <c:ptCount val="1"/>
                <c:pt idx="0">
                  <c:v>Total</c:v>
                </c:pt>
              </c:strCache>
            </c:strRef>
          </c:tx>
          <c:spPr>
            <a:ln w="28575">
              <a:solidFill>
                <a:schemeClr val="accent2">
                  <a:lumMod val="75000"/>
                </a:schemeClr>
              </a:solidFill>
              <a:prstDash val="solid"/>
            </a:ln>
          </c:spPr>
          <c:marker>
            <c:symbol val="none"/>
          </c:marker>
          <c:cat>
            <c:strRef>
              <c:f>'Appendix Figure D.4'!$R$2:$R$18</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2019e</c:v>
                </c:pt>
              </c:strCache>
            </c:strRef>
          </c:cat>
          <c:val>
            <c:numRef>
              <c:f>'Appendix Figure D.4'!$S$2:$S$18</c:f>
              <c:numCache>
                <c:formatCode>General</c:formatCode>
                <c:ptCount val="17"/>
                <c:pt idx="0">
                  <c:v>71.60850833373749</c:v>
                </c:pt>
                <c:pt idx="1">
                  <c:v>76.807717862374091</c:v>
                </c:pt>
                <c:pt idx="2">
                  <c:v>88.858529607821353</c:v>
                </c:pt>
                <c:pt idx="3">
                  <c:v>105.37458200334397</c:v>
                </c:pt>
                <c:pt idx="4">
                  <c:v>125.77373761778207</c:v>
                </c:pt>
                <c:pt idx="5">
                  <c:v>156.58563088728283</c:v>
                </c:pt>
                <c:pt idx="6">
                  <c:v>182.76989194681141</c:v>
                </c:pt>
                <c:pt idx="7">
                  <c:v>169.08091656327545</c:v>
                </c:pt>
                <c:pt idx="8">
                  <c:v>168.06692097057567</c:v>
                </c:pt>
                <c:pt idx="9">
                  <c:v>166.6700264035795</c:v>
                </c:pt>
                <c:pt idx="10">
                  <c:v>136.89516570652532</c:v>
                </c:pt>
                <c:pt idx="11">
                  <c:v>103.4538920786887</c:v>
                </c:pt>
                <c:pt idx="12">
                  <c:v>73.575521345662011</c:v>
                </c:pt>
                <c:pt idx="13">
                  <c:v>58.933217939885331</c:v>
                </c:pt>
                <c:pt idx="14">
                  <c:v>49.972547633932216</c:v>
                </c:pt>
                <c:pt idx="15">
                  <c:v>43.158614402917046</c:v>
                </c:pt>
                <c:pt idx="16">
                  <c:v>39.899889312507689</c:v>
                </c:pt>
              </c:numCache>
            </c:numRef>
          </c:val>
          <c:smooth val="0"/>
          <c:extLst>
            <c:ext xmlns:c16="http://schemas.microsoft.com/office/drawing/2014/chart" uri="{C3380CC4-5D6E-409C-BE32-E72D297353CC}">
              <c16:uniqueId val="{00000000-C75D-48E6-B5F2-E3FE717B392A}"/>
            </c:ext>
          </c:extLst>
        </c:ser>
        <c:ser>
          <c:idx val="1"/>
          <c:order val="1"/>
          <c:tx>
            <c:strRef>
              <c:f>'Appendix Figure D.4'!$T$1</c:f>
              <c:strCache>
                <c:ptCount val="1"/>
                <c:pt idx="0">
                  <c:v>Total ex Financial Intermediation</c:v>
                </c:pt>
              </c:strCache>
            </c:strRef>
          </c:tx>
          <c:spPr>
            <a:ln w="28575">
              <a:solidFill>
                <a:schemeClr val="bg1">
                  <a:lumMod val="75000"/>
                </a:schemeClr>
              </a:solidFill>
            </a:ln>
          </c:spPr>
          <c:marker>
            <c:symbol val="none"/>
          </c:marker>
          <c:cat>
            <c:strRef>
              <c:f>'Appendix Figure D.4'!$R$2:$R$18</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2019e</c:v>
                </c:pt>
              </c:strCache>
            </c:strRef>
          </c:cat>
          <c:val>
            <c:numRef>
              <c:f>'Appendix Figure D.4'!$T$2:$T$18</c:f>
              <c:numCache>
                <c:formatCode>General</c:formatCode>
                <c:ptCount val="17"/>
                <c:pt idx="0">
                  <c:v>41.401539033577443</c:v>
                </c:pt>
                <c:pt idx="1">
                  <c:v>49.149842199839931</c:v>
                </c:pt>
                <c:pt idx="2">
                  <c:v>59.322575269414507</c:v>
                </c:pt>
                <c:pt idx="3">
                  <c:v>74.937933829862686</c:v>
                </c:pt>
                <c:pt idx="4">
                  <c:v>91.470614882821948</c:v>
                </c:pt>
                <c:pt idx="5">
                  <c:v>109.12138477814743</c:v>
                </c:pt>
                <c:pt idx="6">
                  <c:v>119.58918281531581</c:v>
                </c:pt>
                <c:pt idx="7">
                  <c:v>95.49375775434244</c:v>
                </c:pt>
                <c:pt idx="8">
                  <c:v>78.485137466563259</c:v>
                </c:pt>
                <c:pt idx="9">
                  <c:v>75.401785008458631</c:v>
                </c:pt>
                <c:pt idx="10">
                  <c:v>66.183857942888025</c:v>
                </c:pt>
                <c:pt idx="11">
                  <c:v>49.652240853043601</c:v>
                </c:pt>
                <c:pt idx="12">
                  <c:v>33.813846399763918</c:v>
                </c:pt>
                <c:pt idx="13">
                  <c:v>26.491906326331911</c:v>
                </c:pt>
                <c:pt idx="14">
                  <c:v>23.423527493136909</c:v>
                </c:pt>
                <c:pt idx="15">
                  <c:v>21.494353286741621</c:v>
                </c:pt>
                <c:pt idx="16">
                  <c:v>20.775304390603861</c:v>
                </c:pt>
              </c:numCache>
            </c:numRef>
          </c:val>
          <c:smooth val="0"/>
          <c:extLst>
            <c:ext xmlns:c16="http://schemas.microsoft.com/office/drawing/2014/chart" uri="{C3380CC4-5D6E-409C-BE32-E72D297353CC}">
              <c16:uniqueId val="{00000001-C75D-48E6-B5F2-E3FE717B392A}"/>
            </c:ext>
          </c:extLst>
        </c:ser>
        <c:dLbls>
          <c:showLegendKey val="0"/>
          <c:showVal val="0"/>
          <c:showCatName val="0"/>
          <c:showSerName val="0"/>
          <c:showPercent val="0"/>
          <c:showBubbleSize val="0"/>
        </c:dLbls>
        <c:smooth val="0"/>
        <c:axId val="252368768"/>
        <c:axId val="252370304"/>
      </c:lineChart>
      <c:catAx>
        <c:axId val="252368768"/>
        <c:scaling>
          <c:orientation val="minMax"/>
        </c:scaling>
        <c:delete val="0"/>
        <c:axPos val="b"/>
        <c:numFmt formatCode="General" sourceLinked="1"/>
        <c:majorTickMark val="out"/>
        <c:minorTickMark val="none"/>
        <c:tickLblPos val="nextTo"/>
        <c:txPr>
          <a:bodyPr/>
          <a:lstStyle/>
          <a:p>
            <a:pPr>
              <a:defRPr sz="1000">
                <a:solidFill>
                  <a:sysClr val="windowText" lastClr="000000"/>
                </a:solidFill>
              </a:defRPr>
            </a:pPr>
            <a:endParaRPr lang="en-US"/>
          </a:p>
        </c:txPr>
        <c:crossAx val="252370304"/>
        <c:crosses val="autoZero"/>
        <c:auto val="1"/>
        <c:lblAlgn val="ctr"/>
        <c:lblOffset val="100"/>
        <c:noMultiLvlLbl val="0"/>
      </c:catAx>
      <c:valAx>
        <c:axId val="252370304"/>
        <c:scaling>
          <c:orientation val="minMax"/>
        </c:scaling>
        <c:delete val="0"/>
        <c:axPos val="l"/>
        <c:numFmt formatCode="General" sourceLinked="1"/>
        <c:majorTickMark val="out"/>
        <c:minorTickMark val="none"/>
        <c:tickLblPos val="nextTo"/>
        <c:txPr>
          <a:bodyPr/>
          <a:lstStyle/>
          <a:p>
            <a:pPr>
              <a:defRPr sz="1000">
                <a:solidFill>
                  <a:sysClr val="windowText" lastClr="000000"/>
                </a:solidFill>
              </a:defRPr>
            </a:pPr>
            <a:endParaRPr lang="en-US"/>
          </a:p>
        </c:txPr>
        <c:crossAx val="252368768"/>
        <c:crosses val="autoZero"/>
        <c:crossBetween val="between"/>
      </c:valAx>
    </c:plotArea>
    <c:legend>
      <c:legendPos val="r"/>
      <c:layout>
        <c:manualLayout>
          <c:xMode val="edge"/>
          <c:yMode val="edge"/>
          <c:x val="0.21946874999999999"/>
          <c:y val="0.5688522347028897"/>
          <c:w val="0.50829644097222226"/>
          <c:h val="0.22818142992789403"/>
        </c:manualLayout>
      </c:layout>
      <c:overlay val="0"/>
      <c:txPr>
        <a:bodyPr/>
        <a:lstStyle/>
        <a:p>
          <a:pPr>
            <a:defRPr sz="10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224628171478575E-2"/>
          <c:y val="7.119058034412365E-2"/>
          <c:w val="0.91266927083333349"/>
          <c:h val="0.83215961857379794"/>
        </c:manualLayout>
      </c:layout>
      <c:lineChart>
        <c:grouping val="standard"/>
        <c:varyColors val="0"/>
        <c:ser>
          <c:idx val="0"/>
          <c:order val="0"/>
          <c:tx>
            <c:strRef>
              <c:f>'Figure F.1'!$A$19</c:f>
              <c:strCache>
                <c:ptCount val="1"/>
                <c:pt idx="0">
                  <c:v>lbvar</c:v>
                </c:pt>
              </c:strCache>
            </c:strRef>
          </c:tx>
          <c:spPr>
            <a:ln w="25400">
              <a:solidFill>
                <a:srgbClr val="4CAFB8"/>
              </a:solidFill>
            </a:ln>
          </c:spPr>
          <c:marker>
            <c:symbol val="none"/>
          </c:marker>
          <c:cat>
            <c:numRef>
              <c:f>'Figure F.1'!$B$18:$H$18</c:f>
              <c:numCache>
                <c:formatCode>General</c:formatCode>
                <c:ptCount val="7"/>
                <c:pt idx="0">
                  <c:v>2012</c:v>
                </c:pt>
                <c:pt idx="1">
                  <c:v>2013</c:v>
                </c:pt>
                <c:pt idx="2">
                  <c:v>2014</c:v>
                </c:pt>
                <c:pt idx="3">
                  <c:v>2015</c:v>
                </c:pt>
                <c:pt idx="4">
                  <c:v>2016</c:v>
                </c:pt>
                <c:pt idx="5">
                  <c:v>2017</c:v>
                </c:pt>
                <c:pt idx="6">
                  <c:v>2018</c:v>
                </c:pt>
              </c:numCache>
            </c:numRef>
          </c:cat>
          <c:val>
            <c:numRef>
              <c:f>'Figure F.1'!$B$19:$H$19</c:f>
              <c:numCache>
                <c:formatCode>General</c:formatCode>
                <c:ptCount val="7"/>
                <c:pt idx="0">
                  <c:v>-0.97958742799999998</c:v>
                </c:pt>
                <c:pt idx="1">
                  <c:v>1.8034210239999999</c:v>
                </c:pt>
                <c:pt idx="2">
                  <c:v>4.3431586720000004</c:v>
                </c:pt>
                <c:pt idx="3">
                  <c:v>3.6910442739999998</c:v>
                </c:pt>
                <c:pt idx="4">
                  <c:v>2.8640130199999998</c:v>
                </c:pt>
                <c:pt idx="5">
                  <c:v>3.2741846350000001</c:v>
                </c:pt>
                <c:pt idx="6">
                  <c:v>3.4831852410000002</c:v>
                </c:pt>
              </c:numCache>
            </c:numRef>
          </c:val>
          <c:smooth val="0"/>
          <c:extLst>
            <c:ext xmlns:c16="http://schemas.microsoft.com/office/drawing/2014/chart" uri="{C3380CC4-5D6E-409C-BE32-E72D297353CC}">
              <c16:uniqueId val="{00000000-3991-4186-92CB-0B811E8654BE}"/>
            </c:ext>
          </c:extLst>
        </c:ser>
        <c:ser>
          <c:idx val="1"/>
          <c:order val="1"/>
          <c:tx>
            <c:strRef>
              <c:f>'Figure F.1'!$A$20</c:f>
              <c:strCache>
                <c:ptCount val="1"/>
                <c:pt idx="0">
                  <c:v>bench</c:v>
                </c:pt>
              </c:strCache>
            </c:strRef>
          </c:tx>
          <c:spPr>
            <a:ln w="25400">
              <a:solidFill>
                <a:srgbClr val="88E4EE"/>
              </a:solidFill>
              <a:prstDash val="dash"/>
            </a:ln>
          </c:spPr>
          <c:marker>
            <c:symbol val="none"/>
          </c:marker>
          <c:cat>
            <c:numRef>
              <c:f>'Figure F.1'!$B$18:$H$18</c:f>
              <c:numCache>
                <c:formatCode>General</c:formatCode>
                <c:ptCount val="7"/>
                <c:pt idx="0">
                  <c:v>2012</c:v>
                </c:pt>
                <c:pt idx="1">
                  <c:v>2013</c:v>
                </c:pt>
                <c:pt idx="2">
                  <c:v>2014</c:v>
                </c:pt>
                <c:pt idx="3">
                  <c:v>2015</c:v>
                </c:pt>
                <c:pt idx="4">
                  <c:v>2016</c:v>
                </c:pt>
                <c:pt idx="5">
                  <c:v>2017</c:v>
                </c:pt>
                <c:pt idx="6">
                  <c:v>2018</c:v>
                </c:pt>
              </c:numCache>
            </c:numRef>
          </c:cat>
          <c:val>
            <c:numRef>
              <c:f>'Figure F.1'!$B$20:$H$20</c:f>
              <c:numCache>
                <c:formatCode>General</c:formatCode>
                <c:ptCount val="7"/>
                <c:pt idx="0">
                  <c:v>-1.654024052</c:v>
                </c:pt>
                <c:pt idx="1">
                  <c:v>1.9537834629999999</c:v>
                </c:pt>
                <c:pt idx="2">
                  <c:v>2.9923766449999998</c:v>
                </c:pt>
                <c:pt idx="3">
                  <c:v>2.71416477</c:v>
                </c:pt>
                <c:pt idx="4">
                  <c:v>2.9915008369999998</c:v>
                </c:pt>
                <c:pt idx="5">
                  <c:v>1.7052440149999999</c:v>
                </c:pt>
                <c:pt idx="6">
                  <c:v>3.3350083619999999</c:v>
                </c:pt>
              </c:numCache>
            </c:numRef>
          </c:val>
          <c:smooth val="0"/>
          <c:extLst>
            <c:ext xmlns:c16="http://schemas.microsoft.com/office/drawing/2014/chart" uri="{C3380CC4-5D6E-409C-BE32-E72D297353CC}">
              <c16:uniqueId val="{00000001-3991-4186-92CB-0B811E8654BE}"/>
            </c:ext>
          </c:extLst>
        </c:ser>
        <c:ser>
          <c:idx val="2"/>
          <c:order val="2"/>
          <c:tx>
            <c:strRef>
              <c:f>'Figure F.1'!$A$21</c:f>
              <c:strCache>
                <c:ptCount val="1"/>
                <c:pt idx="0">
                  <c:v>Actual</c:v>
                </c:pt>
              </c:strCache>
            </c:strRef>
          </c:tx>
          <c:spPr>
            <a:ln w="31750">
              <a:solidFill>
                <a:srgbClr val="056075"/>
              </a:solidFill>
            </a:ln>
          </c:spPr>
          <c:marker>
            <c:symbol val="none"/>
          </c:marker>
          <c:cat>
            <c:numRef>
              <c:f>'Figure F.1'!$B$18:$H$18</c:f>
              <c:numCache>
                <c:formatCode>General</c:formatCode>
                <c:ptCount val="7"/>
                <c:pt idx="0">
                  <c:v>2012</c:v>
                </c:pt>
                <c:pt idx="1">
                  <c:v>2013</c:v>
                </c:pt>
                <c:pt idx="2">
                  <c:v>2014</c:v>
                </c:pt>
                <c:pt idx="3">
                  <c:v>2015</c:v>
                </c:pt>
                <c:pt idx="4">
                  <c:v>2016</c:v>
                </c:pt>
                <c:pt idx="5">
                  <c:v>2017</c:v>
                </c:pt>
                <c:pt idx="6">
                  <c:v>2018</c:v>
                </c:pt>
              </c:numCache>
            </c:numRef>
          </c:cat>
          <c:val>
            <c:numRef>
              <c:f>'Figure F.1'!$B$21:$H$21</c:f>
              <c:numCache>
                <c:formatCode>General</c:formatCode>
                <c:ptCount val="7"/>
                <c:pt idx="0">
                  <c:v>-0.42843216299999998</c:v>
                </c:pt>
                <c:pt idx="1">
                  <c:v>3.0128468289999999</c:v>
                </c:pt>
                <c:pt idx="2">
                  <c:v>2.671431831</c:v>
                </c:pt>
                <c:pt idx="3">
                  <c:v>3.4312273630000001</c:v>
                </c:pt>
                <c:pt idx="4">
                  <c:v>3.6107703569999998</c:v>
                </c:pt>
                <c:pt idx="5">
                  <c:v>2.9069566039999999</c:v>
                </c:pt>
                <c:pt idx="6">
                  <c:v>2.8625551960000002</c:v>
                </c:pt>
              </c:numCache>
            </c:numRef>
          </c:val>
          <c:smooth val="0"/>
          <c:extLst>
            <c:ext xmlns:c16="http://schemas.microsoft.com/office/drawing/2014/chart" uri="{C3380CC4-5D6E-409C-BE32-E72D297353CC}">
              <c16:uniqueId val="{00000002-3991-4186-92CB-0B811E8654BE}"/>
            </c:ext>
          </c:extLst>
        </c:ser>
        <c:dLbls>
          <c:showLegendKey val="0"/>
          <c:showVal val="0"/>
          <c:showCatName val="0"/>
          <c:showSerName val="0"/>
          <c:showPercent val="0"/>
          <c:showBubbleSize val="0"/>
        </c:dLbls>
        <c:smooth val="0"/>
        <c:axId val="403021824"/>
        <c:axId val="403024128"/>
      </c:lineChart>
      <c:catAx>
        <c:axId val="4030218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vert="horz"/>
          <a:lstStyle/>
          <a:p>
            <a:pPr>
              <a:defRPr/>
            </a:pPr>
            <a:endParaRPr lang="en-US"/>
          </a:p>
        </c:txPr>
        <c:crossAx val="403024128"/>
        <c:crosses val="autoZero"/>
        <c:auto val="1"/>
        <c:lblAlgn val="ctr"/>
        <c:lblOffset val="100"/>
        <c:noMultiLvlLbl val="0"/>
      </c:catAx>
      <c:valAx>
        <c:axId val="403024128"/>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0302182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224628171478575E-2"/>
          <c:y val="7.119058034412365E-2"/>
          <c:w val="0.91266927083333349"/>
          <c:h val="0.83215961857379794"/>
        </c:manualLayout>
      </c:layout>
      <c:lineChart>
        <c:grouping val="standard"/>
        <c:varyColors val="0"/>
        <c:ser>
          <c:idx val="0"/>
          <c:order val="0"/>
          <c:tx>
            <c:strRef>
              <c:f>'Figure F.1'!$N$18</c:f>
              <c:strCache>
                <c:ptCount val="1"/>
                <c:pt idx="0">
                  <c:v>lbvar</c:v>
                </c:pt>
              </c:strCache>
            </c:strRef>
          </c:tx>
          <c:spPr>
            <a:ln w="25400">
              <a:solidFill>
                <a:srgbClr val="4CAFB8"/>
              </a:solidFill>
            </a:ln>
          </c:spPr>
          <c:marker>
            <c:symbol val="none"/>
          </c:marker>
          <c:cat>
            <c:numRef>
              <c:f>'Figure F.1'!$O$17:$U$17</c:f>
              <c:numCache>
                <c:formatCode>General</c:formatCode>
                <c:ptCount val="7"/>
                <c:pt idx="0">
                  <c:v>2012</c:v>
                </c:pt>
                <c:pt idx="1">
                  <c:v>2013</c:v>
                </c:pt>
                <c:pt idx="2">
                  <c:v>2014</c:v>
                </c:pt>
                <c:pt idx="3">
                  <c:v>2015</c:v>
                </c:pt>
                <c:pt idx="4">
                  <c:v>2016</c:v>
                </c:pt>
                <c:pt idx="5">
                  <c:v>2017</c:v>
                </c:pt>
                <c:pt idx="6">
                  <c:v>2018</c:v>
                </c:pt>
              </c:numCache>
            </c:numRef>
          </c:cat>
          <c:val>
            <c:numRef>
              <c:f>'Figure F.1'!$O$18:$U$18</c:f>
              <c:numCache>
                <c:formatCode>General</c:formatCode>
                <c:ptCount val="7"/>
                <c:pt idx="0">
                  <c:v>-1.5074722169999999</c:v>
                </c:pt>
                <c:pt idx="1">
                  <c:v>1.624210199</c:v>
                </c:pt>
                <c:pt idx="2">
                  <c:v>1.589547222</c:v>
                </c:pt>
                <c:pt idx="3">
                  <c:v>5.1620622379999999</c:v>
                </c:pt>
                <c:pt idx="4">
                  <c:v>6.3102842670000001</c:v>
                </c:pt>
                <c:pt idx="5">
                  <c:v>3.2514801439999999</c:v>
                </c:pt>
                <c:pt idx="6">
                  <c:v>3.5514038800000001</c:v>
                </c:pt>
              </c:numCache>
            </c:numRef>
          </c:val>
          <c:smooth val="0"/>
          <c:extLst>
            <c:ext xmlns:c16="http://schemas.microsoft.com/office/drawing/2014/chart" uri="{C3380CC4-5D6E-409C-BE32-E72D297353CC}">
              <c16:uniqueId val="{00000000-EBC7-4A2F-BE55-9C94331128B6}"/>
            </c:ext>
          </c:extLst>
        </c:ser>
        <c:ser>
          <c:idx val="1"/>
          <c:order val="1"/>
          <c:tx>
            <c:strRef>
              <c:f>'Figure F.1'!$N$19</c:f>
              <c:strCache>
                <c:ptCount val="1"/>
                <c:pt idx="0">
                  <c:v>bench</c:v>
                </c:pt>
              </c:strCache>
            </c:strRef>
          </c:tx>
          <c:spPr>
            <a:ln w="25400">
              <a:solidFill>
                <a:srgbClr val="88E4EE"/>
              </a:solidFill>
              <a:prstDash val="dash"/>
            </a:ln>
          </c:spPr>
          <c:marker>
            <c:symbol val="none"/>
          </c:marker>
          <c:cat>
            <c:numRef>
              <c:f>'Figure F.1'!$O$17:$U$17</c:f>
              <c:numCache>
                <c:formatCode>General</c:formatCode>
                <c:ptCount val="7"/>
                <c:pt idx="0">
                  <c:v>2012</c:v>
                </c:pt>
                <c:pt idx="1">
                  <c:v>2013</c:v>
                </c:pt>
                <c:pt idx="2">
                  <c:v>2014</c:v>
                </c:pt>
                <c:pt idx="3">
                  <c:v>2015</c:v>
                </c:pt>
                <c:pt idx="4">
                  <c:v>2016</c:v>
                </c:pt>
                <c:pt idx="5">
                  <c:v>2017</c:v>
                </c:pt>
                <c:pt idx="6">
                  <c:v>2018</c:v>
                </c:pt>
              </c:numCache>
            </c:numRef>
          </c:cat>
          <c:val>
            <c:numRef>
              <c:f>'Figure F.1'!$O$19:$U$19</c:f>
              <c:numCache>
                <c:formatCode>General</c:formatCode>
                <c:ptCount val="7"/>
                <c:pt idx="0">
                  <c:v>-1.9968470659999999</c:v>
                </c:pt>
                <c:pt idx="1">
                  <c:v>0.70287288199999998</c:v>
                </c:pt>
                <c:pt idx="2">
                  <c:v>4.966159577</c:v>
                </c:pt>
                <c:pt idx="3">
                  <c:v>4.3122076800000002</c:v>
                </c:pt>
                <c:pt idx="4">
                  <c:v>1.4875377299999999</c:v>
                </c:pt>
                <c:pt idx="5">
                  <c:v>2.7540235829999999</c:v>
                </c:pt>
                <c:pt idx="6">
                  <c:v>2.6376455550000002</c:v>
                </c:pt>
              </c:numCache>
            </c:numRef>
          </c:val>
          <c:smooth val="0"/>
          <c:extLst>
            <c:ext xmlns:c16="http://schemas.microsoft.com/office/drawing/2014/chart" uri="{C3380CC4-5D6E-409C-BE32-E72D297353CC}">
              <c16:uniqueId val="{00000001-EBC7-4A2F-BE55-9C94331128B6}"/>
            </c:ext>
          </c:extLst>
        </c:ser>
        <c:ser>
          <c:idx val="2"/>
          <c:order val="2"/>
          <c:tx>
            <c:strRef>
              <c:f>'Figure F.1'!$N$20</c:f>
              <c:strCache>
                <c:ptCount val="1"/>
                <c:pt idx="0">
                  <c:v>Actual</c:v>
                </c:pt>
              </c:strCache>
            </c:strRef>
          </c:tx>
          <c:spPr>
            <a:ln w="31750">
              <a:solidFill>
                <a:srgbClr val="056075"/>
              </a:solidFill>
            </a:ln>
          </c:spPr>
          <c:marker>
            <c:symbol val="none"/>
          </c:marker>
          <c:cat>
            <c:numRef>
              <c:f>'Figure F.1'!$O$17:$U$17</c:f>
              <c:numCache>
                <c:formatCode>General</c:formatCode>
                <c:ptCount val="7"/>
                <c:pt idx="0">
                  <c:v>2012</c:v>
                </c:pt>
                <c:pt idx="1">
                  <c:v>2013</c:v>
                </c:pt>
                <c:pt idx="2">
                  <c:v>2014</c:v>
                </c:pt>
                <c:pt idx="3">
                  <c:v>2015</c:v>
                </c:pt>
                <c:pt idx="4">
                  <c:v>2016</c:v>
                </c:pt>
                <c:pt idx="5">
                  <c:v>2017</c:v>
                </c:pt>
                <c:pt idx="6">
                  <c:v>2018</c:v>
                </c:pt>
              </c:numCache>
            </c:numRef>
          </c:cat>
          <c:val>
            <c:numRef>
              <c:f>'Figure F.1'!$O$20:$U$20</c:f>
              <c:numCache>
                <c:formatCode>General</c:formatCode>
                <c:ptCount val="7"/>
                <c:pt idx="0">
                  <c:v>-1.4007764519999999</c:v>
                </c:pt>
                <c:pt idx="1">
                  <c:v>-0.90280434700000001</c:v>
                </c:pt>
                <c:pt idx="2">
                  <c:v>3.3892918349999999</c:v>
                </c:pt>
                <c:pt idx="3">
                  <c:v>7.5668039350000003</c:v>
                </c:pt>
                <c:pt idx="4">
                  <c:v>5.0613569270000003</c:v>
                </c:pt>
                <c:pt idx="5">
                  <c:v>1.7092308329999999</c:v>
                </c:pt>
                <c:pt idx="6">
                  <c:v>2.9389140579999999</c:v>
                </c:pt>
              </c:numCache>
            </c:numRef>
          </c:val>
          <c:smooth val="0"/>
          <c:extLst>
            <c:ext xmlns:c16="http://schemas.microsoft.com/office/drawing/2014/chart" uri="{C3380CC4-5D6E-409C-BE32-E72D297353CC}">
              <c16:uniqueId val="{00000002-EBC7-4A2F-BE55-9C94331128B6}"/>
            </c:ext>
          </c:extLst>
        </c:ser>
        <c:dLbls>
          <c:showLegendKey val="0"/>
          <c:showVal val="0"/>
          <c:showCatName val="0"/>
          <c:showSerName val="0"/>
          <c:showPercent val="0"/>
          <c:showBubbleSize val="0"/>
        </c:dLbls>
        <c:smooth val="0"/>
        <c:axId val="403021824"/>
        <c:axId val="403024128"/>
      </c:lineChart>
      <c:catAx>
        <c:axId val="4030218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vert="horz"/>
          <a:lstStyle/>
          <a:p>
            <a:pPr>
              <a:defRPr/>
            </a:pPr>
            <a:endParaRPr lang="en-US"/>
          </a:p>
        </c:txPr>
        <c:crossAx val="403024128"/>
        <c:crosses val="autoZero"/>
        <c:auto val="1"/>
        <c:lblAlgn val="ctr"/>
        <c:lblOffset val="100"/>
        <c:noMultiLvlLbl val="0"/>
      </c:catAx>
      <c:valAx>
        <c:axId val="403024128"/>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0302182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1261077313501"/>
          <c:y val="5.5267712957486302E-2"/>
          <c:w val="0.81052353054019999"/>
          <c:h val="0.79955923755975999"/>
        </c:manualLayout>
      </c:layout>
      <c:barChart>
        <c:barDir val="col"/>
        <c:grouping val="clustered"/>
        <c:varyColors val="0"/>
        <c:ser>
          <c:idx val="0"/>
          <c:order val="0"/>
          <c:spPr>
            <a:solidFill>
              <a:schemeClr val="accent3">
                <a:lumMod val="25000"/>
                <a:lumOff val="75000"/>
              </a:schemeClr>
            </a:solidFill>
            <a:ln w="19050">
              <a:solidFill>
                <a:schemeClr val="bg1"/>
              </a:solidFill>
            </a:ln>
            <a:effectLst/>
          </c:spPr>
          <c:invertIfNegative val="0"/>
          <c:cat>
            <c:numRef>
              <c:f>'Figure 1.3'!$E$65:$E$85</c:f>
              <c:numCache>
                <c:formatCode>m/d/yyyy</c:formatCode>
                <c:ptCount val="2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numCache>
            </c:numRef>
          </c:cat>
          <c:val>
            <c:numRef>
              <c:f>'Figure 1.3'!$I$65:$I$85</c:f>
              <c:numCache>
                <c:formatCode>0.0</c:formatCode>
                <c:ptCount val="21"/>
                <c:pt idx="0">
                  <c:v>24.236641221374057</c:v>
                </c:pt>
                <c:pt idx="1">
                  <c:v>29.54914044761594</c:v>
                </c:pt>
                <c:pt idx="2">
                  <c:v>13.316062176165786</c:v>
                </c:pt>
                <c:pt idx="3">
                  <c:v>10.481400437636765</c:v>
                </c:pt>
                <c:pt idx="4">
                  <c:v>-1.6983949234789009</c:v>
                </c:pt>
                <c:pt idx="5">
                  <c:v>13.295118343195256</c:v>
                </c:pt>
                <c:pt idx="6">
                  <c:v>20.879337539432186</c:v>
                </c:pt>
                <c:pt idx="7">
                  <c:v>44.213923467035528</c:v>
                </c:pt>
                <c:pt idx="8">
                  <c:v>40.753508987933998</c:v>
                </c:pt>
                <c:pt idx="9">
                  <c:v>40.320733104238258</c:v>
                </c:pt>
                <c:pt idx="10">
                  <c:v>30.181293778327159</c:v>
                </c:pt>
                <c:pt idx="11">
                  <c:v>47.301437662031617</c:v>
                </c:pt>
                <c:pt idx="12">
                  <c:v>38.607270865335408</c:v>
                </c:pt>
                <c:pt idx="13">
                  <c:v>38.958437656484733</c:v>
                </c:pt>
                <c:pt idx="14">
                  <c:v>49.725651577503442</c:v>
                </c:pt>
                <c:pt idx="15">
                  <c:v>39.037433155080208</c:v>
                </c:pt>
                <c:pt idx="16">
                  <c:v>19.859502563128913</c:v>
                </c:pt>
                <c:pt idx="17">
                  <c:v>-6.7896197160110887</c:v>
                </c:pt>
                <c:pt idx="18">
                  <c:v>-3.6372533028869753</c:v>
                </c:pt>
                <c:pt idx="19">
                  <c:v>10.773657289002543</c:v>
                </c:pt>
                <c:pt idx="20">
                  <c:v>32.89013296011197</c:v>
                </c:pt>
              </c:numCache>
            </c:numRef>
          </c:val>
          <c:extLst>
            <c:ext xmlns:c16="http://schemas.microsoft.com/office/drawing/2014/chart" uri="{C3380CC4-5D6E-409C-BE32-E72D297353CC}">
              <c16:uniqueId val="{00000000-0C90-4955-B230-279F9647269C}"/>
            </c:ext>
          </c:extLst>
        </c:ser>
        <c:dLbls>
          <c:showLegendKey val="0"/>
          <c:showVal val="0"/>
          <c:showCatName val="0"/>
          <c:showSerName val="0"/>
          <c:showPercent val="0"/>
          <c:showBubbleSize val="0"/>
        </c:dLbls>
        <c:gapWidth val="0"/>
        <c:axId val="938224816"/>
        <c:axId val="877165120"/>
      </c:barChart>
      <c:dateAx>
        <c:axId val="938224816"/>
        <c:scaling>
          <c:orientation val="minMax"/>
        </c:scaling>
        <c:delete val="0"/>
        <c:axPos val="b"/>
        <c:numFmt formatCode="m/d/yyyy"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165120"/>
        <c:crosses val="autoZero"/>
        <c:auto val="1"/>
        <c:lblOffset val="100"/>
        <c:baseTimeUnit val="months"/>
        <c:majorUnit val="4"/>
      </c:dateAx>
      <c:valAx>
        <c:axId val="8771651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38224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8573928258968"/>
          <c:y val="5.1400554097404488E-2"/>
          <c:w val="0.83794485903814264"/>
          <c:h val="0.89719889180519097"/>
        </c:manualLayout>
      </c:layout>
      <c:lineChart>
        <c:grouping val="standard"/>
        <c:varyColors val="0"/>
        <c:ser>
          <c:idx val="0"/>
          <c:order val="0"/>
          <c:tx>
            <c:strRef>
              <c:f>'Figure 3.1'!$B$21</c:f>
              <c:strCache>
                <c:ptCount val="1"/>
                <c:pt idx="0">
                  <c:v>Revenue</c:v>
                </c:pt>
              </c:strCache>
            </c:strRef>
          </c:tx>
          <c:spPr>
            <a:ln w="19050">
              <a:solidFill>
                <a:schemeClr val="accent2">
                  <a:lumMod val="75000"/>
                </a:schemeClr>
              </a:solidFill>
              <a:prstDash val="solid"/>
            </a:ln>
          </c:spPr>
          <c:marker>
            <c:symbol val="none"/>
          </c:marker>
          <c:cat>
            <c:numRef>
              <c:f>'Figure 3.1'!$A$22:$A$28</c:f>
              <c:numCache>
                <c:formatCode>General</c:formatCode>
                <c:ptCount val="7"/>
                <c:pt idx="0">
                  <c:v>2013</c:v>
                </c:pt>
                <c:pt idx="1">
                  <c:v>2014</c:v>
                </c:pt>
                <c:pt idx="2">
                  <c:v>2015</c:v>
                </c:pt>
                <c:pt idx="3">
                  <c:v>2016</c:v>
                </c:pt>
                <c:pt idx="4">
                  <c:v>2017</c:v>
                </c:pt>
                <c:pt idx="5">
                  <c:v>2018</c:v>
                </c:pt>
                <c:pt idx="6">
                  <c:v>2019</c:v>
                </c:pt>
              </c:numCache>
            </c:numRef>
          </c:cat>
          <c:val>
            <c:numRef>
              <c:f>'Figure 3.1'!$B$22:$B$28</c:f>
              <c:numCache>
                <c:formatCode>0.0</c:formatCode>
                <c:ptCount val="7"/>
                <c:pt idx="0">
                  <c:v>3.3623470896625873</c:v>
                </c:pt>
                <c:pt idx="1">
                  <c:v>7.3382862159218298</c:v>
                </c:pt>
                <c:pt idx="2">
                  <c:v>7.3</c:v>
                </c:pt>
                <c:pt idx="3">
                  <c:v>2.9288997941168127</c:v>
                </c:pt>
                <c:pt idx="4">
                  <c:v>5</c:v>
                </c:pt>
                <c:pt idx="5">
                  <c:v>7.1</c:v>
                </c:pt>
                <c:pt idx="6">
                  <c:v>5.2718186250609422</c:v>
                </c:pt>
              </c:numCache>
            </c:numRef>
          </c:val>
          <c:smooth val="0"/>
          <c:extLst>
            <c:ext xmlns:c16="http://schemas.microsoft.com/office/drawing/2014/chart" uri="{C3380CC4-5D6E-409C-BE32-E72D297353CC}">
              <c16:uniqueId val="{00000000-2747-4D54-BF0A-856294EF814E}"/>
            </c:ext>
          </c:extLst>
        </c:ser>
        <c:ser>
          <c:idx val="1"/>
          <c:order val="1"/>
          <c:tx>
            <c:strRef>
              <c:f>'Figure 3.1'!$C$21</c:f>
              <c:strCache>
                <c:ptCount val="1"/>
                <c:pt idx="0">
                  <c:v>Revenue (excl. CT)</c:v>
                </c:pt>
              </c:strCache>
            </c:strRef>
          </c:tx>
          <c:spPr>
            <a:ln w="28575">
              <a:solidFill>
                <a:schemeClr val="accent4">
                  <a:lumMod val="75000"/>
                </a:schemeClr>
              </a:solidFill>
            </a:ln>
          </c:spPr>
          <c:marker>
            <c:symbol val="none"/>
          </c:marker>
          <c:cat>
            <c:numRef>
              <c:f>'Figure 3.1'!$A$22:$A$28</c:f>
              <c:numCache>
                <c:formatCode>General</c:formatCode>
                <c:ptCount val="7"/>
                <c:pt idx="0">
                  <c:v>2013</c:v>
                </c:pt>
                <c:pt idx="1">
                  <c:v>2014</c:v>
                </c:pt>
                <c:pt idx="2">
                  <c:v>2015</c:v>
                </c:pt>
                <c:pt idx="3">
                  <c:v>2016</c:v>
                </c:pt>
                <c:pt idx="4">
                  <c:v>2017</c:v>
                </c:pt>
                <c:pt idx="5">
                  <c:v>2018</c:v>
                </c:pt>
                <c:pt idx="6">
                  <c:v>2019</c:v>
                </c:pt>
              </c:numCache>
            </c:numRef>
          </c:cat>
          <c:val>
            <c:numRef>
              <c:f>'Figure 3.1'!$C$22:$C$28</c:f>
              <c:numCache>
                <c:formatCode>0.0</c:formatCode>
                <c:ptCount val="7"/>
                <c:pt idx="0">
                  <c:v>3.5198340200847777</c:v>
                </c:pt>
                <c:pt idx="1">
                  <c:v>7.28454865171555</c:v>
                </c:pt>
                <c:pt idx="2">
                  <c:v>4.2</c:v>
                </c:pt>
                <c:pt idx="3">
                  <c:v>2.4</c:v>
                </c:pt>
                <c:pt idx="4">
                  <c:v>4.3</c:v>
                </c:pt>
                <c:pt idx="5">
                  <c:v>4.8</c:v>
                </c:pt>
                <c:pt idx="6">
                  <c:v>6.2</c:v>
                </c:pt>
              </c:numCache>
            </c:numRef>
          </c:val>
          <c:smooth val="0"/>
          <c:extLst>
            <c:ext xmlns:c16="http://schemas.microsoft.com/office/drawing/2014/chart" uri="{C3380CC4-5D6E-409C-BE32-E72D297353CC}">
              <c16:uniqueId val="{00000001-2747-4D54-BF0A-856294EF814E}"/>
            </c:ext>
          </c:extLst>
        </c:ser>
        <c:ser>
          <c:idx val="2"/>
          <c:order val="2"/>
          <c:tx>
            <c:strRef>
              <c:f>'Figure 3.1'!$D$21</c:f>
              <c:strCache>
                <c:ptCount val="1"/>
                <c:pt idx="0">
                  <c:v>Expenditure</c:v>
                </c:pt>
              </c:strCache>
            </c:strRef>
          </c:tx>
          <c:spPr>
            <a:ln>
              <a:solidFill>
                <a:schemeClr val="accent3">
                  <a:lumMod val="50000"/>
                  <a:lumOff val="50000"/>
                </a:schemeClr>
              </a:solidFill>
            </a:ln>
          </c:spPr>
          <c:marker>
            <c:symbol val="none"/>
          </c:marker>
          <c:cat>
            <c:numRef>
              <c:f>'Figure 3.1'!$A$22:$A$28</c:f>
              <c:numCache>
                <c:formatCode>General</c:formatCode>
                <c:ptCount val="7"/>
                <c:pt idx="0">
                  <c:v>2013</c:v>
                </c:pt>
                <c:pt idx="1">
                  <c:v>2014</c:v>
                </c:pt>
                <c:pt idx="2">
                  <c:v>2015</c:v>
                </c:pt>
                <c:pt idx="3">
                  <c:v>2016</c:v>
                </c:pt>
                <c:pt idx="4">
                  <c:v>2017</c:v>
                </c:pt>
                <c:pt idx="5">
                  <c:v>2018</c:v>
                </c:pt>
                <c:pt idx="6">
                  <c:v>2019</c:v>
                </c:pt>
              </c:numCache>
            </c:numRef>
          </c:cat>
          <c:val>
            <c:numRef>
              <c:f>'Figure 3.1'!$D$22:$D$28</c:f>
              <c:numCache>
                <c:formatCode>0.0</c:formatCode>
                <c:ptCount val="7"/>
                <c:pt idx="0">
                  <c:v>-0.48720245365470038</c:v>
                </c:pt>
                <c:pt idx="1">
                  <c:v>-0.49367899954996242</c:v>
                </c:pt>
                <c:pt idx="2">
                  <c:v>1.2649900637291767</c:v>
                </c:pt>
                <c:pt idx="3">
                  <c:v>1.7540060632308396</c:v>
                </c:pt>
                <c:pt idx="4">
                  <c:v>2.8</c:v>
                </c:pt>
                <c:pt idx="5">
                  <c:v>6</c:v>
                </c:pt>
                <c:pt idx="6">
                  <c:v>4.5999999999999996</c:v>
                </c:pt>
              </c:numCache>
            </c:numRef>
          </c:val>
          <c:smooth val="0"/>
          <c:extLst>
            <c:ext xmlns:c16="http://schemas.microsoft.com/office/drawing/2014/chart" uri="{C3380CC4-5D6E-409C-BE32-E72D297353CC}">
              <c16:uniqueId val="{00000002-2747-4D54-BF0A-856294EF814E}"/>
            </c:ext>
          </c:extLst>
        </c:ser>
        <c:dLbls>
          <c:showLegendKey val="0"/>
          <c:showVal val="0"/>
          <c:showCatName val="0"/>
          <c:showSerName val="0"/>
          <c:showPercent val="0"/>
          <c:showBubbleSize val="0"/>
        </c:dLbls>
        <c:smooth val="0"/>
        <c:axId val="440323072"/>
        <c:axId val="461456896"/>
      </c:lineChart>
      <c:catAx>
        <c:axId val="440323072"/>
        <c:scaling>
          <c:orientation val="minMax"/>
        </c:scaling>
        <c:delete val="0"/>
        <c:axPos val="b"/>
        <c:numFmt formatCode="General" sourceLinked="1"/>
        <c:majorTickMark val="out"/>
        <c:minorTickMark val="none"/>
        <c:tickLblPos val="low"/>
        <c:txPr>
          <a:bodyPr rot="0" vert="horz"/>
          <a:lstStyle/>
          <a:p>
            <a:pPr>
              <a:defRPr>
                <a:latin typeface="Source Sans Pro" panose="020B0503030403020204" pitchFamily="34" charset="0"/>
              </a:defRPr>
            </a:pPr>
            <a:endParaRPr lang="en-US"/>
          </a:p>
        </c:txPr>
        <c:crossAx val="461456896"/>
        <c:crosses val="autoZero"/>
        <c:auto val="1"/>
        <c:lblAlgn val="ctr"/>
        <c:lblOffset val="100"/>
        <c:tickLblSkip val="1"/>
        <c:noMultiLvlLbl val="0"/>
      </c:catAx>
      <c:valAx>
        <c:axId val="46145689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defRPr>
            </a:pPr>
            <a:endParaRPr lang="en-US"/>
          </a:p>
        </c:txPr>
        <c:crossAx val="4403230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6.7046349319971374E-2"/>
          <c:w val="0.86579736043632849"/>
          <c:h val="0.78635468861846813"/>
        </c:manualLayout>
      </c:layout>
      <c:lineChart>
        <c:grouping val="standard"/>
        <c:varyColors val="0"/>
        <c:ser>
          <c:idx val="0"/>
          <c:order val="0"/>
          <c:tx>
            <c:strRef>
              <c:f>'Figure 3.2'!$B$27</c:f>
              <c:strCache>
                <c:ptCount val="1"/>
                <c:pt idx="0">
                  <c:v>Budget 2020</c:v>
                </c:pt>
              </c:strCache>
            </c:strRef>
          </c:tx>
          <c:spPr>
            <a:ln>
              <a:solidFill>
                <a:srgbClr val="E942BC"/>
              </a:solidFill>
            </a:ln>
          </c:spPr>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3.2'!$B$28:$B$37</c:f>
              <c:numCache>
                <c:formatCode>0.0</c:formatCode>
                <c:ptCount val="10"/>
                <c:pt idx="5">
                  <c:v>71.643000000000001</c:v>
                </c:pt>
                <c:pt idx="6">
                  <c:v>76.933000000000007</c:v>
                </c:pt>
                <c:pt idx="7">
                  <c:v>81.015000000000001</c:v>
                </c:pt>
                <c:pt idx="8">
                  <c:v>86.67</c:v>
                </c:pt>
                <c:pt idx="9">
                  <c:v>89.094999999999999</c:v>
                </c:pt>
              </c:numCache>
            </c:numRef>
          </c:val>
          <c:smooth val="0"/>
          <c:extLst>
            <c:ext xmlns:c16="http://schemas.microsoft.com/office/drawing/2014/chart" uri="{C3380CC4-5D6E-409C-BE32-E72D297353CC}">
              <c16:uniqueId val="{00000000-E3BC-402F-8154-74A846E494BB}"/>
            </c:ext>
          </c:extLst>
        </c:ser>
        <c:ser>
          <c:idx val="1"/>
          <c:order val="1"/>
          <c:tx>
            <c:strRef>
              <c:f>'Figure 3.2'!$C$27</c:f>
              <c:strCache>
                <c:ptCount val="1"/>
                <c:pt idx="0">
                  <c:v>SPU 2019</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3.2'!$C$28:$C$37</c:f>
              <c:numCache>
                <c:formatCode>0.0</c:formatCode>
                <c:ptCount val="10"/>
                <c:pt idx="5">
                  <c:v>71.56</c:v>
                </c:pt>
                <c:pt idx="6">
                  <c:v>76.751999999999995</c:v>
                </c:pt>
                <c:pt idx="7">
                  <c:v>80.584999999999994</c:v>
                </c:pt>
                <c:pt idx="8">
                  <c:v>83.275000000000006</c:v>
                </c:pt>
                <c:pt idx="9">
                  <c:v>85.594999999999999</c:v>
                </c:pt>
              </c:numCache>
            </c:numRef>
          </c:val>
          <c:smooth val="0"/>
          <c:extLst>
            <c:ext xmlns:c16="http://schemas.microsoft.com/office/drawing/2014/chart" uri="{C3380CC4-5D6E-409C-BE32-E72D297353CC}">
              <c16:uniqueId val="{00000001-E3BC-402F-8154-74A846E494BB}"/>
            </c:ext>
          </c:extLst>
        </c:ser>
        <c:ser>
          <c:idx val="2"/>
          <c:order val="2"/>
          <c:tx>
            <c:strRef>
              <c:f>'Figure 3.2'!$D$27</c:f>
              <c:strCache>
                <c:ptCount val="1"/>
                <c:pt idx="0">
                  <c:v>Budget 2019</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3.2'!$D$28:$D$37</c:f>
              <c:numCache>
                <c:formatCode>0.0</c:formatCode>
                <c:ptCount val="10"/>
                <c:pt idx="5">
                  <c:v>71.462999999999994</c:v>
                </c:pt>
                <c:pt idx="6">
                  <c:v>75.855000000000004</c:v>
                </c:pt>
                <c:pt idx="7">
                  <c:v>80.325000000000003</c:v>
                </c:pt>
                <c:pt idx="8">
                  <c:v>83.105000000000004</c:v>
                </c:pt>
                <c:pt idx="9">
                  <c:v>86.45</c:v>
                </c:pt>
              </c:numCache>
            </c:numRef>
          </c:val>
          <c:smooth val="0"/>
          <c:extLst>
            <c:ext xmlns:c16="http://schemas.microsoft.com/office/drawing/2014/chart" uri="{C3380CC4-5D6E-409C-BE32-E72D297353CC}">
              <c16:uniqueId val="{00000002-E3BC-402F-8154-74A846E494BB}"/>
            </c:ext>
          </c:extLst>
        </c:ser>
        <c:ser>
          <c:idx val="3"/>
          <c:order val="3"/>
          <c:tx>
            <c:strRef>
              <c:f>'Figure 3.2'!$E$27</c:f>
              <c:strCache>
                <c:ptCount val="1"/>
                <c:pt idx="0">
                  <c:v>SPU 2018</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3.2'!$E$28:$E$37</c:f>
              <c:numCache>
                <c:formatCode>0.0</c:formatCode>
                <c:ptCount val="10"/>
                <c:pt idx="5">
                  <c:v>71.400000000000006</c:v>
                </c:pt>
                <c:pt idx="6">
                  <c:v>74.73</c:v>
                </c:pt>
                <c:pt idx="7">
                  <c:v>77.739999999999995</c:v>
                </c:pt>
                <c:pt idx="8">
                  <c:v>79.444999999999993</c:v>
                </c:pt>
                <c:pt idx="9">
                  <c:v>82.564999999999998</c:v>
                </c:pt>
              </c:numCache>
            </c:numRef>
          </c:val>
          <c:smooth val="0"/>
          <c:extLst>
            <c:ext xmlns:c16="http://schemas.microsoft.com/office/drawing/2014/chart" uri="{C3380CC4-5D6E-409C-BE32-E72D297353CC}">
              <c16:uniqueId val="{00000003-E3BC-402F-8154-74A846E494BB}"/>
            </c:ext>
          </c:extLst>
        </c:ser>
        <c:ser>
          <c:idx val="4"/>
          <c:order val="4"/>
          <c:tx>
            <c:strRef>
              <c:f>'Figure 3.2'!$F$27</c:f>
              <c:strCache>
                <c:ptCount val="1"/>
                <c:pt idx="0">
                  <c:v>Budget 2018</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3.2'!$F$28:$F$37</c:f>
              <c:numCache>
                <c:formatCode>0.0</c:formatCode>
                <c:ptCount val="10"/>
                <c:pt idx="4">
                  <c:v>68.37</c:v>
                </c:pt>
                <c:pt idx="5">
                  <c:v>70.489999999999995</c:v>
                </c:pt>
                <c:pt idx="6">
                  <c:v>73.62</c:v>
                </c:pt>
                <c:pt idx="7">
                  <c:v>76.34</c:v>
                </c:pt>
                <c:pt idx="8">
                  <c:v>78.575000000000003</c:v>
                </c:pt>
                <c:pt idx="9">
                  <c:v>80.489999999999995</c:v>
                </c:pt>
              </c:numCache>
            </c:numRef>
          </c:val>
          <c:smooth val="0"/>
          <c:extLst>
            <c:ext xmlns:c16="http://schemas.microsoft.com/office/drawing/2014/chart" uri="{C3380CC4-5D6E-409C-BE32-E72D297353CC}">
              <c16:uniqueId val="{00000004-E3BC-402F-8154-74A846E494BB}"/>
            </c:ext>
          </c:extLst>
        </c:ser>
        <c:ser>
          <c:idx val="5"/>
          <c:order val="5"/>
          <c:tx>
            <c:strRef>
              <c:f>'Figure 3.2'!$G$27</c:f>
              <c:strCache>
                <c:ptCount val="1"/>
                <c:pt idx="0">
                  <c:v>SPU 2017</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3.2'!$G$28:$G$37</c:f>
              <c:numCache>
                <c:formatCode>0.0</c:formatCode>
                <c:ptCount val="10"/>
                <c:pt idx="4">
                  <c:v>68.38</c:v>
                </c:pt>
                <c:pt idx="5">
                  <c:v>70.385000000000005</c:v>
                </c:pt>
                <c:pt idx="6">
                  <c:v>72.424999999999997</c:v>
                </c:pt>
                <c:pt idx="7">
                  <c:v>74.63</c:v>
                </c:pt>
                <c:pt idx="8">
                  <c:v>76.765000000000001</c:v>
                </c:pt>
                <c:pt idx="9">
                  <c:v>78.84</c:v>
                </c:pt>
              </c:numCache>
            </c:numRef>
          </c:val>
          <c:smooth val="0"/>
          <c:extLst>
            <c:ext xmlns:c16="http://schemas.microsoft.com/office/drawing/2014/chart" uri="{C3380CC4-5D6E-409C-BE32-E72D297353CC}">
              <c16:uniqueId val="{00000005-E3BC-402F-8154-74A846E494BB}"/>
            </c:ext>
          </c:extLst>
        </c:ser>
        <c:ser>
          <c:idx val="6"/>
          <c:order val="6"/>
          <c:tx>
            <c:strRef>
              <c:f>'Figure 3.2'!$H$27</c:f>
              <c:strCache>
                <c:ptCount val="1"/>
                <c:pt idx="0">
                  <c:v>Budget 2017 </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3.2'!$H$28:$H$37</c:f>
              <c:numCache>
                <c:formatCode>0.0</c:formatCode>
                <c:ptCount val="10"/>
                <c:pt idx="3">
                  <c:v>68.625</c:v>
                </c:pt>
                <c:pt idx="4">
                  <c:v>68.344999999999999</c:v>
                </c:pt>
                <c:pt idx="5">
                  <c:v>70.47</c:v>
                </c:pt>
                <c:pt idx="6">
                  <c:v>72.7</c:v>
                </c:pt>
                <c:pt idx="7">
                  <c:v>75.165000000000006</c:v>
                </c:pt>
                <c:pt idx="8">
                  <c:v>77.165000000000006</c:v>
                </c:pt>
                <c:pt idx="9">
                  <c:v>79.28</c:v>
                </c:pt>
              </c:numCache>
            </c:numRef>
          </c:val>
          <c:smooth val="0"/>
          <c:extLst>
            <c:ext xmlns:c16="http://schemas.microsoft.com/office/drawing/2014/chart" uri="{C3380CC4-5D6E-409C-BE32-E72D297353CC}">
              <c16:uniqueId val="{00000006-E3BC-402F-8154-74A846E494BB}"/>
            </c:ext>
          </c:extLst>
        </c:ser>
        <c:ser>
          <c:idx val="7"/>
          <c:order val="7"/>
          <c:tx>
            <c:strRef>
              <c:f>'Figure 3.2'!$I$27</c:f>
              <c:strCache>
                <c:ptCount val="1"/>
                <c:pt idx="0">
                  <c:v>SPU 2016</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3.2'!$I$28:$I$37</c:f>
              <c:numCache>
                <c:formatCode>0.0</c:formatCode>
                <c:ptCount val="10"/>
                <c:pt idx="3">
                  <c:v>68.685000000000002</c:v>
                </c:pt>
                <c:pt idx="4">
                  <c:v>67.594999999999999</c:v>
                </c:pt>
                <c:pt idx="5">
                  <c:v>68.36</c:v>
                </c:pt>
                <c:pt idx="6">
                  <c:v>69.48</c:v>
                </c:pt>
                <c:pt idx="7">
                  <c:v>70.454999999999998</c:v>
                </c:pt>
                <c:pt idx="8">
                  <c:v>71.19</c:v>
                </c:pt>
                <c:pt idx="9">
                  <c:v>72.02</c:v>
                </c:pt>
              </c:numCache>
            </c:numRef>
          </c:val>
          <c:smooth val="0"/>
          <c:extLst>
            <c:ext xmlns:c16="http://schemas.microsoft.com/office/drawing/2014/chart" uri="{C3380CC4-5D6E-409C-BE32-E72D297353CC}">
              <c16:uniqueId val="{00000007-E3BC-402F-8154-74A846E494BB}"/>
            </c:ext>
          </c:extLst>
        </c:ser>
        <c:ser>
          <c:idx val="8"/>
          <c:order val="8"/>
          <c:tx>
            <c:strRef>
              <c:f>'Figure 3.2'!$J$27</c:f>
              <c:strCache>
                <c:ptCount val="1"/>
                <c:pt idx="0">
                  <c:v>Budget 2016</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3.2'!$J$28:$J$37</c:f>
              <c:numCache>
                <c:formatCode>0.0</c:formatCode>
                <c:ptCount val="10"/>
                <c:pt idx="2">
                  <c:v>64.8</c:v>
                </c:pt>
                <c:pt idx="3">
                  <c:v>67.05</c:v>
                </c:pt>
                <c:pt idx="4">
                  <c:v>67.465000000000003</c:v>
                </c:pt>
                <c:pt idx="5">
                  <c:v>68.275000000000006</c:v>
                </c:pt>
                <c:pt idx="6">
                  <c:v>69.27</c:v>
                </c:pt>
                <c:pt idx="7">
                  <c:v>70.2</c:v>
                </c:pt>
                <c:pt idx="8">
                  <c:v>70.95</c:v>
                </c:pt>
                <c:pt idx="9">
                  <c:v>71.875</c:v>
                </c:pt>
              </c:numCache>
            </c:numRef>
          </c:val>
          <c:smooth val="0"/>
          <c:extLst>
            <c:ext xmlns:c16="http://schemas.microsoft.com/office/drawing/2014/chart" uri="{C3380CC4-5D6E-409C-BE32-E72D297353CC}">
              <c16:uniqueId val="{00000008-E3BC-402F-8154-74A846E494BB}"/>
            </c:ext>
          </c:extLst>
        </c:ser>
        <c:ser>
          <c:idx val="9"/>
          <c:order val="9"/>
          <c:tx>
            <c:strRef>
              <c:f>'Figure 3.2'!$K$27</c:f>
              <c:strCache>
                <c:ptCount val="1"/>
                <c:pt idx="0">
                  <c:v>SPU 2015</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3.2'!$K$28:$K$37</c:f>
              <c:numCache>
                <c:formatCode>0.0</c:formatCode>
                <c:ptCount val="10"/>
                <c:pt idx="2">
                  <c:v>64.825000000000003</c:v>
                </c:pt>
                <c:pt idx="3">
                  <c:v>65.734999999999999</c:v>
                </c:pt>
                <c:pt idx="4">
                  <c:v>66.125</c:v>
                </c:pt>
                <c:pt idx="5">
                  <c:v>66.23</c:v>
                </c:pt>
                <c:pt idx="6">
                  <c:v>66.55</c:v>
                </c:pt>
                <c:pt idx="7">
                  <c:v>66.989999999999995</c:v>
                </c:pt>
                <c:pt idx="8">
                  <c:v>67.144999999999996</c:v>
                </c:pt>
              </c:numCache>
            </c:numRef>
          </c:val>
          <c:smooth val="0"/>
          <c:extLst>
            <c:ext xmlns:c16="http://schemas.microsoft.com/office/drawing/2014/chart" uri="{C3380CC4-5D6E-409C-BE32-E72D297353CC}">
              <c16:uniqueId val="{00000009-E3BC-402F-8154-74A846E494BB}"/>
            </c:ext>
          </c:extLst>
        </c:ser>
        <c:ser>
          <c:idx val="10"/>
          <c:order val="10"/>
          <c:tx>
            <c:strRef>
              <c:f>'Figure 3.2'!$L$27</c:f>
              <c:strCache>
                <c:ptCount val="1"/>
                <c:pt idx="0">
                  <c:v>Budget 2015</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3.2'!$L$28:$L$37</c:f>
              <c:numCache>
                <c:formatCode>0.0</c:formatCode>
                <c:ptCount val="10"/>
                <c:pt idx="1">
                  <c:v>63.15</c:v>
                </c:pt>
                <c:pt idx="2">
                  <c:v>63.42</c:v>
                </c:pt>
                <c:pt idx="3">
                  <c:v>63.59</c:v>
                </c:pt>
                <c:pt idx="4">
                  <c:v>63.89</c:v>
                </c:pt>
                <c:pt idx="5">
                  <c:v>63.695</c:v>
                </c:pt>
                <c:pt idx="6">
                  <c:v>63.7</c:v>
                </c:pt>
              </c:numCache>
            </c:numRef>
          </c:val>
          <c:smooth val="0"/>
          <c:extLst>
            <c:ext xmlns:c16="http://schemas.microsoft.com/office/drawing/2014/chart" uri="{C3380CC4-5D6E-409C-BE32-E72D297353CC}">
              <c16:uniqueId val="{0000000A-E3BC-402F-8154-74A846E494BB}"/>
            </c:ext>
          </c:extLst>
        </c:ser>
        <c:ser>
          <c:idx val="11"/>
          <c:order val="11"/>
          <c:tx>
            <c:strRef>
              <c:f>'Figure 3.2'!$M$27</c:f>
              <c:strCache>
                <c:ptCount val="1"/>
                <c:pt idx="0">
                  <c:v>SPU 2014</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3.2'!$M$28:$M$37</c:f>
              <c:numCache>
                <c:formatCode>0.0</c:formatCode>
                <c:ptCount val="10"/>
                <c:pt idx="1">
                  <c:v>62.965000000000003</c:v>
                </c:pt>
                <c:pt idx="2">
                  <c:v>61.024999999999999</c:v>
                </c:pt>
                <c:pt idx="3">
                  <c:v>60.17</c:v>
                </c:pt>
                <c:pt idx="4">
                  <c:v>60.174999999999997</c:v>
                </c:pt>
                <c:pt idx="5">
                  <c:v>60.02</c:v>
                </c:pt>
                <c:pt idx="6">
                  <c:v>60.344999999999999</c:v>
                </c:pt>
              </c:numCache>
            </c:numRef>
          </c:val>
          <c:smooth val="0"/>
          <c:extLst>
            <c:ext xmlns:c16="http://schemas.microsoft.com/office/drawing/2014/chart" uri="{C3380CC4-5D6E-409C-BE32-E72D297353CC}">
              <c16:uniqueId val="{0000000B-E3BC-402F-8154-74A846E494BB}"/>
            </c:ext>
          </c:extLst>
        </c:ser>
        <c:ser>
          <c:idx val="12"/>
          <c:order val="12"/>
          <c:tx>
            <c:strRef>
              <c:f>'Figure 3.2'!$N$27</c:f>
              <c:strCache>
                <c:ptCount val="1"/>
                <c:pt idx="0">
                  <c:v>Budget 2014</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3.2'!$N$28:$N$37</c:f>
              <c:numCache>
                <c:formatCode>0.0</c:formatCode>
                <c:ptCount val="10"/>
                <c:pt idx="0">
                  <c:v>63.9</c:v>
                </c:pt>
                <c:pt idx="1">
                  <c:v>63.03</c:v>
                </c:pt>
                <c:pt idx="2">
                  <c:v>60.96</c:v>
                </c:pt>
                <c:pt idx="3">
                  <c:v>59.954999999999998</c:v>
                </c:pt>
                <c:pt idx="4">
                  <c:v>60.35</c:v>
                </c:pt>
              </c:numCache>
            </c:numRef>
          </c:val>
          <c:smooth val="0"/>
          <c:extLst>
            <c:ext xmlns:c16="http://schemas.microsoft.com/office/drawing/2014/chart" uri="{C3380CC4-5D6E-409C-BE32-E72D297353CC}">
              <c16:uniqueId val="{0000000C-E3BC-402F-8154-74A846E494BB}"/>
            </c:ext>
          </c:extLst>
        </c:ser>
        <c:ser>
          <c:idx val="13"/>
          <c:order val="13"/>
          <c:tx>
            <c:strRef>
              <c:f>'Figure 3.2'!$O$27</c:f>
              <c:strCache>
                <c:ptCount val="1"/>
                <c:pt idx="0">
                  <c:v>SPU 2013</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3.2'!$O$28:$O$37</c:f>
              <c:numCache>
                <c:formatCode>0.0</c:formatCode>
                <c:ptCount val="10"/>
                <c:pt idx="0">
                  <c:v>62.92</c:v>
                </c:pt>
                <c:pt idx="1">
                  <c:v>63.08</c:v>
                </c:pt>
                <c:pt idx="2">
                  <c:v>60.615000000000002</c:v>
                </c:pt>
                <c:pt idx="3">
                  <c:v>59.11</c:v>
                </c:pt>
                <c:pt idx="4">
                  <c:v>59.814999999999998</c:v>
                </c:pt>
              </c:numCache>
            </c:numRef>
          </c:val>
          <c:smooth val="0"/>
          <c:extLst>
            <c:ext xmlns:c16="http://schemas.microsoft.com/office/drawing/2014/chart" uri="{C3380CC4-5D6E-409C-BE32-E72D297353CC}">
              <c16:uniqueId val="{0000000D-E3BC-402F-8154-74A846E494BB}"/>
            </c:ext>
          </c:extLst>
        </c:ser>
        <c:ser>
          <c:idx val="14"/>
          <c:order val="14"/>
          <c:tx>
            <c:strRef>
              <c:f>'Figure 3.2'!$P$27</c:f>
              <c:strCache>
                <c:ptCount val="1"/>
                <c:pt idx="0">
                  <c:v>Budget 2013</c:v>
                </c:pt>
              </c:strCache>
            </c:strRef>
          </c:tx>
          <c:marker>
            <c:symbol val="none"/>
          </c:marker>
          <c:cat>
            <c:numRef>
              <c:f>'Figure 3.2'!$A$28:$A$37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3.2'!$P$28:$P$37</c:f>
              <c:numCache>
                <c:formatCode>0.0</c:formatCode>
                <c:ptCount val="10"/>
                <c:pt idx="0">
                  <c:v>62.784999999999997</c:v>
                </c:pt>
                <c:pt idx="1">
                  <c:v>61.115000000000002</c:v>
                </c:pt>
                <c:pt idx="2">
                  <c:v>59.7</c:v>
                </c:pt>
                <c:pt idx="3">
                  <c:v>58.424999999999997</c:v>
                </c:pt>
              </c:numCache>
            </c:numRef>
          </c:val>
          <c:smooth val="0"/>
          <c:extLst>
            <c:ext xmlns:c16="http://schemas.microsoft.com/office/drawing/2014/chart" uri="{C3380CC4-5D6E-409C-BE32-E72D297353CC}">
              <c16:uniqueId val="{0000000E-E3BC-402F-8154-74A846E494BB}"/>
            </c:ext>
          </c:extLst>
        </c:ser>
        <c:dLbls>
          <c:showLegendKey val="0"/>
          <c:showVal val="0"/>
          <c:showCatName val="0"/>
          <c:showSerName val="0"/>
          <c:showPercent val="0"/>
          <c:showBubbleSize val="0"/>
        </c:dLbls>
        <c:smooth val="0"/>
        <c:axId val="295597184"/>
        <c:axId val="295598720"/>
      </c:lineChart>
      <c:catAx>
        <c:axId val="295597184"/>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rot="-5400000" vert="horz"/>
          <a:lstStyle/>
          <a:p>
            <a:pPr>
              <a:defRPr/>
            </a:pPr>
            <a:endParaRPr lang="en-US"/>
          </a:p>
        </c:txPr>
        <c:crossAx val="295598720"/>
        <c:crosses val="autoZero"/>
        <c:auto val="1"/>
        <c:lblAlgn val="ctr"/>
        <c:lblOffset val="100"/>
        <c:noMultiLvlLbl val="0"/>
      </c:catAx>
      <c:valAx>
        <c:axId val="295598720"/>
        <c:scaling>
          <c:orientation val="minMax"/>
          <c:min val="50"/>
        </c:scaling>
        <c:delete val="0"/>
        <c:axPos val="l"/>
        <c:numFmt formatCode="#,##0" sourceLinked="0"/>
        <c:majorTickMark val="out"/>
        <c:minorTickMark val="none"/>
        <c:tickLblPos val="nextTo"/>
        <c:spPr>
          <a:ln>
            <a:solidFill>
              <a:schemeClr val="tx1">
                <a:lumMod val="50000"/>
                <a:lumOff val="50000"/>
              </a:schemeClr>
            </a:solidFill>
          </a:ln>
        </c:spPr>
        <c:crossAx val="29559718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217230902777771E-2"/>
          <c:y val="5.9946670012861941E-2"/>
          <c:w val="0.74920046588937539"/>
          <c:h val="0.75229036609467648"/>
        </c:manualLayout>
      </c:layout>
      <c:lineChart>
        <c:grouping val="standard"/>
        <c:varyColors val="0"/>
        <c:ser>
          <c:idx val="0"/>
          <c:order val="0"/>
          <c:tx>
            <c:strRef>
              <c:f>'Figure 3.2'!$B$44</c:f>
              <c:strCache>
                <c:ptCount val="1"/>
                <c:pt idx="0">
                  <c:v>Budget 2020</c:v>
                </c:pt>
              </c:strCache>
            </c:strRef>
          </c:tx>
          <c:spPr>
            <a:ln>
              <a:solidFill>
                <a:srgbClr val="E942BC"/>
              </a:solidFill>
            </a:ln>
          </c:spPr>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3.2'!$B$45:$B$53</c:f>
              <c:numCache>
                <c:formatCode>0.0</c:formatCode>
                <c:ptCount val="9"/>
                <c:pt idx="5">
                  <c:v>77.589021257244255</c:v>
                </c:pt>
                <c:pt idx="6">
                  <c:v>83.143687521670998</c:v>
                </c:pt>
                <c:pt idx="7">
                  <c:v>86.803766756062558</c:v>
                </c:pt>
                <c:pt idx="8">
                  <c:v>88.67</c:v>
                </c:pt>
              </c:numCache>
            </c:numRef>
          </c:val>
          <c:smooth val="0"/>
          <c:extLst>
            <c:ext xmlns:c16="http://schemas.microsoft.com/office/drawing/2014/chart" uri="{C3380CC4-5D6E-409C-BE32-E72D297353CC}">
              <c16:uniqueId val="{00000000-E590-4133-8D5E-A8E0C1CF819A}"/>
            </c:ext>
          </c:extLst>
        </c:ser>
        <c:ser>
          <c:idx val="1"/>
          <c:order val="1"/>
          <c:tx>
            <c:strRef>
              <c:f>'Figure 3.2'!$C$44</c:f>
              <c:strCache>
                <c:ptCount val="1"/>
                <c:pt idx="0">
                  <c:v>SPU 2019</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3.2'!$C$45:$C$53</c:f>
              <c:numCache>
                <c:formatCode>0.0</c:formatCode>
                <c:ptCount val="9"/>
                <c:pt idx="5">
                  <c:v>77.547477784635447</c:v>
                </c:pt>
                <c:pt idx="6">
                  <c:v>82.82965197613737</c:v>
                </c:pt>
                <c:pt idx="7">
                  <c:v>86.391683801509373</c:v>
                </c:pt>
                <c:pt idx="8">
                  <c:v>88.834999999999994</c:v>
                </c:pt>
              </c:numCache>
            </c:numRef>
          </c:val>
          <c:smooth val="0"/>
          <c:extLst>
            <c:ext xmlns:c16="http://schemas.microsoft.com/office/drawing/2014/chart" uri="{C3380CC4-5D6E-409C-BE32-E72D297353CC}">
              <c16:uniqueId val="{00000001-E590-4133-8D5E-A8E0C1CF819A}"/>
            </c:ext>
          </c:extLst>
        </c:ser>
        <c:ser>
          <c:idx val="2"/>
          <c:order val="2"/>
          <c:tx>
            <c:strRef>
              <c:f>'Figure 3.2'!$D$44</c:f>
              <c:strCache>
                <c:ptCount val="1"/>
                <c:pt idx="0">
                  <c:v>Budget 2019</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3.2'!$D$45:$D$53</c:f>
              <c:numCache>
                <c:formatCode>0.0</c:formatCode>
                <c:ptCount val="9"/>
                <c:pt idx="5">
                  <c:v>77.559636849789243</c:v>
                </c:pt>
                <c:pt idx="6">
                  <c:v>81.618949020848518</c:v>
                </c:pt>
                <c:pt idx="7">
                  <c:v>85.668025930098906</c:v>
                </c:pt>
                <c:pt idx="8">
                  <c:v>88.9</c:v>
                </c:pt>
              </c:numCache>
            </c:numRef>
          </c:val>
          <c:smooth val="0"/>
          <c:extLst>
            <c:ext xmlns:c16="http://schemas.microsoft.com/office/drawing/2014/chart" uri="{C3380CC4-5D6E-409C-BE32-E72D297353CC}">
              <c16:uniqueId val="{00000002-E590-4133-8D5E-A8E0C1CF819A}"/>
            </c:ext>
          </c:extLst>
        </c:ser>
        <c:ser>
          <c:idx val="3"/>
          <c:order val="3"/>
          <c:tx>
            <c:strRef>
              <c:f>'Figure 3.2'!$E$44</c:f>
              <c:strCache>
                <c:ptCount val="1"/>
                <c:pt idx="0">
                  <c:v>SPU 2018</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3.2'!$E$45:$E$53</c:f>
              <c:numCache>
                <c:formatCode>0.0</c:formatCode>
                <c:ptCount val="9"/>
                <c:pt idx="5">
                  <c:v>77.204997449470127</c:v>
                </c:pt>
                <c:pt idx="6">
                  <c:v>80.068966505111746</c:v>
                </c:pt>
                <c:pt idx="7">
                  <c:v>83.03471534246637</c:v>
                </c:pt>
                <c:pt idx="8">
                  <c:v>85.415000000000006</c:v>
                </c:pt>
              </c:numCache>
            </c:numRef>
          </c:val>
          <c:smooth val="0"/>
          <c:extLst>
            <c:ext xmlns:c16="http://schemas.microsoft.com/office/drawing/2014/chart" uri="{C3380CC4-5D6E-409C-BE32-E72D297353CC}">
              <c16:uniqueId val="{00000003-E590-4133-8D5E-A8E0C1CF819A}"/>
            </c:ext>
          </c:extLst>
        </c:ser>
        <c:ser>
          <c:idx val="4"/>
          <c:order val="4"/>
          <c:tx>
            <c:strRef>
              <c:f>'Figure 3.2'!$F$44</c:f>
              <c:strCache>
                <c:ptCount val="1"/>
                <c:pt idx="0">
                  <c:v>Budget 2018</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3.2'!$F$45:$F$53</c:f>
              <c:numCache>
                <c:formatCode>0.0</c:formatCode>
                <c:ptCount val="9"/>
                <c:pt idx="4">
                  <c:v>73.082075323689864</c:v>
                </c:pt>
                <c:pt idx="5">
                  <c:v>76.394393105883609</c:v>
                </c:pt>
                <c:pt idx="6">
                  <c:v>79.498451768049037</c:v>
                </c:pt>
                <c:pt idx="7">
                  <c:v>81.979380946659433</c:v>
                </c:pt>
                <c:pt idx="8">
                  <c:v>84.78</c:v>
                </c:pt>
              </c:numCache>
            </c:numRef>
          </c:val>
          <c:smooth val="0"/>
          <c:extLst>
            <c:ext xmlns:c16="http://schemas.microsoft.com/office/drawing/2014/chart" uri="{C3380CC4-5D6E-409C-BE32-E72D297353CC}">
              <c16:uniqueId val="{00000004-E590-4133-8D5E-A8E0C1CF819A}"/>
            </c:ext>
          </c:extLst>
        </c:ser>
        <c:ser>
          <c:idx val="5"/>
          <c:order val="5"/>
          <c:tx>
            <c:strRef>
              <c:f>'Figure 3.2'!$G$44</c:f>
              <c:strCache>
                <c:ptCount val="1"/>
                <c:pt idx="0">
                  <c:v>SPU 2017</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3.2'!$G$45:$G$53</c:f>
              <c:numCache>
                <c:formatCode>0.0</c:formatCode>
                <c:ptCount val="9"/>
                <c:pt idx="4">
                  <c:v>73.469365055274451</c:v>
                </c:pt>
                <c:pt idx="5">
                  <c:v>76.191742019986961</c:v>
                </c:pt>
                <c:pt idx="6">
                  <c:v>78.786570547466354</c:v>
                </c:pt>
                <c:pt idx="7">
                  <c:v>81.210494458285808</c:v>
                </c:pt>
                <c:pt idx="8">
                  <c:v>84.155000000000001</c:v>
                </c:pt>
              </c:numCache>
            </c:numRef>
          </c:val>
          <c:smooth val="0"/>
          <c:extLst>
            <c:ext xmlns:c16="http://schemas.microsoft.com/office/drawing/2014/chart" uri="{C3380CC4-5D6E-409C-BE32-E72D297353CC}">
              <c16:uniqueId val="{00000005-E590-4133-8D5E-A8E0C1CF819A}"/>
            </c:ext>
          </c:extLst>
        </c:ser>
        <c:ser>
          <c:idx val="6"/>
          <c:order val="6"/>
          <c:tx>
            <c:strRef>
              <c:f>'Figure 3.2'!$H$44</c:f>
              <c:strCache>
                <c:ptCount val="1"/>
                <c:pt idx="0">
                  <c:v>Budget 2017 </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3.2'!$H$45:$H$53</c:f>
              <c:numCache>
                <c:formatCode>0.0</c:formatCode>
                <c:ptCount val="9"/>
                <c:pt idx="3">
                  <c:v>70.242048568874822</c:v>
                </c:pt>
                <c:pt idx="4">
                  <c:v>72.579101646307279</c:v>
                </c:pt>
                <c:pt idx="5">
                  <c:v>76.318398948672353</c:v>
                </c:pt>
                <c:pt idx="6">
                  <c:v>78.599764837100679</c:v>
                </c:pt>
                <c:pt idx="7">
                  <c:v>81.853745899539575</c:v>
                </c:pt>
                <c:pt idx="8">
                  <c:v>84.68</c:v>
                </c:pt>
              </c:numCache>
            </c:numRef>
          </c:val>
          <c:smooth val="0"/>
          <c:extLst>
            <c:ext xmlns:c16="http://schemas.microsoft.com/office/drawing/2014/chart" uri="{C3380CC4-5D6E-409C-BE32-E72D297353CC}">
              <c16:uniqueId val="{00000006-E590-4133-8D5E-A8E0C1CF819A}"/>
            </c:ext>
          </c:extLst>
        </c:ser>
        <c:ser>
          <c:idx val="7"/>
          <c:order val="7"/>
          <c:tx>
            <c:strRef>
              <c:f>'Figure 3.2'!$I$44</c:f>
              <c:strCache>
                <c:ptCount val="1"/>
                <c:pt idx="0">
                  <c:v>SPU 2016</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3.2'!$I$45:$I$53</c:f>
              <c:numCache>
                <c:formatCode>0.0</c:formatCode>
                <c:ptCount val="9"/>
                <c:pt idx="3">
                  <c:v>70.202214699976324</c:v>
                </c:pt>
                <c:pt idx="4">
                  <c:v>71.824641130233402</c:v>
                </c:pt>
                <c:pt idx="5">
                  <c:v>74.550268224224226</c:v>
                </c:pt>
                <c:pt idx="6">
                  <c:v>77.287076061558153</c:v>
                </c:pt>
                <c:pt idx="7">
                  <c:v>79.92901697766311</c:v>
                </c:pt>
                <c:pt idx="8">
                  <c:v>82.56</c:v>
                </c:pt>
              </c:numCache>
            </c:numRef>
          </c:val>
          <c:smooth val="0"/>
          <c:extLst>
            <c:ext xmlns:c16="http://schemas.microsoft.com/office/drawing/2014/chart" uri="{C3380CC4-5D6E-409C-BE32-E72D297353CC}">
              <c16:uniqueId val="{00000007-E590-4133-8D5E-A8E0C1CF819A}"/>
            </c:ext>
          </c:extLst>
        </c:ser>
        <c:ser>
          <c:idx val="8"/>
          <c:order val="8"/>
          <c:tx>
            <c:strRef>
              <c:f>'Figure 3.2'!$J$44</c:f>
              <c:strCache>
                <c:ptCount val="1"/>
                <c:pt idx="0">
                  <c:v>Budget 2016</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3.2'!$J$45:$J$53</c:f>
              <c:numCache>
                <c:formatCode>0.0</c:formatCode>
                <c:ptCount val="9"/>
                <c:pt idx="2">
                  <c:v>64.372670352729926</c:v>
                </c:pt>
                <c:pt idx="3">
                  <c:v>69.116741772492475</c:v>
                </c:pt>
                <c:pt idx="4">
                  <c:v>71.708957184435405</c:v>
                </c:pt>
                <c:pt idx="5">
                  <c:v>74.707322815794114</c:v>
                </c:pt>
                <c:pt idx="6">
                  <c:v>77.261832046643875</c:v>
                </c:pt>
                <c:pt idx="7">
                  <c:v>79.828508939967207</c:v>
                </c:pt>
                <c:pt idx="8">
                  <c:v>82.33</c:v>
                </c:pt>
              </c:numCache>
            </c:numRef>
          </c:val>
          <c:smooth val="0"/>
          <c:extLst>
            <c:ext xmlns:c16="http://schemas.microsoft.com/office/drawing/2014/chart" uri="{C3380CC4-5D6E-409C-BE32-E72D297353CC}">
              <c16:uniqueId val="{00000008-E590-4133-8D5E-A8E0C1CF819A}"/>
            </c:ext>
          </c:extLst>
        </c:ser>
        <c:ser>
          <c:idx val="9"/>
          <c:order val="9"/>
          <c:tx>
            <c:strRef>
              <c:f>'Figure 3.2'!$K$44</c:f>
              <c:strCache>
                <c:ptCount val="1"/>
                <c:pt idx="0">
                  <c:v>SPU 2015</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3.2'!$K$45:$K$52</c:f>
              <c:numCache>
                <c:formatCode>0.0</c:formatCode>
                <c:ptCount val="8"/>
                <c:pt idx="2">
                  <c:v>64.095266001844763</c:v>
                </c:pt>
                <c:pt idx="3">
                  <c:v>67.697660192983761</c:v>
                </c:pt>
                <c:pt idx="4">
                  <c:v>69.702092211678888</c:v>
                </c:pt>
                <c:pt idx="5">
                  <c:v>72.001930819074062</c:v>
                </c:pt>
                <c:pt idx="6">
                  <c:v>73.929622077958982</c:v>
                </c:pt>
                <c:pt idx="7">
                  <c:v>75.908695469827194</c:v>
                </c:pt>
              </c:numCache>
            </c:numRef>
          </c:val>
          <c:smooth val="0"/>
          <c:extLst>
            <c:ext xmlns:c16="http://schemas.microsoft.com/office/drawing/2014/chart" uri="{C3380CC4-5D6E-409C-BE32-E72D297353CC}">
              <c16:uniqueId val="{00000009-E590-4133-8D5E-A8E0C1CF819A}"/>
            </c:ext>
          </c:extLst>
        </c:ser>
        <c:ser>
          <c:idx val="10"/>
          <c:order val="10"/>
          <c:tx>
            <c:strRef>
              <c:f>'Figure 3.2'!$L$44</c:f>
              <c:strCache>
                <c:ptCount val="1"/>
                <c:pt idx="0">
                  <c:v>Budget 2015</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3.2'!$L$45:$L$53</c:f>
              <c:numCache>
                <c:formatCode>0.0</c:formatCode>
                <c:ptCount val="9"/>
                <c:pt idx="1">
                  <c:v>61.309164281208432</c:v>
                </c:pt>
                <c:pt idx="2">
                  <c:v>63.416616072000664</c:v>
                </c:pt>
                <c:pt idx="3">
                  <c:v>65.382316563259025</c:v>
                </c:pt>
                <c:pt idx="4">
                  <c:v>68.067427760185467</c:v>
                </c:pt>
                <c:pt idx="5">
                  <c:v>70.77589174939942</c:v>
                </c:pt>
                <c:pt idx="6">
                  <c:v>73.424741779673383</c:v>
                </c:pt>
              </c:numCache>
            </c:numRef>
          </c:val>
          <c:smooth val="0"/>
          <c:extLst>
            <c:ext xmlns:c16="http://schemas.microsoft.com/office/drawing/2014/chart" uri="{C3380CC4-5D6E-409C-BE32-E72D297353CC}">
              <c16:uniqueId val="{0000000A-E590-4133-8D5E-A8E0C1CF819A}"/>
            </c:ext>
          </c:extLst>
        </c:ser>
        <c:ser>
          <c:idx val="11"/>
          <c:order val="11"/>
          <c:tx>
            <c:strRef>
              <c:f>'Figure 3.2'!$M$44</c:f>
              <c:strCache>
                <c:ptCount val="1"/>
                <c:pt idx="0">
                  <c:v>SPU 2014</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3.2'!$M$45:$M$53</c:f>
              <c:numCache>
                <c:formatCode>0.0</c:formatCode>
                <c:ptCount val="9"/>
                <c:pt idx="1">
                  <c:v>59.323809573655531</c:v>
                </c:pt>
                <c:pt idx="2">
                  <c:v>60.340399966648967</c:v>
                </c:pt>
                <c:pt idx="3">
                  <c:v>63.121744503269731</c:v>
                </c:pt>
                <c:pt idx="4">
                  <c:v>65.351369902319504</c:v>
                </c:pt>
                <c:pt idx="5">
                  <c:v>67.89318005251981</c:v>
                </c:pt>
                <c:pt idx="6">
                  <c:v>70.511582458565542</c:v>
                </c:pt>
              </c:numCache>
            </c:numRef>
          </c:val>
          <c:smooth val="0"/>
          <c:extLst>
            <c:ext xmlns:c16="http://schemas.microsoft.com/office/drawing/2014/chart" uri="{C3380CC4-5D6E-409C-BE32-E72D297353CC}">
              <c16:uniqueId val="{0000000B-E590-4133-8D5E-A8E0C1CF819A}"/>
            </c:ext>
          </c:extLst>
        </c:ser>
        <c:ser>
          <c:idx val="12"/>
          <c:order val="12"/>
          <c:tx>
            <c:strRef>
              <c:f>'Figure 3.2'!$N$44</c:f>
              <c:strCache>
                <c:ptCount val="1"/>
                <c:pt idx="0">
                  <c:v>Budget 2014</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3.2'!$N$45:$N$53</c:f>
              <c:numCache>
                <c:formatCode>0.0</c:formatCode>
                <c:ptCount val="9"/>
                <c:pt idx="0">
                  <c:v>58.319615131807041</c:v>
                </c:pt>
                <c:pt idx="1">
                  <c:v>58.9811595226058</c:v>
                </c:pt>
                <c:pt idx="2">
                  <c:v>60.330492668403075</c:v>
                </c:pt>
                <c:pt idx="3">
                  <c:v>63.141661437718966</c:v>
                </c:pt>
                <c:pt idx="4">
                  <c:v>65.532440426177232</c:v>
                </c:pt>
              </c:numCache>
            </c:numRef>
          </c:val>
          <c:smooth val="0"/>
          <c:extLst>
            <c:ext xmlns:c16="http://schemas.microsoft.com/office/drawing/2014/chart" uri="{C3380CC4-5D6E-409C-BE32-E72D297353CC}">
              <c16:uniqueId val="{0000000C-E590-4133-8D5E-A8E0C1CF819A}"/>
            </c:ext>
          </c:extLst>
        </c:ser>
        <c:ser>
          <c:idx val="13"/>
          <c:order val="13"/>
          <c:tx>
            <c:strRef>
              <c:f>'Figure 3.2'!$O$44</c:f>
              <c:strCache>
                <c:ptCount val="1"/>
                <c:pt idx="0">
                  <c:v>SPU 2013</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3.2'!$O$45:$O$53</c:f>
              <c:numCache>
                <c:formatCode>0.0</c:formatCode>
                <c:ptCount val="9"/>
                <c:pt idx="0">
                  <c:v>58.390807075832491</c:v>
                </c:pt>
                <c:pt idx="1">
                  <c:v>59.197835290181374</c:v>
                </c:pt>
                <c:pt idx="2">
                  <c:v>60.850625826312772</c:v>
                </c:pt>
                <c:pt idx="3">
                  <c:v>63.76904487287019</c:v>
                </c:pt>
                <c:pt idx="4">
                  <c:v>66.151098049357813</c:v>
                </c:pt>
              </c:numCache>
            </c:numRef>
          </c:val>
          <c:smooth val="0"/>
          <c:extLst>
            <c:ext xmlns:c16="http://schemas.microsoft.com/office/drawing/2014/chart" uri="{C3380CC4-5D6E-409C-BE32-E72D297353CC}">
              <c16:uniqueId val="{0000000D-E590-4133-8D5E-A8E0C1CF819A}"/>
            </c:ext>
          </c:extLst>
        </c:ser>
        <c:ser>
          <c:idx val="14"/>
          <c:order val="14"/>
          <c:tx>
            <c:strRef>
              <c:f>'Figure 3.2'!$P$44</c:f>
              <c:strCache>
                <c:ptCount val="1"/>
                <c:pt idx="0">
                  <c:v>Budget 2013</c:v>
                </c:pt>
              </c:strCache>
            </c:strRef>
          </c:tx>
          <c:marker>
            <c:symbol val="none"/>
          </c:marker>
          <c:cat>
            <c:numRef>
              <c:f>'Figure 3.2'!$A$45:$A$53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3.2'!$P$45:$P$53</c:f>
              <c:numCache>
                <c:formatCode>0.0</c:formatCode>
                <c:ptCount val="9"/>
                <c:pt idx="0">
                  <c:v>57.448803526626136</c:v>
                </c:pt>
                <c:pt idx="1">
                  <c:v>58.069105710252813</c:v>
                </c:pt>
                <c:pt idx="2">
                  <c:v>59.780637615755666</c:v>
                </c:pt>
                <c:pt idx="3">
                  <c:v>62.788135851244874</c:v>
                </c:pt>
              </c:numCache>
            </c:numRef>
          </c:val>
          <c:smooth val="0"/>
          <c:extLst>
            <c:ext xmlns:c16="http://schemas.microsoft.com/office/drawing/2014/chart" uri="{C3380CC4-5D6E-409C-BE32-E72D297353CC}">
              <c16:uniqueId val="{0000000E-E590-4133-8D5E-A8E0C1CF819A}"/>
            </c:ext>
          </c:extLst>
        </c:ser>
        <c:dLbls>
          <c:showLegendKey val="0"/>
          <c:showVal val="0"/>
          <c:showCatName val="0"/>
          <c:showSerName val="0"/>
          <c:showPercent val="0"/>
          <c:showBubbleSize val="0"/>
        </c:dLbls>
        <c:smooth val="0"/>
        <c:axId val="300271872"/>
        <c:axId val="300482560"/>
      </c:lineChart>
      <c:catAx>
        <c:axId val="300271872"/>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rot="-5400000"/>
          <a:lstStyle/>
          <a:p>
            <a:pPr>
              <a:defRPr/>
            </a:pPr>
            <a:endParaRPr lang="en-US"/>
          </a:p>
        </c:txPr>
        <c:crossAx val="300482560"/>
        <c:crosses val="autoZero"/>
        <c:auto val="1"/>
        <c:lblAlgn val="ctr"/>
        <c:lblOffset val="100"/>
        <c:noMultiLvlLbl val="0"/>
      </c:catAx>
      <c:valAx>
        <c:axId val="300482560"/>
        <c:scaling>
          <c:orientation val="minMax"/>
          <c:min val="50"/>
        </c:scaling>
        <c:delete val="0"/>
        <c:axPos val="l"/>
        <c:numFmt formatCode="#,##0" sourceLinked="0"/>
        <c:majorTickMark val="out"/>
        <c:minorTickMark val="none"/>
        <c:tickLblPos val="nextTo"/>
        <c:spPr>
          <a:ln>
            <a:solidFill>
              <a:schemeClr val="tx1">
                <a:lumMod val="50000"/>
                <a:lumOff val="50000"/>
              </a:schemeClr>
            </a:solidFill>
          </a:ln>
        </c:spPr>
        <c:crossAx val="300271872"/>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49584460648121"/>
          <c:y val="3.3949073901307358E-2"/>
          <c:w val="0.8924753620673449"/>
          <c:h val="0.79980371181671972"/>
        </c:manualLayout>
      </c:layout>
      <c:lineChart>
        <c:grouping val="standard"/>
        <c:varyColors val="0"/>
        <c:ser>
          <c:idx val="0"/>
          <c:order val="0"/>
          <c:tx>
            <c:strRef>
              <c:f>'Figure 3.2'!$B$57</c:f>
              <c:strCache>
                <c:ptCount val="1"/>
                <c:pt idx="0">
                  <c:v>Budget 2020</c:v>
                </c:pt>
              </c:strCache>
            </c:strRef>
          </c:tx>
          <c:spPr>
            <a:ln>
              <a:solidFill>
                <a:srgbClr val="E942BC"/>
              </a:solidFill>
            </a:ln>
          </c:spPr>
          <c:marker>
            <c:symbol val="none"/>
          </c:marker>
          <c:cat>
            <c:numRef>
              <c:f>'Figure 3.2'!$A$58:$A$62</c:f>
              <c:numCache>
                <c:formatCode>General</c:formatCode>
                <c:ptCount val="5"/>
                <c:pt idx="0">
                  <c:v>2016</c:v>
                </c:pt>
                <c:pt idx="1">
                  <c:v>2017</c:v>
                </c:pt>
                <c:pt idx="2">
                  <c:v>2018</c:v>
                </c:pt>
                <c:pt idx="3">
                  <c:v>2019</c:v>
                </c:pt>
                <c:pt idx="4">
                  <c:v>2020</c:v>
                </c:pt>
              </c:numCache>
            </c:numRef>
          </c:cat>
          <c:val>
            <c:numRef>
              <c:f>'Figure 3.2'!$B$58:$B$62</c:f>
              <c:numCache>
                <c:formatCode>0.0</c:formatCode>
                <c:ptCount val="5"/>
                <c:pt idx="0">
                  <c:v>-1.88</c:v>
                </c:pt>
                <c:pt idx="1">
                  <c:v>-0.90700000000000003</c:v>
                </c:pt>
                <c:pt idx="2">
                  <c:v>0.17</c:v>
                </c:pt>
                <c:pt idx="3">
                  <c:v>0.67</c:v>
                </c:pt>
                <c:pt idx="4">
                  <c:v>-2.02</c:v>
                </c:pt>
              </c:numCache>
            </c:numRef>
          </c:val>
          <c:smooth val="0"/>
          <c:extLst>
            <c:ext xmlns:c16="http://schemas.microsoft.com/office/drawing/2014/chart" uri="{C3380CC4-5D6E-409C-BE32-E72D297353CC}">
              <c16:uniqueId val="{00000000-9B49-43DB-B89D-3D5D0CABA344}"/>
            </c:ext>
          </c:extLst>
        </c:ser>
        <c:ser>
          <c:idx val="1"/>
          <c:order val="1"/>
          <c:tx>
            <c:strRef>
              <c:f>'Figure 3.2'!$C$57</c:f>
              <c:strCache>
                <c:ptCount val="1"/>
                <c:pt idx="0">
                  <c:v>SPU 2019</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3.2'!$C$58:$C$62</c:f>
              <c:numCache>
                <c:formatCode>0.0</c:formatCode>
                <c:ptCount val="5"/>
                <c:pt idx="0">
                  <c:v>-1.8089999999999999</c:v>
                </c:pt>
                <c:pt idx="1">
                  <c:v>-0.83</c:v>
                </c:pt>
                <c:pt idx="2">
                  <c:v>4.4999999999999998E-2</c:v>
                </c:pt>
                <c:pt idx="3">
                  <c:v>0.61</c:v>
                </c:pt>
                <c:pt idx="4">
                  <c:v>1.2350000000000001</c:v>
                </c:pt>
              </c:numCache>
            </c:numRef>
          </c:val>
          <c:smooth val="0"/>
          <c:extLst>
            <c:ext xmlns:c16="http://schemas.microsoft.com/office/drawing/2014/chart" uri="{C3380CC4-5D6E-409C-BE32-E72D297353CC}">
              <c16:uniqueId val="{00000001-9B49-43DB-B89D-3D5D0CABA344}"/>
            </c:ext>
          </c:extLst>
        </c:ser>
        <c:ser>
          <c:idx val="2"/>
          <c:order val="2"/>
          <c:tx>
            <c:strRef>
              <c:f>'Figure 3.2'!$D$57</c:f>
              <c:strCache>
                <c:ptCount val="1"/>
                <c:pt idx="0">
                  <c:v>Budget 2019</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3.2'!$D$58:$D$62</c:f>
              <c:numCache>
                <c:formatCode>0.0</c:formatCode>
                <c:ptCount val="5"/>
                <c:pt idx="0">
                  <c:v>-1.466</c:v>
                </c:pt>
                <c:pt idx="1">
                  <c:v>-0.73</c:v>
                </c:pt>
                <c:pt idx="2">
                  <c:v>-0.315</c:v>
                </c:pt>
                <c:pt idx="3">
                  <c:v>-7.4999999999999997E-2</c:v>
                </c:pt>
                <c:pt idx="4">
                  <c:v>1.0649999999999999</c:v>
                </c:pt>
              </c:numCache>
            </c:numRef>
          </c:val>
          <c:smooth val="0"/>
          <c:extLst>
            <c:ext xmlns:c16="http://schemas.microsoft.com/office/drawing/2014/chart" uri="{C3380CC4-5D6E-409C-BE32-E72D297353CC}">
              <c16:uniqueId val="{00000002-9B49-43DB-B89D-3D5D0CABA344}"/>
            </c:ext>
          </c:extLst>
        </c:ser>
        <c:ser>
          <c:idx val="3"/>
          <c:order val="3"/>
          <c:tx>
            <c:strRef>
              <c:f>'Figure 3.2'!$E$57</c:f>
              <c:strCache>
                <c:ptCount val="1"/>
                <c:pt idx="0">
                  <c:v>SPU 2018</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3.2'!$E$58:$E$62</c:f>
              <c:numCache>
                <c:formatCode>0.0</c:formatCode>
                <c:ptCount val="5"/>
                <c:pt idx="1">
                  <c:v>-1.0149999999999999</c:v>
                </c:pt>
                <c:pt idx="2">
                  <c:v>-0.78</c:v>
                </c:pt>
                <c:pt idx="3">
                  <c:v>-0.35</c:v>
                </c:pt>
                <c:pt idx="4">
                  <c:v>0.89500000000000002</c:v>
                </c:pt>
              </c:numCache>
            </c:numRef>
          </c:val>
          <c:smooth val="0"/>
          <c:extLst>
            <c:ext xmlns:c16="http://schemas.microsoft.com/office/drawing/2014/chart" uri="{C3380CC4-5D6E-409C-BE32-E72D297353CC}">
              <c16:uniqueId val="{00000003-9B49-43DB-B89D-3D5D0CABA344}"/>
            </c:ext>
          </c:extLst>
        </c:ser>
        <c:ser>
          <c:idx val="4"/>
          <c:order val="4"/>
          <c:tx>
            <c:strRef>
              <c:f>'Figure 3.2'!$F$57</c:f>
              <c:strCache>
                <c:ptCount val="1"/>
                <c:pt idx="0">
                  <c:v>Budget 2018</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3.2'!$F$58:$F$62</c:f>
              <c:numCache>
                <c:formatCode>0.0</c:formatCode>
                <c:ptCount val="5"/>
                <c:pt idx="0">
                  <c:v>-1.905</c:v>
                </c:pt>
                <c:pt idx="1">
                  <c:v>-0.995</c:v>
                </c:pt>
                <c:pt idx="2">
                  <c:v>-0.54</c:v>
                </c:pt>
                <c:pt idx="3">
                  <c:v>-0.33</c:v>
                </c:pt>
                <c:pt idx="4">
                  <c:v>0.82</c:v>
                </c:pt>
              </c:numCache>
            </c:numRef>
          </c:val>
          <c:smooth val="0"/>
          <c:extLst>
            <c:ext xmlns:c16="http://schemas.microsoft.com/office/drawing/2014/chart" uri="{C3380CC4-5D6E-409C-BE32-E72D297353CC}">
              <c16:uniqueId val="{00000004-9B49-43DB-B89D-3D5D0CABA344}"/>
            </c:ext>
          </c:extLst>
        </c:ser>
        <c:ser>
          <c:idx val="5"/>
          <c:order val="5"/>
          <c:tx>
            <c:strRef>
              <c:f>'Figure 3.2'!$G$57</c:f>
              <c:strCache>
                <c:ptCount val="1"/>
                <c:pt idx="0">
                  <c:v>SPU 2017</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3.2'!$G$58:$G$62</c:f>
              <c:numCache>
                <c:formatCode>0.0</c:formatCode>
                <c:ptCount val="5"/>
                <c:pt idx="0">
                  <c:v>-1.355</c:v>
                </c:pt>
                <c:pt idx="1">
                  <c:v>-1.21</c:v>
                </c:pt>
                <c:pt idx="2">
                  <c:v>-0.36499999999999999</c:v>
                </c:pt>
                <c:pt idx="3">
                  <c:v>0.33</c:v>
                </c:pt>
                <c:pt idx="4">
                  <c:v>1.8</c:v>
                </c:pt>
              </c:numCache>
            </c:numRef>
          </c:val>
          <c:smooth val="0"/>
          <c:extLst>
            <c:ext xmlns:c16="http://schemas.microsoft.com/office/drawing/2014/chart" uri="{C3380CC4-5D6E-409C-BE32-E72D297353CC}">
              <c16:uniqueId val="{00000005-9B49-43DB-B89D-3D5D0CABA344}"/>
            </c:ext>
          </c:extLst>
        </c:ser>
        <c:ser>
          <c:idx val="6"/>
          <c:order val="6"/>
          <c:tx>
            <c:strRef>
              <c:f>'Figure 3.2'!$H$57</c:f>
              <c:strCache>
                <c:ptCount val="1"/>
                <c:pt idx="0">
                  <c:v>Budget 2017 </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3.2'!$H$58:$H$62</c:f>
              <c:numCache>
                <c:formatCode>0.0</c:formatCode>
                <c:ptCount val="5"/>
                <c:pt idx="0">
                  <c:v>-2.4</c:v>
                </c:pt>
                <c:pt idx="1">
                  <c:v>-1.2350000000000001</c:v>
                </c:pt>
                <c:pt idx="2">
                  <c:v>-0.82</c:v>
                </c:pt>
                <c:pt idx="3">
                  <c:v>0.54</c:v>
                </c:pt>
                <c:pt idx="4">
                  <c:v>2.1349999999999998</c:v>
                </c:pt>
              </c:numCache>
            </c:numRef>
          </c:val>
          <c:smooth val="0"/>
          <c:extLst>
            <c:ext xmlns:c16="http://schemas.microsoft.com/office/drawing/2014/chart" uri="{C3380CC4-5D6E-409C-BE32-E72D297353CC}">
              <c16:uniqueId val="{00000006-9B49-43DB-B89D-3D5D0CABA344}"/>
            </c:ext>
          </c:extLst>
        </c:ser>
        <c:ser>
          <c:idx val="7"/>
          <c:order val="7"/>
          <c:tx>
            <c:strRef>
              <c:f>'Figure 3.2'!$I$57</c:f>
              <c:strCache>
                <c:ptCount val="1"/>
                <c:pt idx="0">
                  <c:v>SPU 2016</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3.2'!$I$58:$I$62</c:f>
              <c:numCache>
                <c:formatCode>0.0</c:formatCode>
                <c:ptCount val="5"/>
                <c:pt idx="0">
                  <c:v>-2.48</c:v>
                </c:pt>
                <c:pt idx="1">
                  <c:v>-1.08</c:v>
                </c:pt>
                <c:pt idx="2">
                  <c:v>0.91500000000000004</c:v>
                </c:pt>
                <c:pt idx="3">
                  <c:v>3.09</c:v>
                </c:pt>
                <c:pt idx="4">
                  <c:v>5.5549999999999997</c:v>
                </c:pt>
              </c:numCache>
            </c:numRef>
          </c:val>
          <c:smooth val="0"/>
          <c:extLst>
            <c:ext xmlns:c16="http://schemas.microsoft.com/office/drawing/2014/chart" uri="{C3380CC4-5D6E-409C-BE32-E72D297353CC}">
              <c16:uniqueId val="{00000007-9B49-43DB-B89D-3D5D0CABA344}"/>
            </c:ext>
          </c:extLst>
        </c:ser>
        <c:ser>
          <c:idx val="8"/>
          <c:order val="8"/>
          <c:tx>
            <c:strRef>
              <c:f>'Figure 3.2'!$J$57</c:f>
              <c:strCache>
                <c:ptCount val="1"/>
                <c:pt idx="0">
                  <c:v>Budget 2016</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3.2'!$J$58:$J$62</c:f>
              <c:numCache>
                <c:formatCode>0.0</c:formatCode>
                <c:ptCount val="5"/>
                <c:pt idx="0">
                  <c:v>-2.7650000000000001</c:v>
                </c:pt>
                <c:pt idx="1">
                  <c:v>-1.26</c:v>
                </c:pt>
                <c:pt idx="2">
                  <c:v>0.52</c:v>
                </c:pt>
                <c:pt idx="3">
                  <c:v>2.57</c:v>
                </c:pt>
                <c:pt idx="4">
                  <c:v>4.7300000000000004</c:v>
                </c:pt>
              </c:numCache>
            </c:numRef>
          </c:val>
          <c:smooth val="0"/>
          <c:extLst>
            <c:ext xmlns:c16="http://schemas.microsoft.com/office/drawing/2014/chart" uri="{C3380CC4-5D6E-409C-BE32-E72D297353CC}">
              <c16:uniqueId val="{00000008-9B49-43DB-B89D-3D5D0CABA344}"/>
            </c:ext>
          </c:extLst>
        </c:ser>
        <c:ser>
          <c:idx val="9"/>
          <c:order val="9"/>
          <c:tx>
            <c:strRef>
              <c:f>'Figure 3.2'!$K$57</c:f>
              <c:strCache>
                <c:ptCount val="1"/>
                <c:pt idx="0">
                  <c:v>SPU 2015</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3.2'!$K$58:$K$62</c:f>
              <c:numCache>
                <c:formatCode>0.0</c:formatCode>
                <c:ptCount val="5"/>
                <c:pt idx="0">
                  <c:v>-3.58</c:v>
                </c:pt>
                <c:pt idx="1">
                  <c:v>-2.0550000000000002</c:v>
                </c:pt>
                <c:pt idx="2">
                  <c:v>-0.28999999999999998</c:v>
                </c:pt>
                <c:pt idx="3">
                  <c:v>1.645</c:v>
                </c:pt>
                <c:pt idx="4">
                  <c:v>4.0750000000000002</c:v>
                </c:pt>
              </c:numCache>
            </c:numRef>
          </c:val>
          <c:smooth val="0"/>
          <c:extLst>
            <c:ext xmlns:c16="http://schemas.microsoft.com/office/drawing/2014/chart" uri="{C3380CC4-5D6E-409C-BE32-E72D297353CC}">
              <c16:uniqueId val="{00000009-9B49-43DB-B89D-3D5D0CABA344}"/>
            </c:ext>
          </c:extLst>
        </c:ser>
        <c:ser>
          <c:idx val="10"/>
          <c:order val="10"/>
          <c:tx>
            <c:strRef>
              <c:f>'Figure 3.2'!$L$57</c:f>
              <c:strCache>
                <c:ptCount val="1"/>
                <c:pt idx="0">
                  <c:v>Budget 2015</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3.2'!$L$58:$L$62</c:f>
              <c:numCache>
                <c:formatCode>0.0</c:formatCode>
                <c:ptCount val="5"/>
                <c:pt idx="0">
                  <c:v>-3.875</c:v>
                </c:pt>
                <c:pt idx="1">
                  <c:v>-1.93</c:v>
                </c:pt>
                <c:pt idx="2">
                  <c:v>0.56499999999999995</c:v>
                </c:pt>
              </c:numCache>
            </c:numRef>
          </c:val>
          <c:smooth val="0"/>
          <c:extLst>
            <c:ext xmlns:c16="http://schemas.microsoft.com/office/drawing/2014/chart" uri="{C3380CC4-5D6E-409C-BE32-E72D297353CC}">
              <c16:uniqueId val="{0000000A-9B49-43DB-B89D-3D5D0CABA344}"/>
            </c:ext>
          </c:extLst>
        </c:ser>
        <c:ser>
          <c:idx val="11"/>
          <c:order val="11"/>
          <c:tx>
            <c:strRef>
              <c:f>'Figure 3.2'!$M$57</c:f>
              <c:strCache>
                <c:ptCount val="1"/>
                <c:pt idx="0">
                  <c:v>SPU 2014</c:v>
                </c:pt>
              </c:strCache>
            </c:strRef>
          </c:tx>
          <c:marker>
            <c:symbol val="none"/>
          </c:marker>
          <c:cat>
            <c:numRef>
              <c:f>'Figure 3.2'!$A$58:$A$62</c:f>
              <c:numCache>
                <c:formatCode>General</c:formatCode>
                <c:ptCount val="5"/>
                <c:pt idx="0">
                  <c:v>2016</c:v>
                </c:pt>
                <c:pt idx="1">
                  <c:v>2017</c:v>
                </c:pt>
                <c:pt idx="2">
                  <c:v>2018</c:v>
                </c:pt>
                <c:pt idx="3">
                  <c:v>2019</c:v>
                </c:pt>
                <c:pt idx="4">
                  <c:v>2020</c:v>
                </c:pt>
              </c:numCache>
            </c:numRef>
          </c:cat>
          <c:val>
            <c:numRef>
              <c:f>'Figure 3.2'!$M$58:$M$62</c:f>
              <c:numCache>
                <c:formatCode>0.0</c:formatCode>
                <c:ptCount val="5"/>
                <c:pt idx="0">
                  <c:v>-4.05</c:v>
                </c:pt>
                <c:pt idx="1">
                  <c:v>-2.2650000000000001</c:v>
                </c:pt>
                <c:pt idx="2">
                  <c:v>-8.5000000000000006E-2</c:v>
                </c:pt>
              </c:numCache>
            </c:numRef>
          </c:val>
          <c:smooth val="0"/>
          <c:extLst>
            <c:ext xmlns:c16="http://schemas.microsoft.com/office/drawing/2014/chart" uri="{C3380CC4-5D6E-409C-BE32-E72D297353CC}">
              <c16:uniqueId val="{0000000B-9B49-43DB-B89D-3D5D0CABA344}"/>
            </c:ext>
          </c:extLst>
        </c:ser>
        <c:dLbls>
          <c:showLegendKey val="0"/>
          <c:showVal val="0"/>
          <c:showCatName val="0"/>
          <c:showSerName val="0"/>
          <c:showPercent val="0"/>
          <c:showBubbleSize val="0"/>
        </c:dLbls>
        <c:smooth val="0"/>
        <c:axId val="150612608"/>
        <c:axId val="150630784"/>
      </c:lineChart>
      <c:catAx>
        <c:axId val="150612608"/>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rot="-5400000" vert="horz"/>
          <a:lstStyle/>
          <a:p>
            <a:pPr>
              <a:defRPr/>
            </a:pPr>
            <a:endParaRPr lang="en-US"/>
          </a:p>
        </c:txPr>
        <c:crossAx val="150630784"/>
        <c:crosses val="autoZero"/>
        <c:auto val="1"/>
        <c:lblAlgn val="ctr"/>
        <c:lblOffset val="100"/>
        <c:noMultiLvlLbl val="0"/>
      </c:catAx>
      <c:valAx>
        <c:axId val="150630784"/>
        <c:scaling>
          <c:orientation val="minMax"/>
          <c:max val="6"/>
        </c:scaling>
        <c:delete val="0"/>
        <c:axPos val="l"/>
        <c:numFmt formatCode="#,##0" sourceLinked="0"/>
        <c:majorTickMark val="out"/>
        <c:minorTickMark val="none"/>
        <c:tickLblPos val="nextTo"/>
        <c:spPr>
          <a:ln>
            <a:solidFill>
              <a:schemeClr val="tx1">
                <a:lumMod val="50000"/>
                <a:lumOff val="50000"/>
              </a:schemeClr>
            </a:solidFill>
          </a:ln>
        </c:spPr>
        <c:crossAx val="150612608"/>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6062992125984"/>
          <c:y val="5.128205128205128E-2"/>
          <c:w val="0.77930227471566049"/>
          <c:h val="0.59429730374612266"/>
        </c:manualLayout>
      </c:layout>
      <c:barChart>
        <c:barDir val="col"/>
        <c:grouping val="stacked"/>
        <c:varyColors val="0"/>
        <c:ser>
          <c:idx val="0"/>
          <c:order val="0"/>
          <c:tx>
            <c:strRef>
              <c:f>'Figure 3.3'!$B$25</c:f>
              <c:strCache>
                <c:ptCount val="1"/>
                <c:pt idx="0">
                  <c:v>VAT</c:v>
                </c:pt>
              </c:strCache>
            </c:strRef>
          </c:tx>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3.3'!$B$26:$B$35</c:f>
              <c:numCache>
                <c:formatCode>#,##0</c:formatCode>
                <c:ptCount val="10"/>
                <c:pt idx="0">
                  <c:v>-23</c:v>
                </c:pt>
                <c:pt idx="1">
                  <c:v>-126</c:v>
                </c:pt>
                <c:pt idx="2">
                  <c:v>-21</c:v>
                </c:pt>
                <c:pt idx="3">
                  <c:v>-191</c:v>
                </c:pt>
                <c:pt idx="4">
                  <c:v>-112</c:v>
                </c:pt>
                <c:pt idx="5">
                  <c:v>-148</c:v>
                </c:pt>
                <c:pt idx="6">
                  <c:v>-22</c:v>
                </c:pt>
                <c:pt idx="7">
                  <c:v>-144</c:v>
                </c:pt>
                <c:pt idx="8">
                  <c:v>-46</c:v>
                </c:pt>
                <c:pt idx="9">
                  <c:v>-99</c:v>
                </c:pt>
              </c:numCache>
            </c:numRef>
          </c:val>
          <c:extLst>
            <c:ext xmlns:c16="http://schemas.microsoft.com/office/drawing/2014/chart" uri="{C3380CC4-5D6E-409C-BE32-E72D297353CC}">
              <c16:uniqueId val="{00000000-7167-41D0-8853-CC0D321EDDED}"/>
            </c:ext>
          </c:extLst>
        </c:ser>
        <c:ser>
          <c:idx val="1"/>
          <c:order val="1"/>
          <c:tx>
            <c:strRef>
              <c:f>'Figure 3.3'!$C$25</c:f>
              <c:strCache>
                <c:ptCount val="1"/>
                <c:pt idx="0">
                  <c:v>Corporation Tax</c:v>
                </c:pt>
              </c:strCache>
            </c:strRef>
          </c:tx>
          <c:spPr>
            <a:solidFill>
              <a:schemeClr val="accent3">
                <a:lumMod val="50000"/>
                <a:lumOff val="50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3.3'!$C$26:$C$35</c:f>
              <c:numCache>
                <c:formatCode>#,##0</c:formatCode>
                <c:ptCount val="10"/>
                <c:pt idx="0">
                  <c:v>0</c:v>
                </c:pt>
                <c:pt idx="1">
                  <c:v>194</c:v>
                </c:pt>
                <c:pt idx="2">
                  <c:v>267</c:v>
                </c:pt>
                <c:pt idx="3">
                  <c:v>157</c:v>
                </c:pt>
                <c:pt idx="4">
                  <c:v>-233</c:v>
                </c:pt>
                <c:pt idx="5">
                  <c:v>-59</c:v>
                </c:pt>
                <c:pt idx="6">
                  <c:v>210</c:v>
                </c:pt>
                <c:pt idx="7">
                  <c:v>314</c:v>
                </c:pt>
                <c:pt idx="8">
                  <c:v>558</c:v>
                </c:pt>
                <c:pt idx="9">
                  <c:v>660</c:v>
                </c:pt>
              </c:numCache>
            </c:numRef>
          </c:val>
          <c:extLst>
            <c:ext xmlns:c16="http://schemas.microsoft.com/office/drawing/2014/chart" uri="{C3380CC4-5D6E-409C-BE32-E72D297353CC}">
              <c16:uniqueId val="{00000001-7167-41D0-8853-CC0D321EDDED}"/>
            </c:ext>
          </c:extLst>
        </c:ser>
        <c:ser>
          <c:idx val="2"/>
          <c:order val="2"/>
          <c:tx>
            <c:strRef>
              <c:f>'Figure 3.3'!$D$25</c:f>
              <c:strCache>
                <c:ptCount val="1"/>
                <c:pt idx="0">
                  <c:v>Excise</c:v>
                </c:pt>
              </c:strCache>
            </c:strRef>
          </c:tx>
          <c:spPr>
            <a:solidFill>
              <a:schemeClr val="bg1">
                <a:lumMod val="65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3.3'!$D$26:$D$35</c:f>
              <c:numCache>
                <c:formatCode>#,##0</c:formatCode>
                <c:ptCount val="10"/>
                <c:pt idx="0">
                  <c:v>0</c:v>
                </c:pt>
                <c:pt idx="1">
                  <c:v>-11</c:v>
                </c:pt>
                <c:pt idx="2">
                  <c:v>30</c:v>
                </c:pt>
                <c:pt idx="3">
                  <c:v>141</c:v>
                </c:pt>
                <c:pt idx="4">
                  <c:v>144</c:v>
                </c:pt>
                <c:pt idx="5">
                  <c:v>130</c:v>
                </c:pt>
                <c:pt idx="6">
                  <c:v>128</c:v>
                </c:pt>
                <c:pt idx="7">
                  <c:v>113</c:v>
                </c:pt>
                <c:pt idx="8">
                  <c:v>89</c:v>
                </c:pt>
                <c:pt idx="9">
                  <c:v>81</c:v>
                </c:pt>
              </c:numCache>
            </c:numRef>
          </c:val>
          <c:extLst>
            <c:ext xmlns:c16="http://schemas.microsoft.com/office/drawing/2014/chart" uri="{C3380CC4-5D6E-409C-BE32-E72D297353CC}">
              <c16:uniqueId val="{00000002-7167-41D0-8853-CC0D321EDDED}"/>
            </c:ext>
          </c:extLst>
        </c:ser>
        <c:ser>
          <c:idx val="3"/>
          <c:order val="3"/>
          <c:tx>
            <c:strRef>
              <c:f>'Figure 3.3'!$E$25</c:f>
              <c:strCache>
                <c:ptCount val="1"/>
                <c:pt idx="0">
                  <c:v>Income Tax</c:v>
                </c:pt>
              </c:strCache>
            </c:strRef>
          </c:tx>
          <c:spPr>
            <a:solidFill>
              <a:schemeClr val="accent2">
                <a:lumMod val="60000"/>
                <a:lumOff val="40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3.3'!$E$26:$E$35</c:f>
              <c:numCache>
                <c:formatCode>#,##0</c:formatCode>
                <c:ptCount val="10"/>
                <c:pt idx="0">
                  <c:v>-23</c:v>
                </c:pt>
                <c:pt idx="1">
                  <c:v>-179</c:v>
                </c:pt>
                <c:pt idx="2">
                  <c:v>-171</c:v>
                </c:pt>
                <c:pt idx="3">
                  <c:v>-173</c:v>
                </c:pt>
                <c:pt idx="4">
                  <c:v>-55</c:v>
                </c:pt>
                <c:pt idx="5">
                  <c:v>-47</c:v>
                </c:pt>
                <c:pt idx="6">
                  <c:v>-189</c:v>
                </c:pt>
                <c:pt idx="7">
                  <c:v>-48</c:v>
                </c:pt>
                <c:pt idx="8">
                  <c:v>41</c:v>
                </c:pt>
                <c:pt idx="9">
                  <c:v>24</c:v>
                </c:pt>
              </c:numCache>
            </c:numRef>
          </c:val>
          <c:extLst>
            <c:ext xmlns:c16="http://schemas.microsoft.com/office/drawing/2014/chart" uri="{C3380CC4-5D6E-409C-BE32-E72D297353CC}">
              <c16:uniqueId val="{00000003-7167-41D0-8853-CC0D321EDDED}"/>
            </c:ext>
          </c:extLst>
        </c:ser>
        <c:ser>
          <c:idx val="4"/>
          <c:order val="4"/>
          <c:tx>
            <c:strRef>
              <c:f>'Figure 3.3'!$F$25</c:f>
              <c:strCache>
                <c:ptCount val="1"/>
                <c:pt idx="0">
                  <c:v>Other</c:v>
                </c:pt>
              </c:strCache>
            </c:strRef>
          </c:tx>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3.3'!$F$26:$F$35</c:f>
              <c:numCache>
                <c:formatCode>#,##0</c:formatCode>
                <c:ptCount val="10"/>
                <c:pt idx="0">
                  <c:v>45</c:v>
                </c:pt>
                <c:pt idx="1">
                  <c:v>71</c:v>
                </c:pt>
                <c:pt idx="2">
                  <c:v>52</c:v>
                </c:pt>
                <c:pt idx="3">
                  <c:v>39</c:v>
                </c:pt>
                <c:pt idx="4">
                  <c:v>5</c:v>
                </c:pt>
                <c:pt idx="5">
                  <c:v>-3</c:v>
                </c:pt>
                <c:pt idx="6">
                  <c:v>-17</c:v>
                </c:pt>
                <c:pt idx="7">
                  <c:v>-5</c:v>
                </c:pt>
                <c:pt idx="8">
                  <c:v>33</c:v>
                </c:pt>
                <c:pt idx="9">
                  <c:v>40</c:v>
                </c:pt>
              </c:numCache>
            </c:numRef>
          </c:val>
          <c:extLst>
            <c:ext xmlns:c16="http://schemas.microsoft.com/office/drawing/2014/chart" uri="{C3380CC4-5D6E-409C-BE32-E72D297353CC}">
              <c16:uniqueId val="{00000004-7167-41D0-8853-CC0D321EDDED}"/>
            </c:ext>
          </c:extLst>
        </c:ser>
        <c:ser>
          <c:idx val="5"/>
          <c:order val="5"/>
          <c:tx>
            <c:strRef>
              <c:f>'Figure 3.3'!$G$25</c:f>
              <c:strCache>
                <c:ptCount val="1"/>
                <c:pt idx="0">
                  <c:v>PRSI</c:v>
                </c:pt>
              </c:strCache>
            </c:strRef>
          </c:tx>
          <c:spPr>
            <a:solidFill>
              <a:schemeClr val="accent4">
                <a:lumMod val="60000"/>
                <a:lumOff val="40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3.3'!$G$26:$G$35</c:f>
              <c:numCache>
                <c:formatCode>#,##0</c:formatCode>
                <c:ptCount val="10"/>
                <c:pt idx="0">
                  <c:v>0</c:v>
                </c:pt>
                <c:pt idx="1">
                  <c:v>6.8420000000000982</c:v>
                </c:pt>
                <c:pt idx="2">
                  <c:v>58.882000000000062</c:v>
                </c:pt>
                <c:pt idx="3">
                  <c:v>71.269000000000233</c:v>
                </c:pt>
                <c:pt idx="4">
                  <c:v>133.34500000000025</c:v>
                </c:pt>
                <c:pt idx="5">
                  <c:v>155.49399999999969</c:v>
                </c:pt>
                <c:pt idx="6">
                  <c:v>315.96700000000055</c:v>
                </c:pt>
                <c:pt idx="7">
                  <c:v>248.23599999999988</c:v>
                </c:pt>
                <c:pt idx="8">
                  <c:v>302.56400000000031</c:v>
                </c:pt>
                <c:pt idx="9">
                  <c:v>266.83899999999994</c:v>
                </c:pt>
              </c:numCache>
            </c:numRef>
          </c:val>
          <c:extLst>
            <c:ext xmlns:c16="http://schemas.microsoft.com/office/drawing/2014/chart" uri="{C3380CC4-5D6E-409C-BE32-E72D297353CC}">
              <c16:uniqueId val="{00000005-7167-41D0-8853-CC0D321EDDED}"/>
            </c:ext>
          </c:extLst>
        </c:ser>
        <c:dLbls>
          <c:showLegendKey val="0"/>
          <c:showVal val="0"/>
          <c:showCatName val="0"/>
          <c:showSerName val="0"/>
          <c:showPercent val="0"/>
          <c:showBubbleSize val="0"/>
        </c:dLbls>
        <c:gapWidth val="150"/>
        <c:overlap val="100"/>
        <c:axId val="256859136"/>
        <c:axId val="256869504"/>
      </c:barChart>
      <c:lineChart>
        <c:grouping val="standard"/>
        <c:varyColors val="0"/>
        <c:ser>
          <c:idx val="6"/>
          <c:order val="6"/>
          <c:tx>
            <c:strRef>
              <c:f>'Figure 3.3'!$H$25</c:f>
              <c:strCache>
                <c:ptCount val="1"/>
                <c:pt idx="0">
                  <c:v>Total</c:v>
                </c:pt>
              </c:strCache>
            </c:strRef>
          </c:tx>
          <c:spPr>
            <a:ln>
              <a:solidFill>
                <a:schemeClr val="bg1">
                  <a:lumMod val="50000"/>
                </a:schemeClr>
              </a:solidFill>
            </a:ln>
          </c:spPr>
          <c:marker>
            <c:symbol val="circle"/>
            <c:size val="4"/>
            <c:spPr>
              <a:solidFill>
                <a:schemeClr val="accent4">
                  <a:lumMod val="60000"/>
                  <a:lumOff val="40000"/>
                </a:schemeClr>
              </a:solidFill>
              <a:ln>
                <a:solidFill>
                  <a:schemeClr val="accent4">
                    <a:lumMod val="50000"/>
                  </a:schemeClr>
                </a:solidFill>
              </a:ln>
            </c:spPr>
          </c:marker>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3.3'!$H$26:$H$35</c:f>
              <c:numCache>
                <c:formatCode>#,##0</c:formatCode>
                <c:ptCount val="10"/>
                <c:pt idx="0">
                  <c:v>-1</c:v>
                </c:pt>
                <c:pt idx="1">
                  <c:v>-44.157999999999902</c:v>
                </c:pt>
                <c:pt idx="2">
                  <c:v>215.88200000000006</c:v>
                </c:pt>
                <c:pt idx="3">
                  <c:v>44.269000000000233</c:v>
                </c:pt>
                <c:pt idx="4">
                  <c:v>-117.65499999999975</c:v>
                </c:pt>
                <c:pt idx="5">
                  <c:v>28.493999999999687</c:v>
                </c:pt>
                <c:pt idx="6">
                  <c:v>425.96700000000055</c:v>
                </c:pt>
                <c:pt idx="7">
                  <c:v>478.23599999999988</c:v>
                </c:pt>
                <c:pt idx="8">
                  <c:v>977.56400000000031</c:v>
                </c:pt>
                <c:pt idx="9">
                  <c:v>972.83899999999994</c:v>
                </c:pt>
              </c:numCache>
            </c:numRef>
          </c:val>
          <c:smooth val="0"/>
          <c:extLst>
            <c:ext xmlns:c16="http://schemas.microsoft.com/office/drawing/2014/chart" uri="{C3380CC4-5D6E-409C-BE32-E72D297353CC}">
              <c16:uniqueId val="{00000006-7167-41D0-8853-CC0D321EDDED}"/>
            </c:ext>
          </c:extLst>
        </c:ser>
        <c:dLbls>
          <c:showLegendKey val="0"/>
          <c:showVal val="0"/>
          <c:showCatName val="0"/>
          <c:showSerName val="0"/>
          <c:showPercent val="0"/>
          <c:showBubbleSize val="0"/>
        </c:dLbls>
        <c:marker val="1"/>
        <c:smooth val="0"/>
        <c:axId val="256859136"/>
        <c:axId val="256869504"/>
      </c:lineChart>
      <c:catAx>
        <c:axId val="256859136"/>
        <c:scaling>
          <c:orientation val="minMax"/>
        </c:scaling>
        <c:delete val="0"/>
        <c:axPos val="b"/>
        <c:numFmt formatCode="General" sourceLinked="0"/>
        <c:majorTickMark val="out"/>
        <c:minorTickMark val="none"/>
        <c:tickLblPos val="low"/>
        <c:txPr>
          <a:bodyPr/>
          <a:lstStyle/>
          <a:p>
            <a:pPr>
              <a:defRPr>
                <a:latin typeface="Source sans pro"/>
              </a:defRPr>
            </a:pPr>
            <a:endParaRPr lang="en-US"/>
          </a:p>
        </c:txPr>
        <c:crossAx val="256869504"/>
        <c:crosses val="autoZero"/>
        <c:auto val="1"/>
        <c:lblAlgn val="ctr"/>
        <c:lblOffset val="100"/>
        <c:noMultiLvlLbl val="0"/>
      </c:catAx>
      <c:valAx>
        <c:axId val="256869504"/>
        <c:scaling>
          <c:orientation val="minMax"/>
        </c:scaling>
        <c:delete val="0"/>
        <c:axPos val="l"/>
        <c:numFmt formatCode="#,##0.0" sourceLinked="0"/>
        <c:majorTickMark val="out"/>
        <c:minorTickMark val="none"/>
        <c:tickLblPos val="nextTo"/>
        <c:txPr>
          <a:bodyPr/>
          <a:lstStyle/>
          <a:p>
            <a:pPr>
              <a:defRPr>
                <a:latin typeface="Source sans pro"/>
              </a:defRPr>
            </a:pPr>
            <a:endParaRPr lang="en-US"/>
          </a:p>
        </c:txPr>
        <c:crossAx val="256859136"/>
        <c:crosses val="autoZero"/>
        <c:crossBetween val="between"/>
        <c:dispUnits>
          <c:builtInUnit val="thousands"/>
          <c:dispUnitsLbl/>
        </c:dispUnits>
      </c:valAx>
    </c:plotArea>
    <c:legend>
      <c:legendPos val="r"/>
      <c:layout>
        <c:manualLayout>
          <c:xMode val="edge"/>
          <c:yMode val="edge"/>
          <c:x val="0"/>
          <c:y val="0.86529975124378111"/>
          <c:w val="1"/>
          <c:h val="0.13022512437810946"/>
        </c:manualLayout>
      </c:layout>
      <c:overlay val="0"/>
      <c:txPr>
        <a:bodyPr/>
        <a:lstStyle/>
        <a:p>
          <a:pPr>
            <a:defRPr sz="700">
              <a:latin typeface="Source Sans Pro" panose="020B0503030403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6062992125984"/>
          <c:y val="5.128205128205128E-2"/>
          <c:w val="0.77930227471566049"/>
          <c:h val="0.59429730374612266"/>
        </c:manualLayout>
      </c:layout>
      <c:barChart>
        <c:barDir val="col"/>
        <c:grouping val="stacked"/>
        <c:varyColors val="0"/>
        <c:ser>
          <c:idx val="3"/>
          <c:order val="0"/>
          <c:tx>
            <c:strRef>
              <c:f>'Figure 3.3'!$O$25</c:f>
              <c:strCache>
                <c:ptCount val="1"/>
                <c:pt idx="0">
                  <c:v>Income Tax</c:v>
                </c:pt>
              </c:strCache>
            </c:strRef>
          </c:tx>
          <c:spPr>
            <a:solidFill>
              <a:schemeClr val="accent2">
                <a:lumMod val="60000"/>
                <a:lumOff val="40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3.3'!$O$26:$O$35</c:f>
              <c:numCache>
                <c:formatCode>#,##0</c:formatCode>
                <c:ptCount val="10"/>
                <c:pt idx="0">
                  <c:v>133</c:v>
                </c:pt>
                <c:pt idx="1">
                  <c:v>138</c:v>
                </c:pt>
                <c:pt idx="2">
                  <c:v>305</c:v>
                </c:pt>
                <c:pt idx="3">
                  <c:v>429</c:v>
                </c:pt>
                <c:pt idx="4">
                  <c:v>635</c:v>
                </c:pt>
                <c:pt idx="5">
                  <c:v>749</c:v>
                </c:pt>
                <c:pt idx="6">
                  <c:v>772</c:v>
                </c:pt>
                <c:pt idx="7">
                  <c:v>1029</c:v>
                </c:pt>
                <c:pt idx="8">
                  <c:v>1217.4639999999999</c:v>
                </c:pt>
                <c:pt idx="9">
                  <c:v>1321</c:v>
                </c:pt>
              </c:numCache>
            </c:numRef>
          </c:val>
          <c:extLst>
            <c:ext xmlns:c16="http://schemas.microsoft.com/office/drawing/2014/chart" uri="{C3380CC4-5D6E-409C-BE32-E72D297353CC}">
              <c16:uniqueId val="{00000000-1484-4AD7-8CE8-7E0EAA0E67C9}"/>
            </c:ext>
          </c:extLst>
        </c:ser>
        <c:ser>
          <c:idx val="5"/>
          <c:order val="1"/>
          <c:tx>
            <c:strRef>
              <c:f>'Figure 3.3'!$Q$25</c:f>
              <c:strCache>
                <c:ptCount val="1"/>
                <c:pt idx="0">
                  <c:v>PRSI</c:v>
                </c:pt>
              </c:strCache>
            </c:strRef>
          </c:tx>
          <c:spPr>
            <a:solidFill>
              <a:schemeClr val="accent4">
                <a:lumMod val="60000"/>
                <a:lumOff val="40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3.3'!$Q$26:$Q$35</c:f>
              <c:numCache>
                <c:formatCode>#,##0</c:formatCode>
                <c:ptCount val="10"/>
                <c:pt idx="0">
                  <c:v>46</c:v>
                </c:pt>
                <c:pt idx="1">
                  <c:v>166</c:v>
                </c:pt>
                <c:pt idx="2">
                  <c:v>220</c:v>
                </c:pt>
                <c:pt idx="3">
                  <c:v>289</c:v>
                </c:pt>
                <c:pt idx="4">
                  <c:v>399</c:v>
                </c:pt>
                <c:pt idx="5">
                  <c:v>466</c:v>
                </c:pt>
                <c:pt idx="6">
                  <c:v>680</c:v>
                </c:pt>
                <c:pt idx="7">
                  <c:v>661</c:v>
                </c:pt>
                <c:pt idx="8">
                  <c:v>762</c:v>
                </c:pt>
                <c:pt idx="9">
                  <c:v>783</c:v>
                </c:pt>
              </c:numCache>
            </c:numRef>
          </c:val>
          <c:extLst>
            <c:ext xmlns:c16="http://schemas.microsoft.com/office/drawing/2014/chart" uri="{C3380CC4-5D6E-409C-BE32-E72D297353CC}">
              <c16:uniqueId val="{00000001-1484-4AD7-8CE8-7E0EAA0E67C9}"/>
            </c:ext>
          </c:extLst>
        </c:ser>
        <c:ser>
          <c:idx val="0"/>
          <c:order val="2"/>
          <c:tx>
            <c:strRef>
              <c:f>'Figure 3.3'!$L$25</c:f>
              <c:strCache>
                <c:ptCount val="1"/>
                <c:pt idx="0">
                  <c:v>VAT</c:v>
                </c:pt>
              </c:strCache>
            </c:strRef>
          </c:tx>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3.3'!$L$26:$L$35</c:f>
              <c:numCache>
                <c:formatCode>#,##0</c:formatCode>
                <c:ptCount val="10"/>
                <c:pt idx="0">
                  <c:v>285</c:v>
                </c:pt>
                <c:pt idx="1">
                  <c:v>136</c:v>
                </c:pt>
                <c:pt idx="2">
                  <c:v>310</c:v>
                </c:pt>
                <c:pt idx="3">
                  <c:v>148</c:v>
                </c:pt>
                <c:pt idx="4">
                  <c:v>392</c:v>
                </c:pt>
                <c:pt idx="5">
                  <c:v>345</c:v>
                </c:pt>
                <c:pt idx="6">
                  <c:v>562</c:v>
                </c:pt>
                <c:pt idx="7">
                  <c:v>519</c:v>
                </c:pt>
                <c:pt idx="8">
                  <c:v>742.3700000000008</c:v>
                </c:pt>
                <c:pt idx="9">
                  <c:v>742</c:v>
                </c:pt>
              </c:numCache>
            </c:numRef>
          </c:val>
          <c:extLst>
            <c:ext xmlns:c16="http://schemas.microsoft.com/office/drawing/2014/chart" uri="{C3380CC4-5D6E-409C-BE32-E72D297353CC}">
              <c16:uniqueId val="{00000002-1484-4AD7-8CE8-7E0EAA0E67C9}"/>
            </c:ext>
          </c:extLst>
        </c:ser>
        <c:ser>
          <c:idx val="1"/>
          <c:order val="3"/>
          <c:tx>
            <c:strRef>
              <c:f>'Figure 3.3'!$M$25</c:f>
              <c:strCache>
                <c:ptCount val="1"/>
                <c:pt idx="0">
                  <c:v>Corporation Tax</c:v>
                </c:pt>
              </c:strCache>
            </c:strRef>
          </c:tx>
          <c:spPr>
            <a:solidFill>
              <a:schemeClr val="accent3">
                <a:lumMod val="50000"/>
                <a:lumOff val="50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3.3'!$M$26:$M$35</c:f>
              <c:numCache>
                <c:formatCode>#,##0</c:formatCode>
                <c:ptCount val="10"/>
                <c:pt idx="0">
                  <c:v>-127</c:v>
                </c:pt>
                <c:pt idx="1">
                  <c:v>-43</c:v>
                </c:pt>
                <c:pt idx="2">
                  <c:v>-8</c:v>
                </c:pt>
                <c:pt idx="3">
                  <c:v>-150</c:v>
                </c:pt>
                <c:pt idx="4">
                  <c:v>-274</c:v>
                </c:pt>
                <c:pt idx="5">
                  <c:v>141</c:v>
                </c:pt>
                <c:pt idx="6">
                  <c:v>428</c:v>
                </c:pt>
                <c:pt idx="7">
                  <c:v>562</c:v>
                </c:pt>
                <c:pt idx="8">
                  <c:v>680.21399999999994</c:v>
                </c:pt>
                <c:pt idx="9">
                  <c:v>147</c:v>
                </c:pt>
              </c:numCache>
            </c:numRef>
          </c:val>
          <c:extLst>
            <c:ext xmlns:c16="http://schemas.microsoft.com/office/drawing/2014/chart" uri="{C3380CC4-5D6E-409C-BE32-E72D297353CC}">
              <c16:uniqueId val="{00000003-1484-4AD7-8CE8-7E0EAA0E67C9}"/>
            </c:ext>
          </c:extLst>
        </c:ser>
        <c:ser>
          <c:idx val="2"/>
          <c:order val="4"/>
          <c:tx>
            <c:strRef>
              <c:f>'Figure 3.3'!$N$25</c:f>
              <c:strCache>
                <c:ptCount val="1"/>
                <c:pt idx="0">
                  <c:v>Excise</c:v>
                </c:pt>
              </c:strCache>
            </c:strRef>
          </c:tx>
          <c:spPr>
            <a:solidFill>
              <a:schemeClr val="bg1">
                <a:lumMod val="65000"/>
              </a:schemeClr>
            </a:solidFill>
          </c:spPr>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3.3'!$N$26:$N$35</c:f>
              <c:numCache>
                <c:formatCode>#,##0</c:formatCode>
                <c:ptCount val="10"/>
                <c:pt idx="0">
                  <c:v>-14</c:v>
                </c:pt>
                <c:pt idx="1">
                  <c:v>-3</c:v>
                </c:pt>
                <c:pt idx="2">
                  <c:v>142</c:v>
                </c:pt>
                <c:pt idx="3">
                  <c:v>306</c:v>
                </c:pt>
                <c:pt idx="4">
                  <c:v>373</c:v>
                </c:pt>
                <c:pt idx="5">
                  <c:v>450</c:v>
                </c:pt>
                <c:pt idx="6">
                  <c:v>429</c:v>
                </c:pt>
                <c:pt idx="7">
                  <c:v>441</c:v>
                </c:pt>
                <c:pt idx="8">
                  <c:v>485.53999999999996</c:v>
                </c:pt>
                <c:pt idx="9">
                  <c:v>476</c:v>
                </c:pt>
              </c:numCache>
            </c:numRef>
          </c:val>
          <c:extLst>
            <c:ext xmlns:c16="http://schemas.microsoft.com/office/drawing/2014/chart" uri="{C3380CC4-5D6E-409C-BE32-E72D297353CC}">
              <c16:uniqueId val="{00000004-1484-4AD7-8CE8-7E0EAA0E67C9}"/>
            </c:ext>
          </c:extLst>
        </c:ser>
        <c:ser>
          <c:idx val="4"/>
          <c:order val="5"/>
          <c:tx>
            <c:strRef>
              <c:f>'Figure 3.3'!$P$25</c:f>
              <c:strCache>
                <c:ptCount val="1"/>
                <c:pt idx="0">
                  <c:v>Other</c:v>
                </c:pt>
              </c:strCache>
            </c:strRef>
          </c:tx>
          <c:invertIfNegative val="0"/>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3.3'!$P$26:$P$35</c:f>
              <c:numCache>
                <c:formatCode>#,##0</c:formatCode>
                <c:ptCount val="10"/>
                <c:pt idx="0">
                  <c:v>74</c:v>
                </c:pt>
                <c:pt idx="1">
                  <c:v>64</c:v>
                </c:pt>
                <c:pt idx="2">
                  <c:v>94</c:v>
                </c:pt>
                <c:pt idx="3">
                  <c:v>99</c:v>
                </c:pt>
                <c:pt idx="4">
                  <c:v>41</c:v>
                </c:pt>
                <c:pt idx="5">
                  <c:v>48</c:v>
                </c:pt>
                <c:pt idx="6">
                  <c:v>63</c:v>
                </c:pt>
                <c:pt idx="7">
                  <c:v>75</c:v>
                </c:pt>
                <c:pt idx="8">
                  <c:v>127.60699999999952</c:v>
                </c:pt>
                <c:pt idx="9">
                  <c:v>122</c:v>
                </c:pt>
              </c:numCache>
            </c:numRef>
          </c:val>
          <c:extLst>
            <c:ext xmlns:c16="http://schemas.microsoft.com/office/drawing/2014/chart" uri="{C3380CC4-5D6E-409C-BE32-E72D297353CC}">
              <c16:uniqueId val="{00000005-1484-4AD7-8CE8-7E0EAA0E67C9}"/>
            </c:ext>
          </c:extLst>
        </c:ser>
        <c:dLbls>
          <c:showLegendKey val="0"/>
          <c:showVal val="0"/>
          <c:showCatName val="0"/>
          <c:showSerName val="0"/>
          <c:showPercent val="0"/>
          <c:showBubbleSize val="0"/>
        </c:dLbls>
        <c:gapWidth val="150"/>
        <c:overlap val="100"/>
        <c:axId val="211702528"/>
        <c:axId val="211704448"/>
      </c:barChart>
      <c:lineChart>
        <c:grouping val="standard"/>
        <c:varyColors val="0"/>
        <c:ser>
          <c:idx val="6"/>
          <c:order val="6"/>
          <c:tx>
            <c:strRef>
              <c:f>'Figure 3.3'!$R$25</c:f>
              <c:strCache>
                <c:ptCount val="1"/>
                <c:pt idx="0">
                  <c:v>Total</c:v>
                </c:pt>
              </c:strCache>
            </c:strRef>
          </c:tx>
          <c:spPr>
            <a:ln>
              <a:solidFill>
                <a:schemeClr val="bg1">
                  <a:lumMod val="50000"/>
                </a:schemeClr>
              </a:solidFill>
            </a:ln>
          </c:spPr>
          <c:marker>
            <c:symbol val="circle"/>
            <c:size val="4"/>
            <c:spPr>
              <a:solidFill>
                <a:schemeClr val="accent4">
                  <a:lumMod val="60000"/>
                  <a:lumOff val="40000"/>
                </a:schemeClr>
              </a:solidFill>
              <a:ln>
                <a:solidFill>
                  <a:schemeClr val="accent4">
                    <a:lumMod val="50000"/>
                  </a:schemeClr>
                </a:solidFill>
              </a:ln>
            </c:spPr>
          </c:marker>
          <c:cat>
            <c:strRef>
              <c:f>'Figure 3.3'!$A$26:$A$35</c:f>
              <c:strCache>
                <c:ptCount val="10"/>
                <c:pt idx="0">
                  <c:v>Jan</c:v>
                </c:pt>
                <c:pt idx="1">
                  <c:v>Feb</c:v>
                </c:pt>
                <c:pt idx="2">
                  <c:v>Mar</c:v>
                </c:pt>
                <c:pt idx="3">
                  <c:v>Apr</c:v>
                </c:pt>
                <c:pt idx="4">
                  <c:v>May</c:v>
                </c:pt>
                <c:pt idx="5">
                  <c:v>Jun</c:v>
                </c:pt>
                <c:pt idx="6">
                  <c:v>Jul</c:v>
                </c:pt>
                <c:pt idx="7">
                  <c:v>Aug</c:v>
                </c:pt>
                <c:pt idx="8">
                  <c:v>Sept</c:v>
                </c:pt>
                <c:pt idx="9">
                  <c:v>Oct</c:v>
                </c:pt>
              </c:strCache>
            </c:strRef>
          </c:cat>
          <c:val>
            <c:numRef>
              <c:f>'Figure 3.3'!$R$26:$R$35</c:f>
              <c:numCache>
                <c:formatCode>#,##0</c:formatCode>
                <c:ptCount val="10"/>
                <c:pt idx="0">
                  <c:v>397</c:v>
                </c:pt>
                <c:pt idx="1">
                  <c:v>458</c:v>
                </c:pt>
                <c:pt idx="2">
                  <c:v>1063</c:v>
                </c:pt>
                <c:pt idx="3">
                  <c:v>1121</c:v>
                </c:pt>
                <c:pt idx="4">
                  <c:v>1566</c:v>
                </c:pt>
                <c:pt idx="5">
                  <c:v>2199</c:v>
                </c:pt>
                <c:pt idx="6">
                  <c:v>2934</c:v>
                </c:pt>
                <c:pt idx="7">
                  <c:v>3287</c:v>
                </c:pt>
                <c:pt idx="8">
                  <c:v>4015.1950000000002</c:v>
                </c:pt>
                <c:pt idx="9">
                  <c:v>3591</c:v>
                </c:pt>
              </c:numCache>
            </c:numRef>
          </c:val>
          <c:smooth val="0"/>
          <c:extLst>
            <c:ext xmlns:c16="http://schemas.microsoft.com/office/drawing/2014/chart" uri="{C3380CC4-5D6E-409C-BE32-E72D297353CC}">
              <c16:uniqueId val="{00000006-1484-4AD7-8CE8-7E0EAA0E67C9}"/>
            </c:ext>
          </c:extLst>
        </c:ser>
        <c:dLbls>
          <c:showLegendKey val="0"/>
          <c:showVal val="0"/>
          <c:showCatName val="0"/>
          <c:showSerName val="0"/>
          <c:showPercent val="0"/>
          <c:showBubbleSize val="0"/>
        </c:dLbls>
        <c:marker val="1"/>
        <c:smooth val="0"/>
        <c:axId val="211702528"/>
        <c:axId val="211704448"/>
      </c:lineChart>
      <c:catAx>
        <c:axId val="211702528"/>
        <c:scaling>
          <c:orientation val="minMax"/>
        </c:scaling>
        <c:delete val="0"/>
        <c:axPos val="b"/>
        <c:numFmt formatCode="General" sourceLinked="0"/>
        <c:majorTickMark val="out"/>
        <c:minorTickMark val="none"/>
        <c:tickLblPos val="low"/>
        <c:txPr>
          <a:bodyPr/>
          <a:lstStyle/>
          <a:p>
            <a:pPr>
              <a:defRPr>
                <a:latin typeface="Source sans pro"/>
              </a:defRPr>
            </a:pPr>
            <a:endParaRPr lang="en-US"/>
          </a:p>
        </c:txPr>
        <c:crossAx val="211704448"/>
        <c:crosses val="autoZero"/>
        <c:auto val="1"/>
        <c:lblAlgn val="ctr"/>
        <c:lblOffset val="100"/>
        <c:noMultiLvlLbl val="0"/>
      </c:catAx>
      <c:valAx>
        <c:axId val="211704448"/>
        <c:scaling>
          <c:orientation val="minMax"/>
        </c:scaling>
        <c:delete val="0"/>
        <c:axPos val="l"/>
        <c:numFmt formatCode="#,##0.0" sourceLinked="0"/>
        <c:majorTickMark val="out"/>
        <c:minorTickMark val="none"/>
        <c:tickLblPos val="nextTo"/>
        <c:txPr>
          <a:bodyPr/>
          <a:lstStyle/>
          <a:p>
            <a:pPr>
              <a:defRPr>
                <a:latin typeface="Source sans pro"/>
              </a:defRPr>
            </a:pPr>
            <a:endParaRPr lang="en-US"/>
          </a:p>
        </c:txPr>
        <c:crossAx val="211702528"/>
        <c:crosses val="autoZero"/>
        <c:crossBetween val="between"/>
        <c:dispUnits>
          <c:builtInUnit val="thousands"/>
          <c:dispUnitsLbl/>
        </c:dispUnits>
      </c:valAx>
    </c:plotArea>
    <c:legend>
      <c:legendPos val="r"/>
      <c:layout>
        <c:manualLayout>
          <c:xMode val="edge"/>
          <c:yMode val="edge"/>
          <c:x val="0"/>
          <c:y val="0.86529975124378111"/>
          <c:w val="1"/>
          <c:h val="0.13022512437810946"/>
        </c:manualLayout>
      </c:layout>
      <c:overlay val="0"/>
      <c:txPr>
        <a:bodyPr/>
        <a:lstStyle/>
        <a:p>
          <a:pPr>
            <a:defRPr sz="700">
              <a:latin typeface="Source Sans Pro" panose="020B0503030403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18349506960807E-2"/>
          <c:y val="3.5772357723577237E-2"/>
          <c:w val="0.82102878036199234"/>
          <c:h val="0.88275885026566803"/>
        </c:manualLayout>
      </c:layout>
      <c:barChart>
        <c:barDir val="bar"/>
        <c:grouping val="clustered"/>
        <c:varyColors val="0"/>
        <c:ser>
          <c:idx val="0"/>
          <c:order val="0"/>
          <c:spPr>
            <a:solidFill>
              <a:schemeClr val="bg1">
                <a:lumMod val="75000"/>
              </a:schemeClr>
            </a:solidFill>
            <a:ln>
              <a:noFill/>
            </a:ln>
          </c:spPr>
          <c:invertIfNegative val="0"/>
          <c:dPt>
            <c:idx val="0"/>
            <c:invertIfNegative val="0"/>
            <c:bubble3D val="0"/>
            <c:spPr>
              <a:solidFill>
                <a:schemeClr val="accent1">
                  <a:lumMod val="40000"/>
                  <a:lumOff val="60000"/>
                </a:schemeClr>
              </a:solidFill>
              <a:ln>
                <a:noFill/>
              </a:ln>
            </c:spPr>
            <c:extLst>
              <c:ext xmlns:c16="http://schemas.microsoft.com/office/drawing/2014/chart" uri="{C3380CC4-5D6E-409C-BE32-E72D297353CC}">
                <c16:uniqueId val="{00000001-DCCD-4EAF-AD26-64ED84843AE9}"/>
              </c:ext>
            </c:extLst>
          </c:dPt>
          <c:dPt>
            <c:idx val="1"/>
            <c:invertIfNegative val="0"/>
            <c:bubble3D val="0"/>
            <c:spPr>
              <a:solidFill>
                <a:schemeClr val="accent1">
                  <a:lumMod val="40000"/>
                  <a:lumOff val="60000"/>
                </a:schemeClr>
              </a:solidFill>
              <a:ln>
                <a:noFill/>
              </a:ln>
            </c:spPr>
            <c:extLst>
              <c:ext xmlns:c16="http://schemas.microsoft.com/office/drawing/2014/chart" uri="{C3380CC4-5D6E-409C-BE32-E72D297353CC}">
                <c16:uniqueId val="{00000003-DCCD-4EAF-AD26-64ED84843AE9}"/>
              </c:ext>
            </c:extLst>
          </c:dPt>
          <c:dPt>
            <c:idx val="2"/>
            <c:invertIfNegative val="0"/>
            <c:bubble3D val="0"/>
            <c:spPr>
              <a:solidFill>
                <a:schemeClr val="accent1">
                  <a:lumMod val="40000"/>
                  <a:lumOff val="60000"/>
                </a:schemeClr>
              </a:solidFill>
              <a:ln>
                <a:noFill/>
              </a:ln>
            </c:spPr>
            <c:extLst>
              <c:ext xmlns:c16="http://schemas.microsoft.com/office/drawing/2014/chart" uri="{C3380CC4-5D6E-409C-BE32-E72D297353CC}">
                <c16:uniqueId val="{00000005-DCCD-4EAF-AD26-64ED84843AE9}"/>
              </c:ext>
            </c:extLst>
          </c:dPt>
          <c:dPt>
            <c:idx val="3"/>
            <c:invertIfNegative val="0"/>
            <c:bubble3D val="0"/>
            <c:spPr>
              <a:solidFill>
                <a:schemeClr val="accent1">
                  <a:lumMod val="40000"/>
                  <a:lumOff val="60000"/>
                </a:schemeClr>
              </a:solidFill>
              <a:ln>
                <a:noFill/>
              </a:ln>
            </c:spPr>
            <c:extLst>
              <c:ext xmlns:c16="http://schemas.microsoft.com/office/drawing/2014/chart" uri="{C3380CC4-5D6E-409C-BE32-E72D297353CC}">
                <c16:uniqueId val="{00000007-DCCD-4EAF-AD26-64ED84843AE9}"/>
              </c:ext>
            </c:extLst>
          </c:dPt>
          <c:dPt>
            <c:idx val="4"/>
            <c:invertIfNegative val="0"/>
            <c:bubble3D val="0"/>
            <c:spPr>
              <a:solidFill>
                <a:schemeClr val="accent1">
                  <a:lumMod val="40000"/>
                  <a:lumOff val="60000"/>
                </a:schemeClr>
              </a:solidFill>
              <a:ln>
                <a:noFill/>
              </a:ln>
            </c:spPr>
            <c:extLst>
              <c:ext xmlns:c16="http://schemas.microsoft.com/office/drawing/2014/chart" uri="{C3380CC4-5D6E-409C-BE32-E72D297353CC}">
                <c16:uniqueId val="{00000009-DCCD-4EAF-AD26-64ED84843AE9}"/>
              </c:ext>
            </c:extLst>
          </c:dPt>
          <c:dPt>
            <c:idx val="5"/>
            <c:invertIfNegative val="0"/>
            <c:bubble3D val="0"/>
            <c:spPr>
              <a:solidFill>
                <a:schemeClr val="tx2">
                  <a:lumMod val="50000"/>
                </a:schemeClr>
              </a:solidFill>
              <a:ln>
                <a:noFill/>
              </a:ln>
            </c:spPr>
            <c:extLst>
              <c:ext xmlns:c16="http://schemas.microsoft.com/office/drawing/2014/chart" uri="{C3380CC4-5D6E-409C-BE32-E72D297353CC}">
                <c16:uniqueId val="{0000000B-DCCD-4EAF-AD26-64ED84843AE9}"/>
              </c:ext>
            </c:extLst>
          </c:dPt>
          <c:dPt>
            <c:idx val="21"/>
            <c:invertIfNegative val="0"/>
            <c:bubble3D val="0"/>
            <c:spPr>
              <a:solidFill>
                <a:schemeClr val="bg1">
                  <a:lumMod val="50000"/>
                </a:schemeClr>
              </a:solidFill>
              <a:ln>
                <a:noFill/>
              </a:ln>
            </c:spPr>
            <c:extLst>
              <c:ext xmlns:c16="http://schemas.microsoft.com/office/drawing/2014/chart" uri="{C3380CC4-5D6E-409C-BE32-E72D297353CC}">
                <c16:uniqueId val="{0000000D-DCCD-4EAF-AD26-64ED84843AE9}"/>
              </c:ext>
            </c:extLst>
          </c:dPt>
          <c:dPt>
            <c:idx val="28"/>
            <c:invertIfNegative val="0"/>
            <c:bubble3D val="0"/>
            <c:extLst>
              <c:ext xmlns:c16="http://schemas.microsoft.com/office/drawing/2014/chart" uri="{C3380CC4-5D6E-409C-BE32-E72D297353CC}">
                <c16:uniqueId val="{0000000E-DCCD-4EAF-AD26-64ED84843AE9}"/>
              </c:ext>
            </c:extLst>
          </c:dPt>
          <c:dPt>
            <c:idx val="29"/>
            <c:invertIfNegative val="0"/>
            <c:bubble3D val="0"/>
            <c:extLst>
              <c:ext xmlns:c16="http://schemas.microsoft.com/office/drawing/2014/chart" uri="{C3380CC4-5D6E-409C-BE32-E72D297353CC}">
                <c16:uniqueId val="{0000000F-DCCD-4EAF-AD26-64ED84843AE9}"/>
              </c:ext>
            </c:extLst>
          </c:dPt>
          <c:dPt>
            <c:idx val="30"/>
            <c:invertIfNegative val="0"/>
            <c:bubble3D val="0"/>
            <c:extLst>
              <c:ext xmlns:c16="http://schemas.microsoft.com/office/drawing/2014/chart" uri="{C3380CC4-5D6E-409C-BE32-E72D297353CC}">
                <c16:uniqueId val="{00000010-DCCD-4EAF-AD26-64ED84843AE9}"/>
              </c:ext>
            </c:extLst>
          </c:dPt>
          <c:dPt>
            <c:idx val="31"/>
            <c:invertIfNegative val="0"/>
            <c:bubble3D val="0"/>
            <c:extLst>
              <c:ext xmlns:c16="http://schemas.microsoft.com/office/drawing/2014/chart" uri="{C3380CC4-5D6E-409C-BE32-E72D297353CC}">
                <c16:uniqueId val="{00000011-DCCD-4EAF-AD26-64ED84843AE9}"/>
              </c:ext>
            </c:extLst>
          </c:dPt>
          <c:dPt>
            <c:idx val="32"/>
            <c:invertIfNegative val="0"/>
            <c:bubble3D val="0"/>
            <c:extLst>
              <c:ext xmlns:c16="http://schemas.microsoft.com/office/drawing/2014/chart" uri="{C3380CC4-5D6E-409C-BE32-E72D297353CC}">
                <c16:uniqueId val="{00000012-DCCD-4EAF-AD26-64ED84843AE9}"/>
              </c:ext>
            </c:extLst>
          </c:dPt>
          <c:dPt>
            <c:idx val="33"/>
            <c:invertIfNegative val="0"/>
            <c:bubble3D val="0"/>
            <c:extLst>
              <c:ext xmlns:c16="http://schemas.microsoft.com/office/drawing/2014/chart" uri="{C3380CC4-5D6E-409C-BE32-E72D297353CC}">
                <c16:uniqueId val="{00000013-DCCD-4EAF-AD26-64ED84843AE9}"/>
              </c:ext>
            </c:extLst>
          </c:dPt>
          <c:cat>
            <c:numRef>
              <c:f>'Figure 3.4'!$C$85:$AK$85</c:f>
              <c:numCache>
                <c:formatCode>General</c:formatCode>
                <c:ptCount val="35"/>
                <c:pt idx="0">
                  <c:v>2023</c:v>
                </c:pt>
                <c:pt idx="1">
                  <c:v>2022</c:v>
                </c:pt>
                <c:pt idx="2">
                  <c:v>2021</c:v>
                </c:pt>
                <c:pt idx="3">
                  <c:v>2020</c:v>
                </c:pt>
                <c:pt idx="4">
                  <c:v>2019</c:v>
                </c:pt>
                <c:pt idx="5">
                  <c:v>2018</c:v>
                </c:pt>
                <c:pt idx="6">
                  <c:v>2017</c:v>
                </c:pt>
                <c:pt idx="7">
                  <c:v>2016</c:v>
                </c:pt>
                <c:pt idx="8">
                  <c:v>2015</c:v>
                </c:pt>
                <c:pt idx="9">
                  <c:v>2014</c:v>
                </c:pt>
                <c:pt idx="10">
                  <c:v>2013</c:v>
                </c:pt>
                <c:pt idx="14">
                  <c:v>2010</c:v>
                </c:pt>
                <c:pt idx="15">
                  <c:v>2009</c:v>
                </c:pt>
                <c:pt idx="16">
                  <c:v>2008</c:v>
                </c:pt>
                <c:pt idx="17">
                  <c:v>2007</c:v>
                </c:pt>
                <c:pt idx="18">
                  <c:v>2006</c:v>
                </c:pt>
                <c:pt idx="19">
                  <c:v>2005</c:v>
                </c:pt>
                <c:pt idx="20">
                  <c:v>2004</c:v>
                </c:pt>
                <c:pt idx="21">
                  <c:v>2003</c:v>
                </c:pt>
                <c:pt idx="22">
                  <c:v>2002</c:v>
                </c:pt>
                <c:pt idx="23">
                  <c:v>2001</c:v>
                </c:pt>
                <c:pt idx="24">
                  <c:v>2000</c:v>
                </c:pt>
                <c:pt idx="25">
                  <c:v>1999</c:v>
                </c:pt>
                <c:pt idx="26">
                  <c:v>1998</c:v>
                </c:pt>
                <c:pt idx="27">
                  <c:v>1997</c:v>
                </c:pt>
                <c:pt idx="28">
                  <c:v>1996</c:v>
                </c:pt>
                <c:pt idx="29">
                  <c:v>1995</c:v>
                </c:pt>
                <c:pt idx="30">
                  <c:v>1994</c:v>
                </c:pt>
                <c:pt idx="31">
                  <c:v>1993</c:v>
                </c:pt>
                <c:pt idx="32">
                  <c:v>1992</c:v>
                </c:pt>
                <c:pt idx="33">
                  <c:v>1991</c:v>
                </c:pt>
                <c:pt idx="34">
                  <c:v>1990</c:v>
                </c:pt>
              </c:numCache>
            </c:numRef>
          </c:cat>
          <c:val>
            <c:numRef>
              <c:f>'Figure 3.4'!$C$86:$AK$86</c:f>
              <c:numCache>
                <c:formatCode>0.0</c:formatCode>
                <c:ptCount val="35"/>
                <c:pt idx="0">
                  <c:v>16.060994727091348</c:v>
                </c:pt>
                <c:pt idx="1">
                  <c:v>16.227544910179642</c:v>
                </c:pt>
                <c:pt idx="2">
                  <c:v>16.333568461478173</c:v>
                </c:pt>
                <c:pt idx="3">
                  <c:v>16.390484003281376</c:v>
                </c:pt>
                <c:pt idx="4">
                  <c:v>16.360341703339373</c:v>
                </c:pt>
                <c:pt idx="5">
                  <c:v>18.693186931869317</c:v>
                </c:pt>
                <c:pt idx="6">
                  <c:v>16.162412535724847</c:v>
                </c:pt>
                <c:pt idx="7">
                  <c:v>15.358169244538555</c:v>
                </c:pt>
                <c:pt idx="8">
                  <c:v>15.068714634656487</c:v>
                </c:pt>
                <c:pt idx="9">
                  <c:v>11.177897516209297</c:v>
                </c:pt>
                <c:pt idx="10">
                  <c:v>11.295418733320714</c:v>
                </c:pt>
                <c:pt idx="14">
                  <c:v>12.356873055301271</c:v>
                </c:pt>
                <c:pt idx="15">
                  <c:v>11.803666675715435</c:v>
                </c:pt>
                <c:pt idx="16">
                  <c:v>12.42335054131726</c:v>
                </c:pt>
                <c:pt idx="17">
                  <c:v>13.525317765204484</c:v>
                </c:pt>
                <c:pt idx="18">
                  <c:v>14.675906238852251</c:v>
                </c:pt>
                <c:pt idx="19">
                  <c:v>13.990143112392724</c:v>
                </c:pt>
                <c:pt idx="20">
                  <c:v>14.984465507851393</c:v>
                </c:pt>
                <c:pt idx="21">
                  <c:v>16.077566250882203</c:v>
                </c:pt>
                <c:pt idx="22">
                  <c:v>16.397375322116812</c:v>
                </c:pt>
                <c:pt idx="23">
                  <c:v>14.882706631863421</c:v>
                </c:pt>
                <c:pt idx="24">
                  <c:v>14.35898968370943</c:v>
                </c:pt>
                <c:pt idx="25">
                  <c:v>14.600363431347995</c:v>
                </c:pt>
                <c:pt idx="26">
                  <c:v>12.802194384275447</c:v>
                </c:pt>
                <c:pt idx="27">
                  <c:v>11.900945580354245</c:v>
                </c:pt>
                <c:pt idx="28">
                  <c:v>11.388394941093933</c:v>
                </c:pt>
                <c:pt idx="29">
                  <c:v>10.108518546054373</c:v>
                </c:pt>
                <c:pt idx="30">
                  <c:v>10.521490881083819</c:v>
                </c:pt>
                <c:pt idx="31">
                  <c:v>9.8068485605489268</c:v>
                </c:pt>
                <c:pt idx="32">
                  <c:v>8.2952535530448035</c:v>
                </c:pt>
                <c:pt idx="33">
                  <c:v>7.0947911250934954</c:v>
                </c:pt>
                <c:pt idx="34">
                  <c:v>5.9984954558241697</c:v>
                </c:pt>
              </c:numCache>
            </c:numRef>
          </c:val>
          <c:extLst>
            <c:ext xmlns:c16="http://schemas.microsoft.com/office/drawing/2014/chart" uri="{C3380CC4-5D6E-409C-BE32-E72D297353CC}">
              <c16:uniqueId val="{00000014-DCCD-4EAF-AD26-64ED84843AE9}"/>
            </c:ext>
          </c:extLst>
        </c:ser>
        <c:dLbls>
          <c:showLegendKey val="0"/>
          <c:showVal val="0"/>
          <c:showCatName val="0"/>
          <c:showSerName val="0"/>
          <c:showPercent val="0"/>
          <c:showBubbleSize val="0"/>
        </c:dLbls>
        <c:gapWidth val="150"/>
        <c:axId val="267324416"/>
        <c:axId val="167817216"/>
      </c:barChart>
      <c:catAx>
        <c:axId val="267324416"/>
        <c:scaling>
          <c:orientation val="minMax"/>
        </c:scaling>
        <c:delete val="0"/>
        <c:axPos val="l"/>
        <c:numFmt formatCode="General" sourceLinked="1"/>
        <c:majorTickMark val="out"/>
        <c:minorTickMark val="none"/>
        <c:tickLblPos val="nextTo"/>
        <c:crossAx val="167817216"/>
        <c:crosses val="autoZero"/>
        <c:auto val="1"/>
        <c:lblAlgn val="ctr"/>
        <c:lblOffset val="100"/>
        <c:tickLblSkip val="2"/>
        <c:noMultiLvlLbl val="0"/>
      </c:catAx>
      <c:valAx>
        <c:axId val="167817216"/>
        <c:scaling>
          <c:orientation val="minMax"/>
        </c:scaling>
        <c:delete val="0"/>
        <c:axPos val="b"/>
        <c:majorGridlines/>
        <c:numFmt formatCode="0" sourceLinked="0"/>
        <c:majorTickMark val="out"/>
        <c:minorTickMark val="none"/>
        <c:tickLblPos val="nextTo"/>
        <c:crossAx val="2673244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'Figure 3.4'!$B$22</c:f>
              <c:strCache>
                <c:ptCount val="1"/>
                <c:pt idx="0">
                  <c:v>Budget 2020</c:v>
                </c:pt>
              </c:strCache>
            </c:strRef>
          </c:tx>
          <c:spPr>
            <a:solidFill>
              <a:schemeClr val="bg1">
                <a:lumMod val="85000"/>
              </a:schemeClr>
            </a:solidFill>
          </c:spPr>
          <c:invertIfNegative val="0"/>
          <c:dPt>
            <c:idx val="0"/>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1-F6CC-49B6-B4B6-10BF4E7BFED8}"/>
              </c:ext>
            </c:extLst>
          </c:dPt>
          <c:dPt>
            <c:idx val="1"/>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3-F6CC-49B6-B4B6-10BF4E7BFED8}"/>
              </c:ext>
            </c:extLst>
          </c:dPt>
          <c:dPt>
            <c:idx val="2"/>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5-F6CC-49B6-B4B6-10BF4E7BFED8}"/>
              </c:ext>
            </c:extLst>
          </c:dPt>
          <c:dPt>
            <c:idx val="3"/>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7-F6CC-49B6-B4B6-10BF4E7BFED8}"/>
              </c:ext>
            </c:extLst>
          </c:dPt>
          <c:dPt>
            <c:idx val="4"/>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9-F6CC-49B6-B4B6-10BF4E7BFED8}"/>
              </c:ext>
            </c:extLst>
          </c:dPt>
          <c:dPt>
            <c:idx val="5"/>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B-F6CC-49B6-B4B6-10BF4E7BFED8}"/>
              </c:ext>
            </c:extLst>
          </c:dPt>
          <c:dPt>
            <c:idx val="6"/>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D-F6CC-49B6-B4B6-10BF4E7BFED8}"/>
              </c:ext>
            </c:extLst>
          </c:dPt>
          <c:dPt>
            <c:idx val="7"/>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0F-F6CC-49B6-B4B6-10BF4E7BFED8}"/>
              </c:ext>
            </c:extLst>
          </c:dPt>
          <c:dPt>
            <c:idx val="8"/>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11-F6CC-49B6-B4B6-10BF4E7BFED8}"/>
              </c:ext>
            </c:extLst>
          </c:dPt>
          <c:dPt>
            <c:idx val="9"/>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13-F6CC-49B6-B4B6-10BF4E7BFED8}"/>
              </c:ext>
            </c:extLst>
          </c:dPt>
          <c:dPt>
            <c:idx val="10"/>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15-F6CC-49B6-B4B6-10BF4E7BFED8}"/>
              </c:ext>
            </c:extLst>
          </c:dPt>
          <c:dPt>
            <c:idx val="11"/>
            <c:invertIfNegative val="0"/>
            <c:bubble3D val="0"/>
            <c:spPr>
              <a:solidFill>
                <a:schemeClr val="bg1">
                  <a:lumMod val="65000"/>
                </a:schemeClr>
              </a:solidFill>
            </c:spPr>
            <c:extLst>
              <c:ext xmlns:c16="http://schemas.microsoft.com/office/drawing/2014/chart" uri="{C3380CC4-5D6E-409C-BE32-E72D297353CC}">
                <c16:uniqueId val="{00000017-F6CC-49B6-B4B6-10BF4E7BFED8}"/>
              </c:ext>
            </c:extLst>
          </c:dPt>
          <c:dPt>
            <c:idx val="12"/>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19-F6CC-49B6-B4B6-10BF4E7BFED8}"/>
              </c:ext>
            </c:extLst>
          </c:dPt>
          <c:dPt>
            <c:idx val="13"/>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1B-F6CC-49B6-B4B6-10BF4E7BFED8}"/>
              </c:ext>
            </c:extLst>
          </c:dPt>
          <c:dPt>
            <c:idx val="14"/>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1D-F6CC-49B6-B4B6-10BF4E7BFED8}"/>
              </c:ext>
            </c:extLst>
          </c:dPt>
          <c:dPt>
            <c:idx val="15"/>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1F-F6CC-49B6-B4B6-10BF4E7BFED8}"/>
              </c:ext>
            </c:extLst>
          </c:dPt>
          <c:dPt>
            <c:idx val="16"/>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21-F6CC-49B6-B4B6-10BF4E7BFED8}"/>
              </c:ext>
            </c:extLst>
          </c:dPt>
          <c:dPt>
            <c:idx val="17"/>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23-F6CC-49B6-B4B6-10BF4E7BFED8}"/>
              </c:ext>
            </c:extLst>
          </c:dPt>
          <c:dPt>
            <c:idx val="18"/>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25-F6CC-49B6-B4B6-10BF4E7BFED8}"/>
              </c:ext>
            </c:extLst>
          </c:dPt>
          <c:dPt>
            <c:idx val="19"/>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27-F6CC-49B6-B4B6-10BF4E7BFED8}"/>
              </c:ext>
            </c:extLst>
          </c:dPt>
          <c:dPt>
            <c:idx val="20"/>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29-F6CC-49B6-B4B6-10BF4E7BFED8}"/>
              </c:ext>
            </c:extLst>
          </c:dPt>
          <c:dPt>
            <c:idx val="21"/>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2B-F6CC-49B6-B4B6-10BF4E7BFED8}"/>
              </c:ext>
            </c:extLst>
          </c:dPt>
          <c:dPt>
            <c:idx val="22"/>
            <c:invertIfNegative val="0"/>
            <c:bubble3D val="0"/>
            <c:spPr>
              <a:solidFill>
                <a:schemeClr val="bg1">
                  <a:lumMod val="65000"/>
                </a:schemeClr>
              </a:solidFill>
              <a:ln>
                <a:solidFill>
                  <a:schemeClr val="bg1">
                    <a:lumMod val="50000"/>
                  </a:schemeClr>
                </a:solidFill>
              </a:ln>
            </c:spPr>
            <c:extLst>
              <c:ext xmlns:c16="http://schemas.microsoft.com/office/drawing/2014/chart" uri="{C3380CC4-5D6E-409C-BE32-E72D297353CC}">
                <c16:uniqueId val="{0000002D-F6CC-49B6-B4B6-10BF4E7BFED8}"/>
              </c:ext>
            </c:extLst>
          </c:dPt>
          <c:dPt>
            <c:idx val="23"/>
            <c:invertIfNegative val="0"/>
            <c:bubble3D val="0"/>
            <c:spPr>
              <a:solidFill>
                <a:schemeClr val="bg1">
                  <a:lumMod val="65000"/>
                </a:schemeClr>
              </a:solidFill>
            </c:spPr>
            <c:extLst>
              <c:ext xmlns:c16="http://schemas.microsoft.com/office/drawing/2014/chart" uri="{C3380CC4-5D6E-409C-BE32-E72D297353CC}">
                <c16:uniqueId val="{0000002F-F6CC-49B6-B4B6-10BF4E7BFED8}"/>
              </c:ext>
            </c:extLst>
          </c:dPt>
          <c:dPt>
            <c:idx val="24"/>
            <c:invertIfNegative val="0"/>
            <c:bubble3D val="0"/>
            <c:spPr>
              <a:solidFill>
                <a:schemeClr val="bg1">
                  <a:lumMod val="65000"/>
                </a:schemeClr>
              </a:solidFill>
            </c:spPr>
            <c:extLst>
              <c:ext xmlns:c16="http://schemas.microsoft.com/office/drawing/2014/chart" uri="{C3380CC4-5D6E-409C-BE32-E72D297353CC}">
                <c16:uniqueId val="{00000031-F6CC-49B6-B4B6-10BF4E7BFED8}"/>
              </c:ext>
            </c:extLst>
          </c:dPt>
          <c:dPt>
            <c:idx val="25"/>
            <c:invertIfNegative val="0"/>
            <c:bubble3D val="0"/>
            <c:spPr>
              <a:solidFill>
                <a:schemeClr val="bg1">
                  <a:lumMod val="65000"/>
                </a:schemeClr>
              </a:solidFill>
            </c:spPr>
            <c:extLst>
              <c:ext xmlns:c16="http://schemas.microsoft.com/office/drawing/2014/chart" uri="{C3380CC4-5D6E-409C-BE32-E72D297353CC}">
                <c16:uniqueId val="{00000033-F6CC-49B6-B4B6-10BF4E7BFED8}"/>
              </c:ext>
            </c:extLst>
          </c:dPt>
          <c:dPt>
            <c:idx val="26"/>
            <c:invertIfNegative val="0"/>
            <c:bubble3D val="0"/>
            <c:spPr>
              <a:solidFill>
                <a:schemeClr val="bg1">
                  <a:lumMod val="65000"/>
                </a:schemeClr>
              </a:solidFill>
            </c:spPr>
            <c:extLst>
              <c:ext xmlns:c16="http://schemas.microsoft.com/office/drawing/2014/chart" uri="{C3380CC4-5D6E-409C-BE32-E72D297353CC}">
                <c16:uniqueId val="{00000035-F6CC-49B6-B4B6-10BF4E7BFED8}"/>
              </c:ext>
            </c:extLst>
          </c:dPt>
          <c:dPt>
            <c:idx val="27"/>
            <c:invertIfNegative val="0"/>
            <c:bubble3D val="0"/>
            <c:spPr>
              <a:solidFill>
                <a:schemeClr val="bg1">
                  <a:lumMod val="65000"/>
                </a:schemeClr>
              </a:solidFill>
            </c:spPr>
            <c:extLst>
              <c:ext xmlns:c16="http://schemas.microsoft.com/office/drawing/2014/chart" uri="{C3380CC4-5D6E-409C-BE32-E72D297353CC}">
                <c16:uniqueId val="{00000037-F6CC-49B6-B4B6-10BF4E7BFED8}"/>
              </c:ext>
            </c:extLst>
          </c:dPt>
          <c:dPt>
            <c:idx val="28"/>
            <c:invertIfNegative val="0"/>
            <c:bubble3D val="0"/>
            <c:spPr>
              <a:solidFill>
                <a:schemeClr val="bg1">
                  <a:lumMod val="65000"/>
                </a:schemeClr>
              </a:solidFill>
            </c:spPr>
            <c:extLst>
              <c:ext xmlns:c16="http://schemas.microsoft.com/office/drawing/2014/chart" uri="{C3380CC4-5D6E-409C-BE32-E72D297353CC}">
                <c16:uniqueId val="{00000039-F6CC-49B6-B4B6-10BF4E7BFED8}"/>
              </c:ext>
            </c:extLst>
          </c:dPt>
          <c:dPt>
            <c:idx val="29"/>
            <c:invertIfNegative val="0"/>
            <c:bubble3D val="0"/>
            <c:spPr>
              <a:solidFill>
                <a:schemeClr val="bg1">
                  <a:lumMod val="65000"/>
                </a:schemeClr>
              </a:solidFill>
            </c:spPr>
            <c:extLst>
              <c:ext xmlns:c16="http://schemas.microsoft.com/office/drawing/2014/chart" uri="{C3380CC4-5D6E-409C-BE32-E72D297353CC}">
                <c16:uniqueId val="{0000003B-F6CC-49B6-B4B6-10BF4E7BFED8}"/>
              </c:ext>
            </c:extLst>
          </c:dPt>
          <c:dPt>
            <c:idx val="30"/>
            <c:invertIfNegative val="0"/>
            <c:bubble3D val="0"/>
            <c:spPr>
              <a:solidFill>
                <a:schemeClr val="accent4">
                  <a:lumMod val="75000"/>
                </a:schemeClr>
              </a:solidFill>
              <a:ln>
                <a:solidFill>
                  <a:schemeClr val="accent3">
                    <a:lumMod val="75000"/>
                    <a:lumOff val="25000"/>
                  </a:schemeClr>
                </a:solidFill>
              </a:ln>
            </c:spPr>
            <c:extLst>
              <c:ext xmlns:c16="http://schemas.microsoft.com/office/drawing/2014/chart" uri="{C3380CC4-5D6E-409C-BE32-E72D297353CC}">
                <c16:uniqueId val="{0000003D-F6CC-49B6-B4B6-10BF4E7BFED8}"/>
              </c:ext>
            </c:extLst>
          </c:dPt>
          <c:dPt>
            <c:idx val="31"/>
            <c:invertIfNegative val="0"/>
            <c:bubble3D val="0"/>
            <c:spPr>
              <a:solidFill>
                <a:schemeClr val="accent2">
                  <a:lumMod val="60000"/>
                  <a:lumOff val="40000"/>
                </a:schemeClr>
              </a:solidFill>
            </c:spPr>
            <c:extLst>
              <c:ext xmlns:c16="http://schemas.microsoft.com/office/drawing/2014/chart" uri="{C3380CC4-5D6E-409C-BE32-E72D297353CC}">
                <c16:uniqueId val="{0000003F-F6CC-49B6-B4B6-10BF4E7BFED8}"/>
              </c:ext>
            </c:extLst>
          </c:dPt>
          <c:dPt>
            <c:idx val="32"/>
            <c:invertIfNegative val="0"/>
            <c:bubble3D val="0"/>
            <c:spPr>
              <a:solidFill>
                <a:schemeClr val="accent2">
                  <a:lumMod val="60000"/>
                  <a:lumOff val="40000"/>
                </a:schemeClr>
              </a:solidFill>
            </c:spPr>
            <c:extLst>
              <c:ext xmlns:c16="http://schemas.microsoft.com/office/drawing/2014/chart" uri="{C3380CC4-5D6E-409C-BE32-E72D297353CC}">
                <c16:uniqueId val="{00000041-F6CC-49B6-B4B6-10BF4E7BFED8}"/>
              </c:ext>
            </c:extLst>
          </c:dPt>
          <c:dPt>
            <c:idx val="33"/>
            <c:invertIfNegative val="0"/>
            <c:bubble3D val="0"/>
            <c:spPr>
              <a:solidFill>
                <a:schemeClr val="accent2">
                  <a:lumMod val="60000"/>
                  <a:lumOff val="40000"/>
                </a:schemeClr>
              </a:solidFill>
            </c:spPr>
            <c:extLst>
              <c:ext xmlns:c16="http://schemas.microsoft.com/office/drawing/2014/chart" uri="{C3380CC4-5D6E-409C-BE32-E72D297353CC}">
                <c16:uniqueId val="{00000043-F6CC-49B6-B4B6-10BF4E7BFED8}"/>
              </c:ext>
            </c:extLst>
          </c:dPt>
          <c:dPt>
            <c:idx val="34"/>
            <c:invertIfNegative val="0"/>
            <c:bubble3D val="0"/>
            <c:spPr>
              <a:solidFill>
                <a:schemeClr val="accent2">
                  <a:lumMod val="60000"/>
                  <a:lumOff val="40000"/>
                </a:schemeClr>
              </a:solidFill>
            </c:spPr>
            <c:extLst>
              <c:ext xmlns:c16="http://schemas.microsoft.com/office/drawing/2014/chart" uri="{C3380CC4-5D6E-409C-BE32-E72D297353CC}">
                <c16:uniqueId val="{00000045-F6CC-49B6-B4B6-10BF4E7BFED8}"/>
              </c:ext>
            </c:extLst>
          </c:dPt>
          <c:dPt>
            <c:idx val="35"/>
            <c:invertIfNegative val="0"/>
            <c:bubble3D val="0"/>
            <c:spPr>
              <a:solidFill>
                <a:schemeClr val="accent2">
                  <a:lumMod val="60000"/>
                  <a:lumOff val="40000"/>
                </a:schemeClr>
              </a:solidFill>
            </c:spPr>
            <c:extLst>
              <c:ext xmlns:c16="http://schemas.microsoft.com/office/drawing/2014/chart" uri="{C3380CC4-5D6E-409C-BE32-E72D297353CC}">
                <c16:uniqueId val="{00000047-F6CC-49B6-B4B6-10BF4E7BFED8}"/>
              </c:ext>
            </c:extLst>
          </c:dPt>
          <c:dPt>
            <c:idx val="36"/>
            <c:invertIfNegative val="0"/>
            <c:bubble3D val="0"/>
            <c:spPr>
              <a:solidFill>
                <a:schemeClr val="accent2">
                  <a:lumMod val="60000"/>
                  <a:lumOff val="40000"/>
                </a:schemeClr>
              </a:solidFill>
            </c:spPr>
            <c:extLst>
              <c:ext xmlns:c16="http://schemas.microsoft.com/office/drawing/2014/chart" uri="{C3380CC4-5D6E-409C-BE32-E72D297353CC}">
                <c16:uniqueId val="{00000049-F6CC-49B6-B4B6-10BF4E7BFED8}"/>
              </c:ext>
            </c:extLst>
          </c:dPt>
          <c:cat>
            <c:numRef>
              <c:f>'Figure 3.4'!$A$23:$A$59</c:f>
              <c:numCache>
                <c:formatCode>General</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pt idx="36">
                  <c:v>2024</c:v>
                </c:pt>
              </c:numCache>
            </c:numRef>
          </c:cat>
          <c:val>
            <c:numRef>
              <c:f>'Figure 3.4'!$B$23:$B$59</c:f>
              <c:numCache>
                <c:formatCode>0.0</c:formatCode>
                <c:ptCount val="37"/>
                <c:pt idx="0">
                  <c:v>4.5570842353591097</c:v>
                </c:pt>
                <c:pt idx="1">
                  <c:v>4.0713831981383635</c:v>
                </c:pt>
                <c:pt idx="2">
                  <c:v>5.9984954558241697</c:v>
                </c:pt>
                <c:pt idx="3">
                  <c:v>7.0947911250934954</c:v>
                </c:pt>
                <c:pt idx="4">
                  <c:v>8.2952535530448035</c:v>
                </c:pt>
                <c:pt idx="5">
                  <c:v>9.8068485605489268</c:v>
                </c:pt>
                <c:pt idx="6">
                  <c:v>10.521490881083819</c:v>
                </c:pt>
                <c:pt idx="7">
                  <c:v>10.108518546054373</c:v>
                </c:pt>
                <c:pt idx="8">
                  <c:v>11.388394941093933</c:v>
                </c:pt>
                <c:pt idx="9">
                  <c:v>11.900945580354245</c:v>
                </c:pt>
                <c:pt idx="10">
                  <c:v>12.802194384275447</c:v>
                </c:pt>
                <c:pt idx="11">
                  <c:v>14.600363431347995</c:v>
                </c:pt>
                <c:pt idx="12">
                  <c:v>14.35898968370943</c:v>
                </c:pt>
                <c:pt idx="13">
                  <c:v>14.882706631863421</c:v>
                </c:pt>
                <c:pt idx="14">
                  <c:v>16.397375322116812</c:v>
                </c:pt>
                <c:pt idx="15">
                  <c:v>16.077566250882203</c:v>
                </c:pt>
                <c:pt idx="16">
                  <c:v>14.984465507851393</c:v>
                </c:pt>
                <c:pt idx="17">
                  <c:v>13.990143112392724</c:v>
                </c:pt>
                <c:pt idx="18">
                  <c:v>14.675906238852251</c:v>
                </c:pt>
                <c:pt idx="19">
                  <c:v>13.525317765204484</c:v>
                </c:pt>
                <c:pt idx="20">
                  <c:v>12.42335054131726</c:v>
                </c:pt>
                <c:pt idx="21">
                  <c:v>11.803666675715435</c:v>
                </c:pt>
                <c:pt idx="22">
                  <c:v>12.356873055301271</c:v>
                </c:pt>
                <c:pt idx="23">
                  <c:v>10.34522382060555</c:v>
                </c:pt>
                <c:pt idx="24">
                  <c:v>11.503727050920407</c:v>
                </c:pt>
                <c:pt idx="25">
                  <c:v>11.295418733320714</c:v>
                </c:pt>
                <c:pt idx="26">
                  <c:v>11.177897516209297</c:v>
                </c:pt>
                <c:pt idx="27">
                  <c:v>15.068714634656487</c:v>
                </c:pt>
                <c:pt idx="28">
                  <c:v>15.358169244538555</c:v>
                </c:pt>
                <c:pt idx="29">
                  <c:v>16.162412535724847</c:v>
                </c:pt>
                <c:pt idx="30">
                  <c:v>18.69318693186932</c:v>
                </c:pt>
                <c:pt idx="31">
                  <c:v>17.535181236673775</c:v>
                </c:pt>
                <c:pt idx="32">
                  <c:v>17.235173824130879</c:v>
                </c:pt>
                <c:pt idx="33">
                  <c:v>17.157903010296312</c:v>
                </c:pt>
                <c:pt idx="34">
                  <c:v>17.099811676082862</c:v>
                </c:pt>
                <c:pt idx="35">
                  <c:v>16.925957937193893</c:v>
                </c:pt>
                <c:pt idx="36">
                  <c:v>16.655229206697776</c:v>
                </c:pt>
              </c:numCache>
            </c:numRef>
          </c:val>
          <c:extLst>
            <c:ext xmlns:c16="http://schemas.microsoft.com/office/drawing/2014/chart" uri="{C3380CC4-5D6E-409C-BE32-E72D297353CC}">
              <c16:uniqueId val="{0000004A-F6CC-49B6-B4B6-10BF4E7BFED8}"/>
            </c:ext>
          </c:extLst>
        </c:ser>
        <c:dLbls>
          <c:showLegendKey val="0"/>
          <c:showVal val="0"/>
          <c:showCatName val="0"/>
          <c:showSerName val="0"/>
          <c:showPercent val="0"/>
          <c:showBubbleSize val="0"/>
        </c:dLbls>
        <c:gapWidth val="89"/>
        <c:axId val="211634048"/>
        <c:axId val="211644416"/>
      </c:barChart>
      <c:lineChart>
        <c:grouping val="standard"/>
        <c:varyColors val="0"/>
        <c:ser>
          <c:idx val="0"/>
          <c:order val="1"/>
          <c:tx>
            <c:strRef>
              <c:f>'Figure 3.4'!$C$22</c:f>
              <c:strCache>
                <c:ptCount val="1"/>
                <c:pt idx="0">
                  <c:v>SPU 2019</c:v>
                </c:pt>
              </c:strCache>
            </c:strRef>
          </c:tx>
          <c:spPr>
            <a:ln>
              <a:noFill/>
            </a:ln>
          </c:spPr>
          <c:marker>
            <c:symbol val="circle"/>
            <c:size val="5"/>
            <c:spPr>
              <a:solidFill>
                <a:schemeClr val="accent3">
                  <a:lumMod val="50000"/>
                  <a:lumOff val="50000"/>
                </a:schemeClr>
              </a:solidFill>
            </c:spPr>
          </c:marker>
          <c:dPt>
            <c:idx val="31"/>
            <c:marker>
              <c:spPr>
                <a:solidFill>
                  <a:schemeClr val="accent4">
                    <a:lumMod val="75000"/>
                  </a:schemeClr>
                </a:solidFill>
              </c:spPr>
            </c:marker>
            <c:bubble3D val="0"/>
            <c:extLst>
              <c:ext xmlns:c16="http://schemas.microsoft.com/office/drawing/2014/chart" uri="{C3380CC4-5D6E-409C-BE32-E72D297353CC}">
                <c16:uniqueId val="{0000004B-F6CC-49B6-B4B6-10BF4E7BFED8}"/>
              </c:ext>
            </c:extLst>
          </c:dPt>
          <c:dPt>
            <c:idx val="32"/>
            <c:marker>
              <c:spPr>
                <a:solidFill>
                  <a:schemeClr val="accent4">
                    <a:lumMod val="75000"/>
                  </a:schemeClr>
                </a:solidFill>
              </c:spPr>
            </c:marker>
            <c:bubble3D val="0"/>
            <c:extLst>
              <c:ext xmlns:c16="http://schemas.microsoft.com/office/drawing/2014/chart" uri="{C3380CC4-5D6E-409C-BE32-E72D297353CC}">
                <c16:uniqueId val="{0000004C-F6CC-49B6-B4B6-10BF4E7BFED8}"/>
              </c:ext>
            </c:extLst>
          </c:dPt>
          <c:dPt>
            <c:idx val="33"/>
            <c:marker>
              <c:spPr>
                <a:solidFill>
                  <a:schemeClr val="accent4">
                    <a:lumMod val="75000"/>
                  </a:schemeClr>
                </a:solidFill>
              </c:spPr>
            </c:marker>
            <c:bubble3D val="0"/>
            <c:extLst>
              <c:ext xmlns:c16="http://schemas.microsoft.com/office/drawing/2014/chart" uri="{C3380CC4-5D6E-409C-BE32-E72D297353CC}">
                <c16:uniqueId val="{0000004D-F6CC-49B6-B4B6-10BF4E7BFED8}"/>
              </c:ext>
            </c:extLst>
          </c:dPt>
          <c:dPt>
            <c:idx val="34"/>
            <c:marker>
              <c:spPr>
                <a:solidFill>
                  <a:schemeClr val="accent4">
                    <a:lumMod val="75000"/>
                  </a:schemeClr>
                </a:solidFill>
              </c:spPr>
            </c:marker>
            <c:bubble3D val="0"/>
            <c:extLst>
              <c:ext xmlns:c16="http://schemas.microsoft.com/office/drawing/2014/chart" uri="{C3380CC4-5D6E-409C-BE32-E72D297353CC}">
                <c16:uniqueId val="{0000004E-F6CC-49B6-B4B6-10BF4E7BFED8}"/>
              </c:ext>
            </c:extLst>
          </c:dPt>
          <c:dPt>
            <c:idx val="35"/>
            <c:marker>
              <c:spPr>
                <a:solidFill>
                  <a:schemeClr val="accent4">
                    <a:lumMod val="75000"/>
                  </a:schemeClr>
                </a:solidFill>
              </c:spPr>
            </c:marker>
            <c:bubble3D val="0"/>
            <c:extLst>
              <c:ext xmlns:c16="http://schemas.microsoft.com/office/drawing/2014/chart" uri="{C3380CC4-5D6E-409C-BE32-E72D297353CC}">
                <c16:uniqueId val="{0000004F-F6CC-49B6-B4B6-10BF4E7BFED8}"/>
              </c:ext>
            </c:extLst>
          </c:dPt>
          <c:val>
            <c:numRef>
              <c:f>'Figure 3.4'!$C$23:$C$59</c:f>
              <c:numCache>
                <c:formatCode>0.0</c:formatCode>
                <c:ptCount val="37"/>
                <c:pt idx="31">
                  <c:v>16.399999999999999</c:v>
                </c:pt>
                <c:pt idx="32">
                  <c:v>16.399999999999999</c:v>
                </c:pt>
                <c:pt idx="33">
                  <c:v>16.3</c:v>
                </c:pt>
                <c:pt idx="34">
                  <c:v>16.2</c:v>
                </c:pt>
                <c:pt idx="35">
                  <c:v>16.100000000000001</c:v>
                </c:pt>
              </c:numCache>
            </c:numRef>
          </c:val>
          <c:smooth val="0"/>
          <c:extLst>
            <c:ext xmlns:c16="http://schemas.microsoft.com/office/drawing/2014/chart" uri="{C3380CC4-5D6E-409C-BE32-E72D297353CC}">
              <c16:uniqueId val="{00000050-F6CC-49B6-B4B6-10BF4E7BFED8}"/>
            </c:ext>
          </c:extLst>
        </c:ser>
        <c:dLbls>
          <c:showLegendKey val="0"/>
          <c:showVal val="0"/>
          <c:showCatName val="0"/>
          <c:showSerName val="0"/>
          <c:showPercent val="0"/>
          <c:showBubbleSize val="0"/>
        </c:dLbls>
        <c:marker val="1"/>
        <c:smooth val="0"/>
        <c:axId val="211634048"/>
        <c:axId val="211644416"/>
      </c:lineChart>
      <c:catAx>
        <c:axId val="211634048"/>
        <c:scaling>
          <c:orientation val="minMax"/>
        </c:scaling>
        <c:delete val="0"/>
        <c:axPos val="b"/>
        <c:numFmt formatCode="General" sourceLinked="1"/>
        <c:majorTickMark val="out"/>
        <c:minorTickMark val="none"/>
        <c:tickLblPos val="nextTo"/>
        <c:txPr>
          <a:bodyPr/>
          <a:lstStyle/>
          <a:p>
            <a:pPr>
              <a:defRPr>
                <a:latin typeface="Source sans pro"/>
              </a:defRPr>
            </a:pPr>
            <a:endParaRPr lang="en-US"/>
          </a:p>
        </c:txPr>
        <c:crossAx val="211644416"/>
        <c:crosses val="autoZero"/>
        <c:auto val="1"/>
        <c:lblAlgn val="ctr"/>
        <c:lblOffset val="100"/>
        <c:noMultiLvlLbl val="0"/>
      </c:catAx>
      <c:valAx>
        <c:axId val="211644416"/>
        <c:scaling>
          <c:orientation val="minMax"/>
        </c:scaling>
        <c:delete val="0"/>
        <c:axPos val="l"/>
        <c:numFmt formatCode="0" sourceLinked="0"/>
        <c:majorTickMark val="out"/>
        <c:minorTickMark val="none"/>
        <c:tickLblPos val="nextTo"/>
        <c:txPr>
          <a:bodyPr/>
          <a:lstStyle/>
          <a:p>
            <a:pPr>
              <a:defRPr>
                <a:latin typeface="Source sans pro"/>
              </a:defRPr>
            </a:pPr>
            <a:endParaRPr lang="en-US"/>
          </a:p>
        </c:txPr>
        <c:crossAx val="211634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8.4903782761751936E-2"/>
          <c:w val="0.88510578267022022"/>
          <c:h val="0.79529798111728911"/>
        </c:manualLayout>
      </c:layout>
      <c:lineChart>
        <c:grouping val="standard"/>
        <c:varyColors val="0"/>
        <c:ser>
          <c:idx val="0"/>
          <c:order val="0"/>
          <c:tx>
            <c:strRef>
              <c:f>'Figure 3.5'!$A$23</c:f>
              <c:strCache>
                <c:ptCount val="1"/>
                <c:pt idx="0">
                  <c:v>No-deal (Budget 2020)</c:v>
                </c:pt>
              </c:strCache>
            </c:strRef>
          </c:tx>
          <c:spPr>
            <a:ln w="31750">
              <a:solidFill>
                <a:srgbClr val="4F093C">
                  <a:lumMod val="50000"/>
                  <a:lumOff val="50000"/>
                </a:srgbClr>
              </a:solidFill>
            </a:ln>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07-4177-8990-FF8027FFF2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3.5'!$B$22:$C$22</c:f>
              <c:numCache>
                <c:formatCode>General</c:formatCode>
                <c:ptCount val="2"/>
                <c:pt idx="0">
                  <c:v>2019</c:v>
                </c:pt>
                <c:pt idx="1">
                  <c:v>2020</c:v>
                </c:pt>
              </c:numCache>
            </c:numRef>
          </c:cat>
          <c:val>
            <c:numRef>
              <c:f>'Figure 3.5'!$B$23:$C$23</c:f>
              <c:numCache>
                <c:formatCode>0.0</c:formatCode>
                <c:ptCount val="2"/>
                <c:pt idx="0">
                  <c:v>0.32960275488869756</c:v>
                </c:pt>
                <c:pt idx="1">
                  <c:v>-0.98919980363279336</c:v>
                </c:pt>
              </c:numCache>
            </c:numRef>
          </c:val>
          <c:smooth val="0"/>
          <c:extLst>
            <c:ext xmlns:c16="http://schemas.microsoft.com/office/drawing/2014/chart" uri="{C3380CC4-5D6E-409C-BE32-E72D297353CC}">
              <c16:uniqueId val="{00000001-4A07-4177-8990-FF8027FFF2F9}"/>
            </c:ext>
          </c:extLst>
        </c:ser>
        <c:ser>
          <c:idx val="1"/>
          <c:order val="1"/>
          <c:tx>
            <c:strRef>
              <c:f>'Figure 3.5'!$A$24</c:f>
              <c:strCache>
                <c:ptCount val="1"/>
                <c:pt idx="0">
                  <c:v>Orderly deal estimate</c:v>
                </c:pt>
              </c:strCache>
            </c:strRef>
          </c:tx>
          <c:spPr>
            <a:ln w="31750">
              <a:solidFill>
                <a:srgbClr val="48AC98">
                  <a:lumMod val="60000"/>
                  <a:lumOff val="40000"/>
                </a:srgbClr>
              </a:solidFill>
            </a:ln>
          </c:spPr>
          <c:marker>
            <c:symbol val="none"/>
          </c:marker>
          <c:dLbls>
            <c:dLbl>
              <c:idx val="0"/>
              <c:layout>
                <c:manualLayout>
                  <c:x val="-3.858875413450942E-2"/>
                  <c:y val="-5.2659294365455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07-4177-8990-FF8027FFF2F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3.5'!$B$22:$C$22</c:f>
              <c:numCache>
                <c:formatCode>General</c:formatCode>
                <c:ptCount val="2"/>
                <c:pt idx="0">
                  <c:v>2019</c:v>
                </c:pt>
                <c:pt idx="1">
                  <c:v>2020</c:v>
                </c:pt>
              </c:numCache>
            </c:numRef>
          </c:cat>
          <c:val>
            <c:numRef>
              <c:f>'Figure 3.5'!$B$24:$C$24</c:f>
              <c:numCache>
                <c:formatCode>0.0</c:formatCode>
                <c:ptCount val="2"/>
                <c:pt idx="0">
                  <c:v>0.32960275488869756</c:v>
                </c:pt>
                <c:pt idx="1">
                  <c:v>0.56315660284732472</c:v>
                </c:pt>
              </c:numCache>
            </c:numRef>
          </c:val>
          <c:smooth val="0"/>
          <c:extLst>
            <c:ext xmlns:c16="http://schemas.microsoft.com/office/drawing/2014/chart" uri="{C3380CC4-5D6E-409C-BE32-E72D297353CC}">
              <c16:uniqueId val="{00000003-4A07-4177-8990-FF8027FFF2F9}"/>
            </c:ext>
          </c:extLst>
        </c:ser>
        <c:ser>
          <c:idx val="2"/>
          <c:order val="2"/>
          <c:tx>
            <c:strRef>
              <c:f>'Figure 3.5'!$A$25</c:f>
              <c:strCache>
                <c:ptCount val="1"/>
                <c:pt idx="0">
                  <c:v>SPU 2019</c:v>
                </c:pt>
              </c:strCache>
            </c:strRef>
          </c:tx>
          <c:spPr>
            <a:ln w="31750">
              <a:noFill/>
            </a:ln>
          </c:spPr>
          <c:marker>
            <c:symbol val="circle"/>
            <c:size val="6"/>
            <c:spPr>
              <a:solidFill>
                <a:srgbClr val="4472C4">
                  <a:lumMod val="75000"/>
                </a:srgbClr>
              </a:solidFill>
            </c:spPr>
          </c:marker>
          <c:cat>
            <c:numRef>
              <c:f>'Figure 3.5'!$B$22:$C$22</c:f>
              <c:numCache>
                <c:formatCode>General</c:formatCode>
                <c:ptCount val="2"/>
                <c:pt idx="0">
                  <c:v>2019</c:v>
                </c:pt>
                <c:pt idx="1">
                  <c:v>2020</c:v>
                </c:pt>
              </c:numCache>
            </c:numRef>
          </c:cat>
          <c:val>
            <c:numRef>
              <c:f>'Figure 3.5'!$B$25:$C$25</c:f>
              <c:numCache>
                <c:formatCode>0.0</c:formatCode>
                <c:ptCount val="2"/>
                <c:pt idx="0">
                  <c:v>0.30246384069576598</c:v>
                </c:pt>
                <c:pt idx="1">
                  <c:v>0.60628375061364759</c:v>
                </c:pt>
              </c:numCache>
            </c:numRef>
          </c:val>
          <c:smooth val="0"/>
          <c:extLst>
            <c:ext xmlns:c16="http://schemas.microsoft.com/office/drawing/2014/chart" uri="{C3380CC4-5D6E-409C-BE32-E72D297353CC}">
              <c16:uniqueId val="{00000004-4A07-4177-8990-FF8027FFF2F9}"/>
            </c:ext>
          </c:extLst>
        </c:ser>
        <c:dLbls>
          <c:showLegendKey val="0"/>
          <c:showVal val="0"/>
          <c:showCatName val="0"/>
          <c:showSerName val="0"/>
          <c:showPercent val="0"/>
          <c:showBubbleSize val="0"/>
        </c:dLbls>
        <c:smooth val="0"/>
        <c:axId val="149707776"/>
        <c:axId val="149717760"/>
      </c:lineChart>
      <c:catAx>
        <c:axId val="14970777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9717760"/>
        <c:crosses val="autoZero"/>
        <c:auto val="1"/>
        <c:lblAlgn val="ctr"/>
        <c:lblOffset val="100"/>
        <c:noMultiLvlLbl val="0"/>
      </c:catAx>
      <c:valAx>
        <c:axId val="149717760"/>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149707776"/>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55074365704281E-2"/>
          <c:y val="5.0925925925925923E-2"/>
          <c:w val="0.93334492563429572"/>
          <c:h val="0.89814814814814814"/>
        </c:manualLayout>
      </c:layout>
      <c:lineChart>
        <c:grouping val="standard"/>
        <c:varyColors val="0"/>
        <c:ser>
          <c:idx val="1"/>
          <c:order val="0"/>
          <c:tx>
            <c:v>Balance (SPU)</c:v>
          </c:tx>
          <c:spPr>
            <a:ln>
              <a:solidFill>
                <a:schemeClr val="bg2">
                  <a:lumMod val="75000"/>
                  <a:lumOff val="25000"/>
                </a:schemeClr>
              </a:solidFill>
            </a:ln>
          </c:spPr>
          <c:marker>
            <c:symbol val="diamond"/>
            <c:size val="5"/>
            <c:spPr>
              <a:ln>
                <a:solidFill>
                  <a:schemeClr val="bg2">
                    <a:lumMod val="75000"/>
                    <a:lumOff val="25000"/>
                  </a:schemeClr>
                </a:solidFill>
              </a:ln>
            </c:spPr>
          </c:marker>
          <c:cat>
            <c:numRef>
              <c:f>'Figure 3.6'!$B$40:$H$40</c:f>
              <c:numCache>
                <c:formatCode>General</c:formatCode>
                <c:ptCount val="7"/>
                <c:pt idx="0">
                  <c:v>2018</c:v>
                </c:pt>
                <c:pt idx="1">
                  <c:v>2019</c:v>
                </c:pt>
                <c:pt idx="2">
                  <c:v>2020</c:v>
                </c:pt>
                <c:pt idx="3">
                  <c:v>2021</c:v>
                </c:pt>
                <c:pt idx="4">
                  <c:v>2022</c:v>
                </c:pt>
                <c:pt idx="5">
                  <c:v>2023</c:v>
                </c:pt>
                <c:pt idx="6">
                  <c:v>2024</c:v>
                </c:pt>
              </c:numCache>
            </c:numRef>
          </c:cat>
          <c:val>
            <c:numRef>
              <c:f>'Figure 3.6'!$B$42:$H$42</c:f>
              <c:numCache>
                <c:formatCode>#,##0</c:formatCode>
                <c:ptCount val="7"/>
                <c:pt idx="0">
                  <c:v>50</c:v>
                </c:pt>
                <c:pt idx="1">
                  <c:v>610</c:v>
                </c:pt>
                <c:pt idx="2">
                  <c:v>1235</c:v>
                </c:pt>
                <c:pt idx="3">
                  <c:v>2535</c:v>
                </c:pt>
                <c:pt idx="4">
                  <c:v>3785</c:v>
                </c:pt>
                <c:pt idx="5">
                  <c:v>5345</c:v>
                </c:pt>
              </c:numCache>
            </c:numRef>
          </c:val>
          <c:smooth val="0"/>
          <c:extLst>
            <c:ext xmlns:c16="http://schemas.microsoft.com/office/drawing/2014/chart" uri="{C3380CC4-5D6E-409C-BE32-E72D297353CC}">
              <c16:uniqueId val="{00000000-D294-4854-8F41-A004AAD952B0}"/>
            </c:ext>
          </c:extLst>
        </c:ser>
        <c:ser>
          <c:idx val="2"/>
          <c:order val="1"/>
          <c:tx>
            <c:strRef>
              <c:f>'Figure 3.6'!$A$41</c:f>
              <c:strCache>
                <c:ptCount val="1"/>
                <c:pt idx="0">
                  <c:v>Balance (B2020)</c:v>
                </c:pt>
              </c:strCache>
            </c:strRef>
          </c:tx>
          <c:spPr>
            <a:ln>
              <a:solidFill>
                <a:schemeClr val="accent3">
                  <a:lumMod val="50000"/>
                  <a:lumOff val="50000"/>
                </a:schemeClr>
              </a:solidFill>
            </a:ln>
          </c:spPr>
          <c:marker>
            <c:symbol val="circle"/>
            <c:size val="5"/>
            <c:spPr>
              <a:solidFill>
                <a:schemeClr val="accent3">
                  <a:lumMod val="10000"/>
                  <a:lumOff val="90000"/>
                </a:schemeClr>
              </a:solidFill>
              <a:ln>
                <a:solidFill>
                  <a:schemeClr val="accent3">
                    <a:lumMod val="50000"/>
                    <a:lumOff val="50000"/>
                  </a:schemeClr>
                </a:solidFill>
              </a:ln>
            </c:spPr>
          </c:marker>
          <c:cat>
            <c:numRef>
              <c:f>'Figure 3.6'!$B$40:$H$40</c:f>
              <c:numCache>
                <c:formatCode>General</c:formatCode>
                <c:ptCount val="7"/>
                <c:pt idx="0">
                  <c:v>2018</c:v>
                </c:pt>
                <c:pt idx="1">
                  <c:v>2019</c:v>
                </c:pt>
                <c:pt idx="2">
                  <c:v>2020</c:v>
                </c:pt>
                <c:pt idx="3">
                  <c:v>2021</c:v>
                </c:pt>
                <c:pt idx="4">
                  <c:v>2022</c:v>
                </c:pt>
                <c:pt idx="5">
                  <c:v>2023</c:v>
                </c:pt>
                <c:pt idx="6">
                  <c:v>2024</c:v>
                </c:pt>
              </c:numCache>
            </c:numRef>
          </c:cat>
          <c:val>
            <c:numRef>
              <c:f>'Figure 3.6'!$B$41:$H$41</c:f>
              <c:numCache>
                <c:formatCode>#,##0</c:formatCode>
                <c:ptCount val="7"/>
                <c:pt idx="0">
                  <c:v>170</c:v>
                </c:pt>
                <c:pt idx="1">
                  <c:v>670</c:v>
                </c:pt>
                <c:pt idx="2">
                  <c:v>-2015</c:v>
                </c:pt>
                <c:pt idx="3">
                  <c:v>-730</c:v>
                </c:pt>
                <c:pt idx="4">
                  <c:v>195</c:v>
                </c:pt>
                <c:pt idx="5">
                  <c:v>1490</c:v>
                </c:pt>
                <c:pt idx="6">
                  <c:v>3075</c:v>
                </c:pt>
              </c:numCache>
            </c:numRef>
          </c:val>
          <c:smooth val="0"/>
          <c:extLst>
            <c:ext xmlns:c16="http://schemas.microsoft.com/office/drawing/2014/chart" uri="{C3380CC4-5D6E-409C-BE32-E72D297353CC}">
              <c16:uniqueId val="{00000001-D294-4854-8F41-A004AAD952B0}"/>
            </c:ext>
          </c:extLst>
        </c:ser>
        <c:dLbls>
          <c:showLegendKey val="0"/>
          <c:showVal val="0"/>
          <c:showCatName val="0"/>
          <c:showSerName val="0"/>
          <c:showPercent val="0"/>
          <c:showBubbleSize val="0"/>
        </c:dLbls>
        <c:marker val="1"/>
        <c:smooth val="0"/>
        <c:axId val="211730432"/>
        <c:axId val="211731968"/>
      </c:lineChart>
      <c:catAx>
        <c:axId val="211730432"/>
        <c:scaling>
          <c:orientation val="minMax"/>
        </c:scaling>
        <c:delete val="0"/>
        <c:axPos val="b"/>
        <c:numFmt formatCode="General" sourceLinked="1"/>
        <c:majorTickMark val="out"/>
        <c:minorTickMark val="none"/>
        <c:tickLblPos val="low"/>
        <c:txPr>
          <a:bodyPr rot="-5400000" vert="horz"/>
          <a:lstStyle/>
          <a:p>
            <a:pPr>
              <a:defRPr>
                <a:latin typeface="Source sans pro"/>
              </a:defRPr>
            </a:pPr>
            <a:endParaRPr lang="en-US"/>
          </a:p>
        </c:txPr>
        <c:crossAx val="211731968"/>
        <c:crosses val="autoZero"/>
        <c:auto val="1"/>
        <c:lblAlgn val="ctr"/>
        <c:lblOffset val="100"/>
        <c:noMultiLvlLbl val="0"/>
      </c:catAx>
      <c:valAx>
        <c:axId val="211731968"/>
        <c:scaling>
          <c:orientation val="minMax"/>
        </c:scaling>
        <c:delete val="0"/>
        <c:axPos val="l"/>
        <c:numFmt formatCode="#,##0" sourceLinked="0"/>
        <c:majorTickMark val="out"/>
        <c:minorTickMark val="none"/>
        <c:tickLblPos val="nextTo"/>
        <c:txPr>
          <a:bodyPr/>
          <a:lstStyle/>
          <a:p>
            <a:pPr>
              <a:defRPr>
                <a:latin typeface="Source sans pro"/>
              </a:defRPr>
            </a:pPr>
            <a:endParaRPr lang="en-US"/>
          </a:p>
        </c:txPr>
        <c:crossAx val="211730432"/>
        <c:crosses val="autoZero"/>
        <c:crossBetween val="between"/>
        <c:dispUnits>
          <c:builtInUnit val="thousands"/>
        </c:dispUnits>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1261077313501"/>
          <c:y val="5.5267712957486302E-2"/>
          <c:w val="0.81052353054019999"/>
          <c:h val="0.79955923755975999"/>
        </c:manualLayout>
      </c:layout>
      <c:lineChart>
        <c:grouping val="standard"/>
        <c:varyColors val="0"/>
        <c:ser>
          <c:idx val="0"/>
          <c:order val="0"/>
          <c:spPr>
            <a:ln w="19050" cap="rnd">
              <a:solidFill>
                <a:schemeClr val="accent3">
                  <a:lumMod val="25000"/>
                  <a:lumOff val="75000"/>
                </a:schemeClr>
              </a:solidFill>
              <a:round/>
            </a:ln>
            <a:effectLst/>
          </c:spPr>
          <c:marker>
            <c:symbol val="none"/>
          </c:marker>
          <c:cat>
            <c:strRef>
              <c:f>'Figure 1.3'!$A$5:$A$35</c:f>
              <c:strCache>
                <c:ptCount val="31"/>
                <c:pt idx="0">
                  <c:v>2012q1</c:v>
                </c:pt>
                <c:pt idx="1">
                  <c:v>2012q2</c:v>
                </c:pt>
                <c:pt idx="2">
                  <c:v>2012q3</c:v>
                </c:pt>
                <c:pt idx="3">
                  <c:v>2012q4</c:v>
                </c:pt>
                <c:pt idx="4">
                  <c:v>2013q1</c:v>
                </c:pt>
                <c:pt idx="5">
                  <c:v>2013q2</c:v>
                </c:pt>
                <c:pt idx="6">
                  <c:v>2013q3</c:v>
                </c:pt>
                <c:pt idx="7">
                  <c:v>2013q4</c:v>
                </c:pt>
                <c:pt idx="8">
                  <c:v>2014q1</c:v>
                </c:pt>
                <c:pt idx="9">
                  <c:v>2014q2</c:v>
                </c:pt>
                <c:pt idx="10">
                  <c:v>2014q3</c:v>
                </c:pt>
                <c:pt idx="11">
                  <c:v>2014q4</c:v>
                </c:pt>
                <c:pt idx="12">
                  <c:v>2015q1</c:v>
                </c:pt>
                <c:pt idx="13">
                  <c:v>2015q2</c:v>
                </c:pt>
                <c:pt idx="14">
                  <c:v>2015q3</c:v>
                </c:pt>
                <c:pt idx="15">
                  <c:v>2015q4</c:v>
                </c:pt>
                <c:pt idx="16">
                  <c:v>2016q1</c:v>
                </c:pt>
                <c:pt idx="17">
                  <c:v>2016q2</c:v>
                </c:pt>
                <c:pt idx="18">
                  <c:v>2016q3</c:v>
                </c:pt>
                <c:pt idx="19">
                  <c:v>2016q4</c:v>
                </c:pt>
                <c:pt idx="20">
                  <c:v>2017q1</c:v>
                </c:pt>
                <c:pt idx="21">
                  <c:v>2017q2</c:v>
                </c:pt>
                <c:pt idx="22">
                  <c:v>2017q3</c:v>
                </c:pt>
                <c:pt idx="23">
                  <c:v>2017q4</c:v>
                </c:pt>
                <c:pt idx="24">
                  <c:v>2018q1</c:v>
                </c:pt>
                <c:pt idx="25">
                  <c:v>2018q2</c:v>
                </c:pt>
                <c:pt idx="26">
                  <c:v>2018q3</c:v>
                </c:pt>
                <c:pt idx="27">
                  <c:v>2018q4</c:v>
                </c:pt>
                <c:pt idx="28">
                  <c:v>2019q1</c:v>
                </c:pt>
                <c:pt idx="29">
                  <c:v>2019q2</c:v>
                </c:pt>
                <c:pt idx="30">
                  <c:v>2019q3</c:v>
                </c:pt>
              </c:strCache>
            </c:strRef>
          </c:cat>
          <c:val>
            <c:numRef>
              <c:f>'Figure 1.3'!$C$5:$C$35</c:f>
              <c:numCache>
                <c:formatCode>0.0</c:formatCode>
                <c:ptCount val="31"/>
                <c:pt idx="0">
                  <c:v>-3.7441049328887459</c:v>
                </c:pt>
                <c:pt idx="1">
                  <c:v>5.8357528866612967</c:v>
                </c:pt>
                <c:pt idx="2">
                  <c:v>1.6097617041481271</c:v>
                </c:pt>
                <c:pt idx="3">
                  <c:v>1.5562690260751992</c:v>
                </c:pt>
                <c:pt idx="4">
                  <c:v>6.7355803218471948</c:v>
                </c:pt>
                <c:pt idx="5">
                  <c:v>3.1996259380470065</c:v>
                </c:pt>
                <c:pt idx="6">
                  <c:v>5.0967925180838165</c:v>
                </c:pt>
                <c:pt idx="7">
                  <c:v>12.097052592038821</c:v>
                </c:pt>
                <c:pt idx="8">
                  <c:v>15.216328503607883</c:v>
                </c:pt>
                <c:pt idx="9">
                  <c:v>7.2582906337987509</c:v>
                </c:pt>
                <c:pt idx="10">
                  <c:v>12.640587190380899</c:v>
                </c:pt>
                <c:pt idx="11">
                  <c:v>4.9822302791045558</c:v>
                </c:pt>
                <c:pt idx="12">
                  <c:v>5.7957933424497554</c:v>
                </c:pt>
                <c:pt idx="13">
                  <c:v>19.580326946185906</c:v>
                </c:pt>
                <c:pt idx="14">
                  <c:v>19.042461954992106</c:v>
                </c:pt>
                <c:pt idx="15">
                  <c:v>16.526640048306859</c:v>
                </c:pt>
                <c:pt idx="16">
                  <c:v>6.8253150908602009</c:v>
                </c:pt>
                <c:pt idx="17">
                  <c:v>3.2269841931714041</c:v>
                </c:pt>
                <c:pt idx="18">
                  <c:v>-8.7636541796578626</c:v>
                </c:pt>
                <c:pt idx="19">
                  <c:v>0.3290577810799391</c:v>
                </c:pt>
                <c:pt idx="20">
                  <c:v>4.9047072799246223</c:v>
                </c:pt>
                <c:pt idx="21">
                  <c:v>8.4977874331673604</c:v>
                </c:pt>
                <c:pt idx="22">
                  <c:v>5.3987533461483252</c:v>
                </c:pt>
                <c:pt idx="23">
                  <c:v>-0.35350238251062649</c:v>
                </c:pt>
                <c:pt idx="24">
                  <c:v>10.220580286805543</c:v>
                </c:pt>
                <c:pt idx="25">
                  <c:v>7.6547161135293464</c:v>
                </c:pt>
                <c:pt idx="26">
                  <c:v>15.399898524034541</c:v>
                </c:pt>
                <c:pt idx="27">
                  <c:v>20.366602164987711</c:v>
                </c:pt>
                <c:pt idx="28">
                  <c:v>14.184159096103869</c:v>
                </c:pt>
                <c:pt idx="29">
                  <c:v>5.0209886814916302</c:v>
                </c:pt>
                <c:pt idx="30">
                  <c:v>23.221882518555432</c:v>
                </c:pt>
              </c:numCache>
            </c:numRef>
          </c:val>
          <c:smooth val="0"/>
          <c:extLst>
            <c:ext xmlns:c16="http://schemas.microsoft.com/office/drawing/2014/chart" uri="{C3380CC4-5D6E-409C-BE32-E72D297353CC}">
              <c16:uniqueId val="{00000000-CCC9-41C6-B1C8-68C91620104B}"/>
            </c:ext>
          </c:extLst>
        </c:ser>
        <c:dLbls>
          <c:showLegendKey val="0"/>
          <c:showVal val="0"/>
          <c:showCatName val="0"/>
          <c:showSerName val="0"/>
          <c:showPercent val="0"/>
          <c:showBubbleSize val="0"/>
        </c:dLbls>
        <c:smooth val="0"/>
        <c:axId val="938224816"/>
        <c:axId val="877165120"/>
      </c:lineChart>
      <c:catAx>
        <c:axId val="938224816"/>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165120"/>
        <c:crosses val="autoZero"/>
        <c:auto val="1"/>
        <c:lblAlgn val="ctr"/>
        <c:lblOffset val="100"/>
        <c:tickLblSkip val="4"/>
        <c:noMultiLvlLbl val="0"/>
      </c:catAx>
      <c:valAx>
        <c:axId val="8771651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38224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55074365704281E-2"/>
          <c:y val="5.0925925925925923E-2"/>
          <c:w val="0.93334492563429572"/>
          <c:h val="0.89814814814814814"/>
        </c:manualLayout>
      </c:layout>
      <c:lineChart>
        <c:grouping val="standard"/>
        <c:varyColors val="0"/>
        <c:ser>
          <c:idx val="1"/>
          <c:order val="0"/>
          <c:marker>
            <c:symbol val="diamond"/>
            <c:size val="5"/>
          </c:marker>
          <c:cat>
            <c:numRef>
              <c:f>'Figure 3.6'!$B$40:$H$40</c:f>
              <c:numCache>
                <c:formatCode>General</c:formatCode>
                <c:ptCount val="7"/>
                <c:pt idx="0">
                  <c:v>2018</c:v>
                </c:pt>
                <c:pt idx="1">
                  <c:v>2019</c:v>
                </c:pt>
                <c:pt idx="2">
                  <c:v>2020</c:v>
                </c:pt>
                <c:pt idx="3">
                  <c:v>2021</c:v>
                </c:pt>
                <c:pt idx="4">
                  <c:v>2022</c:v>
                </c:pt>
                <c:pt idx="5">
                  <c:v>2023</c:v>
                </c:pt>
                <c:pt idx="6">
                  <c:v>2024</c:v>
                </c:pt>
              </c:numCache>
            </c:numRef>
          </c:cat>
          <c:val>
            <c:numRef>
              <c:f>'Figure 3.6'!$B$30:$H$30</c:f>
              <c:numCache>
                <c:formatCode>#,##0</c:formatCode>
                <c:ptCount val="7"/>
                <c:pt idx="0">
                  <c:v>82035</c:v>
                </c:pt>
                <c:pt idx="1">
                  <c:v>85955</c:v>
                </c:pt>
                <c:pt idx="2">
                  <c:v>88835</c:v>
                </c:pt>
                <c:pt idx="3">
                  <c:v>92235</c:v>
                </c:pt>
                <c:pt idx="4">
                  <c:v>96065</c:v>
                </c:pt>
                <c:pt idx="5">
                  <c:v>100360</c:v>
                </c:pt>
              </c:numCache>
            </c:numRef>
          </c:val>
          <c:smooth val="0"/>
          <c:extLst>
            <c:ext xmlns:c16="http://schemas.microsoft.com/office/drawing/2014/chart" uri="{C3380CC4-5D6E-409C-BE32-E72D297353CC}">
              <c16:uniqueId val="{00000000-A361-4B8B-84C4-AD65DD80AE4F}"/>
            </c:ext>
          </c:extLst>
        </c:ser>
        <c:ser>
          <c:idx val="2"/>
          <c:order val="1"/>
          <c:tx>
            <c:strRef>
              <c:f>'Figure 3.6'!$J$30</c:f>
              <c:strCache>
                <c:ptCount val="1"/>
                <c:pt idx="0">
                  <c:v>General Government revenue </c:v>
                </c:pt>
              </c:strCache>
            </c:strRef>
          </c:tx>
          <c:marker>
            <c:symbol val="circle"/>
            <c:size val="5"/>
          </c:marker>
          <c:cat>
            <c:numRef>
              <c:f>'Figure 3.6'!$B$40:$H$40</c:f>
              <c:numCache>
                <c:formatCode>General</c:formatCode>
                <c:ptCount val="7"/>
                <c:pt idx="0">
                  <c:v>2018</c:v>
                </c:pt>
                <c:pt idx="1">
                  <c:v>2019</c:v>
                </c:pt>
                <c:pt idx="2">
                  <c:v>2020</c:v>
                </c:pt>
                <c:pt idx="3">
                  <c:v>2021</c:v>
                </c:pt>
                <c:pt idx="4">
                  <c:v>2022</c:v>
                </c:pt>
                <c:pt idx="5">
                  <c:v>2023</c:v>
                </c:pt>
                <c:pt idx="6">
                  <c:v>2024</c:v>
                </c:pt>
              </c:numCache>
            </c:numRef>
          </c:cat>
          <c:val>
            <c:numRef>
              <c:f>'Figure 3.6'!$K$30:$Q$30</c:f>
              <c:numCache>
                <c:formatCode>#,##0</c:formatCode>
                <c:ptCount val="7"/>
                <c:pt idx="0">
                  <c:v>82340</c:v>
                </c:pt>
                <c:pt idx="1">
                  <c:v>86365</c:v>
                </c:pt>
                <c:pt idx="2">
                  <c:v>88670</c:v>
                </c:pt>
                <c:pt idx="3">
                  <c:v>92065</c:v>
                </c:pt>
                <c:pt idx="4">
                  <c:v>95930</c:v>
                </c:pt>
                <c:pt idx="5">
                  <c:v>100275</c:v>
                </c:pt>
                <c:pt idx="6">
                  <c:v>104965</c:v>
                </c:pt>
              </c:numCache>
            </c:numRef>
          </c:val>
          <c:smooth val="0"/>
          <c:extLst>
            <c:ext xmlns:c16="http://schemas.microsoft.com/office/drawing/2014/chart" uri="{C3380CC4-5D6E-409C-BE32-E72D297353CC}">
              <c16:uniqueId val="{00000001-A361-4B8B-84C4-AD65DD80AE4F}"/>
            </c:ext>
          </c:extLst>
        </c:ser>
        <c:dLbls>
          <c:showLegendKey val="0"/>
          <c:showVal val="0"/>
          <c:showCatName val="0"/>
          <c:showSerName val="0"/>
          <c:showPercent val="0"/>
          <c:showBubbleSize val="0"/>
        </c:dLbls>
        <c:marker val="1"/>
        <c:smooth val="0"/>
        <c:axId val="211730432"/>
        <c:axId val="211731968"/>
      </c:lineChart>
      <c:catAx>
        <c:axId val="211730432"/>
        <c:scaling>
          <c:orientation val="minMax"/>
        </c:scaling>
        <c:delete val="0"/>
        <c:axPos val="b"/>
        <c:numFmt formatCode="General" sourceLinked="1"/>
        <c:majorTickMark val="out"/>
        <c:minorTickMark val="none"/>
        <c:tickLblPos val="low"/>
        <c:txPr>
          <a:bodyPr/>
          <a:lstStyle/>
          <a:p>
            <a:pPr>
              <a:defRPr>
                <a:latin typeface="Source sans pro"/>
              </a:defRPr>
            </a:pPr>
            <a:endParaRPr lang="en-US"/>
          </a:p>
        </c:txPr>
        <c:crossAx val="211731968"/>
        <c:crosses val="autoZero"/>
        <c:auto val="1"/>
        <c:lblAlgn val="ctr"/>
        <c:lblOffset val="100"/>
        <c:noMultiLvlLbl val="0"/>
      </c:catAx>
      <c:valAx>
        <c:axId val="211731968"/>
        <c:scaling>
          <c:orientation val="minMax"/>
          <c:max val="105000"/>
          <c:min val="80000"/>
        </c:scaling>
        <c:delete val="0"/>
        <c:axPos val="l"/>
        <c:numFmt formatCode="#,##0" sourceLinked="0"/>
        <c:majorTickMark val="out"/>
        <c:minorTickMark val="none"/>
        <c:tickLblPos val="nextTo"/>
        <c:txPr>
          <a:bodyPr/>
          <a:lstStyle/>
          <a:p>
            <a:pPr>
              <a:defRPr>
                <a:latin typeface="Source sans pro"/>
              </a:defRPr>
            </a:pPr>
            <a:endParaRPr lang="en-US"/>
          </a:p>
        </c:txPr>
        <c:crossAx val="211730432"/>
        <c:crosses val="autoZero"/>
        <c:crossBetween val="between"/>
        <c:dispUnits>
          <c:builtInUnit val="thousands"/>
        </c:dispUnits>
      </c:valAx>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55074365704281E-2"/>
          <c:y val="5.0925925925925923E-2"/>
          <c:w val="0.93334492563429572"/>
          <c:h val="0.89814814814814814"/>
        </c:manualLayout>
      </c:layout>
      <c:lineChart>
        <c:grouping val="standard"/>
        <c:varyColors val="0"/>
        <c:ser>
          <c:idx val="1"/>
          <c:order val="0"/>
          <c:marker>
            <c:symbol val="diamond"/>
            <c:size val="5"/>
          </c:marker>
          <c:cat>
            <c:numRef>
              <c:f>'Figure 3.6'!$B$40:$H$40</c:f>
              <c:numCache>
                <c:formatCode>General</c:formatCode>
                <c:ptCount val="7"/>
                <c:pt idx="0">
                  <c:v>2018</c:v>
                </c:pt>
                <c:pt idx="1">
                  <c:v>2019</c:v>
                </c:pt>
                <c:pt idx="2">
                  <c:v>2020</c:v>
                </c:pt>
                <c:pt idx="3">
                  <c:v>2021</c:v>
                </c:pt>
                <c:pt idx="4">
                  <c:v>2022</c:v>
                </c:pt>
                <c:pt idx="5">
                  <c:v>2023</c:v>
                </c:pt>
                <c:pt idx="6">
                  <c:v>2024</c:v>
                </c:pt>
              </c:numCache>
            </c:numRef>
          </c:cat>
          <c:val>
            <c:numRef>
              <c:f>'Figure 3.6'!$B$36:$H$36</c:f>
              <c:numCache>
                <c:formatCode>#,##0</c:formatCode>
                <c:ptCount val="7"/>
                <c:pt idx="0">
                  <c:v>81985</c:v>
                </c:pt>
                <c:pt idx="1">
                  <c:v>85345</c:v>
                </c:pt>
                <c:pt idx="2">
                  <c:v>87600</c:v>
                </c:pt>
                <c:pt idx="3">
                  <c:v>89700</c:v>
                </c:pt>
                <c:pt idx="4">
                  <c:v>92280</c:v>
                </c:pt>
                <c:pt idx="5">
                  <c:v>95015</c:v>
                </c:pt>
              </c:numCache>
            </c:numRef>
          </c:val>
          <c:smooth val="0"/>
          <c:extLst>
            <c:ext xmlns:c16="http://schemas.microsoft.com/office/drawing/2014/chart" uri="{C3380CC4-5D6E-409C-BE32-E72D297353CC}">
              <c16:uniqueId val="{00000000-E5BF-49A9-9873-BF96FBF5E87A}"/>
            </c:ext>
          </c:extLst>
        </c:ser>
        <c:ser>
          <c:idx val="2"/>
          <c:order val="1"/>
          <c:tx>
            <c:strRef>
              <c:f>'Figure 3.6'!$J$36</c:f>
              <c:strCache>
                <c:ptCount val="1"/>
                <c:pt idx="0">
                  <c:v>General Government expenditure </c:v>
                </c:pt>
              </c:strCache>
            </c:strRef>
          </c:tx>
          <c:marker>
            <c:symbol val="circle"/>
            <c:size val="5"/>
          </c:marker>
          <c:cat>
            <c:numRef>
              <c:f>'Figure 3.6'!$B$40:$H$40</c:f>
              <c:numCache>
                <c:formatCode>General</c:formatCode>
                <c:ptCount val="7"/>
                <c:pt idx="0">
                  <c:v>2018</c:v>
                </c:pt>
                <c:pt idx="1">
                  <c:v>2019</c:v>
                </c:pt>
                <c:pt idx="2">
                  <c:v>2020</c:v>
                </c:pt>
                <c:pt idx="3">
                  <c:v>2021</c:v>
                </c:pt>
                <c:pt idx="4">
                  <c:v>2022</c:v>
                </c:pt>
                <c:pt idx="5">
                  <c:v>2023</c:v>
                </c:pt>
                <c:pt idx="6">
                  <c:v>2024</c:v>
                </c:pt>
              </c:numCache>
            </c:numRef>
          </c:cat>
          <c:val>
            <c:numRef>
              <c:f>'Figure 3.6'!$K$36:$Q$36</c:f>
              <c:numCache>
                <c:formatCode>#,##0</c:formatCode>
                <c:ptCount val="7"/>
                <c:pt idx="0">
                  <c:v>82170</c:v>
                </c:pt>
                <c:pt idx="1">
                  <c:v>85695</c:v>
                </c:pt>
                <c:pt idx="2">
                  <c:v>90685</c:v>
                </c:pt>
                <c:pt idx="3">
                  <c:v>92795</c:v>
                </c:pt>
                <c:pt idx="4">
                  <c:v>95735</c:v>
                </c:pt>
                <c:pt idx="5">
                  <c:v>98785</c:v>
                </c:pt>
                <c:pt idx="6">
                  <c:v>101890</c:v>
                </c:pt>
              </c:numCache>
            </c:numRef>
          </c:val>
          <c:smooth val="0"/>
          <c:extLst>
            <c:ext xmlns:c16="http://schemas.microsoft.com/office/drawing/2014/chart" uri="{C3380CC4-5D6E-409C-BE32-E72D297353CC}">
              <c16:uniqueId val="{00000001-E5BF-49A9-9873-BF96FBF5E87A}"/>
            </c:ext>
          </c:extLst>
        </c:ser>
        <c:dLbls>
          <c:showLegendKey val="0"/>
          <c:showVal val="0"/>
          <c:showCatName val="0"/>
          <c:showSerName val="0"/>
          <c:showPercent val="0"/>
          <c:showBubbleSize val="0"/>
        </c:dLbls>
        <c:marker val="1"/>
        <c:smooth val="0"/>
        <c:axId val="211730432"/>
        <c:axId val="211731968"/>
      </c:lineChart>
      <c:catAx>
        <c:axId val="211730432"/>
        <c:scaling>
          <c:orientation val="minMax"/>
        </c:scaling>
        <c:delete val="0"/>
        <c:axPos val="b"/>
        <c:numFmt formatCode="General" sourceLinked="1"/>
        <c:majorTickMark val="out"/>
        <c:minorTickMark val="none"/>
        <c:tickLblPos val="low"/>
        <c:txPr>
          <a:bodyPr/>
          <a:lstStyle/>
          <a:p>
            <a:pPr>
              <a:defRPr>
                <a:latin typeface="Source sans pro"/>
              </a:defRPr>
            </a:pPr>
            <a:endParaRPr lang="en-US"/>
          </a:p>
        </c:txPr>
        <c:crossAx val="211731968"/>
        <c:crosses val="autoZero"/>
        <c:auto val="1"/>
        <c:lblAlgn val="ctr"/>
        <c:lblOffset val="100"/>
        <c:noMultiLvlLbl val="0"/>
      </c:catAx>
      <c:valAx>
        <c:axId val="211731968"/>
        <c:scaling>
          <c:orientation val="minMax"/>
          <c:max val="105000"/>
          <c:min val="80000"/>
        </c:scaling>
        <c:delete val="0"/>
        <c:axPos val="l"/>
        <c:numFmt formatCode="#,##0" sourceLinked="0"/>
        <c:majorTickMark val="out"/>
        <c:minorTickMark val="none"/>
        <c:tickLblPos val="nextTo"/>
        <c:txPr>
          <a:bodyPr/>
          <a:lstStyle/>
          <a:p>
            <a:pPr>
              <a:defRPr>
                <a:latin typeface="Source sans pro"/>
              </a:defRPr>
            </a:pPr>
            <a:endParaRPr lang="en-US"/>
          </a:p>
        </c:txPr>
        <c:crossAx val="211730432"/>
        <c:crosses val="autoZero"/>
        <c:crossBetween val="between"/>
        <c:dispUnits>
          <c:builtInUnit val="thousands"/>
        </c:dispUnits>
      </c:valAx>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55074365704281E-2"/>
          <c:y val="5.0925925925925923E-2"/>
          <c:w val="0.93334492563429572"/>
          <c:h val="0.89814814814814814"/>
        </c:manualLayout>
      </c:layout>
      <c:lineChart>
        <c:grouping val="standard"/>
        <c:varyColors val="0"/>
        <c:ser>
          <c:idx val="1"/>
          <c:order val="0"/>
          <c:spPr>
            <a:ln>
              <a:solidFill>
                <a:schemeClr val="bg2">
                  <a:lumMod val="75000"/>
                  <a:lumOff val="25000"/>
                </a:schemeClr>
              </a:solidFill>
            </a:ln>
          </c:spPr>
          <c:marker>
            <c:symbol val="diamond"/>
            <c:size val="5"/>
            <c:spPr>
              <a:ln>
                <a:solidFill>
                  <a:schemeClr val="bg2">
                    <a:lumMod val="75000"/>
                    <a:lumOff val="25000"/>
                  </a:schemeClr>
                </a:solidFill>
              </a:ln>
            </c:spPr>
          </c:marker>
          <c:cat>
            <c:numRef>
              <c:f>'Figure 3.6'!$K$35:$Q$35</c:f>
              <c:numCache>
                <c:formatCode>General</c:formatCode>
                <c:ptCount val="7"/>
                <c:pt idx="0">
                  <c:v>2018</c:v>
                </c:pt>
                <c:pt idx="1">
                  <c:v>2019</c:v>
                </c:pt>
                <c:pt idx="2">
                  <c:v>2020</c:v>
                </c:pt>
                <c:pt idx="3">
                  <c:v>2021</c:v>
                </c:pt>
                <c:pt idx="4">
                  <c:v>2022</c:v>
                </c:pt>
                <c:pt idx="5">
                  <c:v>2023</c:v>
                </c:pt>
                <c:pt idx="6">
                  <c:v>2024</c:v>
                </c:pt>
              </c:numCache>
            </c:numRef>
          </c:cat>
          <c:val>
            <c:numRef>
              <c:f>'Figure 3.6'!$B$36:$H$36</c:f>
              <c:numCache>
                <c:formatCode>#,##0</c:formatCode>
                <c:ptCount val="7"/>
                <c:pt idx="0">
                  <c:v>81985</c:v>
                </c:pt>
                <c:pt idx="1">
                  <c:v>85345</c:v>
                </c:pt>
                <c:pt idx="2">
                  <c:v>87600</c:v>
                </c:pt>
                <c:pt idx="3">
                  <c:v>89700</c:v>
                </c:pt>
                <c:pt idx="4">
                  <c:v>92280</c:v>
                </c:pt>
                <c:pt idx="5">
                  <c:v>95015</c:v>
                </c:pt>
              </c:numCache>
            </c:numRef>
          </c:val>
          <c:smooth val="0"/>
          <c:extLst>
            <c:ext xmlns:c16="http://schemas.microsoft.com/office/drawing/2014/chart" uri="{C3380CC4-5D6E-409C-BE32-E72D297353CC}">
              <c16:uniqueId val="{00000000-BC7F-4432-8184-1674B7675577}"/>
            </c:ext>
          </c:extLst>
        </c:ser>
        <c:ser>
          <c:idx val="2"/>
          <c:order val="1"/>
          <c:tx>
            <c:strRef>
              <c:f>'Figure 3.6'!$J$36</c:f>
              <c:strCache>
                <c:ptCount val="1"/>
                <c:pt idx="0">
                  <c:v>General Government expenditure </c:v>
                </c:pt>
              </c:strCache>
            </c:strRef>
          </c:tx>
          <c:spPr>
            <a:ln>
              <a:solidFill>
                <a:srgbClr val="E942BC"/>
              </a:solidFill>
            </a:ln>
          </c:spPr>
          <c:marker>
            <c:symbol val="circle"/>
            <c:size val="5"/>
            <c:spPr>
              <a:solidFill>
                <a:schemeClr val="accent3">
                  <a:lumMod val="10000"/>
                  <a:lumOff val="90000"/>
                </a:schemeClr>
              </a:solidFill>
              <a:ln>
                <a:solidFill>
                  <a:srgbClr val="E942BC"/>
                </a:solidFill>
              </a:ln>
            </c:spPr>
          </c:marker>
          <c:cat>
            <c:numRef>
              <c:f>'Figure 3.6'!$K$35:$Q$35</c:f>
              <c:numCache>
                <c:formatCode>General</c:formatCode>
                <c:ptCount val="7"/>
                <c:pt idx="0">
                  <c:v>2018</c:v>
                </c:pt>
                <c:pt idx="1">
                  <c:v>2019</c:v>
                </c:pt>
                <c:pt idx="2">
                  <c:v>2020</c:v>
                </c:pt>
                <c:pt idx="3">
                  <c:v>2021</c:v>
                </c:pt>
                <c:pt idx="4">
                  <c:v>2022</c:v>
                </c:pt>
                <c:pt idx="5">
                  <c:v>2023</c:v>
                </c:pt>
                <c:pt idx="6">
                  <c:v>2024</c:v>
                </c:pt>
              </c:numCache>
            </c:numRef>
          </c:cat>
          <c:val>
            <c:numRef>
              <c:f>'Figure 3.6'!$K$36:$Q$36</c:f>
              <c:numCache>
                <c:formatCode>#,##0</c:formatCode>
                <c:ptCount val="7"/>
                <c:pt idx="0">
                  <c:v>82170</c:v>
                </c:pt>
                <c:pt idx="1">
                  <c:v>85695</c:v>
                </c:pt>
                <c:pt idx="2">
                  <c:v>90685</c:v>
                </c:pt>
                <c:pt idx="3">
                  <c:v>92795</c:v>
                </c:pt>
                <c:pt idx="4">
                  <c:v>95735</c:v>
                </c:pt>
                <c:pt idx="5">
                  <c:v>98785</c:v>
                </c:pt>
                <c:pt idx="6">
                  <c:v>101890</c:v>
                </c:pt>
              </c:numCache>
            </c:numRef>
          </c:val>
          <c:smooth val="0"/>
          <c:extLst>
            <c:ext xmlns:c16="http://schemas.microsoft.com/office/drawing/2014/chart" uri="{C3380CC4-5D6E-409C-BE32-E72D297353CC}">
              <c16:uniqueId val="{00000001-BC7F-4432-8184-1674B7675577}"/>
            </c:ext>
          </c:extLst>
        </c:ser>
        <c:dLbls>
          <c:showLegendKey val="0"/>
          <c:showVal val="0"/>
          <c:showCatName val="0"/>
          <c:showSerName val="0"/>
          <c:showPercent val="0"/>
          <c:showBubbleSize val="0"/>
        </c:dLbls>
        <c:marker val="1"/>
        <c:smooth val="0"/>
        <c:axId val="211730432"/>
        <c:axId val="211731968"/>
      </c:lineChart>
      <c:catAx>
        <c:axId val="211730432"/>
        <c:scaling>
          <c:orientation val="minMax"/>
        </c:scaling>
        <c:delete val="0"/>
        <c:axPos val="b"/>
        <c:numFmt formatCode="General" sourceLinked="1"/>
        <c:majorTickMark val="out"/>
        <c:minorTickMark val="none"/>
        <c:tickLblPos val="low"/>
        <c:txPr>
          <a:bodyPr/>
          <a:lstStyle/>
          <a:p>
            <a:pPr>
              <a:defRPr>
                <a:latin typeface="Source sans pro"/>
              </a:defRPr>
            </a:pPr>
            <a:endParaRPr lang="en-US"/>
          </a:p>
        </c:txPr>
        <c:crossAx val="211731968"/>
        <c:crosses val="autoZero"/>
        <c:auto val="1"/>
        <c:lblAlgn val="ctr"/>
        <c:lblOffset val="100"/>
        <c:noMultiLvlLbl val="0"/>
      </c:catAx>
      <c:valAx>
        <c:axId val="211731968"/>
        <c:scaling>
          <c:orientation val="minMax"/>
          <c:min val="80000"/>
        </c:scaling>
        <c:delete val="0"/>
        <c:axPos val="l"/>
        <c:numFmt formatCode="#,##0" sourceLinked="0"/>
        <c:majorTickMark val="out"/>
        <c:minorTickMark val="none"/>
        <c:tickLblPos val="nextTo"/>
        <c:txPr>
          <a:bodyPr/>
          <a:lstStyle/>
          <a:p>
            <a:pPr>
              <a:defRPr>
                <a:latin typeface="Source sans pro"/>
              </a:defRPr>
            </a:pPr>
            <a:endParaRPr lang="en-US"/>
          </a:p>
        </c:txPr>
        <c:crossAx val="211730432"/>
        <c:crosses val="autoZero"/>
        <c:crossBetween val="between"/>
        <c:dispUnits>
          <c:builtInUnit val="thousands"/>
        </c:dispUnits>
      </c:valAx>
    </c:plotArea>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55074365704281E-2"/>
          <c:y val="5.0925925925925923E-2"/>
          <c:w val="0.93334492563429572"/>
          <c:h val="0.89814814814814814"/>
        </c:manualLayout>
      </c:layout>
      <c:lineChart>
        <c:grouping val="standard"/>
        <c:varyColors val="0"/>
        <c:ser>
          <c:idx val="1"/>
          <c:order val="0"/>
          <c:spPr>
            <a:ln w="25400">
              <a:solidFill>
                <a:schemeClr val="bg2">
                  <a:lumMod val="75000"/>
                  <a:lumOff val="25000"/>
                </a:schemeClr>
              </a:solidFill>
            </a:ln>
          </c:spPr>
          <c:marker>
            <c:symbol val="diamond"/>
            <c:size val="5"/>
            <c:spPr>
              <a:ln>
                <a:solidFill>
                  <a:schemeClr val="bg2">
                    <a:lumMod val="75000"/>
                    <a:lumOff val="25000"/>
                  </a:schemeClr>
                </a:solidFill>
              </a:ln>
            </c:spPr>
          </c:marker>
          <c:cat>
            <c:numRef>
              <c:f>'Figure 3.6'!$K$29:$Q$29</c:f>
              <c:numCache>
                <c:formatCode>General</c:formatCode>
                <c:ptCount val="7"/>
                <c:pt idx="0">
                  <c:v>2018</c:v>
                </c:pt>
                <c:pt idx="1">
                  <c:v>2019</c:v>
                </c:pt>
                <c:pt idx="2">
                  <c:v>2020</c:v>
                </c:pt>
                <c:pt idx="3">
                  <c:v>2021</c:v>
                </c:pt>
                <c:pt idx="4">
                  <c:v>2022</c:v>
                </c:pt>
                <c:pt idx="5">
                  <c:v>2023</c:v>
                </c:pt>
                <c:pt idx="6">
                  <c:v>2024</c:v>
                </c:pt>
              </c:numCache>
            </c:numRef>
          </c:cat>
          <c:val>
            <c:numRef>
              <c:f>'Figure 3.6'!$B$30:$H$30</c:f>
              <c:numCache>
                <c:formatCode>#,##0</c:formatCode>
                <c:ptCount val="7"/>
                <c:pt idx="0">
                  <c:v>82035</c:v>
                </c:pt>
                <c:pt idx="1">
                  <c:v>85955</c:v>
                </c:pt>
                <c:pt idx="2">
                  <c:v>88835</c:v>
                </c:pt>
                <c:pt idx="3">
                  <c:v>92235</c:v>
                </c:pt>
                <c:pt idx="4">
                  <c:v>96065</c:v>
                </c:pt>
                <c:pt idx="5">
                  <c:v>100360</c:v>
                </c:pt>
              </c:numCache>
            </c:numRef>
          </c:val>
          <c:smooth val="0"/>
          <c:extLst>
            <c:ext xmlns:c16="http://schemas.microsoft.com/office/drawing/2014/chart" uri="{C3380CC4-5D6E-409C-BE32-E72D297353CC}">
              <c16:uniqueId val="{00000000-398C-4191-83A0-0FE3A198B931}"/>
            </c:ext>
          </c:extLst>
        </c:ser>
        <c:ser>
          <c:idx val="2"/>
          <c:order val="1"/>
          <c:tx>
            <c:strRef>
              <c:f>'Figure 3.6'!$J$30</c:f>
              <c:strCache>
                <c:ptCount val="1"/>
                <c:pt idx="0">
                  <c:v>General Government revenue </c:v>
                </c:pt>
              </c:strCache>
            </c:strRef>
          </c:tx>
          <c:spPr>
            <a:ln>
              <a:solidFill>
                <a:schemeClr val="accent3">
                  <a:lumMod val="50000"/>
                  <a:lumOff val="50000"/>
                </a:schemeClr>
              </a:solidFill>
            </a:ln>
          </c:spPr>
          <c:marker>
            <c:symbol val="circle"/>
            <c:size val="5"/>
            <c:spPr>
              <a:solidFill>
                <a:schemeClr val="accent3">
                  <a:lumMod val="10000"/>
                  <a:lumOff val="90000"/>
                </a:schemeClr>
              </a:solidFill>
              <a:ln>
                <a:solidFill>
                  <a:srgbClr val="E942BC"/>
                </a:solidFill>
              </a:ln>
            </c:spPr>
          </c:marker>
          <c:cat>
            <c:numRef>
              <c:f>'Figure 3.6'!$K$29:$Q$29</c:f>
              <c:numCache>
                <c:formatCode>General</c:formatCode>
                <c:ptCount val="7"/>
                <c:pt idx="0">
                  <c:v>2018</c:v>
                </c:pt>
                <c:pt idx="1">
                  <c:v>2019</c:v>
                </c:pt>
                <c:pt idx="2">
                  <c:v>2020</c:v>
                </c:pt>
                <c:pt idx="3">
                  <c:v>2021</c:v>
                </c:pt>
                <c:pt idx="4">
                  <c:v>2022</c:v>
                </c:pt>
                <c:pt idx="5">
                  <c:v>2023</c:v>
                </c:pt>
                <c:pt idx="6">
                  <c:v>2024</c:v>
                </c:pt>
              </c:numCache>
            </c:numRef>
          </c:cat>
          <c:val>
            <c:numRef>
              <c:f>'Figure 3.6'!$K$30:$Q$30</c:f>
              <c:numCache>
                <c:formatCode>#,##0</c:formatCode>
                <c:ptCount val="7"/>
                <c:pt idx="0">
                  <c:v>82340</c:v>
                </c:pt>
                <c:pt idx="1">
                  <c:v>86365</c:v>
                </c:pt>
                <c:pt idx="2">
                  <c:v>88670</c:v>
                </c:pt>
                <c:pt idx="3">
                  <c:v>92065</c:v>
                </c:pt>
                <c:pt idx="4">
                  <c:v>95930</c:v>
                </c:pt>
                <c:pt idx="5">
                  <c:v>100275</c:v>
                </c:pt>
                <c:pt idx="6">
                  <c:v>104965</c:v>
                </c:pt>
              </c:numCache>
            </c:numRef>
          </c:val>
          <c:smooth val="0"/>
          <c:extLst>
            <c:ext xmlns:c16="http://schemas.microsoft.com/office/drawing/2014/chart" uri="{C3380CC4-5D6E-409C-BE32-E72D297353CC}">
              <c16:uniqueId val="{00000001-398C-4191-83A0-0FE3A198B931}"/>
            </c:ext>
          </c:extLst>
        </c:ser>
        <c:dLbls>
          <c:showLegendKey val="0"/>
          <c:showVal val="0"/>
          <c:showCatName val="0"/>
          <c:showSerName val="0"/>
          <c:showPercent val="0"/>
          <c:showBubbleSize val="0"/>
        </c:dLbls>
        <c:marker val="1"/>
        <c:smooth val="0"/>
        <c:axId val="211730432"/>
        <c:axId val="211731968"/>
      </c:lineChart>
      <c:catAx>
        <c:axId val="211730432"/>
        <c:scaling>
          <c:orientation val="minMax"/>
        </c:scaling>
        <c:delete val="0"/>
        <c:axPos val="b"/>
        <c:numFmt formatCode="General" sourceLinked="1"/>
        <c:majorTickMark val="out"/>
        <c:minorTickMark val="none"/>
        <c:tickLblPos val="low"/>
        <c:txPr>
          <a:bodyPr/>
          <a:lstStyle/>
          <a:p>
            <a:pPr>
              <a:defRPr>
                <a:latin typeface="Source sans pro"/>
              </a:defRPr>
            </a:pPr>
            <a:endParaRPr lang="en-US"/>
          </a:p>
        </c:txPr>
        <c:crossAx val="211731968"/>
        <c:crosses val="autoZero"/>
        <c:auto val="1"/>
        <c:lblAlgn val="ctr"/>
        <c:lblOffset val="100"/>
        <c:noMultiLvlLbl val="0"/>
      </c:catAx>
      <c:valAx>
        <c:axId val="211731968"/>
        <c:scaling>
          <c:orientation val="minMax"/>
          <c:max val="105000"/>
          <c:min val="80000"/>
        </c:scaling>
        <c:delete val="0"/>
        <c:axPos val="l"/>
        <c:numFmt formatCode="#,##0" sourceLinked="0"/>
        <c:majorTickMark val="out"/>
        <c:minorTickMark val="none"/>
        <c:tickLblPos val="nextTo"/>
        <c:txPr>
          <a:bodyPr/>
          <a:lstStyle/>
          <a:p>
            <a:pPr>
              <a:defRPr>
                <a:latin typeface="Source sans pro"/>
              </a:defRPr>
            </a:pPr>
            <a:endParaRPr lang="en-US"/>
          </a:p>
        </c:txPr>
        <c:crossAx val="211730432"/>
        <c:crosses val="autoZero"/>
        <c:crossBetween val="between"/>
        <c:dispUnits>
          <c:builtInUnit val="thousands"/>
        </c:dispUnits>
      </c:valAx>
    </c:plotArea>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71E-2"/>
          <c:y val="5.4153814262023217E-2"/>
          <c:w val="0.9126692708333336"/>
          <c:h val="0.79873258706467676"/>
        </c:manualLayout>
      </c:layout>
      <c:lineChart>
        <c:grouping val="standard"/>
        <c:varyColors val="0"/>
        <c:ser>
          <c:idx val="0"/>
          <c:order val="0"/>
          <c:spPr>
            <a:ln w="19050">
              <a:solidFill>
                <a:srgbClr val="1F497D">
                  <a:lumMod val="50000"/>
                </a:srgbClr>
              </a:solidFill>
            </a:ln>
          </c:spPr>
          <c:marker>
            <c:symbol val="none"/>
          </c:marker>
          <c:cat>
            <c:numRef>
              <c:f>'Figure 3.7'!$A$23:$A$38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3.7'!$B$23:$B$38</c:f>
              <c:numCache>
                <c:formatCode>0.0</c:formatCode>
                <c:ptCount val="16"/>
                <c:pt idx="0">
                  <c:v>3.0593822908565715</c:v>
                </c:pt>
                <c:pt idx="1">
                  <c:v>4.4161980037493036</c:v>
                </c:pt>
                <c:pt idx="2">
                  <c:v>1.5124426189900941</c:v>
                </c:pt>
                <c:pt idx="3">
                  <c:v>-6.8665315539240064</c:v>
                </c:pt>
                <c:pt idx="4">
                  <c:v>-11.939246964943896</c:v>
                </c:pt>
                <c:pt idx="5">
                  <c:v>-10.573821339950372</c:v>
                </c:pt>
                <c:pt idx="6">
                  <c:v>-7.4605486000094965</c:v>
                </c:pt>
                <c:pt idx="7">
                  <c:v>-5.4356590618033485</c:v>
                </c:pt>
                <c:pt idx="8">
                  <c:v>-2.9600099299790448</c:v>
                </c:pt>
                <c:pt idx="9">
                  <c:v>0.4376823676531888</c:v>
                </c:pt>
                <c:pt idx="10">
                  <c:v>2.3595809561282706</c:v>
                </c:pt>
                <c:pt idx="11">
                  <c:v>2.2222728333836281</c:v>
                </c:pt>
                <c:pt idx="12">
                  <c:v>2.7768848211435948</c:v>
                </c:pt>
                <c:pt idx="13">
                  <c:v>2.6942165501873796</c:v>
                </c:pt>
              </c:numCache>
            </c:numRef>
          </c:val>
          <c:smooth val="0"/>
          <c:extLst>
            <c:ext xmlns:c16="http://schemas.microsoft.com/office/drawing/2014/chart" uri="{C3380CC4-5D6E-409C-BE32-E72D297353CC}">
              <c16:uniqueId val="{00000000-A4DC-43DB-9F21-33351D504CA5}"/>
            </c:ext>
          </c:extLst>
        </c:ser>
        <c:ser>
          <c:idx val="1"/>
          <c:order val="1"/>
          <c:tx>
            <c:strRef>
              <c:f>'Figure 3.7'!$C$23:$C$38</c:f>
              <c:strCache>
                <c:ptCount val="16"/>
                <c:pt idx="0">
                  <c:v>3.1</c:v>
                </c:pt>
                <c:pt idx="1">
                  <c:v>4.4</c:v>
                </c:pt>
                <c:pt idx="2">
                  <c:v>1.5</c:v>
                </c:pt>
                <c:pt idx="3">
                  <c:v>-6.9</c:v>
                </c:pt>
                <c:pt idx="4">
                  <c:v>-11.9</c:v>
                </c:pt>
                <c:pt idx="5">
                  <c:v>-10.6</c:v>
                </c:pt>
                <c:pt idx="6">
                  <c:v>-7.5</c:v>
                </c:pt>
                <c:pt idx="7">
                  <c:v>-5.4</c:v>
                </c:pt>
                <c:pt idx="8">
                  <c:v>-3.0</c:v>
                </c:pt>
                <c:pt idx="9">
                  <c:v>0.4</c:v>
                </c:pt>
                <c:pt idx="10">
                  <c:v>2.4</c:v>
                </c:pt>
                <c:pt idx="11">
                  <c:v>2.2</c:v>
                </c:pt>
                <c:pt idx="12">
                  <c:v>2.8</c:v>
                </c:pt>
                <c:pt idx="13">
                  <c:v>2.7</c:v>
                </c:pt>
                <c:pt idx="14">
                  <c:v>2.6</c:v>
                </c:pt>
                <c:pt idx="15">
                  <c:v>1.0</c:v>
                </c:pt>
              </c:strCache>
            </c:strRef>
          </c:tx>
          <c:spPr>
            <a:ln>
              <a:solidFill>
                <a:srgbClr val="4F093C">
                  <a:lumMod val="50000"/>
                  <a:lumOff val="50000"/>
                </a:srgbClr>
              </a:solidFill>
              <a:prstDash val="sysDash"/>
            </a:ln>
          </c:spPr>
          <c:marker>
            <c:symbol val="none"/>
          </c:marker>
          <c:dPt>
            <c:idx val="13"/>
            <c:bubble3D val="0"/>
            <c:spPr>
              <a:ln>
                <a:solidFill>
                  <a:srgbClr val="4F093C">
                    <a:lumMod val="50000"/>
                    <a:lumOff val="50000"/>
                  </a:srgbClr>
                </a:solidFill>
                <a:prstDash val="solid"/>
              </a:ln>
            </c:spPr>
            <c:extLst>
              <c:ext xmlns:c16="http://schemas.microsoft.com/office/drawing/2014/chart" uri="{C3380CC4-5D6E-409C-BE32-E72D297353CC}">
                <c16:uniqueId val="{00000001-313C-4740-AA99-75FC94A5F445}"/>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3C-4740-AA99-75FC94A5F4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3.7'!$A$23:$A$38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'Figure 3.7'!$C$23:$C$38</c:f>
              <c:numCache>
                <c:formatCode>General</c:formatCode>
                <c:ptCount val="16"/>
                <c:pt idx="13" formatCode="0.0">
                  <c:v>2.6942165501873796</c:v>
                </c:pt>
                <c:pt idx="14" formatCode="0.0">
                  <c:v>2.631902595006764</c:v>
                </c:pt>
                <c:pt idx="15" formatCode="0.0">
                  <c:v>0.98183603338242509</c:v>
                </c:pt>
              </c:numCache>
            </c:numRef>
          </c:val>
          <c:smooth val="0"/>
          <c:extLst>
            <c:ext xmlns:c16="http://schemas.microsoft.com/office/drawing/2014/chart" uri="{C3380CC4-5D6E-409C-BE32-E72D297353CC}">
              <c16:uniqueId val="{00000001-A4DC-43DB-9F21-33351D504CA5}"/>
            </c:ext>
          </c:extLst>
        </c:ser>
        <c:ser>
          <c:idx val="2"/>
          <c:order val="2"/>
          <c:tx>
            <c:strRef>
              <c:f>'Figure 3.7'!$D$22</c:f>
              <c:strCache>
                <c:ptCount val="1"/>
                <c:pt idx="0">
                  <c:v>Orderly deal estimate</c:v>
                </c:pt>
              </c:strCache>
            </c:strRef>
          </c:tx>
          <c:spPr>
            <a:ln>
              <a:solidFill>
                <a:srgbClr val="4CB4A0"/>
              </a:solidFill>
              <a:prstDash val="sysDash"/>
            </a:ln>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3C-4740-AA99-75FC94A5F4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'Figure 3.7'!$D$23:$D$38</c:f>
              <c:numCache>
                <c:formatCode>General</c:formatCode>
                <c:ptCount val="16"/>
                <c:pt idx="13" formatCode="0.0">
                  <c:v>2.6942165501873796</c:v>
                </c:pt>
                <c:pt idx="14" formatCode="0.0">
                  <c:v>2.631902595006764</c:v>
                </c:pt>
                <c:pt idx="15" formatCode="0.0">
                  <c:v>2.5341924398625433</c:v>
                </c:pt>
              </c:numCache>
            </c:numRef>
          </c:val>
          <c:smooth val="0"/>
          <c:extLst>
            <c:ext xmlns:c16="http://schemas.microsoft.com/office/drawing/2014/chart" uri="{C3380CC4-5D6E-409C-BE32-E72D297353CC}">
              <c16:uniqueId val="{00000002-313C-4740-AA99-75FC94A5F445}"/>
            </c:ext>
          </c:extLst>
        </c:ser>
        <c:dLbls>
          <c:showLegendKey val="0"/>
          <c:showVal val="0"/>
          <c:showCatName val="0"/>
          <c:showSerName val="0"/>
          <c:showPercent val="0"/>
          <c:showBubbleSize val="0"/>
        </c:dLbls>
        <c:smooth val="0"/>
        <c:axId val="482774400"/>
        <c:axId val="489813120"/>
      </c:lineChart>
      <c:catAx>
        <c:axId val="48277440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vert="horz"/>
          <a:lstStyle/>
          <a:p>
            <a:pPr>
              <a:defRPr/>
            </a:pPr>
            <a:endParaRPr lang="en-US"/>
          </a:p>
        </c:txPr>
        <c:crossAx val="489813120"/>
        <c:crosses val="autoZero"/>
        <c:auto val="1"/>
        <c:lblAlgn val="ctr"/>
        <c:lblOffset val="100"/>
        <c:noMultiLvlLbl val="0"/>
      </c:catAx>
      <c:valAx>
        <c:axId val="48981312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82774400"/>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71E-2"/>
          <c:y val="4.8042288557213937E-2"/>
          <c:w val="0.9126692708333336"/>
          <c:h val="0.83215961857379817"/>
        </c:manualLayout>
      </c:layout>
      <c:lineChart>
        <c:grouping val="standard"/>
        <c:varyColors val="0"/>
        <c:ser>
          <c:idx val="0"/>
          <c:order val="0"/>
          <c:spPr>
            <a:ln w="19050">
              <a:solidFill>
                <a:srgbClr val="1F497D">
                  <a:lumMod val="50000"/>
                </a:srgbClr>
              </a:solidFill>
            </a:ln>
          </c:spPr>
          <c:marker>
            <c:symbol val="none"/>
          </c:marker>
          <c:cat>
            <c:numRef>
              <c:f>'Figure 3.8'!$A$23:$A$40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'Figure 3.8'!$B$23:$B$38</c:f>
              <c:numCache>
                <c:formatCode>0.0</c:formatCode>
                <c:ptCount val="16"/>
                <c:pt idx="0">
                  <c:v>6.7120129121512662</c:v>
                </c:pt>
                <c:pt idx="1">
                  <c:v>8.2604092392126294</c:v>
                </c:pt>
                <c:pt idx="2">
                  <c:v>9.8774548938208575</c:v>
                </c:pt>
                <c:pt idx="3">
                  <c:v>10.471727244655149</c:v>
                </c:pt>
                <c:pt idx="4">
                  <c:v>13.272386464533525</c:v>
                </c:pt>
                <c:pt idx="5">
                  <c:v>10.561765132820433</c:v>
                </c:pt>
                <c:pt idx="6">
                  <c:v>-4.6674369141086576</c:v>
                </c:pt>
                <c:pt idx="7">
                  <c:v>-4.9427772651526647</c:v>
                </c:pt>
                <c:pt idx="8">
                  <c:v>-2.7730288893396349</c:v>
                </c:pt>
                <c:pt idx="9">
                  <c:v>-1.07289741908565</c:v>
                </c:pt>
                <c:pt idx="10">
                  <c:v>-1.2366692775802823</c:v>
                </c:pt>
                <c:pt idx="11">
                  <c:v>-0.2913050772492265</c:v>
                </c:pt>
                <c:pt idx="12">
                  <c:v>2.5544542339696497</c:v>
                </c:pt>
                <c:pt idx="13">
                  <c:v>2.9502132864003716</c:v>
                </c:pt>
                <c:pt idx="14">
                  <c:v>3.5364510894761336</c:v>
                </c:pt>
                <c:pt idx="15">
                  <c:v>7.3532498425802784</c:v>
                </c:pt>
              </c:numCache>
            </c:numRef>
          </c:val>
          <c:smooth val="0"/>
          <c:extLst>
            <c:ext xmlns:c16="http://schemas.microsoft.com/office/drawing/2014/chart" uri="{C3380CC4-5D6E-409C-BE32-E72D297353CC}">
              <c16:uniqueId val="{00000000-55FD-47A0-993D-5FD030B439A0}"/>
            </c:ext>
          </c:extLst>
        </c:ser>
        <c:ser>
          <c:idx val="1"/>
          <c:order val="1"/>
          <c:spPr>
            <a:ln w="19050">
              <a:solidFill>
                <a:srgbClr val="10253F"/>
              </a:solidFill>
              <a:prstDash val="sysDash"/>
            </a:ln>
          </c:spPr>
          <c:marker>
            <c:symbol val="none"/>
          </c:marker>
          <c:cat>
            <c:numRef>
              <c:f>'Figure 3.8'!$A$23:$A$40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('Figure 3.8'!$E$23:$E$37,'Figure 3.8'!$B$38:$B$40)</c:f>
              <c:numCache>
                <c:formatCode>General</c:formatCode>
                <c:ptCount val="18"/>
                <c:pt idx="15" formatCode="0.0">
                  <c:v>7.3532498425802784</c:v>
                </c:pt>
                <c:pt idx="16" formatCode="0.0">
                  <c:v>5.598279457768518</c:v>
                </c:pt>
                <c:pt idx="17" formatCode="0.0">
                  <c:v>6.9801888539159362</c:v>
                </c:pt>
              </c:numCache>
            </c:numRef>
          </c:val>
          <c:smooth val="0"/>
          <c:extLst>
            <c:ext xmlns:c16="http://schemas.microsoft.com/office/drawing/2014/chart" uri="{C3380CC4-5D6E-409C-BE32-E72D297353CC}">
              <c16:uniqueId val="{00000001-55FD-47A0-993D-5FD030B439A0}"/>
            </c:ext>
          </c:extLst>
        </c:ser>
        <c:ser>
          <c:idx val="2"/>
          <c:order val="2"/>
          <c:spPr>
            <a:ln>
              <a:solidFill>
                <a:srgbClr val="C0504D"/>
              </a:solidFill>
              <a:prstDash val="sysDash"/>
            </a:ln>
          </c:spPr>
          <c:marker>
            <c:symbol val="none"/>
          </c:marker>
          <c:cat>
            <c:numRef>
              <c:f>'Figure 3.8'!$A$23:$A$40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('Figure 3.8'!$E$23:$E$38,'Figure 3.8'!$C$39:$C$40)</c:f>
              <c:numCache>
                <c:formatCode>General</c:formatCode>
                <c:ptCount val="18"/>
                <c:pt idx="16" formatCode="0.0">
                  <c:v>5.598279457768518</c:v>
                </c:pt>
                <c:pt idx="17" formatCode="0.0">
                  <c:v>5.4742948836635108</c:v>
                </c:pt>
              </c:numCache>
            </c:numRef>
          </c:val>
          <c:smooth val="0"/>
          <c:extLst>
            <c:ext xmlns:c16="http://schemas.microsoft.com/office/drawing/2014/chart" uri="{C3380CC4-5D6E-409C-BE32-E72D297353CC}">
              <c16:uniqueId val="{00000002-55FD-47A0-993D-5FD030B439A0}"/>
            </c:ext>
          </c:extLst>
        </c:ser>
        <c:dLbls>
          <c:showLegendKey val="0"/>
          <c:showVal val="0"/>
          <c:showCatName val="0"/>
          <c:showSerName val="0"/>
          <c:showPercent val="0"/>
          <c:showBubbleSize val="0"/>
        </c:dLbls>
        <c:smooth val="0"/>
        <c:axId val="155416064"/>
        <c:axId val="155417600"/>
      </c:lineChart>
      <c:catAx>
        <c:axId val="1554160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latin typeface="+mn-lt"/>
              </a:defRPr>
            </a:pPr>
            <a:endParaRPr lang="en-US"/>
          </a:p>
        </c:txPr>
        <c:crossAx val="155417600"/>
        <c:crosses val="autoZero"/>
        <c:auto val="1"/>
        <c:lblAlgn val="ctr"/>
        <c:lblOffset val="100"/>
        <c:noMultiLvlLbl val="0"/>
      </c:catAx>
      <c:valAx>
        <c:axId val="15541760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latin typeface="+mn-lt"/>
              </a:defRPr>
            </a:pPr>
            <a:endParaRPr lang="en-US"/>
          </a:p>
        </c:txPr>
        <c:crossAx val="15541606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2441646355972125E-2"/>
          <c:y val="7.8980099502487564E-2"/>
          <c:w val="0.90196774851655448"/>
          <c:h val="0.73561774461028195"/>
        </c:manualLayout>
      </c:layout>
      <c:barChart>
        <c:barDir val="col"/>
        <c:grouping val="stacked"/>
        <c:varyColors val="0"/>
        <c:ser>
          <c:idx val="0"/>
          <c:order val="0"/>
          <c:tx>
            <c:strRef>
              <c:f>'Figure 3.9'!$A$28</c:f>
              <c:strCache>
                <c:ptCount val="1"/>
                <c:pt idx="0">
                  <c:v>Income tax</c:v>
                </c:pt>
              </c:strCache>
            </c:strRef>
          </c:tx>
          <c:spPr>
            <a:solidFill>
              <a:schemeClr val="accent4">
                <a:lumMod val="50000"/>
              </a:schemeClr>
            </a:solidFill>
            <a:ln>
              <a:solidFill>
                <a:schemeClr val="accent4">
                  <a:lumMod val="50000"/>
                </a:schemeClr>
              </a:solidFill>
            </a:ln>
          </c:spPr>
          <c:invertIfNegative val="0"/>
          <c:cat>
            <c:numRef>
              <c:f>'Figure 3.9'!$C$27:$H$27</c:f>
              <c:numCache>
                <c:formatCode>General</c:formatCode>
                <c:ptCount val="6"/>
                <c:pt idx="0">
                  <c:v>2019</c:v>
                </c:pt>
                <c:pt idx="1">
                  <c:v>2020</c:v>
                </c:pt>
                <c:pt idx="2">
                  <c:v>2021</c:v>
                </c:pt>
                <c:pt idx="3">
                  <c:v>2022</c:v>
                </c:pt>
                <c:pt idx="4">
                  <c:v>2023</c:v>
                </c:pt>
                <c:pt idx="5">
                  <c:v>2024</c:v>
                </c:pt>
              </c:numCache>
            </c:numRef>
          </c:cat>
          <c:val>
            <c:numRef>
              <c:f>'Figure 3.9'!$C$28:$H$28</c:f>
              <c:numCache>
                <c:formatCode>General</c:formatCode>
                <c:ptCount val="6"/>
                <c:pt idx="0">
                  <c:v>7.862523540489641</c:v>
                </c:pt>
                <c:pt idx="1">
                  <c:v>4.321257092972508</c:v>
                </c:pt>
                <c:pt idx="2">
                  <c:v>5.1882845188284454</c:v>
                </c:pt>
                <c:pt idx="3">
                  <c:v>5.8870326173428689</c:v>
                </c:pt>
                <c:pt idx="4">
                  <c:v>6.0668670172802308</c:v>
                </c:pt>
                <c:pt idx="5">
                  <c:v>6.5875686205064676</c:v>
                </c:pt>
              </c:numCache>
            </c:numRef>
          </c:val>
          <c:extLst>
            <c:ext xmlns:c16="http://schemas.microsoft.com/office/drawing/2014/chart" uri="{C3380CC4-5D6E-409C-BE32-E72D297353CC}">
              <c16:uniqueId val="{00000000-8151-49EB-A6A2-18408831E933}"/>
            </c:ext>
          </c:extLst>
        </c:ser>
        <c:dLbls>
          <c:showLegendKey val="0"/>
          <c:showVal val="0"/>
          <c:showCatName val="0"/>
          <c:showSerName val="0"/>
          <c:showPercent val="0"/>
          <c:showBubbleSize val="0"/>
        </c:dLbls>
        <c:gapWidth val="150"/>
        <c:overlap val="100"/>
        <c:axId val="211799424"/>
        <c:axId val="211805312"/>
      </c:barChart>
      <c:lineChart>
        <c:grouping val="stacked"/>
        <c:varyColors val="0"/>
        <c:ser>
          <c:idx val="1"/>
          <c:order val="1"/>
          <c:tx>
            <c:strRef>
              <c:f>'Figure 3.9'!$A$29</c:f>
              <c:strCache>
                <c:ptCount val="1"/>
              </c:strCache>
            </c:strRef>
          </c:tx>
          <c:spPr>
            <a:ln>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3.9'!$C$29:$H$29</c:f>
              <c:numCache>
                <c:formatCode>General</c:formatCode>
                <c:ptCount val="6"/>
                <c:pt idx="0">
                  <c:v>7.83898305084747</c:v>
                </c:pt>
                <c:pt idx="1">
                  <c:v>5.5664702030124413</c:v>
                </c:pt>
                <c:pt idx="2">
                  <c:v>5.5417700578990869</c:v>
                </c:pt>
                <c:pt idx="3">
                  <c:v>5.9952978056426298</c:v>
                </c:pt>
                <c:pt idx="4">
                  <c:v>6.3216266173752311</c:v>
                </c:pt>
              </c:numCache>
            </c:numRef>
          </c:val>
          <c:smooth val="0"/>
          <c:extLst>
            <c:ext xmlns:c16="http://schemas.microsoft.com/office/drawing/2014/chart" uri="{C3380CC4-5D6E-409C-BE32-E72D297353CC}">
              <c16:uniqueId val="{00000001-8151-49EB-A6A2-18408831E933}"/>
            </c:ext>
          </c:extLst>
        </c:ser>
        <c:ser>
          <c:idx val="2"/>
          <c:order val="2"/>
          <c:tx>
            <c:strRef>
              <c:f>'Figure 3.9'!$A$30</c:f>
              <c:strCache>
                <c:ptCount val="1"/>
                <c:pt idx="0">
                  <c:v>VAT</c:v>
                </c:pt>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3.9'!$C$30:$H$30</c:f>
              <c:numCache>
                <c:formatCode>General</c:formatCode>
                <c:ptCount val="6"/>
                <c:pt idx="0">
                  <c:v>6.3575693712679904</c:v>
                </c:pt>
                <c:pt idx="1">
                  <c:v>2.1466314398943087</c:v>
                </c:pt>
                <c:pt idx="2">
                  <c:v>3.5887487875848612</c:v>
                </c:pt>
                <c:pt idx="3">
                  <c:v>3.9013732833957482</c:v>
                </c:pt>
                <c:pt idx="4">
                  <c:v>4.3556623610693901</c:v>
                </c:pt>
                <c:pt idx="5">
                  <c:v>4.9222797927461093</c:v>
                </c:pt>
              </c:numCache>
            </c:numRef>
          </c:val>
          <c:smooth val="0"/>
          <c:extLst>
            <c:ext xmlns:c16="http://schemas.microsoft.com/office/drawing/2014/chart" uri="{C3380CC4-5D6E-409C-BE32-E72D297353CC}">
              <c16:uniqueId val="{00000002-8151-49EB-A6A2-18408831E933}"/>
            </c:ext>
          </c:extLst>
        </c:ser>
        <c:ser>
          <c:idx val="3"/>
          <c:order val="3"/>
          <c:tx>
            <c:strRef>
              <c:f>'Figure 3.9'!$A$31</c:f>
              <c:strCache>
                <c:ptCount val="1"/>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3.9'!$C$31:$H$31</c:f>
              <c:numCache>
                <c:formatCode>General</c:formatCode>
                <c:ptCount val="6"/>
                <c:pt idx="0">
                  <c:v>6.3575693712680126</c:v>
                </c:pt>
                <c:pt idx="1">
                  <c:v>4.7556142668427892</c:v>
                </c:pt>
                <c:pt idx="2">
                  <c:v>3.6569987389659664</c:v>
                </c:pt>
                <c:pt idx="3">
                  <c:v>4.2883211678832023</c:v>
                </c:pt>
                <c:pt idx="4">
                  <c:v>4.8702245552639356</c:v>
                </c:pt>
              </c:numCache>
            </c:numRef>
          </c:val>
          <c:smooth val="0"/>
          <c:extLst>
            <c:ext xmlns:c16="http://schemas.microsoft.com/office/drawing/2014/chart" uri="{C3380CC4-5D6E-409C-BE32-E72D297353CC}">
              <c16:uniqueId val="{00000003-8151-49EB-A6A2-18408831E933}"/>
            </c:ext>
          </c:extLst>
        </c:ser>
        <c:ser>
          <c:idx val="4"/>
          <c:order val="4"/>
          <c:tx>
            <c:strRef>
              <c:f>'Figure 3.9'!$A$32</c:f>
              <c:strCache>
                <c:ptCount val="1"/>
                <c:pt idx="0">
                  <c:v>Corporation tax</c:v>
                </c:pt>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3.9'!$C$32:$H$32</c:f>
              <c:numCache>
                <c:formatCode>General</c:formatCode>
                <c:ptCount val="6"/>
                <c:pt idx="0">
                  <c:v>-1.0110736639383777</c:v>
                </c:pt>
                <c:pt idx="1">
                  <c:v>2.4805447470817032</c:v>
                </c:pt>
                <c:pt idx="2">
                  <c:v>3.607024205030851</c:v>
                </c:pt>
                <c:pt idx="3">
                  <c:v>3.9853412734768723</c:v>
                </c:pt>
                <c:pt idx="4">
                  <c:v>3.524229074889873</c:v>
                </c:pt>
                <c:pt idx="5">
                  <c:v>3.2765957446808436</c:v>
                </c:pt>
              </c:numCache>
            </c:numRef>
          </c:val>
          <c:smooth val="0"/>
          <c:extLst>
            <c:ext xmlns:c16="http://schemas.microsoft.com/office/drawing/2014/chart" uri="{C3380CC4-5D6E-409C-BE32-E72D297353CC}">
              <c16:uniqueId val="{00000004-8151-49EB-A6A2-18408831E933}"/>
            </c:ext>
          </c:extLst>
        </c:ser>
        <c:ser>
          <c:idx val="5"/>
          <c:order val="5"/>
          <c:tx>
            <c:strRef>
              <c:f>'Figure 3.9'!$A$33</c:f>
              <c:strCache>
                <c:ptCount val="1"/>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3.9'!$C$33:$H$33</c:f>
              <c:numCache>
                <c:formatCode>General</c:formatCode>
                <c:ptCount val="6"/>
                <c:pt idx="0">
                  <c:v>-3.8998555609051411</c:v>
                </c:pt>
                <c:pt idx="1">
                  <c:v>4.859719438877752</c:v>
                </c:pt>
                <c:pt idx="2">
                  <c:v>3.822264691829913</c:v>
                </c:pt>
                <c:pt idx="3">
                  <c:v>3.7735849056603765</c:v>
                </c:pt>
                <c:pt idx="4">
                  <c:v>3.81374722838137</c:v>
                </c:pt>
              </c:numCache>
            </c:numRef>
          </c:val>
          <c:smooth val="0"/>
          <c:extLst>
            <c:ext xmlns:c16="http://schemas.microsoft.com/office/drawing/2014/chart" uri="{C3380CC4-5D6E-409C-BE32-E72D297353CC}">
              <c16:uniqueId val="{00000005-8151-49EB-A6A2-18408831E933}"/>
            </c:ext>
          </c:extLst>
        </c:ser>
        <c:ser>
          <c:idx val="6"/>
          <c:order val="6"/>
          <c:tx>
            <c:strRef>
              <c:f>'Figure 3.9'!$A$34</c:f>
              <c:strCache>
                <c:ptCount val="1"/>
                <c:pt idx="0">
                  <c:v>Excise duties</c:v>
                </c:pt>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3.9'!$C$34:$H$34</c:f>
              <c:numCache>
                <c:formatCode>General</c:formatCode>
                <c:ptCount val="6"/>
                <c:pt idx="0">
                  <c:v>8.0258302583025909</c:v>
                </c:pt>
                <c:pt idx="1">
                  <c:v>0.85397096498718295</c:v>
                </c:pt>
                <c:pt idx="2">
                  <c:v>2.6248941574936513</c:v>
                </c:pt>
                <c:pt idx="3">
                  <c:v>2.2277227722772297</c:v>
                </c:pt>
                <c:pt idx="4">
                  <c:v>2.4213075060532718</c:v>
                </c:pt>
                <c:pt idx="5">
                  <c:v>2.5216706067769934</c:v>
                </c:pt>
              </c:numCache>
            </c:numRef>
          </c:val>
          <c:smooth val="0"/>
          <c:extLst>
            <c:ext xmlns:c16="http://schemas.microsoft.com/office/drawing/2014/chart" uri="{C3380CC4-5D6E-409C-BE32-E72D297353CC}">
              <c16:uniqueId val="{00000006-8151-49EB-A6A2-18408831E933}"/>
            </c:ext>
          </c:extLst>
        </c:ser>
        <c:ser>
          <c:idx val="7"/>
          <c:order val="7"/>
          <c:tx>
            <c:strRef>
              <c:f>'Figure 3.9'!$A$35</c:f>
              <c:strCache>
                <c:ptCount val="1"/>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3.9'!$C$35:$H$35</c:f>
              <c:numCache>
                <c:formatCode>General</c:formatCode>
                <c:ptCount val="6"/>
                <c:pt idx="0">
                  <c:v>9.5940959409594129</c:v>
                </c:pt>
                <c:pt idx="1">
                  <c:v>3.0303030303030276</c:v>
                </c:pt>
                <c:pt idx="2">
                  <c:v>2.2058823529411686</c:v>
                </c:pt>
                <c:pt idx="3">
                  <c:v>2.4780175859312692</c:v>
                </c:pt>
                <c:pt idx="4">
                  <c:v>2.6521060842433775</c:v>
                </c:pt>
              </c:numCache>
            </c:numRef>
          </c:val>
          <c:smooth val="0"/>
          <c:extLst>
            <c:ext xmlns:c16="http://schemas.microsoft.com/office/drawing/2014/chart" uri="{C3380CC4-5D6E-409C-BE32-E72D297353CC}">
              <c16:uniqueId val="{00000007-8151-49EB-A6A2-18408831E933}"/>
            </c:ext>
          </c:extLst>
        </c:ser>
        <c:ser>
          <c:idx val="8"/>
          <c:order val="8"/>
          <c:tx>
            <c:strRef>
              <c:f>'Figure 3.9'!$A$36</c:f>
              <c:strCache>
                <c:ptCount val="1"/>
                <c:pt idx="0">
                  <c:v>Stamp duties</c:v>
                </c:pt>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3.9'!$C$36:$H$36</c:f>
              <c:numCache>
                <c:formatCode>General</c:formatCode>
                <c:ptCount val="6"/>
                <c:pt idx="0">
                  <c:v>10.652920962199319</c:v>
                </c:pt>
                <c:pt idx="1">
                  <c:v>2.1739130434782705</c:v>
                </c:pt>
                <c:pt idx="2">
                  <c:v>2.4316109422492405</c:v>
                </c:pt>
                <c:pt idx="3">
                  <c:v>-2.6706231454005969</c:v>
                </c:pt>
                <c:pt idx="4">
                  <c:v>1.2195121951219523</c:v>
                </c:pt>
                <c:pt idx="5">
                  <c:v>2.7108433734939652</c:v>
                </c:pt>
              </c:numCache>
            </c:numRef>
          </c:val>
          <c:smooth val="0"/>
          <c:extLst>
            <c:ext xmlns:c16="http://schemas.microsoft.com/office/drawing/2014/chart" uri="{C3380CC4-5D6E-409C-BE32-E72D297353CC}">
              <c16:uniqueId val="{00000008-8151-49EB-A6A2-18408831E933}"/>
            </c:ext>
          </c:extLst>
        </c:ser>
        <c:ser>
          <c:idx val="9"/>
          <c:order val="9"/>
          <c:tx>
            <c:strRef>
              <c:f>'Figure 3.9'!$A$37</c:f>
              <c:strCache>
                <c:ptCount val="1"/>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3.9'!$C$37:$H$37</c:f>
              <c:numCache>
                <c:formatCode>General</c:formatCode>
                <c:ptCount val="6"/>
              </c:numCache>
            </c:numRef>
          </c:val>
          <c:smooth val="0"/>
          <c:extLst>
            <c:ext xmlns:c16="http://schemas.microsoft.com/office/drawing/2014/chart" uri="{C3380CC4-5D6E-409C-BE32-E72D297353CC}">
              <c16:uniqueId val="{00000009-8151-49EB-A6A2-18408831E933}"/>
            </c:ext>
          </c:extLst>
        </c:ser>
        <c:ser>
          <c:idx val="10"/>
          <c:order val="10"/>
          <c:tx>
            <c:strRef>
              <c:f>'Figure 3.9'!$A$38</c:f>
              <c:strCache>
                <c:ptCount val="1"/>
                <c:pt idx="0">
                  <c:v>Customs</c:v>
                </c:pt>
              </c:strCache>
            </c:strRef>
          </c:tx>
          <c:spPr>
            <a:ln w="28575">
              <a:noFill/>
            </a:ln>
          </c:spPr>
          <c:cat>
            <c:numRef>
              <c:f>'Figure 3.9'!$C$27:$H$27</c:f>
              <c:numCache>
                <c:formatCode>General</c:formatCode>
                <c:ptCount val="6"/>
                <c:pt idx="0">
                  <c:v>2019</c:v>
                </c:pt>
                <c:pt idx="1">
                  <c:v>2020</c:v>
                </c:pt>
                <c:pt idx="2">
                  <c:v>2021</c:v>
                </c:pt>
                <c:pt idx="3">
                  <c:v>2022</c:v>
                </c:pt>
                <c:pt idx="4">
                  <c:v>2023</c:v>
                </c:pt>
                <c:pt idx="5">
                  <c:v>2024</c:v>
                </c:pt>
              </c:numCache>
            </c:numRef>
          </c:cat>
          <c:val>
            <c:numRef>
              <c:f>'Figure 3.9'!$C$38:$H$38</c:f>
              <c:numCache>
                <c:formatCode>General</c:formatCode>
                <c:ptCount val="6"/>
                <c:pt idx="0">
                  <c:v>8.9552238805970177</c:v>
                </c:pt>
                <c:pt idx="1">
                  <c:v>239.72602739726025</c:v>
                </c:pt>
                <c:pt idx="2">
                  <c:v>5.6451612903225756</c:v>
                </c:pt>
                <c:pt idx="3">
                  <c:v>4.961832061068705</c:v>
                </c:pt>
                <c:pt idx="4">
                  <c:v>4.7272727272727355</c:v>
                </c:pt>
                <c:pt idx="5">
                  <c:v>4.861111111111116</c:v>
                </c:pt>
              </c:numCache>
            </c:numRef>
          </c:val>
          <c:smooth val="0"/>
          <c:extLst>
            <c:ext xmlns:c16="http://schemas.microsoft.com/office/drawing/2014/chart" uri="{C3380CC4-5D6E-409C-BE32-E72D297353CC}">
              <c16:uniqueId val="{0000000A-8151-49EB-A6A2-18408831E933}"/>
            </c:ext>
          </c:extLst>
        </c:ser>
        <c:dLbls>
          <c:showLegendKey val="0"/>
          <c:showVal val="0"/>
          <c:showCatName val="0"/>
          <c:showSerName val="0"/>
          <c:showPercent val="0"/>
          <c:showBubbleSize val="0"/>
        </c:dLbls>
        <c:marker val="1"/>
        <c:smooth val="0"/>
        <c:axId val="211799424"/>
        <c:axId val="211805312"/>
      </c:lineChart>
      <c:catAx>
        <c:axId val="211799424"/>
        <c:scaling>
          <c:orientation val="minMax"/>
        </c:scaling>
        <c:delete val="0"/>
        <c:axPos val="b"/>
        <c:numFmt formatCode="General" sourceLinked="1"/>
        <c:majorTickMark val="out"/>
        <c:minorTickMark val="none"/>
        <c:tickLblPos val="low"/>
        <c:crossAx val="211805312"/>
        <c:crosses val="autoZero"/>
        <c:auto val="1"/>
        <c:lblAlgn val="ctr"/>
        <c:lblOffset val="100"/>
        <c:noMultiLvlLbl val="0"/>
      </c:catAx>
      <c:valAx>
        <c:axId val="211805312"/>
        <c:scaling>
          <c:orientation val="minMax"/>
          <c:max val="12"/>
        </c:scaling>
        <c:delete val="0"/>
        <c:axPos val="l"/>
        <c:numFmt formatCode="#,##0" sourceLinked="0"/>
        <c:majorTickMark val="out"/>
        <c:minorTickMark val="none"/>
        <c:tickLblPos val="nextTo"/>
        <c:crossAx val="211799424"/>
        <c:crosses val="autoZero"/>
        <c:crossBetween val="between"/>
      </c:valAx>
    </c:plotArea>
    <c:legend>
      <c:legendPos val="r"/>
      <c:layout>
        <c:manualLayout>
          <c:xMode val="edge"/>
          <c:yMode val="edge"/>
          <c:x val="0.1595528848726179"/>
          <c:y val="3.7483416252072797E-3"/>
          <c:w val="0.40125326736471945"/>
          <c:h val="0.155314262023217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285342704021"/>
          <c:y val="7.1886401326699836E-2"/>
          <c:w val="0.68142211544174436"/>
          <c:h val="0.79815049751243783"/>
        </c:manualLayout>
      </c:layout>
      <c:barChart>
        <c:barDir val="col"/>
        <c:grouping val="stacked"/>
        <c:varyColors val="0"/>
        <c:ser>
          <c:idx val="0"/>
          <c:order val="0"/>
          <c:tx>
            <c:strRef>
              <c:f>'Figure 3.9'!$A$28:$B$28</c:f>
              <c:strCache>
                <c:ptCount val="2"/>
                <c:pt idx="0">
                  <c:v>Income tax</c:v>
                </c:pt>
                <c:pt idx="1">
                  <c:v>Budget 2020</c:v>
                </c:pt>
              </c:strCache>
            </c:strRef>
          </c:tx>
          <c:spPr>
            <a:solidFill>
              <a:schemeClr val="accent4">
                <a:lumMod val="75000"/>
              </a:schemeClr>
            </a:solidFill>
            <a:ln>
              <a:solidFill>
                <a:schemeClr val="bg2">
                  <a:lumMod val="25000"/>
                  <a:lumOff val="75000"/>
                </a:schemeClr>
              </a:solidFill>
            </a:ln>
            <a:effectLst/>
          </c:spPr>
          <c:invertIfNegative val="0"/>
          <c:dPt>
            <c:idx val="0"/>
            <c:invertIfNegative val="0"/>
            <c:bubble3D val="0"/>
            <c:spPr>
              <a:solidFill>
                <a:schemeClr val="accent4">
                  <a:lumMod val="60000"/>
                  <a:lumOff val="40000"/>
                </a:schemeClr>
              </a:solidFill>
              <a:ln>
                <a:solidFill>
                  <a:schemeClr val="bg2">
                    <a:lumMod val="25000"/>
                    <a:lumOff val="75000"/>
                  </a:schemeClr>
                </a:solidFill>
              </a:ln>
              <a:effectLst/>
            </c:spPr>
            <c:extLst>
              <c:ext xmlns:c16="http://schemas.microsoft.com/office/drawing/2014/chart" uri="{C3380CC4-5D6E-409C-BE32-E72D297353CC}">
                <c16:uniqueId val="{00000001-A9B1-4A02-80E2-2C569B3D2CFD}"/>
              </c:ext>
            </c:extLst>
          </c:dPt>
          <c:cat>
            <c:numRef>
              <c:f>'Figure 3.9'!$C$27:$H$27</c:f>
              <c:numCache>
                <c:formatCode>General</c:formatCode>
                <c:ptCount val="6"/>
                <c:pt idx="0">
                  <c:v>2019</c:v>
                </c:pt>
                <c:pt idx="1">
                  <c:v>2020</c:v>
                </c:pt>
                <c:pt idx="2">
                  <c:v>2021</c:v>
                </c:pt>
                <c:pt idx="3">
                  <c:v>2022</c:v>
                </c:pt>
                <c:pt idx="4">
                  <c:v>2023</c:v>
                </c:pt>
                <c:pt idx="5">
                  <c:v>2024</c:v>
                </c:pt>
              </c:numCache>
            </c:numRef>
          </c:cat>
          <c:val>
            <c:numRef>
              <c:f>'Figure 3.9'!$C$28:$H$28</c:f>
              <c:numCache>
                <c:formatCode>General</c:formatCode>
                <c:ptCount val="6"/>
                <c:pt idx="0">
                  <c:v>7.862523540489641</c:v>
                </c:pt>
                <c:pt idx="1">
                  <c:v>4.321257092972508</c:v>
                </c:pt>
                <c:pt idx="2">
                  <c:v>5.1882845188284454</c:v>
                </c:pt>
                <c:pt idx="3">
                  <c:v>5.8870326173428689</c:v>
                </c:pt>
                <c:pt idx="4">
                  <c:v>6.0668670172802308</c:v>
                </c:pt>
                <c:pt idx="5">
                  <c:v>6.5875686205064676</c:v>
                </c:pt>
              </c:numCache>
            </c:numRef>
          </c:val>
          <c:extLst>
            <c:ext xmlns:c16="http://schemas.microsoft.com/office/drawing/2014/chart" uri="{C3380CC4-5D6E-409C-BE32-E72D297353CC}">
              <c16:uniqueId val="{00000002-A9B1-4A02-80E2-2C569B3D2CFD}"/>
            </c:ext>
          </c:extLst>
        </c:ser>
        <c:dLbls>
          <c:showLegendKey val="0"/>
          <c:showVal val="0"/>
          <c:showCatName val="0"/>
          <c:showSerName val="0"/>
          <c:showPercent val="0"/>
          <c:showBubbleSize val="0"/>
        </c:dLbls>
        <c:gapWidth val="0"/>
        <c:overlap val="100"/>
        <c:axId val="1920153839"/>
        <c:axId val="447931055"/>
      </c:barChart>
      <c:lineChart>
        <c:grouping val="standard"/>
        <c:varyColors val="0"/>
        <c:ser>
          <c:idx val="1"/>
          <c:order val="1"/>
          <c:tx>
            <c:strRef>
              <c:f>'Figure 3.9'!$A$29:$B$29</c:f>
              <c:strCache>
                <c:ptCount val="2"/>
                <c:pt idx="0">
                  <c:v>Income tax</c:v>
                </c:pt>
                <c:pt idx="1">
                  <c:v>SPU 2019</c:v>
                </c:pt>
              </c:strCache>
            </c:strRef>
          </c:tx>
          <c:spPr>
            <a:ln w="28575" cap="rnd">
              <a:noFill/>
              <a:round/>
            </a:ln>
            <a:effectLst/>
          </c:spPr>
          <c:marker>
            <c:symbol val="circle"/>
            <c:size val="7"/>
            <c:spPr>
              <a:solidFill>
                <a:schemeClr val="accent3">
                  <a:lumMod val="50000"/>
                  <a:lumOff val="50000"/>
                </a:schemeClr>
              </a:solidFill>
              <a:ln w="9525">
                <a:noFill/>
              </a:ln>
              <a:effectLst/>
            </c:spPr>
          </c:marker>
          <c:cat>
            <c:numRef>
              <c:f>'Figure 3.9'!$C$27:$H$27</c:f>
              <c:numCache>
                <c:formatCode>General</c:formatCode>
                <c:ptCount val="6"/>
                <c:pt idx="0">
                  <c:v>2019</c:v>
                </c:pt>
                <c:pt idx="1">
                  <c:v>2020</c:v>
                </c:pt>
                <c:pt idx="2">
                  <c:v>2021</c:v>
                </c:pt>
                <c:pt idx="3">
                  <c:v>2022</c:v>
                </c:pt>
                <c:pt idx="4">
                  <c:v>2023</c:v>
                </c:pt>
                <c:pt idx="5">
                  <c:v>2024</c:v>
                </c:pt>
              </c:numCache>
            </c:numRef>
          </c:cat>
          <c:val>
            <c:numRef>
              <c:f>'Figure 3.9'!$C$29:$H$29</c:f>
              <c:numCache>
                <c:formatCode>General</c:formatCode>
                <c:ptCount val="6"/>
                <c:pt idx="0">
                  <c:v>7.83898305084747</c:v>
                </c:pt>
                <c:pt idx="1">
                  <c:v>5.5664702030124413</c:v>
                </c:pt>
                <c:pt idx="2">
                  <c:v>5.5417700578990869</c:v>
                </c:pt>
                <c:pt idx="3">
                  <c:v>5.9952978056426298</c:v>
                </c:pt>
                <c:pt idx="4">
                  <c:v>6.3216266173752311</c:v>
                </c:pt>
              </c:numCache>
            </c:numRef>
          </c:val>
          <c:smooth val="0"/>
          <c:extLst>
            <c:ext xmlns:c16="http://schemas.microsoft.com/office/drawing/2014/chart" uri="{C3380CC4-5D6E-409C-BE32-E72D297353CC}">
              <c16:uniqueId val="{00000003-A9B1-4A02-80E2-2C569B3D2CFD}"/>
            </c:ext>
          </c:extLst>
        </c:ser>
        <c:dLbls>
          <c:showLegendKey val="0"/>
          <c:showVal val="0"/>
          <c:showCatName val="0"/>
          <c:showSerName val="0"/>
          <c:showPercent val="0"/>
          <c:showBubbleSize val="0"/>
        </c:dLbls>
        <c:marker val="1"/>
        <c:smooth val="0"/>
        <c:axId val="1920153839"/>
        <c:axId val="447931055"/>
      </c:lineChart>
      <c:catAx>
        <c:axId val="192015383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latin typeface="Source Sans Pro" panose="020B0503030403020204" pitchFamily="34" charset="0"/>
                  </a:rPr>
                  <a:t>Income tax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931055"/>
        <c:crossesAt val="0"/>
        <c:auto val="1"/>
        <c:lblAlgn val="ctr"/>
        <c:lblOffset val="100"/>
        <c:tickLblSkip val="1"/>
        <c:noMultiLvlLbl val="0"/>
      </c:catAx>
      <c:valAx>
        <c:axId val="447931055"/>
        <c:scaling>
          <c:orientation val="minMax"/>
          <c:max val="11"/>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0153839"/>
        <c:crosses val="autoZero"/>
        <c:crossBetween val="between"/>
        <c:majorUnit val="2"/>
      </c:valAx>
      <c:spPr>
        <a:noFill/>
        <a:ln w="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04800387229832E-2"/>
          <c:y val="5.7918739635157548E-2"/>
          <c:w val="0.92687095111490592"/>
          <c:h val="0.81166791044776121"/>
        </c:manualLayout>
      </c:layout>
      <c:barChart>
        <c:barDir val="col"/>
        <c:grouping val="stacked"/>
        <c:varyColors val="0"/>
        <c:ser>
          <c:idx val="0"/>
          <c:order val="0"/>
          <c:tx>
            <c:strRef>
              <c:f>'Figure 3.9'!$A$30:$B$30</c:f>
              <c:strCache>
                <c:ptCount val="2"/>
                <c:pt idx="0">
                  <c:v>VAT</c:v>
                </c:pt>
                <c:pt idx="1">
                  <c:v>Budget 2020</c:v>
                </c:pt>
              </c:strCache>
            </c:strRef>
          </c:tx>
          <c:spPr>
            <a:solidFill>
              <a:schemeClr val="accent4">
                <a:lumMod val="75000"/>
              </a:schemeClr>
            </a:solidFill>
            <a:ln>
              <a:solidFill>
                <a:schemeClr val="bg2">
                  <a:lumMod val="25000"/>
                  <a:lumOff val="75000"/>
                </a:schemeClr>
              </a:solidFill>
            </a:ln>
            <a:effectLst/>
          </c:spPr>
          <c:invertIfNegative val="0"/>
          <c:dPt>
            <c:idx val="0"/>
            <c:invertIfNegative val="0"/>
            <c:bubble3D val="0"/>
            <c:spPr>
              <a:solidFill>
                <a:schemeClr val="accent4">
                  <a:lumMod val="60000"/>
                  <a:lumOff val="40000"/>
                </a:schemeClr>
              </a:solidFill>
              <a:ln>
                <a:solidFill>
                  <a:schemeClr val="bg2">
                    <a:lumMod val="25000"/>
                    <a:lumOff val="75000"/>
                  </a:schemeClr>
                </a:solidFill>
              </a:ln>
              <a:effectLst/>
            </c:spPr>
            <c:extLst>
              <c:ext xmlns:c16="http://schemas.microsoft.com/office/drawing/2014/chart" uri="{C3380CC4-5D6E-409C-BE32-E72D297353CC}">
                <c16:uniqueId val="{00000001-BE46-4FBE-B50C-A5B18585285C}"/>
              </c:ext>
            </c:extLst>
          </c:dPt>
          <c:cat>
            <c:numRef>
              <c:f>'Figure 3.9'!$C$27:$H$27</c:f>
              <c:numCache>
                <c:formatCode>General</c:formatCode>
                <c:ptCount val="6"/>
                <c:pt idx="0">
                  <c:v>2019</c:v>
                </c:pt>
                <c:pt idx="1">
                  <c:v>2020</c:v>
                </c:pt>
                <c:pt idx="2">
                  <c:v>2021</c:v>
                </c:pt>
                <c:pt idx="3">
                  <c:v>2022</c:v>
                </c:pt>
                <c:pt idx="4">
                  <c:v>2023</c:v>
                </c:pt>
                <c:pt idx="5">
                  <c:v>2024</c:v>
                </c:pt>
              </c:numCache>
            </c:numRef>
          </c:cat>
          <c:val>
            <c:numRef>
              <c:f>'Figure 3.9'!$C$30:$H$30</c:f>
              <c:numCache>
                <c:formatCode>General</c:formatCode>
                <c:ptCount val="6"/>
                <c:pt idx="0">
                  <c:v>6.3575693712679904</c:v>
                </c:pt>
                <c:pt idx="1">
                  <c:v>2.1466314398943087</c:v>
                </c:pt>
                <c:pt idx="2">
                  <c:v>3.5887487875848612</c:v>
                </c:pt>
                <c:pt idx="3">
                  <c:v>3.9013732833957482</c:v>
                </c:pt>
                <c:pt idx="4">
                  <c:v>4.3556623610693901</c:v>
                </c:pt>
                <c:pt idx="5">
                  <c:v>4.9222797927461093</c:v>
                </c:pt>
              </c:numCache>
            </c:numRef>
          </c:val>
          <c:extLst>
            <c:ext xmlns:c16="http://schemas.microsoft.com/office/drawing/2014/chart" uri="{C3380CC4-5D6E-409C-BE32-E72D297353CC}">
              <c16:uniqueId val="{00000002-BE46-4FBE-B50C-A5B18585285C}"/>
            </c:ext>
          </c:extLst>
        </c:ser>
        <c:dLbls>
          <c:showLegendKey val="0"/>
          <c:showVal val="0"/>
          <c:showCatName val="0"/>
          <c:showSerName val="0"/>
          <c:showPercent val="0"/>
          <c:showBubbleSize val="0"/>
        </c:dLbls>
        <c:gapWidth val="0"/>
        <c:overlap val="100"/>
        <c:axId val="1920153839"/>
        <c:axId val="447931055"/>
      </c:barChart>
      <c:lineChart>
        <c:grouping val="standard"/>
        <c:varyColors val="0"/>
        <c:ser>
          <c:idx val="1"/>
          <c:order val="1"/>
          <c:tx>
            <c:strRef>
              <c:f>'Figure 3.9'!$A$31:$B$31</c:f>
              <c:strCache>
                <c:ptCount val="2"/>
                <c:pt idx="0">
                  <c:v>VAT</c:v>
                </c:pt>
                <c:pt idx="1">
                  <c:v>SPU 2019</c:v>
                </c:pt>
              </c:strCache>
            </c:strRef>
          </c:tx>
          <c:spPr>
            <a:ln w="28575" cap="rnd">
              <a:noFill/>
              <a:round/>
            </a:ln>
            <a:effectLst/>
          </c:spPr>
          <c:marker>
            <c:symbol val="circle"/>
            <c:size val="7"/>
            <c:spPr>
              <a:solidFill>
                <a:schemeClr val="accent3">
                  <a:lumMod val="50000"/>
                  <a:lumOff val="50000"/>
                </a:schemeClr>
              </a:solidFill>
              <a:ln w="9525">
                <a:noFill/>
              </a:ln>
              <a:effectLst/>
            </c:spPr>
          </c:marker>
          <c:cat>
            <c:numRef>
              <c:f>'Figure 3.9'!$C$27:$H$27</c:f>
              <c:numCache>
                <c:formatCode>General</c:formatCode>
                <c:ptCount val="6"/>
                <c:pt idx="0">
                  <c:v>2019</c:v>
                </c:pt>
                <c:pt idx="1">
                  <c:v>2020</c:v>
                </c:pt>
                <c:pt idx="2">
                  <c:v>2021</c:v>
                </c:pt>
                <c:pt idx="3">
                  <c:v>2022</c:v>
                </c:pt>
                <c:pt idx="4">
                  <c:v>2023</c:v>
                </c:pt>
                <c:pt idx="5">
                  <c:v>2024</c:v>
                </c:pt>
              </c:numCache>
            </c:numRef>
          </c:cat>
          <c:val>
            <c:numRef>
              <c:f>'Figure 3.9'!$C$31:$H$31</c:f>
              <c:numCache>
                <c:formatCode>General</c:formatCode>
                <c:ptCount val="6"/>
                <c:pt idx="0">
                  <c:v>6.3575693712680126</c:v>
                </c:pt>
                <c:pt idx="1">
                  <c:v>4.7556142668427892</c:v>
                </c:pt>
                <c:pt idx="2">
                  <c:v>3.6569987389659664</c:v>
                </c:pt>
                <c:pt idx="3">
                  <c:v>4.2883211678832023</c:v>
                </c:pt>
                <c:pt idx="4">
                  <c:v>4.8702245552639356</c:v>
                </c:pt>
              </c:numCache>
            </c:numRef>
          </c:val>
          <c:smooth val="0"/>
          <c:extLst>
            <c:ext xmlns:c16="http://schemas.microsoft.com/office/drawing/2014/chart" uri="{C3380CC4-5D6E-409C-BE32-E72D297353CC}">
              <c16:uniqueId val="{00000003-BE46-4FBE-B50C-A5B18585285C}"/>
            </c:ext>
          </c:extLst>
        </c:ser>
        <c:dLbls>
          <c:showLegendKey val="0"/>
          <c:showVal val="0"/>
          <c:showCatName val="0"/>
          <c:showSerName val="0"/>
          <c:showPercent val="0"/>
          <c:showBubbleSize val="0"/>
        </c:dLbls>
        <c:marker val="1"/>
        <c:smooth val="0"/>
        <c:axId val="1920153839"/>
        <c:axId val="447931055"/>
      </c:lineChart>
      <c:catAx>
        <c:axId val="192015383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latin typeface="Source Sans Pro" panose="020B0503030403020204" pitchFamily="34" charset="0"/>
                  </a:rPr>
                  <a:t>VAT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931055"/>
        <c:crosses val="autoZero"/>
        <c:auto val="1"/>
        <c:lblAlgn val="ctr"/>
        <c:lblOffset val="100"/>
        <c:noMultiLvlLbl val="0"/>
      </c:catAx>
      <c:valAx>
        <c:axId val="447931055"/>
        <c:scaling>
          <c:orientation val="minMax"/>
          <c:max val="11"/>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bg1"/>
                </a:solidFill>
                <a:latin typeface="+mn-lt"/>
                <a:ea typeface="+mn-ea"/>
                <a:cs typeface="+mn-cs"/>
              </a:defRPr>
            </a:pPr>
            <a:endParaRPr lang="en-US"/>
          </a:p>
        </c:txPr>
        <c:crossAx val="1920153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80291437167235E-2"/>
          <c:y val="3.821185737976783E-2"/>
          <c:w val="0.88954745710162786"/>
          <c:h val="0.81750041459369815"/>
        </c:manualLayout>
      </c:layout>
      <c:barChart>
        <c:barDir val="col"/>
        <c:grouping val="stacked"/>
        <c:varyColors val="0"/>
        <c:ser>
          <c:idx val="0"/>
          <c:order val="0"/>
          <c:tx>
            <c:strRef>
              <c:f>'Figure 3.9'!$A$32:$B$32</c:f>
              <c:strCache>
                <c:ptCount val="2"/>
                <c:pt idx="0">
                  <c:v>Corporation tax</c:v>
                </c:pt>
                <c:pt idx="1">
                  <c:v>Budget 2020</c:v>
                </c:pt>
              </c:strCache>
            </c:strRef>
          </c:tx>
          <c:spPr>
            <a:solidFill>
              <a:schemeClr val="accent4">
                <a:lumMod val="75000"/>
              </a:schemeClr>
            </a:solidFill>
            <a:ln>
              <a:solidFill>
                <a:schemeClr val="bg2">
                  <a:lumMod val="25000"/>
                  <a:lumOff val="75000"/>
                </a:schemeClr>
              </a:solidFill>
            </a:ln>
            <a:effectLst/>
          </c:spPr>
          <c:invertIfNegative val="0"/>
          <c:dPt>
            <c:idx val="0"/>
            <c:invertIfNegative val="0"/>
            <c:bubble3D val="0"/>
            <c:spPr>
              <a:solidFill>
                <a:schemeClr val="accent4">
                  <a:lumMod val="60000"/>
                  <a:lumOff val="40000"/>
                </a:schemeClr>
              </a:solidFill>
              <a:ln>
                <a:solidFill>
                  <a:schemeClr val="bg2">
                    <a:lumMod val="25000"/>
                    <a:lumOff val="75000"/>
                  </a:schemeClr>
                </a:solidFill>
              </a:ln>
              <a:effectLst/>
            </c:spPr>
            <c:extLst>
              <c:ext xmlns:c16="http://schemas.microsoft.com/office/drawing/2014/chart" uri="{C3380CC4-5D6E-409C-BE32-E72D297353CC}">
                <c16:uniqueId val="{00000001-F039-4733-992B-D7FEEA68F436}"/>
              </c:ext>
            </c:extLst>
          </c:dPt>
          <c:cat>
            <c:numRef>
              <c:f>'Figure 3.9'!$C$27:$H$27</c:f>
              <c:numCache>
                <c:formatCode>General</c:formatCode>
                <c:ptCount val="6"/>
                <c:pt idx="0">
                  <c:v>2019</c:v>
                </c:pt>
                <c:pt idx="1">
                  <c:v>2020</c:v>
                </c:pt>
                <c:pt idx="2">
                  <c:v>2021</c:v>
                </c:pt>
                <c:pt idx="3">
                  <c:v>2022</c:v>
                </c:pt>
                <c:pt idx="4">
                  <c:v>2023</c:v>
                </c:pt>
                <c:pt idx="5">
                  <c:v>2024</c:v>
                </c:pt>
              </c:numCache>
            </c:numRef>
          </c:cat>
          <c:val>
            <c:numRef>
              <c:f>'Figure 3.9'!$C$32:$H$32</c:f>
              <c:numCache>
                <c:formatCode>General</c:formatCode>
                <c:ptCount val="6"/>
                <c:pt idx="0">
                  <c:v>-1.0110736639383777</c:v>
                </c:pt>
                <c:pt idx="1">
                  <c:v>2.4805447470817032</c:v>
                </c:pt>
                <c:pt idx="2">
                  <c:v>3.607024205030851</c:v>
                </c:pt>
                <c:pt idx="3">
                  <c:v>3.9853412734768723</c:v>
                </c:pt>
                <c:pt idx="4">
                  <c:v>3.524229074889873</c:v>
                </c:pt>
                <c:pt idx="5">
                  <c:v>3.2765957446808436</c:v>
                </c:pt>
              </c:numCache>
            </c:numRef>
          </c:val>
          <c:extLst>
            <c:ext xmlns:c16="http://schemas.microsoft.com/office/drawing/2014/chart" uri="{C3380CC4-5D6E-409C-BE32-E72D297353CC}">
              <c16:uniqueId val="{00000002-F039-4733-992B-D7FEEA68F436}"/>
            </c:ext>
          </c:extLst>
        </c:ser>
        <c:dLbls>
          <c:showLegendKey val="0"/>
          <c:showVal val="0"/>
          <c:showCatName val="0"/>
          <c:showSerName val="0"/>
          <c:showPercent val="0"/>
          <c:showBubbleSize val="0"/>
        </c:dLbls>
        <c:gapWidth val="0"/>
        <c:overlap val="100"/>
        <c:axId val="1920153839"/>
        <c:axId val="447931055"/>
      </c:barChart>
      <c:lineChart>
        <c:grouping val="standard"/>
        <c:varyColors val="0"/>
        <c:ser>
          <c:idx val="1"/>
          <c:order val="1"/>
          <c:tx>
            <c:strRef>
              <c:f>'Figure 3.9'!$A$33:$B$33</c:f>
              <c:strCache>
                <c:ptCount val="2"/>
                <c:pt idx="0">
                  <c:v>Corporation tax</c:v>
                </c:pt>
                <c:pt idx="1">
                  <c:v>SPU 2019</c:v>
                </c:pt>
              </c:strCache>
            </c:strRef>
          </c:tx>
          <c:spPr>
            <a:ln w="28575" cap="rnd">
              <a:noFill/>
              <a:round/>
            </a:ln>
            <a:effectLst/>
          </c:spPr>
          <c:marker>
            <c:symbol val="circle"/>
            <c:size val="7"/>
            <c:spPr>
              <a:solidFill>
                <a:schemeClr val="accent3">
                  <a:lumMod val="50000"/>
                  <a:lumOff val="50000"/>
                </a:schemeClr>
              </a:solidFill>
              <a:ln w="9525">
                <a:noFill/>
              </a:ln>
              <a:effectLst/>
            </c:spPr>
          </c:marker>
          <c:cat>
            <c:numRef>
              <c:f>'Figure 3.9'!$C$27:$H$27</c:f>
              <c:numCache>
                <c:formatCode>General</c:formatCode>
                <c:ptCount val="6"/>
                <c:pt idx="0">
                  <c:v>2019</c:v>
                </c:pt>
                <c:pt idx="1">
                  <c:v>2020</c:v>
                </c:pt>
                <c:pt idx="2">
                  <c:v>2021</c:v>
                </c:pt>
                <c:pt idx="3">
                  <c:v>2022</c:v>
                </c:pt>
                <c:pt idx="4">
                  <c:v>2023</c:v>
                </c:pt>
                <c:pt idx="5">
                  <c:v>2024</c:v>
                </c:pt>
              </c:numCache>
            </c:numRef>
          </c:cat>
          <c:val>
            <c:numRef>
              <c:f>'Figure 3.9'!$C$33:$H$33</c:f>
              <c:numCache>
                <c:formatCode>General</c:formatCode>
                <c:ptCount val="6"/>
                <c:pt idx="0">
                  <c:v>-3.8998555609051411</c:v>
                </c:pt>
                <c:pt idx="1">
                  <c:v>4.859719438877752</c:v>
                </c:pt>
                <c:pt idx="2">
                  <c:v>3.822264691829913</c:v>
                </c:pt>
                <c:pt idx="3">
                  <c:v>3.7735849056603765</c:v>
                </c:pt>
                <c:pt idx="4">
                  <c:v>3.81374722838137</c:v>
                </c:pt>
              </c:numCache>
            </c:numRef>
          </c:val>
          <c:smooth val="0"/>
          <c:extLst>
            <c:ext xmlns:c16="http://schemas.microsoft.com/office/drawing/2014/chart" uri="{C3380CC4-5D6E-409C-BE32-E72D297353CC}">
              <c16:uniqueId val="{00000003-F039-4733-992B-D7FEEA68F436}"/>
            </c:ext>
          </c:extLst>
        </c:ser>
        <c:dLbls>
          <c:showLegendKey val="0"/>
          <c:showVal val="0"/>
          <c:showCatName val="0"/>
          <c:showSerName val="0"/>
          <c:showPercent val="0"/>
          <c:showBubbleSize val="0"/>
        </c:dLbls>
        <c:marker val="1"/>
        <c:smooth val="0"/>
        <c:axId val="1920153839"/>
        <c:axId val="447931055"/>
      </c:lineChart>
      <c:catAx>
        <c:axId val="192015383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r>
                  <a:rPr lang="en-GB" b="1">
                    <a:latin typeface="Source Sans Pro" panose="020B0503030403020204" pitchFamily="34" charset="0"/>
                  </a:rPr>
                  <a:t>Corporation</a:t>
                </a:r>
                <a:r>
                  <a:rPr lang="en-GB" b="1" baseline="0">
                    <a:latin typeface="Source Sans Pro" panose="020B0503030403020204" pitchFamily="34" charset="0"/>
                  </a:rPr>
                  <a:t> tax</a:t>
                </a:r>
                <a:endParaRPr lang="en-GB" b="1">
                  <a:latin typeface="Source Sans Pro" panose="020B0503030403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931055"/>
        <c:crosses val="autoZero"/>
        <c:auto val="1"/>
        <c:lblAlgn val="ctr"/>
        <c:lblOffset val="100"/>
        <c:noMultiLvlLbl val="0"/>
      </c:catAx>
      <c:valAx>
        <c:axId val="447931055"/>
        <c:scaling>
          <c:orientation val="minMax"/>
          <c:max val="1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 b="0" i="0" u="none" strike="noStrike" kern="1200" baseline="0">
                <a:solidFill>
                  <a:schemeClr val="bg1"/>
                </a:solidFill>
                <a:latin typeface="+mn-lt"/>
                <a:ea typeface="+mn-ea"/>
                <a:cs typeface="+mn-cs"/>
              </a:defRPr>
            </a:pPr>
            <a:endParaRPr lang="en-US"/>
          </a:p>
        </c:txPr>
        <c:crossAx val="1920153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314294892526199E-2"/>
          <c:y val="3.75116652085156E-2"/>
          <c:w val="0.92637773572129301"/>
          <c:h val="0.84269028871391105"/>
        </c:manualLayout>
      </c:layout>
      <c:areaChart>
        <c:grouping val="stacked"/>
        <c:varyColors val="0"/>
        <c:ser>
          <c:idx val="0"/>
          <c:order val="0"/>
          <c:tx>
            <c:strRef>
              <c:f>'Figure 1.4'!$B$3</c:f>
              <c:strCache>
                <c:ptCount val="1"/>
                <c:pt idx="0">
                  <c:v>Min</c:v>
                </c:pt>
              </c:strCache>
            </c:strRef>
          </c:tx>
          <c:spPr>
            <a:noFill/>
            <a:ln w="19050">
              <a:noFill/>
            </a:ln>
          </c:spPr>
          <c:cat>
            <c:numRef>
              <c:f>'Figure 1.4'!$A$4:$A$26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1.4'!$B$4:$B$26</c:f>
              <c:numCache>
                <c:formatCode>0.0</c:formatCode>
                <c:ptCount val="23"/>
                <c:pt idx="0">
                  <c:v>1.0145226753728598</c:v>
                </c:pt>
                <c:pt idx="1">
                  <c:v>-0.21039139999455389</c:v>
                </c:pt>
                <c:pt idx="2">
                  <c:v>-0.51249431711721027</c:v>
                </c:pt>
                <c:pt idx="3">
                  <c:v>1.29595501381724</c:v>
                </c:pt>
                <c:pt idx="4">
                  <c:v>1.994362956066106</c:v>
                </c:pt>
                <c:pt idx="5">
                  <c:v>2.428789908443385</c:v>
                </c:pt>
                <c:pt idx="6">
                  <c:v>3.8096432383466294</c:v>
                </c:pt>
                <c:pt idx="7">
                  <c:v>2.2051362767516487</c:v>
                </c:pt>
                <c:pt idx="8">
                  <c:v>-2.844777673893871</c:v>
                </c:pt>
                <c:pt idx="9">
                  <c:v>-5.5795143811683525</c:v>
                </c:pt>
                <c:pt idx="10">
                  <c:v>-6.2451819081927571</c:v>
                </c:pt>
                <c:pt idx="11">
                  <c:v>-6.2577597250915025</c:v>
                </c:pt>
                <c:pt idx="12">
                  <c:v>-5.9831194077058196</c:v>
                </c:pt>
                <c:pt idx="13">
                  <c:v>-4.9712364520788892</c:v>
                </c:pt>
                <c:pt idx="14">
                  <c:v>-4.3593166900124034</c:v>
                </c:pt>
                <c:pt idx="15">
                  <c:v>-3.582420968639771</c:v>
                </c:pt>
                <c:pt idx="16">
                  <c:v>-2.4342988415758486</c:v>
                </c:pt>
                <c:pt idx="17">
                  <c:v>-1.7845110216765887</c:v>
                </c:pt>
                <c:pt idx="18">
                  <c:v>-1.3359375943481022</c:v>
                </c:pt>
                <c:pt idx="19">
                  <c:v>-1.0283776166413703</c:v>
                </c:pt>
                <c:pt idx="20">
                  <c:v>-0.52123059863756105</c:v>
                </c:pt>
                <c:pt idx="21">
                  <c:v>-5.4055602829825619E-2</c:v>
                </c:pt>
                <c:pt idx="22">
                  <c:v>-0.42331754686733541</c:v>
                </c:pt>
              </c:numCache>
            </c:numRef>
          </c:val>
          <c:extLst>
            <c:ext xmlns:c16="http://schemas.microsoft.com/office/drawing/2014/chart" uri="{C3380CC4-5D6E-409C-BE32-E72D297353CC}">
              <c16:uniqueId val="{00000000-4B97-4C76-92A9-DD5C4D048F4C}"/>
            </c:ext>
          </c:extLst>
        </c:ser>
        <c:ser>
          <c:idx val="1"/>
          <c:order val="1"/>
          <c:tx>
            <c:strRef>
              <c:f>'Figure 1.4'!$C$3</c:f>
              <c:strCache>
                <c:ptCount val="1"/>
                <c:pt idx="0">
                  <c:v>Range</c:v>
                </c:pt>
              </c:strCache>
            </c:strRef>
          </c:tx>
          <c:spPr>
            <a:solidFill>
              <a:srgbClr val="48AC98">
                <a:lumMod val="40000"/>
                <a:lumOff val="60000"/>
              </a:srgbClr>
            </a:solidFill>
            <a:ln w="19050">
              <a:noFill/>
            </a:ln>
            <a:effectLst>
              <a:glow>
                <a:srgbClr val="4F81BD">
                  <a:alpha val="0"/>
                </a:srgbClr>
              </a:glow>
              <a:softEdge rad="25400"/>
            </a:effectLst>
          </c:spPr>
          <c:cat>
            <c:numRef>
              <c:f>'Figure 1.4'!$A$4:$A$26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1.4'!$C$4:$C$26</c:f>
              <c:numCache>
                <c:formatCode>0.0</c:formatCode>
                <c:ptCount val="23"/>
                <c:pt idx="0">
                  <c:v>3.1072921933459523</c:v>
                </c:pt>
                <c:pt idx="1">
                  <c:v>5.019495510254294</c:v>
                </c:pt>
                <c:pt idx="2">
                  <c:v>5.3686200815572205</c:v>
                </c:pt>
                <c:pt idx="3">
                  <c:v>3.8382677385860315</c:v>
                </c:pt>
                <c:pt idx="4">
                  <c:v>3.3863639832389296</c:v>
                </c:pt>
                <c:pt idx="5">
                  <c:v>4.5961710575999746</c:v>
                </c:pt>
                <c:pt idx="6">
                  <c:v>4.3150064951070171</c:v>
                </c:pt>
                <c:pt idx="7">
                  <c:v>3.1852418965028333</c:v>
                </c:pt>
                <c:pt idx="8">
                  <c:v>3.0182174222037759</c:v>
                </c:pt>
                <c:pt idx="9">
                  <c:v>4.607433161421195</c:v>
                </c:pt>
                <c:pt idx="10">
                  <c:v>3.0768371976986559</c:v>
                </c:pt>
                <c:pt idx="11">
                  <c:v>3.9537255013909474</c:v>
                </c:pt>
                <c:pt idx="12">
                  <c:v>3.7505437886523882</c:v>
                </c:pt>
                <c:pt idx="13">
                  <c:v>3.7073035598430542</c:v>
                </c:pt>
                <c:pt idx="14">
                  <c:v>4.5096871598154511</c:v>
                </c:pt>
                <c:pt idx="15">
                  <c:v>4.1561433675825423</c:v>
                </c:pt>
                <c:pt idx="16">
                  <c:v>3.9654120715489944</c:v>
                </c:pt>
                <c:pt idx="17">
                  <c:v>3.8559497673867016</c:v>
                </c:pt>
                <c:pt idx="18">
                  <c:v>3.4830848149700819</c:v>
                </c:pt>
                <c:pt idx="19">
                  <c:v>2.5445060809518574</c:v>
                </c:pt>
                <c:pt idx="20">
                  <c:v>2.0912955767936281</c:v>
                </c:pt>
                <c:pt idx="21">
                  <c:v>1.7539313559710707</c:v>
                </c:pt>
                <c:pt idx="22">
                  <c:v>2.2944571230424771</c:v>
                </c:pt>
              </c:numCache>
            </c:numRef>
          </c:val>
          <c:extLst>
            <c:ext xmlns:c16="http://schemas.microsoft.com/office/drawing/2014/chart" uri="{C3380CC4-5D6E-409C-BE32-E72D297353CC}">
              <c16:uniqueId val="{00000001-4B97-4C76-92A9-DD5C4D048F4C}"/>
            </c:ext>
          </c:extLst>
        </c:ser>
        <c:dLbls>
          <c:showLegendKey val="0"/>
          <c:showVal val="0"/>
          <c:showCatName val="0"/>
          <c:showSerName val="0"/>
          <c:showPercent val="0"/>
          <c:showBubbleSize val="0"/>
        </c:dLbls>
        <c:axId val="964539936"/>
        <c:axId val="859410128"/>
      </c:areaChart>
      <c:lineChart>
        <c:grouping val="standard"/>
        <c:varyColors val="0"/>
        <c:ser>
          <c:idx val="2"/>
          <c:order val="2"/>
          <c:tx>
            <c:strRef>
              <c:f>'Figure 1.4'!$D$3</c:f>
              <c:strCache>
                <c:ptCount val="1"/>
                <c:pt idx="0">
                  <c:v>Mid-Range</c:v>
                </c:pt>
              </c:strCache>
            </c:strRef>
          </c:tx>
          <c:spPr>
            <a:ln w="28575">
              <a:solidFill>
                <a:srgbClr val="0A3D50"/>
              </a:solidFill>
            </a:ln>
          </c:spPr>
          <c:marker>
            <c:symbol val="none"/>
          </c:marker>
          <c:cat>
            <c:numRef>
              <c:f>'Figure 1.4'!$A$4:$A$26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1.4'!$D$4:$D$26</c:f>
              <c:numCache>
                <c:formatCode>0.0</c:formatCode>
                <c:ptCount val="23"/>
                <c:pt idx="0">
                  <c:v>2.5681687720458362</c:v>
                </c:pt>
                <c:pt idx="1">
                  <c:v>2.2993563551325935</c:v>
                </c:pt>
                <c:pt idx="2">
                  <c:v>2.1718157236614002</c:v>
                </c:pt>
                <c:pt idx="3">
                  <c:v>3.2150888831102558</c:v>
                </c:pt>
                <c:pt idx="4">
                  <c:v>3.6875449476855713</c:v>
                </c:pt>
                <c:pt idx="5">
                  <c:v>4.7268754372433719</c:v>
                </c:pt>
                <c:pt idx="6">
                  <c:v>5.9671464859001375</c:v>
                </c:pt>
                <c:pt idx="7">
                  <c:v>3.7977572250030658</c:v>
                </c:pt>
                <c:pt idx="8">
                  <c:v>-1.3356689627919831</c:v>
                </c:pt>
                <c:pt idx="9">
                  <c:v>-3.275797800457755</c:v>
                </c:pt>
                <c:pt idx="10">
                  <c:v>-4.7067633093434296</c:v>
                </c:pt>
                <c:pt idx="11">
                  <c:v>-4.280896974396029</c:v>
                </c:pt>
                <c:pt idx="12">
                  <c:v>-4.1078475133796255</c:v>
                </c:pt>
                <c:pt idx="13">
                  <c:v>-3.1175846721573621</c:v>
                </c:pt>
                <c:pt idx="14">
                  <c:v>-2.1044731101046779</c:v>
                </c:pt>
                <c:pt idx="15">
                  <c:v>-1.5043492848484996</c:v>
                </c:pt>
                <c:pt idx="16">
                  <c:v>-0.45159280580135142</c:v>
                </c:pt>
                <c:pt idx="17">
                  <c:v>0.14346386201676209</c:v>
                </c:pt>
                <c:pt idx="18">
                  <c:v>0.40560481313693875</c:v>
                </c:pt>
                <c:pt idx="19">
                  <c:v>0.2438754238345584</c:v>
                </c:pt>
                <c:pt idx="20">
                  <c:v>0.52441718975925311</c:v>
                </c:pt>
                <c:pt idx="21">
                  <c:v>0.8229100751557098</c:v>
                </c:pt>
                <c:pt idx="22">
                  <c:v>0.72391101465390284</c:v>
                </c:pt>
              </c:numCache>
            </c:numRef>
          </c:val>
          <c:smooth val="1"/>
          <c:extLst>
            <c:ext xmlns:c16="http://schemas.microsoft.com/office/drawing/2014/chart" uri="{C3380CC4-5D6E-409C-BE32-E72D297353CC}">
              <c16:uniqueId val="{00000002-4B97-4C76-92A9-DD5C4D048F4C}"/>
            </c:ext>
          </c:extLst>
        </c:ser>
        <c:ser>
          <c:idx val="3"/>
          <c:order val="3"/>
          <c:tx>
            <c:strRef>
              <c:f>'Figure 1.4'!$E$3</c:f>
              <c:strCache>
                <c:ptCount val="1"/>
                <c:pt idx="0">
                  <c:v>Using SPU's (Soft Brexit) Forecasts</c:v>
                </c:pt>
              </c:strCache>
            </c:strRef>
          </c:tx>
          <c:spPr>
            <a:ln w="12700">
              <a:solidFill>
                <a:srgbClr val="0A3D50"/>
              </a:solidFill>
              <a:prstDash val="sysDash"/>
            </a:ln>
          </c:spPr>
          <c:marker>
            <c:symbol val="none"/>
          </c:marker>
          <c:cat>
            <c:numRef>
              <c:f>'Figure 1.4'!$A$4:$A$26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1.4'!$E$4:$E$26</c:f>
              <c:numCache>
                <c:formatCode>0.0</c:formatCode>
                <c:ptCount val="23"/>
                <c:pt idx="16">
                  <c:v>-0.12057796524740499</c:v>
                </c:pt>
                <c:pt idx="17">
                  <c:v>0.79518622152803997</c:v>
                </c:pt>
                <c:pt idx="18">
                  <c:v>1.00223796339617</c:v>
                </c:pt>
                <c:pt idx="19">
                  <c:v>1.0749415822474699</c:v>
                </c:pt>
                <c:pt idx="20">
                  <c:v>1.1441659211623401</c:v>
                </c:pt>
                <c:pt idx="21">
                  <c:v>1.13214873826323</c:v>
                </c:pt>
                <c:pt idx="22">
                  <c:v>1.2399769647690999</c:v>
                </c:pt>
              </c:numCache>
            </c:numRef>
          </c:val>
          <c:smooth val="0"/>
          <c:extLst>
            <c:ext xmlns:c16="http://schemas.microsoft.com/office/drawing/2014/chart" uri="{C3380CC4-5D6E-409C-BE32-E72D297353CC}">
              <c16:uniqueId val="{00000003-4B97-4C76-92A9-DD5C4D048F4C}"/>
            </c:ext>
          </c:extLst>
        </c:ser>
        <c:dLbls>
          <c:showLegendKey val="0"/>
          <c:showVal val="0"/>
          <c:showCatName val="0"/>
          <c:showSerName val="0"/>
          <c:showPercent val="0"/>
          <c:showBubbleSize val="0"/>
        </c:dLbls>
        <c:marker val="1"/>
        <c:smooth val="0"/>
        <c:axId val="964539936"/>
        <c:axId val="859410128"/>
      </c:lineChart>
      <c:catAx>
        <c:axId val="96453993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859410128"/>
        <c:crosses val="autoZero"/>
        <c:auto val="1"/>
        <c:lblAlgn val="ctr"/>
        <c:lblOffset val="100"/>
        <c:tickLblSkip val="2"/>
        <c:noMultiLvlLbl val="0"/>
      </c:catAx>
      <c:valAx>
        <c:axId val="859410128"/>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964539936"/>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8148148148148"/>
          <c:y val="9.6355721393034822E-3"/>
          <c:w val="0.68568981481481484"/>
          <c:h val="0.82298917393319004"/>
        </c:manualLayout>
      </c:layout>
      <c:barChart>
        <c:barDir val="col"/>
        <c:grouping val="stacked"/>
        <c:varyColors val="0"/>
        <c:ser>
          <c:idx val="0"/>
          <c:order val="0"/>
          <c:tx>
            <c:strRef>
              <c:f>'Figure 3.9'!$A$34:$B$34</c:f>
              <c:strCache>
                <c:ptCount val="2"/>
                <c:pt idx="0">
                  <c:v>Excise duties</c:v>
                </c:pt>
                <c:pt idx="1">
                  <c:v>Budget 2020</c:v>
                </c:pt>
              </c:strCache>
            </c:strRef>
          </c:tx>
          <c:spPr>
            <a:solidFill>
              <a:schemeClr val="accent4">
                <a:lumMod val="75000"/>
              </a:schemeClr>
            </a:solidFill>
            <a:ln>
              <a:solidFill>
                <a:schemeClr val="bg2">
                  <a:lumMod val="25000"/>
                  <a:lumOff val="75000"/>
                </a:schemeClr>
              </a:solidFill>
            </a:ln>
            <a:effectLst/>
          </c:spPr>
          <c:invertIfNegative val="0"/>
          <c:dPt>
            <c:idx val="0"/>
            <c:invertIfNegative val="0"/>
            <c:bubble3D val="0"/>
            <c:spPr>
              <a:solidFill>
                <a:schemeClr val="accent4">
                  <a:lumMod val="60000"/>
                  <a:lumOff val="40000"/>
                </a:schemeClr>
              </a:solidFill>
              <a:ln>
                <a:solidFill>
                  <a:schemeClr val="bg2">
                    <a:lumMod val="25000"/>
                    <a:lumOff val="75000"/>
                  </a:schemeClr>
                </a:solidFill>
              </a:ln>
              <a:effectLst/>
            </c:spPr>
            <c:extLst>
              <c:ext xmlns:c16="http://schemas.microsoft.com/office/drawing/2014/chart" uri="{C3380CC4-5D6E-409C-BE32-E72D297353CC}">
                <c16:uniqueId val="{00000001-6654-40CC-AC36-1714F411DC13}"/>
              </c:ext>
            </c:extLst>
          </c:dPt>
          <c:cat>
            <c:numRef>
              <c:f>'Figure 3.9'!$C$27:$H$27</c:f>
              <c:numCache>
                <c:formatCode>General</c:formatCode>
                <c:ptCount val="6"/>
                <c:pt idx="0">
                  <c:v>2019</c:v>
                </c:pt>
                <c:pt idx="1">
                  <c:v>2020</c:v>
                </c:pt>
                <c:pt idx="2">
                  <c:v>2021</c:v>
                </c:pt>
                <c:pt idx="3">
                  <c:v>2022</c:v>
                </c:pt>
                <c:pt idx="4">
                  <c:v>2023</c:v>
                </c:pt>
                <c:pt idx="5">
                  <c:v>2024</c:v>
                </c:pt>
              </c:numCache>
            </c:numRef>
          </c:cat>
          <c:val>
            <c:numRef>
              <c:f>'Figure 3.9'!$C$34:$H$34</c:f>
              <c:numCache>
                <c:formatCode>General</c:formatCode>
                <c:ptCount val="6"/>
                <c:pt idx="0">
                  <c:v>8.0258302583025909</c:v>
                </c:pt>
                <c:pt idx="1">
                  <c:v>0.85397096498718295</c:v>
                </c:pt>
                <c:pt idx="2">
                  <c:v>2.6248941574936513</c:v>
                </c:pt>
                <c:pt idx="3">
                  <c:v>2.2277227722772297</c:v>
                </c:pt>
                <c:pt idx="4">
                  <c:v>2.4213075060532718</c:v>
                </c:pt>
                <c:pt idx="5">
                  <c:v>2.5216706067769934</c:v>
                </c:pt>
              </c:numCache>
            </c:numRef>
          </c:val>
          <c:extLst>
            <c:ext xmlns:c16="http://schemas.microsoft.com/office/drawing/2014/chart" uri="{C3380CC4-5D6E-409C-BE32-E72D297353CC}">
              <c16:uniqueId val="{00000002-6654-40CC-AC36-1714F411DC13}"/>
            </c:ext>
          </c:extLst>
        </c:ser>
        <c:dLbls>
          <c:showLegendKey val="0"/>
          <c:showVal val="0"/>
          <c:showCatName val="0"/>
          <c:showSerName val="0"/>
          <c:showPercent val="0"/>
          <c:showBubbleSize val="0"/>
        </c:dLbls>
        <c:gapWidth val="0"/>
        <c:overlap val="100"/>
        <c:axId val="1920153839"/>
        <c:axId val="447931055"/>
      </c:barChart>
      <c:lineChart>
        <c:grouping val="standard"/>
        <c:varyColors val="0"/>
        <c:ser>
          <c:idx val="1"/>
          <c:order val="1"/>
          <c:tx>
            <c:strRef>
              <c:f>'Figure 3.9'!$A$35:$B$35</c:f>
              <c:strCache>
                <c:ptCount val="2"/>
                <c:pt idx="0">
                  <c:v>Excise duties</c:v>
                </c:pt>
                <c:pt idx="1">
                  <c:v>SPU 2019</c:v>
                </c:pt>
              </c:strCache>
            </c:strRef>
          </c:tx>
          <c:spPr>
            <a:ln w="28575" cap="rnd">
              <a:noFill/>
              <a:round/>
            </a:ln>
            <a:effectLst/>
          </c:spPr>
          <c:marker>
            <c:symbol val="circle"/>
            <c:size val="7"/>
            <c:spPr>
              <a:solidFill>
                <a:schemeClr val="accent3">
                  <a:lumMod val="50000"/>
                  <a:lumOff val="50000"/>
                </a:schemeClr>
              </a:solidFill>
              <a:ln w="9525">
                <a:noFill/>
              </a:ln>
              <a:effectLst/>
            </c:spPr>
          </c:marker>
          <c:cat>
            <c:numRef>
              <c:f>'Figure 3.9'!$C$27:$H$27</c:f>
              <c:numCache>
                <c:formatCode>General</c:formatCode>
                <c:ptCount val="6"/>
                <c:pt idx="0">
                  <c:v>2019</c:v>
                </c:pt>
                <c:pt idx="1">
                  <c:v>2020</c:v>
                </c:pt>
                <c:pt idx="2">
                  <c:v>2021</c:v>
                </c:pt>
                <c:pt idx="3">
                  <c:v>2022</c:v>
                </c:pt>
                <c:pt idx="4">
                  <c:v>2023</c:v>
                </c:pt>
                <c:pt idx="5">
                  <c:v>2024</c:v>
                </c:pt>
              </c:numCache>
            </c:numRef>
          </c:cat>
          <c:val>
            <c:numRef>
              <c:f>'Figure 3.9'!$C$35:$H$35</c:f>
              <c:numCache>
                <c:formatCode>General</c:formatCode>
                <c:ptCount val="6"/>
                <c:pt idx="0">
                  <c:v>9.5940959409594129</c:v>
                </c:pt>
                <c:pt idx="1">
                  <c:v>3.0303030303030276</c:v>
                </c:pt>
                <c:pt idx="2">
                  <c:v>2.2058823529411686</c:v>
                </c:pt>
                <c:pt idx="3">
                  <c:v>2.4780175859312692</c:v>
                </c:pt>
                <c:pt idx="4">
                  <c:v>2.6521060842433775</c:v>
                </c:pt>
              </c:numCache>
            </c:numRef>
          </c:val>
          <c:smooth val="0"/>
          <c:extLst>
            <c:ext xmlns:c16="http://schemas.microsoft.com/office/drawing/2014/chart" uri="{C3380CC4-5D6E-409C-BE32-E72D297353CC}">
              <c16:uniqueId val="{00000003-6654-40CC-AC36-1714F411DC13}"/>
            </c:ext>
          </c:extLst>
        </c:ser>
        <c:dLbls>
          <c:showLegendKey val="0"/>
          <c:showVal val="0"/>
          <c:showCatName val="0"/>
          <c:showSerName val="0"/>
          <c:showPercent val="0"/>
          <c:showBubbleSize val="0"/>
        </c:dLbls>
        <c:marker val="1"/>
        <c:smooth val="0"/>
        <c:axId val="1920153839"/>
        <c:axId val="447931055"/>
      </c:lineChart>
      <c:catAx>
        <c:axId val="192015383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latin typeface="Source Sans Pro" panose="020B0503030403020204" pitchFamily="34" charset="0"/>
                  </a:rPr>
                  <a:t>Excise duties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931055"/>
        <c:crosses val="autoZero"/>
        <c:auto val="1"/>
        <c:lblAlgn val="ctr"/>
        <c:lblOffset val="100"/>
        <c:noMultiLvlLbl val="0"/>
      </c:catAx>
      <c:valAx>
        <c:axId val="447931055"/>
        <c:scaling>
          <c:orientation val="minMax"/>
          <c:max val="11"/>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 b="0" i="0" u="none" strike="noStrike" kern="1200" baseline="0">
                <a:solidFill>
                  <a:schemeClr val="bg1"/>
                </a:solidFill>
                <a:latin typeface="+mn-lt"/>
                <a:ea typeface="+mn-ea"/>
                <a:cs typeface="+mn-cs"/>
              </a:defRPr>
            </a:pPr>
            <a:endParaRPr lang="en-US"/>
          </a:p>
        </c:txPr>
        <c:crossAx val="1920153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2554303047769"/>
          <c:y val="3.1592039800995023E-2"/>
          <c:w val="0.63079007747813653"/>
          <c:h val="0.81797719734660024"/>
        </c:manualLayout>
      </c:layout>
      <c:barChart>
        <c:barDir val="col"/>
        <c:grouping val="stacked"/>
        <c:varyColors val="0"/>
        <c:ser>
          <c:idx val="0"/>
          <c:order val="0"/>
          <c:tx>
            <c:strRef>
              <c:f>'Figure 3.9'!$A$40:$B$40</c:f>
              <c:strCache>
                <c:ptCount val="2"/>
                <c:pt idx="0">
                  <c:v>PRSI</c:v>
                </c:pt>
                <c:pt idx="1">
                  <c:v>Budget 2020</c:v>
                </c:pt>
              </c:strCache>
            </c:strRef>
          </c:tx>
          <c:spPr>
            <a:solidFill>
              <a:schemeClr val="accent4">
                <a:lumMod val="75000"/>
              </a:schemeClr>
            </a:solidFill>
            <a:ln>
              <a:solidFill>
                <a:schemeClr val="bg2">
                  <a:lumMod val="25000"/>
                  <a:lumOff val="75000"/>
                </a:schemeClr>
              </a:solidFill>
            </a:ln>
            <a:effectLst/>
          </c:spPr>
          <c:invertIfNegative val="0"/>
          <c:dPt>
            <c:idx val="0"/>
            <c:invertIfNegative val="0"/>
            <c:bubble3D val="0"/>
            <c:spPr>
              <a:solidFill>
                <a:schemeClr val="accent4">
                  <a:lumMod val="60000"/>
                  <a:lumOff val="40000"/>
                </a:schemeClr>
              </a:solidFill>
              <a:ln>
                <a:solidFill>
                  <a:schemeClr val="bg2">
                    <a:lumMod val="25000"/>
                    <a:lumOff val="75000"/>
                  </a:schemeClr>
                </a:solidFill>
              </a:ln>
              <a:effectLst/>
            </c:spPr>
            <c:extLst>
              <c:ext xmlns:c16="http://schemas.microsoft.com/office/drawing/2014/chart" uri="{C3380CC4-5D6E-409C-BE32-E72D297353CC}">
                <c16:uniqueId val="{00000001-B082-402A-BDCF-5844F0982013}"/>
              </c:ext>
            </c:extLst>
          </c:dPt>
          <c:cat>
            <c:numRef>
              <c:f>'Figure 3.9'!$C$27:$H$27</c:f>
              <c:numCache>
                <c:formatCode>General</c:formatCode>
                <c:ptCount val="6"/>
                <c:pt idx="0">
                  <c:v>2019</c:v>
                </c:pt>
                <c:pt idx="1">
                  <c:v>2020</c:v>
                </c:pt>
                <c:pt idx="2">
                  <c:v>2021</c:v>
                </c:pt>
                <c:pt idx="3">
                  <c:v>2022</c:v>
                </c:pt>
                <c:pt idx="4">
                  <c:v>2023</c:v>
                </c:pt>
                <c:pt idx="5">
                  <c:v>2024</c:v>
                </c:pt>
              </c:numCache>
            </c:numRef>
          </c:cat>
          <c:val>
            <c:numRef>
              <c:f>'Figure 3.9'!$C$40:$H$40</c:f>
              <c:numCache>
                <c:formatCode>General</c:formatCode>
                <c:ptCount val="6"/>
                <c:pt idx="0">
                  <c:v>10.7986038060629</c:v>
                </c:pt>
                <c:pt idx="1">
                  <c:v>4.5244303357180549</c:v>
                </c:pt>
                <c:pt idx="2">
                  <c:v>4.9375661620323807</c:v>
                </c:pt>
                <c:pt idx="3">
                  <c:v>5.2701445817641579</c:v>
                </c:pt>
                <c:pt idx="4">
                  <c:v>5.7117848309143238</c:v>
                </c:pt>
                <c:pt idx="5">
                  <c:v>6.1107630605009344</c:v>
                </c:pt>
              </c:numCache>
            </c:numRef>
          </c:val>
          <c:extLst>
            <c:ext xmlns:c16="http://schemas.microsoft.com/office/drawing/2014/chart" uri="{C3380CC4-5D6E-409C-BE32-E72D297353CC}">
              <c16:uniqueId val="{00000002-B082-402A-BDCF-5844F0982013}"/>
            </c:ext>
          </c:extLst>
        </c:ser>
        <c:dLbls>
          <c:showLegendKey val="0"/>
          <c:showVal val="0"/>
          <c:showCatName val="0"/>
          <c:showSerName val="0"/>
          <c:showPercent val="0"/>
          <c:showBubbleSize val="0"/>
        </c:dLbls>
        <c:gapWidth val="0"/>
        <c:overlap val="100"/>
        <c:axId val="1920153839"/>
        <c:axId val="447931055"/>
      </c:barChart>
      <c:lineChart>
        <c:grouping val="standard"/>
        <c:varyColors val="0"/>
        <c:ser>
          <c:idx val="1"/>
          <c:order val="1"/>
          <c:tx>
            <c:strRef>
              <c:f>'Figure 3.9'!$A$41:$B$41</c:f>
              <c:strCache>
                <c:ptCount val="2"/>
                <c:pt idx="0">
                  <c:v>PRSI</c:v>
                </c:pt>
                <c:pt idx="1">
                  <c:v>SPU 2019</c:v>
                </c:pt>
              </c:strCache>
            </c:strRef>
          </c:tx>
          <c:spPr>
            <a:ln w="28575" cap="rnd">
              <a:noFill/>
              <a:round/>
            </a:ln>
            <a:effectLst/>
          </c:spPr>
          <c:marker>
            <c:symbol val="circle"/>
            <c:size val="7"/>
            <c:spPr>
              <a:solidFill>
                <a:schemeClr val="accent3">
                  <a:lumMod val="50000"/>
                  <a:lumOff val="50000"/>
                </a:schemeClr>
              </a:solidFill>
              <a:ln w="9525">
                <a:noFill/>
              </a:ln>
              <a:effectLst/>
            </c:spPr>
          </c:marker>
          <c:cat>
            <c:numRef>
              <c:f>'Figure 3.9'!$C$27:$H$27</c:f>
              <c:numCache>
                <c:formatCode>General</c:formatCode>
                <c:ptCount val="6"/>
                <c:pt idx="0">
                  <c:v>2019</c:v>
                </c:pt>
                <c:pt idx="1">
                  <c:v>2020</c:v>
                </c:pt>
                <c:pt idx="2">
                  <c:v>2021</c:v>
                </c:pt>
                <c:pt idx="3">
                  <c:v>2022</c:v>
                </c:pt>
                <c:pt idx="4">
                  <c:v>2023</c:v>
                </c:pt>
                <c:pt idx="5">
                  <c:v>2024</c:v>
                </c:pt>
              </c:numCache>
            </c:numRef>
          </c:cat>
          <c:val>
            <c:numRef>
              <c:f>'Figure 3.9'!$C$41:$H$41</c:f>
              <c:numCache>
                <c:formatCode>General</c:formatCode>
                <c:ptCount val="6"/>
                <c:pt idx="0">
                  <c:v>5.7142857142857162</c:v>
                </c:pt>
                <c:pt idx="1">
                  <c:v>7.2072072072072224</c:v>
                </c:pt>
                <c:pt idx="2">
                  <c:v>5.0420168067226934</c:v>
                </c:pt>
                <c:pt idx="3">
                  <c:v>4.8000000000000043</c:v>
                </c:pt>
                <c:pt idx="4">
                  <c:v>5.3435114503816772</c:v>
                </c:pt>
              </c:numCache>
            </c:numRef>
          </c:val>
          <c:smooth val="0"/>
          <c:extLst>
            <c:ext xmlns:c16="http://schemas.microsoft.com/office/drawing/2014/chart" uri="{C3380CC4-5D6E-409C-BE32-E72D297353CC}">
              <c16:uniqueId val="{00000003-B082-402A-BDCF-5844F0982013}"/>
            </c:ext>
          </c:extLst>
        </c:ser>
        <c:dLbls>
          <c:showLegendKey val="0"/>
          <c:showVal val="0"/>
          <c:showCatName val="0"/>
          <c:showSerName val="0"/>
          <c:showPercent val="0"/>
          <c:showBubbleSize val="0"/>
        </c:dLbls>
        <c:marker val="1"/>
        <c:smooth val="0"/>
        <c:axId val="1920153839"/>
        <c:axId val="447931055"/>
      </c:lineChart>
      <c:catAx>
        <c:axId val="192015383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latin typeface="Source Sans Pro" panose="020B0503030403020204" pitchFamily="34" charset="0"/>
                  </a:rPr>
                  <a:t>PRSI</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931055"/>
        <c:crosses val="autoZero"/>
        <c:auto val="1"/>
        <c:lblAlgn val="ctr"/>
        <c:lblOffset val="100"/>
        <c:tickLblSkip val="1"/>
        <c:noMultiLvlLbl val="0"/>
      </c:catAx>
      <c:valAx>
        <c:axId val="447931055"/>
        <c:scaling>
          <c:orientation val="minMax"/>
          <c:max val="11"/>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 b="0" i="0" u="none" strike="noStrike" kern="1200" baseline="0">
                <a:solidFill>
                  <a:schemeClr val="bg1"/>
                </a:solidFill>
                <a:latin typeface="+mn-lt"/>
                <a:ea typeface="+mn-ea"/>
                <a:cs typeface="+mn-cs"/>
              </a:defRPr>
            </a:pPr>
            <a:endParaRPr lang="en-US"/>
          </a:p>
        </c:txPr>
        <c:crossAx val="1920153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7510221354166662"/>
          <c:h val="0.77351326699834166"/>
        </c:manualLayout>
      </c:layout>
      <c:lineChart>
        <c:grouping val="standard"/>
        <c:varyColors val="0"/>
        <c:ser>
          <c:idx val="0"/>
          <c:order val="0"/>
          <c:tx>
            <c:strRef>
              <c:f>'Figure 3.11'!$A$26</c:f>
              <c:strCache>
                <c:ptCount val="1"/>
                <c:pt idx="0">
                  <c:v>Budget 20</c:v>
                </c:pt>
              </c:strCache>
            </c:strRef>
          </c:tx>
          <c:spPr>
            <a:ln>
              <a:solidFill>
                <a:srgbClr val="4F093C">
                  <a:lumMod val="50000"/>
                  <a:lumOff val="50000"/>
                </a:srgbClr>
              </a:solidFill>
            </a:ln>
          </c:spPr>
          <c:marker>
            <c:symbol val="none"/>
          </c:marker>
          <c:cat>
            <c:numRef>
              <c:f>'Figure 3.11'!$C$25:$I$25</c:f>
              <c:numCache>
                <c:formatCode>General</c:formatCode>
                <c:ptCount val="7"/>
                <c:pt idx="0">
                  <c:v>2016</c:v>
                </c:pt>
                <c:pt idx="1">
                  <c:v>2017</c:v>
                </c:pt>
                <c:pt idx="2">
                  <c:v>2018</c:v>
                </c:pt>
                <c:pt idx="3">
                  <c:v>2019</c:v>
                </c:pt>
                <c:pt idx="4">
                  <c:v>2020</c:v>
                </c:pt>
                <c:pt idx="5">
                  <c:v>2021</c:v>
                </c:pt>
                <c:pt idx="6">
                  <c:v>2022</c:v>
                </c:pt>
              </c:numCache>
            </c:numRef>
          </c:cat>
          <c:val>
            <c:numRef>
              <c:f>'Figure 3.11'!$C$26:$I$26</c:f>
              <c:numCache>
                <c:formatCode>0.0</c:formatCode>
                <c:ptCount val="7"/>
                <c:pt idx="3">
                  <c:v>5.1372384057208897</c:v>
                </c:pt>
                <c:pt idx="4">
                  <c:v>3.4258564641160394</c:v>
                </c:pt>
                <c:pt idx="5">
                  <c:v>2.9658284977433835</c:v>
                </c:pt>
                <c:pt idx="6">
                  <c:v>3.2404508453349967</c:v>
                </c:pt>
              </c:numCache>
            </c:numRef>
          </c:val>
          <c:smooth val="0"/>
          <c:extLst>
            <c:ext xmlns:c16="http://schemas.microsoft.com/office/drawing/2014/chart" uri="{C3380CC4-5D6E-409C-BE32-E72D297353CC}">
              <c16:uniqueId val="{00000000-7E75-4979-921C-810644FCB172}"/>
            </c:ext>
          </c:extLst>
        </c:ser>
        <c:ser>
          <c:idx val="1"/>
          <c:order val="1"/>
          <c:tx>
            <c:strRef>
              <c:f>'Figure 3.11'!$A$27</c:f>
              <c:strCache>
                <c:ptCount val="1"/>
                <c:pt idx="0">
                  <c:v>SPU 19</c:v>
                </c:pt>
              </c:strCache>
            </c:strRef>
          </c:tx>
          <c:spPr>
            <a:ln>
              <a:solidFill>
                <a:srgbClr val="63DFEB">
                  <a:lumMod val="75000"/>
                </a:srgbClr>
              </a:solidFill>
            </a:ln>
          </c:spPr>
          <c:marker>
            <c:symbol val="none"/>
          </c:marker>
          <c:cat>
            <c:numRef>
              <c:f>'Figure 3.11'!$C$25:$I$25</c:f>
              <c:numCache>
                <c:formatCode>General</c:formatCode>
                <c:ptCount val="7"/>
                <c:pt idx="0">
                  <c:v>2016</c:v>
                </c:pt>
                <c:pt idx="1">
                  <c:v>2017</c:v>
                </c:pt>
                <c:pt idx="2">
                  <c:v>2018</c:v>
                </c:pt>
                <c:pt idx="3">
                  <c:v>2019</c:v>
                </c:pt>
                <c:pt idx="4">
                  <c:v>2020</c:v>
                </c:pt>
                <c:pt idx="5">
                  <c:v>2021</c:v>
                </c:pt>
                <c:pt idx="6">
                  <c:v>2022</c:v>
                </c:pt>
              </c:numCache>
            </c:numRef>
          </c:cat>
          <c:val>
            <c:numRef>
              <c:f>'Figure 3.11'!$C$27:$I$27</c:f>
              <c:numCache>
                <c:formatCode>0.0</c:formatCode>
                <c:ptCount val="7"/>
                <c:pt idx="2">
                  <c:v>5.7182033797806175</c:v>
                </c:pt>
                <c:pt idx="3">
                  <c:v>3.9172728069406748</c:v>
                </c:pt>
                <c:pt idx="4">
                  <c:v>2.4456063417102269</c:v>
                </c:pt>
                <c:pt idx="5">
                  <c:v>2.3707606190319419</c:v>
                </c:pt>
                <c:pt idx="6">
                  <c:v>2.5008041170794471</c:v>
                </c:pt>
              </c:numCache>
            </c:numRef>
          </c:val>
          <c:smooth val="0"/>
          <c:extLst>
            <c:ext xmlns:c16="http://schemas.microsoft.com/office/drawing/2014/chart" uri="{C3380CC4-5D6E-409C-BE32-E72D297353CC}">
              <c16:uniqueId val="{00000001-7E75-4979-921C-810644FCB172}"/>
            </c:ext>
          </c:extLst>
        </c:ser>
        <c:ser>
          <c:idx val="2"/>
          <c:order val="2"/>
          <c:tx>
            <c:strRef>
              <c:f>'Figure 3.11'!$A$28</c:f>
              <c:strCache>
                <c:ptCount val="1"/>
                <c:pt idx="0">
                  <c:v>Budget 19</c:v>
                </c:pt>
              </c:strCache>
            </c:strRef>
          </c:tx>
          <c:marker>
            <c:symbol val="none"/>
          </c:marker>
          <c:cat>
            <c:numRef>
              <c:f>'Figure 3.11'!$C$25:$I$25</c:f>
              <c:numCache>
                <c:formatCode>General</c:formatCode>
                <c:ptCount val="7"/>
                <c:pt idx="0">
                  <c:v>2016</c:v>
                </c:pt>
                <c:pt idx="1">
                  <c:v>2017</c:v>
                </c:pt>
                <c:pt idx="2">
                  <c:v>2018</c:v>
                </c:pt>
                <c:pt idx="3">
                  <c:v>2019</c:v>
                </c:pt>
                <c:pt idx="4">
                  <c:v>2020</c:v>
                </c:pt>
                <c:pt idx="5">
                  <c:v>2021</c:v>
                </c:pt>
                <c:pt idx="6">
                  <c:v>2022</c:v>
                </c:pt>
              </c:numCache>
            </c:numRef>
          </c:cat>
          <c:val>
            <c:numRef>
              <c:f>'Figure 3.11'!$C$28:$I$28</c:f>
              <c:numCache>
                <c:formatCode>0.0</c:formatCode>
                <c:ptCount val="7"/>
                <c:pt idx="2">
                  <c:v>5.4328490957604503</c:v>
                </c:pt>
                <c:pt idx="3">
                  <c:v>4.1476274165202165</c:v>
                </c:pt>
                <c:pt idx="4">
                  <c:v>2.4384070199122476</c:v>
                </c:pt>
                <c:pt idx="5">
                  <c:v>2.3721275018532273</c:v>
                </c:pt>
                <c:pt idx="6">
                  <c:v>2.5022125673827444</c:v>
                </c:pt>
              </c:numCache>
            </c:numRef>
          </c:val>
          <c:smooth val="0"/>
          <c:extLst>
            <c:ext xmlns:c16="http://schemas.microsoft.com/office/drawing/2014/chart" uri="{C3380CC4-5D6E-409C-BE32-E72D297353CC}">
              <c16:uniqueId val="{00000002-7E75-4979-921C-810644FCB172}"/>
            </c:ext>
          </c:extLst>
        </c:ser>
        <c:ser>
          <c:idx val="3"/>
          <c:order val="3"/>
          <c:tx>
            <c:strRef>
              <c:f>'Figure 3.11'!$A$29</c:f>
              <c:strCache>
                <c:ptCount val="1"/>
                <c:pt idx="0">
                  <c:v>SPU 18</c:v>
                </c:pt>
              </c:strCache>
            </c:strRef>
          </c:tx>
          <c:marker>
            <c:symbol val="none"/>
          </c:marker>
          <c:cat>
            <c:numRef>
              <c:f>'Figure 3.11'!$C$25:$I$25</c:f>
              <c:numCache>
                <c:formatCode>General</c:formatCode>
                <c:ptCount val="7"/>
                <c:pt idx="0">
                  <c:v>2016</c:v>
                </c:pt>
                <c:pt idx="1">
                  <c:v>2017</c:v>
                </c:pt>
                <c:pt idx="2">
                  <c:v>2018</c:v>
                </c:pt>
                <c:pt idx="3">
                  <c:v>2019</c:v>
                </c:pt>
                <c:pt idx="4">
                  <c:v>2020</c:v>
                </c:pt>
                <c:pt idx="5">
                  <c:v>2021</c:v>
                </c:pt>
                <c:pt idx="6">
                  <c:v>2022</c:v>
                </c:pt>
              </c:numCache>
            </c:numRef>
          </c:cat>
          <c:val>
            <c:numRef>
              <c:f>'Figure 3.11'!$C$29:$I$29</c:f>
              <c:numCache>
                <c:formatCode>0.0</c:formatCode>
                <c:ptCount val="7"/>
                <c:pt idx="1">
                  <c:v>4.2109430750356225</c:v>
                </c:pt>
                <c:pt idx="2">
                  <c:v>3.650176023716889</c:v>
                </c:pt>
                <c:pt idx="3">
                  <c:v>2.422238112263142</c:v>
                </c:pt>
                <c:pt idx="4">
                  <c:v>2.5307618465834736</c:v>
                </c:pt>
                <c:pt idx="5">
                  <c:v>2.4512724487190329</c:v>
                </c:pt>
              </c:numCache>
            </c:numRef>
          </c:val>
          <c:smooth val="0"/>
          <c:extLst>
            <c:ext xmlns:c16="http://schemas.microsoft.com/office/drawing/2014/chart" uri="{C3380CC4-5D6E-409C-BE32-E72D297353CC}">
              <c16:uniqueId val="{00000003-7E75-4979-921C-810644FCB172}"/>
            </c:ext>
          </c:extLst>
        </c:ser>
        <c:ser>
          <c:idx val="4"/>
          <c:order val="4"/>
          <c:tx>
            <c:strRef>
              <c:f>'Figure 3.11'!$A$30</c:f>
              <c:strCache>
                <c:ptCount val="1"/>
                <c:pt idx="0">
                  <c:v>Budget 18</c:v>
                </c:pt>
              </c:strCache>
            </c:strRef>
          </c:tx>
          <c:marker>
            <c:symbol val="none"/>
          </c:marker>
          <c:cat>
            <c:numRef>
              <c:f>'Figure 3.11'!$C$25:$I$25</c:f>
              <c:numCache>
                <c:formatCode>General</c:formatCode>
                <c:ptCount val="7"/>
                <c:pt idx="0">
                  <c:v>2016</c:v>
                </c:pt>
                <c:pt idx="1">
                  <c:v>2017</c:v>
                </c:pt>
                <c:pt idx="2">
                  <c:v>2018</c:v>
                </c:pt>
                <c:pt idx="3">
                  <c:v>2019</c:v>
                </c:pt>
                <c:pt idx="4">
                  <c:v>2020</c:v>
                </c:pt>
                <c:pt idx="5">
                  <c:v>2021</c:v>
                </c:pt>
                <c:pt idx="6">
                  <c:v>2022</c:v>
                </c:pt>
              </c:numCache>
            </c:numRef>
          </c:cat>
          <c:val>
            <c:numRef>
              <c:f>'Figure 3.11'!$C$30:$I$30</c:f>
              <c:numCache>
                <c:formatCode>0.0</c:formatCode>
                <c:ptCount val="7"/>
                <c:pt idx="1">
                  <c:v>4.1819784266120097</c:v>
                </c:pt>
                <c:pt idx="2">
                  <c:v>3.0396826867829407</c:v>
                </c:pt>
                <c:pt idx="3">
                  <c:v>2.43375964599859</c:v>
                </c:pt>
                <c:pt idx="4">
                  <c:v>2.5462719067186557</c:v>
                </c:pt>
                <c:pt idx="5">
                  <c:v>2.4659223234468008</c:v>
                </c:pt>
              </c:numCache>
            </c:numRef>
          </c:val>
          <c:smooth val="0"/>
          <c:extLst>
            <c:ext xmlns:c16="http://schemas.microsoft.com/office/drawing/2014/chart" uri="{C3380CC4-5D6E-409C-BE32-E72D297353CC}">
              <c16:uniqueId val="{00000004-7E75-4979-921C-810644FCB172}"/>
            </c:ext>
          </c:extLst>
        </c:ser>
        <c:ser>
          <c:idx val="5"/>
          <c:order val="5"/>
          <c:tx>
            <c:strRef>
              <c:f>'Figure 3.11'!$A$31</c:f>
              <c:strCache>
                <c:ptCount val="1"/>
                <c:pt idx="0">
                  <c:v>SPU 17</c:v>
                </c:pt>
              </c:strCache>
            </c:strRef>
          </c:tx>
          <c:marker>
            <c:symbol val="none"/>
          </c:marker>
          <c:cat>
            <c:numRef>
              <c:f>'Figure 3.11'!$C$25:$I$25</c:f>
              <c:numCache>
                <c:formatCode>General</c:formatCode>
                <c:ptCount val="7"/>
                <c:pt idx="0">
                  <c:v>2016</c:v>
                </c:pt>
                <c:pt idx="1">
                  <c:v>2017</c:v>
                </c:pt>
                <c:pt idx="2">
                  <c:v>2018</c:v>
                </c:pt>
                <c:pt idx="3">
                  <c:v>2019</c:v>
                </c:pt>
                <c:pt idx="4">
                  <c:v>2020</c:v>
                </c:pt>
                <c:pt idx="5">
                  <c:v>2021</c:v>
                </c:pt>
                <c:pt idx="6">
                  <c:v>2022</c:v>
                </c:pt>
              </c:numCache>
            </c:numRef>
          </c:cat>
          <c:val>
            <c:numRef>
              <c:f>'Figure 3.11'!$C$31:$I$31</c:f>
              <c:numCache>
                <c:formatCode>0.0</c:formatCode>
                <c:ptCount val="7"/>
                <c:pt idx="0">
                  <c:v>1.8577210953749645</c:v>
                </c:pt>
                <c:pt idx="1">
                  <c:v>3.3996523082866492</c:v>
                </c:pt>
                <c:pt idx="2">
                  <c:v>2.2137119372314551</c:v>
                </c:pt>
                <c:pt idx="3">
                  <c:v>2.4764689756008318</c:v>
                </c:pt>
                <c:pt idx="4">
                  <c:v>2.5860531478508975</c:v>
                </c:pt>
                <c:pt idx="5">
                  <c:v>2.5034770514603677</c:v>
                </c:pt>
              </c:numCache>
            </c:numRef>
          </c:val>
          <c:smooth val="0"/>
          <c:extLst>
            <c:ext xmlns:c16="http://schemas.microsoft.com/office/drawing/2014/chart" uri="{C3380CC4-5D6E-409C-BE32-E72D297353CC}">
              <c16:uniqueId val="{00000005-7E75-4979-921C-810644FCB172}"/>
            </c:ext>
          </c:extLst>
        </c:ser>
        <c:ser>
          <c:idx val="6"/>
          <c:order val="6"/>
          <c:tx>
            <c:strRef>
              <c:f>'Figure 3.11'!$A$32</c:f>
              <c:strCache>
                <c:ptCount val="1"/>
                <c:pt idx="0">
                  <c:v>Budget 17</c:v>
                </c:pt>
              </c:strCache>
            </c:strRef>
          </c:tx>
          <c:marker>
            <c:symbol val="none"/>
          </c:marker>
          <c:cat>
            <c:numRef>
              <c:f>'Figure 3.11'!$C$25:$I$25</c:f>
              <c:numCache>
                <c:formatCode>General</c:formatCode>
                <c:ptCount val="7"/>
                <c:pt idx="0">
                  <c:v>2016</c:v>
                </c:pt>
                <c:pt idx="1">
                  <c:v>2017</c:v>
                </c:pt>
                <c:pt idx="2">
                  <c:v>2018</c:v>
                </c:pt>
                <c:pt idx="3">
                  <c:v>2019</c:v>
                </c:pt>
                <c:pt idx="4">
                  <c:v>2020</c:v>
                </c:pt>
                <c:pt idx="5">
                  <c:v>2021</c:v>
                </c:pt>
                <c:pt idx="6">
                  <c:v>2022</c:v>
                </c:pt>
              </c:numCache>
            </c:numRef>
          </c:cat>
          <c:val>
            <c:numRef>
              <c:f>'Figure 3.11'!$C$32:$I$32</c:f>
              <c:numCache>
                <c:formatCode>0.0</c:formatCode>
                <c:ptCount val="7"/>
                <c:pt idx="0">
                  <c:v>2.2367964918652339</c:v>
                </c:pt>
                <c:pt idx="1">
                  <c:v>2.9145825317429708</c:v>
                </c:pt>
                <c:pt idx="2">
                  <c:v>2.2805869707449355</c:v>
                </c:pt>
                <c:pt idx="3">
                  <c:v>2.4764689756008318</c:v>
                </c:pt>
                <c:pt idx="4">
                  <c:v>2.5860531478508975</c:v>
                </c:pt>
                <c:pt idx="5">
                  <c:v>2.5034770514603677</c:v>
                </c:pt>
              </c:numCache>
            </c:numRef>
          </c:val>
          <c:smooth val="0"/>
          <c:extLst>
            <c:ext xmlns:c16="http://schemas.microsoft.com/office/drawing/2014/chart" uri="{C3380CC4-5D6E-409C-BE32-E72D297353CC}">
              <c16:uniqueId val="{00000006-7E75-4979-921C-810644FCB172}"/>
            </c:ext>
          </c:extLst>
        </c:ser>
        <c:ser>
          <c:idx val="7"/>
          <c:order val="7"/>
          <c:tx>
            <c:strRef>
              <c:f>'Figure 3.11'!$A$34</c:f>
              <c:strCache>
                <c:ptCount val="1"/>
                <c:pt idx="0">
                  <c:v>Outturns</c:v>
                </c:pt>
              </c:strCache>
            </c:strRef>
          </c:tx>
          <c:spPr>
            <a:ln>
              <a:noFill/>
            </a:ln>
          </c:spPr>
          <c:marker>
            <c:symbol val="diamond"/>
            <c:size val="6"/>
            <c:spPr>
              <a:solidFill>
                <a:srgbClr val="C00000"/>
              </a:solidFill>
              <a:ln>
                <a:solidFill>
                  <a:srgbClr val="C00000"/>
                </a:solidFill>
              </a:ln>
            </c:spPr>
          </c:marker>
          <c:val>
            <c:numRef>
              <c:f>'Figure 3.11'!$C$34:$H$34</c:f>
              <c:numCache>
                <c:formatCode>0.0</c:formatCode>
                <c:ptCount val="6"/>
                <c:pt idx="0">
                  <c:v>1.8577210953749645</c:v>
                </c:pt>
                <c:pt idx="1">
                  <c:v>4.2109430750356225</c:v>
                </c:pt>
                <c:pt idx="2">
                  <c:v>5.7182033797806175</c:v>
                </c:pt>
              </c:numCache>
            </c:numRef>
          </c:val>
          <c:smooth val="0"/>
          <c:extLst>
            <c:ext xmlns:c16="http://schemas.microsoft.com/office/drawing/2014/chart" uri="{C3380CC4-5D6E-409C-BE32-E72D297353CC}">
              <c16:uniqueId val="{00000007-7E75-4979-921C-810644FCB172}"/>
            </c:ext>
          </c:extLst>
        </c:ser>
        <c:dLbls>
          <c:showLegendKey val="0"/>
          <c:showVal val="0"/>
          <c:showCatName val="0"/>
          <c:showSerName val="0"/>
          <c:showPercent val="0"/>
          <c:showBubbleSize val="0"/>
        </c:dLbls>
        <c:smooth val="0"/>
        <c:axId val="150612608"/>
        <c:axId val="150630784"/>
      </c:lineChart>
      <c:catAx>
        <c:axId val="150612608"/>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150630784"/>
        <c:crosses val="autoZero"/>
        <c:auto val="1"/>
        <c:lblAlgn val="ctr"/>
        <c:lblOffset val="100"/>
        <c:noMultiLvlLbl val="0"/>
      </c:catAx>
      <c:valAx>
        <c:axId val="150630784"/>
        <c:scaling>
          <c:orientation val="minMax"/>
        </c:scaling>
        <c:delete val="0"/>
        <c:axPos val="l"/>
        <c:numFmt formatCode="#,##0" sourceLinked="0"/>
        <c:majorTickMark val="out"/>
        <c:minorTickMark val="none"/>
        <c:tickLblPos val="nextTo"/>
        <c:spPr>
          <a:ln>
            <a:solidFill>
              <a:schemeClr val="tx1">
                <a:lumMod val="50000"/>
                <a:lumOff val="50000"/>
              </a:schemeClr>
            </a:solidFill>
          </a:ln>
        </c:spPr>
        <c:crossAx val="150612608"/>
        <c:crosses val="autoZero"/>
        <c:crossBetween val="between"/>
      </c:valAx>
    </c:plotArea>
    <c:legend>
      <c:legendPos val="r"/>
      <c:layout>
        <c:manualLayout>
          <c:xMode val="edge"/>
          <c:yMode val="edge"/>
          <c:x val="0.5428960230577573"/>
          <c:y val="1.5244243758629697E-2"/>
          <c:w val="0.43326901874310908"/>
          <c:h val="0.32413910346514746"/>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90457302401448736"/>
          <c:h val="0.86184452736318407"/>
        </c:manualLayout>
      </c:layout>
      <c:lineChart>
        <c:grouping val="standard"/>
        <c:varyColors val="0"/>
        <c:ser>
          <c:idx val="0"/>
          <c:order val="0"/>
          <c:tx>
            <c:strRef>
              <c:f>'Figure 3.12'!$B$21</c:f>
              <c:strCache>
                <c:ptCount val="1"/>
                <c:pt idx="0">
                  <c:v>Budget 13</c:v>
                </c:pt>
              </c:strCache>
            </c:strRef>
          </c:tx>
          <c:spPr>
            <a:ln w="19050">
              <a:solidFill>
                <a:srgbClr val="1F497D">
                  <a:lumMod val="50000"/>
                </a:srgbClr>
              </a:solidFill>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3.12'!$B$22:$B$33</c:f>
              <c:numCache>
                <c:formatCode>#,##0</c:formatCode>
                <c:ptCount val="12"/>
                <c:pt idx="0">
                  <c:v>7225</c:v>
                </c:pt>
                <c:pt idx="1">
                  <c:v>7740</c:v>
                </c:pt>
                <c:pt idx="2">
                  <c:v>8120</c:v>
                </c:pt>
              </c:numCache>
            </c:numRef>
          </c:val>
          <c:smooth val="0"/>
          <c:extLst>
            <c:ext xmlns:c16="http://schemas.microsoft.com/office/drawing/2014/chart" uri="{C3380CC4-5D6E-409C-BE32-E72D297353CC}">
              <c16:uniqueId val="{00000000-323C-49D4-9949-DD11C7D20AC5}"/>
            </c:ext>
          </c:extLst>
        </c:ser>
        <c:ser>
          <c:idx val="1"/>
          <c:order val="1"/>
          <c:tx>
            <c:strRef>
              <c:f>'Figure 3.12'!$C$21</c:f>
              <c:strCache>
                <c:ptCount val="1"/>
                <c:pt idx="0">
                  <c:v>SPU 13</c:v>
                </c:pt>
              </c:strCache>
            </c:strRef>
          </c:tx>
          <c:spPr>
            <a:ln w="19050">
              <a:solidFill>
                <a:sysClr val="window" lastClr="FFFFFF">
                  <a:lumMod val="75000"/>
                </a:sysClr>
              </a:solidFill>
              <a:prstDash val="sysDot"/>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3.12'!$C$22:$C$33</c:f>
              <c:numCache>
                <c:formatCode>#,##0</c:formatCode>
                <c:ptCount val="12"/>
                <c:pt idx="0">
                  <c:v>7615</c:v>
                </c:pt>
                <c:pt idx="1">
                  <c:v>8420</c:v>
                </c:pt>
                <c:pt idx="2">
                  <c:v>8750</c:v>
                </c:pt>
                <c:pt idx="3">
                  <c:v>9075</c:v>
                </c:pt>
              </c:numCache>
            </c:numRef>
          </c:val>
          <c:smooth val="0"/>
          <c:extLst>
            <c:ext xmlns:c16="http://schemas.microsoft.com/office/drawing/2014/chart" uri="{C3380CC4-5D6E-409C-BE32-E72D297353CC}">
              <c16:uniqueId val="{00000001-323C-49D4-9949-DD11C7D20AC5}"/>
            </c:ext>
          </c:extLst>
        </c:ser>
        <c:ser>
          <c:idx val="2"/>
          <c:order val="2"/>
          <c:tx>
            <c:strRef>
              <c:f>'Figure 3.12'!$D$21</c:f>
              <c:strCache>
                <c:ptCount val="1"/>
                <c:pt idx="0">
                  <c:v>Budget 14</c:v>
                </c:pt>
              </c:strCache>
            </c:strRef>
          </c:tx>
          <c:spPr>
            <a:ln w="19050">
              <a:solidFill>
                <a:sysClr val="window" lastClr="FFFFFF">
                  <a:lumMod val="50000"/>
                </a:sysClr>
              </a:solidFill>
              <a:prstDash val="sysDash"/>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3.12'!$D$22:$D$33</c:f>
              <c:numCache>
                <c:formatCode>#,##0</c:formatCode>
                <c:ptCount val="12"/>
                <c:pt idx="0">
                  <c:v>7160</c:v>
                </c:pt>
                <c:pt idx="1">
                  <c:v>8155</c:v>
                </c:pt>
                <c:pt idx="2">
                  <c:v>8750</c:v>
                </c:pt>
                <c:pt idx="3">
                  <c:v>9075</c:v>
                </c:pt>
              </c:numCache>
            </c:numRef>
          </c:val>
          <c:smooth val="0"/>
          <c:extLst>
            <c:ext xmlns:c16="http://schemas.microsoft.com/office/drawing/2014/chart" uri="{C3380CC4-5D6E-409C-BE32-E72D297353CC}">
              <c16:uniqueId val="{00000002-323C-49D4-9949-DD11C7D20AC5}"/>
            </c:ext>
          </c:extLst>
        </c:ser>
        <c:ser>
          <c:idx val="3"/>
          <c:order val="3"/>
          <c:tx>
            <c:strRef>
              <c:f>'Figure 3.12'!$E$21</c:f>
              <c:strCache>
                <c:ptCount val="1"/>
                <c:pt idx="0">
                  <c:v>SPU 14</c:v>
                </c:pt>
              </c:strCache>
            </c:strRef>
          </c:tx>
          <c:spPr>
            <a:ln w="19050">
              <a:solidFill>
                <a:sysClr val="window" lastClr="FFFFFF">
                  <a:lumMod val="75000"/>
                </a:sysClr>
              </a:solidFill>
              <a:prstDash val="solid"/>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3.12'!$E$22:$E$33</c:f>
              <c:numCache>
                <c:formatCode>#,##0</c:formatCode>
                <c:ptCount val="12"/>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323C-49D4-9949-DD11C7D20AC5}"/>
            </c:ext>
          </c:extLst>
        </c:ser>
        <c:ser>
          <c:idx val="4"/>
          <c:order val="4"/>
          <c:tx>
            <c:strRef>
              <c:f>'Figure 3.12'!$F$21</c:f>
              <c:strCache>
                <c:ptCount val="1"/>
                <c:pt idx="0">
                  <c:v>Budget 15</c:v>
                </c:pt>
              </c:strCache>
            </c:strRef>
          </c:tx>
          <c:spPr>
            <a:ln w="19050">
              <a:solidFill>
                <a:sysClr val="window" lastClr="FFFFFF">
                  <a:lumMod val="65000"/>
                </a:sysClr>
              </a:solidFill>
              <a:prstDash val="solid"/>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3.12'!$F$22:$F$33</c:f>
              <c:numCache>
                <c:formatCode>#,##0</c:formatCode>
                <c:ptCount val="12"/>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323C-49D4-9949-DD11C7D20AC5}"/>
            </c:ext>
          </c:extLst>
        </c:ser>
        <c:ser>
          <c:idx val="5"/>
          <c:order val="5"/>
          <c:tx>
            <c:strRef>
              <c:f>'Figure 3.12'!$G$21</c:f>
              <c:strCache>
                <c:ptCount val="1"/>
                <c:pt idx="0">
                  <c:v>SPU 15</c:v>
                </c:pt>
              </c:strCache>
            </c:strRef>
          </c:tx>
          <c:spPr>
            <a:ln w="19050">
              <a:solidFill>
                <a:sysClr val="windowText" lastClr="000000">
                  <a:lumMod val="50000"/>
                  <a:lumOff val="50000"/>
                </a:sysClr>
              </a:solidFill>
              <a:prstDash val="solid"/>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3.12'!$G$22:$G$33</c:f>
              <c:numCache>
                <c:formatCode>#,##0</c:formatCode>
                <c:ptCount val="12"/>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323C-49D4-9949-DD11C7D20AC5}"/>
            </c:ext>
          </c:extLst>
        </c:ser>
        <c:ser>
          <c:idx val="6"/>
          <c:order val="6"/>
          <c:tx>
            <c:strRef>
              <c:f>'Figure 3.12'!$H$21</c:f>
              <c:strCache>
                <c:ptCount val="1"/>
                <c:pt idx="0">
                  <c:v>Budget 16</c:v>
                </c:pt>
              </c:strCache>
            </c:strRef>
          </c:tx>
          <c:spPr>
            <a:ln w="19050">
              <a:solidFill>
                <a:srgbClr val="1F497D">
                  <a:lumMod val="60000"/>
                  <a:lumOff val="40000"/>
                </a:srgbClr>
              </a:solidFill>
              <a:prstDash val="sysDot"/>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3.12'!$H$22:$H$33</c:f>
              <c:numCache>
                <c:formatCode>#,##0</c:formatCode>
                <c:ptCount val="12"/>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323C-49D4-9949-DD11C7D20AC5}"/>
            </c:ext>
          </c:extLst>
        </c:ser>
        <c:ser>
          <c:idx val="7"/>
          <c:order val="7"/>
          <c:tx>
            <c:strRef>
              <c:f>'Figure 3.12'!$I$21</c:f>
              <c:strCache>
                <c:ptCount val="1"/>
                <c:pt idx="0">
                  <c:v>SPU 16</c:v>
                </c:pt>
              </c:strCache>
            </c:strRef>
          </c:tx>
          <c:spPr>
            <a:ln w="19050">
              <a:solidFill>
                <a:srgbClr val="1F497D">
                  <a:lumMod val="60000"/>
                  <a:lumOff val="40000"/>
                </a:srgbClr>
              </a:solidFill>
              <a:prstDash val="dash"/>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3.12'!$I$22:$I$33</c:f>
              <c:numCache>
                <c:formatCode>#,##0</c:formatCode>
                <c:ptCount val="12"/>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323C-49D4-9949-DD11C7D20AC5}"/>
            </c:ext>
          </c:extLst>
        </c:ser>
        <c:ser>
          <c:idx val="8"/>
          <c:order val="8"/>
          <c:tx>
            <c:strRef>
              <c:f>'Figure 3.12'!$J$21</c:f>
              <c:strCache>
                <c:ptCount val="1"/>
                <c:pt idx="0">
                  <c:v>Budget 17</c:v>
                </c:pt>
              </c:strCache>
            </c:strRef>
          </c:tx>
          <c:spPr>
            <a:ln w="19050">
              <a:solidFill>
                <a:srgbClr val="1F497D">
                  <a:lumMod val="60000"/>
                  <a:lumOff val="40000"/>
                </a:srgbClr>
              </a:solidFill>
              <a:prstDash val="sysDash"/>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3.12'!$J$22:$J$33</c:f>
              <c:numCache>
                <c:formatCode>#,##0</c:formatCode>
                <c:ptCount val="12"/>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323C-49D4-9949-DD11C7D20AC5}"/>
            </c:ext>
          </c:extLst>
        </c:ser>
        <c:ser>
          <c:idx val="9"/>
          <c:order val="9"/>
          <c:tx>
            <c:strRef>
              <c:f>'Figure 3.12'!$K$21</c:f>
              <c:strCache>
                <c:ptCount val="1"/>
                <c:pt idx="0">
                  <c:v>SPU 17</c:v>
                </c:pt>
              </c:strCache>
            </c:strRef>
          </c:tx>
          <c:spPr>
            <a:ln w="19050">
              <a:solidFill>
                <a:srgbClr val="4F81BD">
                  <a:lumMod val="60000"/>
                  <a:lumOff val="40000"/>
                </a:srgbClr>
              </a:solidFill>
              <a:prstDash val="solid"/>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3.12'!$K$22:$K$33</c:f>
              <c:numCache>
                <c:formatCode>#,##0</c:formatCode>
                <c:ptCount val="12"/>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323C-49D4-9949-DD11C7D20AC5}"/>
            </c:ext>
          </c:extLst>
        </c:ser>
        <c:ser>
          <c:idx val="10"/>
          <c:order val="10"/>
          <c:tx>
            <c:strRef>
              <c:f>'Figure 3.12'!$L$21</c:f>
              <c:strCache>
                <c:ptCount val="1"/>
                <c:pt idx="0">
                  <c:v>Budget 18</c:v>
                </c:pt>
              </c:strCache>
            </c:strRef>
          </c:tx>
          <c:spPr>
            <a:ln w="19050">
              <a:solidFill>
                <a:srgbClr val="1F497D">
                  <a:lumMod val="50000"/>
                </a:srgbClr>
              </a:solidFill>
              <a:prstDash val="sysDash"/>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3.12'!$L$22:$L$33</c:f>
              <c:numCache>
                <c:formatCode>#,##0</c:formatCode>
                <c:ptCount val="12"/>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323C-49D4-9949-DD11C7D20AC5}"/>
            </c:ext>
          </c:extLst>
        </c:ser>
        <c:ser>
          <c:idx val="11"/>
          <c:order val="11"/>
          <c:tx>
            <c:strRef>
              <c:f>'Figure 3.12'!$M$21</c:f>
              <c:strCache>
                <c:ptCount val="1"/>
                <c:pt idx="0">
                  <c:v>SPU 18</c:v>
                </c:pt>
              </c:strCache>
            </c:strRef>
          </c:tx>
          <c:spPr>
            <a:ln>
              <a:solidFill>
                <a:srgbClr val="7F7F7F"/>
              </a:solidFill>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3.12'!$M$22:$M$33</c:f>
              <c:numCache>
                <c:formatCode>#,##0</c:formatCode>
                <c:ptCount val="12"/>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323C-49D4-9949-DD11C7D20AC5}"/>
            </c:ext>
          </c:extLst>
        </c:ser>
        <c:ser>
          <c:idx val="12"/>
          <c:order val="12"/>
          <c:tx>
            <c:strRef>
              <c:f>'Figure 3.12'!$N$21</c:f>
              <c:strCache>
                <c:ptCount val="1"/>
                <c:pt idx="0">
                  <c:v>Budget 19</c:v>
                </c:pt>
              </c:strCache>
            </c:strRef>
          </c:tx>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3.12'!$N$22:$N$33</c:f>
              <c:numCache>
                <c:formatCode>#,##0</c:formatCode>
                <c:ptCount val="12"/>
                <c:pt idx="0">
                  <c:v>7324</c:v>
                </c:pt>
                <c:pt idx="1">
                  <c:v>7470</c:v>
                </c:pt>
                <c:pt idx="2">
                  <c:v>6979</c:v>
                </c:pt>
                <c:pt idx="3">
                  <c:v>6738.9</c:v>
                </c:pt>
                <c:pt idx="4">
                  <c:v>6090</c:v>
                </c:pt>
                <c:pt idx="5">
                  <c:v>5816</c:v>
                </c:pt>
                <c:pt idx="6">
                  <c:v>5322</c:v>
                </c:pt>
                <c:pt idx="7">
                  <c:v>5092</c:v>
                </c:pt>
                <c:pt idx="8">
                  <c:v>4428</c:v>
                </c:pt>
                <c:pt idx="9">
                  <c:v>4683</c:v>
                </c:pt>
                <c:pt idx="10">
                  <c:v>4947</c:v>
                </c:pt>
              </c:numCache>
            </c:numRef>
          </c:val>
          <c:smooth val="0"/>
          <c:extLst>
            <c:ext xmlns:c16="http://schemas.microsoft.com/office/drawing/2014/chart" uri="{C3380CC4-5D6E-409C-BE32-E72D297353CC}">
              <c16:uniqueId val="{0000000C-323C-49D4-9949-DD11C7D20AC5}"/>
            </c:ext>
          </c:extLst>
        </c:ser>
        <c:ser>
          <c:idx val="13"/>
          <c:order val="13"/>
          <c:tx>
            <c:strRef>
              <c:f>'Figure 3.12'!$O$21</c:f>
              <c:strCache>
                <c:ptCount val="1"/>
                <c:pt idx="0">
                  <c:v>SPU 19</c:v>
                </c:pt>
              </c:strCache>
            </c:strRef>
          </c:tx>
          <c:spPr>
            <a:ln>
              <a:solidFill>
                <a:srgbClr val="BBAFCD"/>
              </a:solidFill>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3.12'!$O$22:$O$33</c:f>
              <c:numCache>
                <c:formatCode>#,##0</c:formatCode>
                <c:ptCount val="12"/>
                <c:pt idx="0">
                  <c:v>7324</c:v>
                </c:pt>
                <c:pt idx="1">
                  <c:v>7470</c:v>
                </c:pt>
                <c:pt idx="2">
                  <c:v>6979</c:v>
                </c:pt>
                <c:pt idx="3">
                  <c:v>6738.9</c:v>
                </c:pt>
                <c:pt idx="4">
                  <c:v>6090</c:v>
                </c:pt>
                <c:pt idx="5">
                  <c:v>5740</c:v>
                </c:pt>
                <c:pt idx="6">
                  <c:v>5153</c:v>
                </c:pt>
                <c:pt idx="7">
                  <c:v>4826</c:v>
                </c:pt>
                <c:pt idx="8">
                  <c:v>4079</c:v>
                </c:pt>
                <c:pt idx="9">
                  <c:v>4290</c:v>
                </c:pt>
                <c:pt idx="10">
                  <c:v>4536</c:v>
                </c:pt>
              </c:numCache>
            </c:numRef>
          </c:val>
          <c:smooth val="0"/>
          <c:extLst>
            <c:ext xmlns:c16="http://schemas.microsoft.com/office/drawing/2014/chart" uri="{C3380CC4-5D6E-409C-BE32-E72D297353CC}">
              <c16:uniqueId val="{0000000D-323C-49D4-9949-DD11C7D20AC5}"/>
            </c:ext>
          </c:extLst>
        </c:ser>
        <c:ser>
          <c:idx val="14"/>
          <c:order val="14"/>
          <c:tx>
            <c:strRef>
              <c:f>'Figure 3.12'!$P$21</c:f>
              <c:strCache>
                <c:ptCount val="1"/>
                <c:pt idx="0">
                  <c:v>Budget 20</c:v>
                </c:pt>
              </c:strCache>
            </c:strRef>
          </c:tx>
          <c:spPr>
            <a:ln>
              <a:solidFill>
                <a:srgbClr val="10253F"/>
              </a:solidFill>
            </a:ln>
          </c:spPr>
          <c:marker>
            <c:symbol val="none"/>
          </c:marker>
          <c:cat>
            <c:numRef>
              <c:f>'Figure 3.12'!$A$22:$A$33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3.12'!$P$22:$P$33</c:f>
              <c:numCache>
                <c:formatCode>#,##0</c:formatCode>
                <c:ptCount val="12"/>
                <c:pt idx="5">
                  <c:v>5798</c:v>
                </c:pt>
                <c:pt idx="6">
                  <c:v>5075</c:v>
                </c:pt>
                <c:pt idx="7">
                  <c:v>4665</c:v>
                </c:pt>
                <c:pt idx="8">
                  <c:v>3803</c:v>
                </c:pt>
                <c:pt idx="9">
                  <c:v>3939</c:v>
                </c:pt>
                <c:pt idx="10">
                  <c:v>4065</c:v>
                </c:pt>
                <c:pt idx="11">
                  <c:v>4074</c:v>
                </c:pt>
              </c:numCache>
            </c:numRef>
          </c:val>
          <c:smooth val="0"/>
          <c:extLst>
            <c:ext xmlns:c16="http://schemas.microsoft.com/office/drawing/2014/chart" uri="{C3380CC4-5D6E-409C-BE32-E72D297353CC}">
              <c16:uniqueId val="{0000000E-323C-49D4-9949-DD11C7D20AC5}"/>
            </c:ext>
          </c:extLst>
        </c:ser>
        <c:dLbls>
          <c:showLegendKey val="0"/>
          <c:showVal val="0"/>
          <c:showCatName val="0"/>
          <c:showSerName val="0"/>
          <c:showPercent val="0"/>
          <c:showBubbleSize val="0"/>
        </c:dLbls>
        <c:smooth val="0"/>
        <c:axId val="301394560"/>
        <c:axId val="301531520"/>
      </c:lineChart>
      <c:catAx>
        <c:axId val="301394560"/>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latin typeface="Source Sans Pro" panose="020B0503030403020204" pitchFamily="34" charset="0"/>
              </a:defRPr>
            </a:pPr>
            <a:endParaRPr lang="en-US"/>
          </a:p>
        </c:txPr>
        <c:crossAx val="301531520"/>
        <c:crosses val="autoZero"/>
        <c:auto val="1"/>
        <c:lblAlgn val="ctr"/>
        <c:lblOffset val="100"/>
        <c:noMultiLvlLbl val="0"/>
      </c:catAx>
      <c:valAx>
        <c:axId val="301531520"/>
        <c:scaling>
          <c:orientation val="minMax"/>
          <c:min val="3000"/>
        </c:scaling>
        <c:delete val="0"/>
        <c:axPos val="l"/>
        <c:numFmt formatCode="#,##0" sourceLinked="0"/>
        <c:majorTickMark val="out"/>
        <c:minorTickMark val="none"/>
        <c:tickLblPos val="nextTo"/>
        <c:spPr>
          <a:ln>
            <a:solidFill>
              <a:schemeClr val="tx1"/>
            </a:solidFill>
          </a:ln>
        </c:spPr>
        <c:txPr>
          <a:bodyPr/>
          <a:lstStyle/>
          <a:p>
            <a:pPr>
              <a:defRPr sz="900">
                <a:latin typeface="Source Sans Pro" panose="020B0503030403020204" pitchFamily="34" charset="0"/>
              </a:defRPr>
            </a:pPr>
            <a:endParaRPr lang="en-US"/>
          </a:p>
        </c:txPr>
        <c:crossAx val="301394560"/>
        <c:crosses val="autoZero"/>
        <c:crossBetween val="between"/>
        <c:dispUnits>
          <c:builtInUnit val="thousands"/>
        </c:dispUnits>
      </c:valAx>
    </c:plotArea>
    <c:legend>
      <c:legendPos val="r"/>
      <c:legendEntry>
        <c:idx val="0"/>
        <c:delete val="1"/>
      </c:legendEntry>
      <c:layout>
        <c:manualLayout>
          <c:xMode val="edge"/>
          <c:yMode val="edge"/>
          <c:x val="0.52918703174782311"/>
          <c:y val="1.8238360015424612E-2"/>
          <c:w val="0.4675214213162715"/>
          <c:h val="0.38998809982875365"/>
        </c:manualLayout>
      </c:layout>
      <c:overlay val="1"/>
      <c:txPr>
        <a:bodyPr/>
        <a:lstStyle/>
        <a:p>
          <a:pPr>
            <a:defRPr sz="900">
              <a:latin typeface="Source Sans Pro" panose="020B0503030403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3.13'!$A$24</c:f>
              <c:strCache>
                <c:ptCount val="1"/>
                <c:pt idx="0">
                  <c:v>Net Debt (% GNI*)</c:v>
                </c:pt>
              </c:strCache>
            </c:strRef>
          </c:tx>
          <c:spPr>
            <a:ln w="19050">
              <a:solidFill>
                <a:srgbClr val="1F497D">
                  <a:lumMod val="50000"/>
                </a:srgbClr>
              </a:solidFill>
            </a:ln>
          </c:spPr>
          <c:marker>
            <c:symbol val="none"/>
          </c:marker>
          <c:cat>
            <c:numRef>
              <c:f>'Figure 3.13'!$B$23:$K$23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'Figure 3.13'!$B$24:$I$24</c:f>
              <c:numCache>
                <c:formatCode>0.0</c:formatCode>
                <c:ptCount val="8"/>
                <c:pt idx="0">
                  <c:v>107.55630826698744</c:v>
                </c:pt>
                <c:pt idx="1">
                  <c:v>120.78688991130295</c:v>
                </c:pt>
                <c:pt idx="2">
                  <c:v>118.33322381150563</c:v>
                </c:pt>
                <c:pt idx="3">
                  <c:v>112.91734459250495</c:v>
                </c:pt>
                <c:pt idx="4">
                  <c:v>106.53280542986425</c:v>
                </c:pt>
                <c:pt idx="5">
                  <c:v>100.80965205459172</c:v>
                </c:pt>
                <c:pt idx="6">
                  <c:v>95.590769481666712</c:v>
                </c:pt>
                <c:pt idx="7">
                  <c:v>89.92606097437455</c:v>
                </c:pt>
              </c:numCache>
            </c:numRef>
          </c:val>
          <c:smooth val="0"/>
          <c:extLst>
            <c:ext xmlns:c16="http://schemas.microsoft.com/office/drawing/2014/chart" uri="{C3380CC4-5D6E-409C-BE32-E72D297353CC}">
              <c16:uniqueId val="{00000000-4E18-4108-8D1C-9EA14FE3A3E1}"/>
            </c:ext>
          </c:extLst>
        </c:ser>
        <c:ser>
          <c:idx val="1"/>
          <c:order val="1"/>
          <c:tx>
            <c:strRef>
              <c:f>'Figure 3.13'!$A$25</c:f>
              <c:strCache>
                <c:ptCount val="1"/>
                <c:pt idx="0">
                  <c:v>Net Debt (% GDP)</c:v>
                </c:pt>
              </c:strCache>
            </c:strRef>
          </c:tx>
          <c:spPr>
            <a:ln w="19050">
              <a:solidFill>
                <a:sysClr val="window" lastClr="FFFFFF">
                  <a:lumMod val="75000"/>
                </a:sysClr>
              </a:solidFill>
            </a:ln>
          </c:spPr>
          <c:marker>
            <c:symbol val="none"/>
          </c:marker>
          <c:cat>
            <c:numRef>
              <c:f>'Figure 3.13'!$B$23:$K$23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'Figure 3.13'!$B$25:$I$25</c:f>
              <c:numCache>
                <c:formatCode>0.0</c:formatCode>
                <c:ptCount val="8"/>
                <c:pt idx="0">
                  <c:v>79.557681162813836</c:v>
                </c:pt>
                <c:pt idx="1">
                  <c:v>87.252449804700888</c:v>
                </c:pt>
                <c:pt idx="2">
                  <c:v>90.207668887515936</c:v>
                </c:pt>
                <c:pt idx="3">
                  <c:v>86.209179849911195</c:v>
                </c:pt>
                <c:pt idx="4">
                  <c:v>65.928555394490033</c:v>
                </c:pt>
                <c:pt idx="5">
                  <c:v>65.168725431015446</c:v>
                </c:pt>
                <c:pt idx="6">
                  <c:v>59.180630765554589</c:v>
                </c:pt>
                <c:pt idx="7">
                  <c:v>54.9</c:v>
                </c:pt>
              </c:numCache>
            </c:numRef>
          </c:val>
          <c:smooth val="0"/>
          <c:extLst>
            <c:ext xmlns:c16="http://schemas.microsoft.com/office/drawing/2014/chart" uri="{C3380CC4-5D6E-409C-BE32-E72D297353CC}">
              <c16:uniqueId val="{00000001-4E18-4108-8D1C-9EA14FE3A3E1}"/>
            </c:ext>
          </c:extLst>
        </c:ser>
        <c:ser>
          <c:idx val="2"/>
          <c:order val="2"/>
          <c:spPr>
            <a:ln w="19050">
              <a:solidFill>
                <a:srgbClr val="10253F"/>
              </a:solidFill>
              <a:prstDash val="sysDash"/>
            </a:ln>
          </c:spPr>
          <c:marker>
            <c:symbol val="none"/>
          </c:marker>
          <c:cat>
            <c:numRef>
              <c:f>'Figure 3.13'!$B$23:$K$23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('Figure 3.13'!$B$26:$H$26,'Figure 3.13'!$I$24:$K$24)</c:f>
              <c:numCache>
                <c:formatCode>General</c:formatCode>
                <c:ptCount val="10"/>
                <c:pt idx="7" formatCode="0.0">
                  <c:v>89.92606097437455</c:v>
                </c:pt>
                <c:pt idx="8" formatCode="0.0">
                  <c:v>86.78135530685033</c:v>
                </c:pt>
                <c:pt idx="9" formatCode="0.0">
                  <c:v>88.311831124202257</c:v>
                </c:pt>
              </c:numCache>
            </c:numRef>
          </c:val>
          <c:smooth val="0"/>
          <c:extLst>
            <c:ext xmlns:c16="http://schemas.microsoft.com/office/drawing/2014/chart" uri="{C3380CC4-5D6E-409C-BE32-E72D297353CC}">
              <c16:uniqueId val="{00000002-4E18-4108-8D1C-9EA14FE3A3E1}"/>
            </c:ext>
          </c:extLst>
        </c:ser>
        <c:ser>
          <c:idx val="3"/>
          <c:order val="3"/>
          <c:spPr>
            <a:ln w="19050">
              <a:solidFill>
                <a:srgbClr val="BFBFBF"/>
              </a:solidFill>
              <a:prstDash val="sysDash"/>
            </a:ln>
          </c:spPr>
          <c:marker>
            <c:symbol val="none"/>
          </c:marker>
          <c:cat>
            <c:numRef>
              <c:f>'Figure 3.13'!$B$23:$K$23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('Figure 3.13'!$B$27:$H$27,'Figure 3.13'!$I$25:$K$25)</c:f>
              <c:numCache>
                <c:formatCode>General</c:formatCode>
                <c:ptCount val="10"/>
                <c:pt idx="7" formatCode="0.0">
                  <c:v>54.9</c:v>
                </c:pt>
                <c:pt idx="8" formatCode="0.0">
                  <c:v>51.4</c:v>
                </c:pt>
                <c:pt idx="9" formatCode="0.0">
                  <c:v>51.2</c:v>
                </c:pt>
              </c:numCache>
            </c:numRef>
          </c:val>
          <c:smooth val="0"/>
          <c:extLst>
            <c:ext xmlns:c16="http://schemas.microsoft.com/office/drawing/2014/chart" uri="{C3380CC4-5D6E-409C-BE32-E72D297353CC}">
              <c16:uniqueId val="{00000003-4E18-4108-8D1C-9EA14FE3A3E1}"/>
            </c:ext>
          </c:extLst>
        </c:ser>
        <c:dLbls>
          <c:showLegendKey val="0"/>
          <c:showVal val="0"/>
          <c:showCatName val="0"/>
          <c:showSerName val="0"/>
          <c:showPercent val="0"/>
          <c:showBubbleSize val="0"/>
        </c:dLbls>
        <c:smooth val="0"/>
        <c:axId val="301937024"/>
        <c:axId val="301938560"/>
      </c:lineChart>
      <c:catAx>
        <c:axId val="3019370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01938560"/>
        <c:crosses val="autoZero"/>
        <c:auto val="1"/>
        <c:lblAlgn val="ctr"/>
        <c:lblOffset val="100"/>
        <c:noMultiLvlLbl val="0"/>
      </c:catAx>
      <c:valAx>
        <c:axId val="30193856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301937024"/>
        <c:crosses val="autoZero"/>
        <c:crossBetween val="between"/>
      </c:valAx>
    </c:plotArea>
    <c:legend>
      <c:legendPos val="r"/>
      <c:legendEntry>
        <c:idx val="2"/>
        <c:delete val="1"/>
      </c:legendEntry>
      <c:legendEntry>
        <c:idx val="3"/>
        <c:delete val="1"/>
      </c:legendEntry>
      <c:layout>
        <c:manualLayout>
          <c:xMode val="edge"/>
          <c:yMode val="edge"/>
          <c:x val="0.13668635170603674"/>
          <c:y val="0.5271442111402741"/>
          <c:w val="0.28823046875000002"/>
          <c:h val="0.15736919141031541"/>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92402727548826E-2"/>
          <c:y val="5.8427970108508864E-2"/>
          <c:w val="0.91547206796440639"/>
          <c:h val="0.80973553638187956"/>
        </c:manualLayout>
      </c:layout>
      <c:lineChart>
        <c:grouping val="standard"/>
        <c:varyColors val="0"/>
        <c:ser>
          <c:idx val="0"/>
          <c:order val="0"/>
          <c:tx>
            <c:strRef>
              <c:f>'Figure 3.14'!$B$26</c:f>
              <c:strCache>
                <c:ptCount val="1"/>
                <c:pt idx="0">
                  <c:v>-1.5</c:v>
                </c:pt>
              </c:strCache>
            </c:strRef>
          </c:tx>
          <c:spPr>
            <a:ln w="19050">
              <a:solidFill>
                <a:schemeClr val="accent4">
                  <a:lumMod val="40000"/>
                  <a:lumOff val="60000"/>
                </a:schemeClr>
              </a:solidFill>
            </a:ln>
          </c:spPr>
          <c:marker>
            <c:symbol val="none"/>
          </c:marker>
          <c:cat>
            <c:numRef>
              <c:f>'Figure 3.14'!$A$27:$A$34</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3.14'!$B$27:$B$34</c:f>
              <c:numCache>
                <c:formatCode>0.0</c:formatCode>
                <c:ptCount val="8"/>
                <c:pt idx="0">
                  <c:v>114.27880043955794</c:v>
                </c:pt>
                <c:pt idx="1">
                  <c:v>109.46318393085267</c:v>
                </c:pt>
                <c:pt idx="2">
                  <c:v>104.31378507039399</c:v>
                </c:pt>
                <c:pt idx="3">
                  <c:v>100.15988193334154</c:v>
                </c:pt>
                <c:pt idx="4">
                  <c:v>100.19273091835991</c:v>
                </c:pt>
                <c:pt idx="5">
                  <c:v>104.54065578318179</c:v>
                </c:pt>
                <c:pt idx="6">
                  <c:v>107.17926297419957</c:v>
                </c:pt>
                <c:pt idx="7">
                  <c:v>113.70579230714539</c:v>
                </c:pt>
              </c:numCache>
            </c:numRef>
          </c:val>
          <c:smooth val="0"/>
          <c:extLst>
            <c:ext xmlns:c16="http://schemas.microsoft.com/office/drawing/2014/chart" uri="{C3380CC4-5D6E-409C-BE32-E72D297353CC}">
              <c16:uniqueId val="{00000000-2581-44FF-9A70-A52DAAB935E8}"/>
            </c:ext>
          </c:extLst>
        </c:ser>
        <c:ser>
          <c:idx val="1"/>
          <c:order val="1"/>
          <c:tx>
            <c:strRef>
              <c:f>'Figure 3.14'!$C$26</c:f>
              <c:strCache>
                <c:ptCount val="1"/>
                <c:pt idx="0">
                  <c:v>-1.0</c:v>
                </c:pt>
              </c:strCache>
            </c:strRef>
          </c:tx>
          <c:spPr>
            <a:ln w="19050">
              <a:solidFill>
                <a:schemeClr val="accent4">
                  <a:lumMod val="60000"/>
                  <a:lumOff val="40000"/>
                </a:schemeClr>
              </a:solidFill>
            </a:ln>
          </c:spPr>
          <c:marker>
            <c:symbol val="none"/>
          </c:marker>
          <c:cat>
            <c:numRef>
              <c:f>'Figure 3.14'!$A$27:$A$34</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3.14'!$C$27:$C$34</c:f>
              <c:numCache>
                <c:formatCode>0.0</c:formatCode>
                <c:ptCount val="8"/>
                <c:pt idx="0">
                  <c:v>114.27880043955794</c:v>
                </c:pt>
                <c:pt idx="1">
                  <c:v>109.46318393085267</c:v>
                </c:pt>
                <c:pt idx="2">
                  <c:v>104.31378507039399</c:v>
                </c:pt>
                <c:pt idx="3">
                  <c:v>100.15988193334154</c:v>
                </c:pt>
                <c:pt idx="4">
                  <c:v>99.268899890147267</c:v>
                </c:pt>
                <c:pt idx="5">
                  <c:v>102.22184993292754</c:v>
                </c:pt>
                <c:pt idx="6">
                  <c:v>103.01804174702538</c:v>
                </c:pt>
                <c:pt idx="7">
                  <c:v>107.14498688469725</c:v>
                </c:pt>
              </c:numCache>
            </c:numRef>
          </c:val>
          <c:smooth val="0"/>
          <c:extLst>
            <c:ext xmlns:c16="http://schemas.microsoft.com/office/drawing/2014/chart" uri="{C3380CC4-5D6E-409C-BE32-E72D297353CC}">
              <c16:uniqueId val="{00000001-2581-44FF-9A70-A52DAAB935E8}"/>
            </c:ext>
          </c:extLst>
        </c:ser>
        <c:ser>
          <c:idx val="2"/>
          <c:order val="2"/>
          <c:tx>
            <c:strRef>
              <c:f>'Figure 3.14'!$D$26</c:f>
              <c:strCache>
                <c:ptCount val="1"/>
                <c:pt idx="0">
                  <c:v>-0.5</c:v>
                </c:pt>
              </c:strCache>
            </c:strRef>
          </c:tx>
          <c:spPr>
            <a:ln w="19050">
              <a:solidFill>
                <a:schemeClr val="accent4">
                  <a:lumMod val="75000"/>
                </a:schemeClr>
              </a:solidFill>
            </a:ln>
          </c:spPr>
          <c:marker>
            <c:symbol val="none"/>
          </c:marker>
          <c:cat>
            <c:numRef>
              <c:f>'Figure 3.14'!$A$27:$A$34</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3.14'!$D$27:$D$34</c:f>
              <c:numCache>
                <c:formatCode>0.0</c:formatCode>
                <c:ptCount val="8"/>
                <c:pt idx="0">
                  <c:v>114.27880043955794</c:v>
                </c:pt>
                <c:pt idx="1">
                  <c:v>109.46318393085267</c:v>
                </c:pt>
                <c:pt idx="2">
                  <c:v>104.31378507039399</c:v>
                </c:pt>
                <c:pt idx="3">
                  <c:v>100.15988193334154</c:v>
                </c:pt>
                <c:pt idx="4">
                  <c:v>98.353772495712647</c:v>
                </c:pt>
                <c:pt idx="5">
                  <c:v>99.93718007811168</c:v>
                </c:pt>
                <c:pt idx="6">
                  <c:v>98.940790338938044</c:v>
                </c:pt>
                <c:pt idx="7">
                  <c:v>100.75278122637464</c:v>
                </c:pt>
              </c:numCache>
            </c:numRef>
          </c:val>
          <c:smooth val="0"/>
          <c:extLst>
            <c:ext xmlns:c16="http://schemas.microsoft.com/office/drawing/2014/chart" uri="{C3380CC4-5D6E-409C-BE32-E72D297353CC}">
              <c16:uniqueId val="{00000002-2581-44FF-9A70-A52DAAB935E8}"/>
            </c:ext>
          </c:extLst>
        </c:ser>
        <c:ser>
          <c:idx val="3"/>
          <c:order val="3"/>
          <c:tx>
            <c:strRef>
              <c:f>'Figure 3.14'!$E$26</c:f>
              <c:strCache>
                <c:ptCount val="1"/>
                <c:pt idx="0">
                  <c:v>Central</c:v>
                </c:pt>
              </c:strCache>
            </c:strRef>
          </c:tx>
          <c:spPr>
            <a:ln>
              <a:solidFill>
                <a:schemeClr val="bg2"/>
              </a:solidFill>
            </a:ln>
          </c:spPr>
          <c:marker>
            <c:symbol val="none"/>
          </c:marker>
          <c:dPt>
            <c:idx val="4"/>
            <c:bubble3D val="0"/>
            <c:spPr>
              <a:ln>
                <a:solidFill>
                  <a:srgbClr val="0A3D50"/>
                </a:solidFill>
              </a:ln>
            </c:spPr>
            <c:extLst>
              <c:ext xmlns:c16="http://schemas.microsoft.com/office/drawing/2014/chart" uri="{C3380CC4-5D6E-409C-BE32-E72D297353CC}">
                <c16:uniqueId val="{00000004-2581-44FF-9A70-A52DAAB935E8}"/>
              </c:ext>
            </c:extLst>
          </c:dPt>
          <c:dPt>
            <c:idx val="5"/>
            <c:bubble3D val="0"/>
            <c:spPr>
              <a:ln>
                <a:solidFill>
                  <a:srgbClr val="0A3D50"/>
                </a:solidFill>
              </a:ln>
            </c:spPr>
            <c:extLst>
              <c:ext xmlns:c16="http://schemas.microsoft.com/office/drawing/2014/chart" uri="{C3380CC4-5D6E-409C-BE32-E72D297353CC}">
                <c16:uniqueId val="{00000006-2581-44FF-9A70-A52DAAB935E8}"/>
              </c:ext>
            </c:extLst>
          </c:dPt>
          <c:dPt>
            <c:idx val="6"/>
            <c:bubble3D val="0"/>
            <c:spPr>
              <a:ln>
                <a:solidFill>
                  <a:srgbClr val="0A3D50"/>
                </a:solidFill>
              </a:ln>
            </c:spPr>
            <c:extLst>
              <c:ext xmlns:c16="http://schemas.microsoft.com/office/drawing/2014/chart" uri="{C3380CC4-5D6E-409C-BE32-E72D297353CC}">
                <c16:uniqueId val="{00000008-2581-44FF-9A70-A52DAAB935E8}"/>
              </c:ext>
            </c:extLst>
          </c:dPt>
          <c:cat>
            <c:numRef>
              <c:f>'Figure 3.14'!$A$27:$A$34</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3.14'!$E$27:$E$34</c:f>
              <c:numCache>
                <c:formatCode>0.0</c:formatCode>
                <c:ptCount val="8"/>
                <c:pt idx="0">
                  <c:v>114.27880043955794</c:v>
                </c:pt>
                <c:pt idx="1">
                  <c:v>109.46318393085267</c:v>
                </c:pt>
                <c:pt idx="2">
                  <c:v>104.31378507039399</c:v>
                </c:pt>
                <c:pt idx="3">
                  <c:v>100.15988193334154</c:v>
                </c:pt>
                <c:pt idx="4">
                  <c:v>97.44722631320569</c:v>
                </c:pt>
                <c:pt idx="5">
                  <c:v>97.686009255962986</c:v>
                </c:pt>
                <c:pt idx="6">
                  <c:v>94.945558739255006</c:v>
                </c:pt>
                <c:pt idx="7">
                  <c:v>94.524495677233432</c:v>
                </c:pt>
              </c:numCache>
            </c:numRef>
          </c:val>
          <c:smooth val="0"/>
          <c:extLst>
            <c:ext xmlns:c16="http://schemas.microsoft.com/office/drawing/2014/chart" uri="{C3380CC4-5D6E-409C-BE32-E72D297353CC}">
              <c16:uniqueId val="{00000009-2581-44FF-9A70-A52DAAB935E8}"/>
            </c:ext>
          </c:extLst>
        </c:ser>
        <c:ser>
          <c:idx val="4"/>
          <c:order val="4"/>
          <c:tx>
            <c:strRef>
              <c:f>'Figure 3.14'!$F$26</c:f>
              <c:strCache>
                <c:ptCount val="1"/>
                <c:pt idx="0">
                  <c:v>+0.5</c:v>
                </c:pt>
              </c:strCache>
            </c:strRef>
          </c:tx>
          <c:spPr>
            <a:ln w="19050">
              <a:solidFill>
                <a:schemeClr val="accent4">
                  <a:lumMod val="75000"/>
                </a:schemeClr>
              </a:solidFill>
            </a:ln>
          </c:spPr>
          <c:marker>
            <c:symbol val="none"/>
          </c:marker>
          <c:cat>
            <c:numRef>
              <c:f>'Figure 3.14'!$A$27:$A$34</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3.14'!$F$27:$F$34</c:f>
              <c:numCache>
                <c:formatCode>0.0</c:formatCode>
                <c:ptCount val="8"/>
                <c:pt idx="0">
                  <c:v>114.27880043955794</c:v>
                </c:pt>
                <c:pt idx="1">
                  <c:v>109.46318393085267</c:v>
                </c:pt>
                <c:pt idx="2">
                  <c:v>104.31378507039399</c:v>
                </c:pt>
                <c:pt idx="3">
                  <c:v>100.15988193334154</c:v>
                </c:pt>
                <c:pt idx="4">
                  <c:v>96.549141205977762</c:v>
                </c:pt>
                <c:pt idx="5">
                  <c:v>95.467714899718999</c:v>
                </c:pt>
                <c:pt idx="6">
                  <c:v>91.030448349153872</c:v>
                </c:pt>
                <c:pt idx="7">
                  <c:v>88.455591116959553</c:v>
                </c:pt>
              </c:numCache>
            </c:numRef>
          </c:val>
          <c:smooth val="0"/>
          <c:extLst>
            <c:ext xmlns:c16="http://schemas.microsoft.com/office/drawing/2014/chart" uri="{C3380CC4-5D6E-409C-BE32-E72D297353CC}">
              <c16:uniqueId val="{0000000A-2581-44FF-9A70-A52DAAB935E8}"/>
            </c:ext>
          </c:extLst>
        </c:ser>
        <c:ser>
          <c:idx val="5"/>
          <c:order val="5"/>
          <c:tx>
            <c:strRef>
              <c:f>'Figure 3.14'!$G$26</c:f>
              <c:strCache>
                <c:ptCount val="1"/>
                <c:pt idx="0">
                  <c:v>+1.0</c:v>
                </c:pt>
              </c:strCache>
            </c:strRef>
          </c:tx>
          <c:spPr>
            <a:ln w="19050">
              <a:solidFill>
                <a:schemeClr val="accent4">
                  <a:lumMod val="60000"/>
                  <a:lumOff val="40000"/>
                </a:schemeClr>
              </a:solidFill>
            </a:ln>
          </c:spPr>
          <c:marker>
            <c:symbol val="none"/>
          </c:marker>
          <c:cat>
            <c:numRef>
              <c:f>'Figure 3.14'!$A$27:$A$34</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3.14'!$G$27:$G$34</c:f>
              <c:numCache>
                <c:formatCode>0.0</c:formatCode>
                <c:ptCount val="8"/>
                <c:pt idx="0">
                  <c:v>114.27880043955794</c:v>
                </c:pt>
                <c:pt idx="1">
                  <c:v>109.46318393085267</c:v>
                </c:pt>
                <c:pt idx="2">
                  <c:v>104.31378507039399</c:v>
                </c:pt>
                <c:pt idx="3">
                  <c:v>100.15988193334154</c:v>
                </c:pt>
                <c:pt idx="4">
                  <c:v>95.659399269508569</c:v>
                </c:pt>
                <c:pt idx="5">
                  <c:v>93.281688458304245</c:v>
                </c:pt>
                <c:pt idx="6">
                  <c:v>87.193610483893295</c:v>
                </c:pt>
                <c:pt idx="7">
                  <c:v>82.541664529821688</c:v>
                </c:pt>
              </c:numCache>
            </c:numRef>
          </c:val>
          <c:smooth val="0"/>
          <c:extLst>
            <c:ext xmlns:c16="http://schemas.microsoft.com/office/drawing/2014/chart" uri="{C3380CC4-5D6E-409C-BE32-E72D297353CC}">
              <c16:uniqueId val="{0000000B-2581-44FF-9A70-A52DAAB935E8}"/>
            </c:ext>
          </c:extLst>
        </c:ser>
        <c:ser>
          <c:idx val="6"/>
          <c:order val="6"/>
          <c:tx>
            <c:strRef>
              <c:f>'Figure 3.14'!$H$26</c:f>
              <c:strCache>
                <c:ptCount val="1"/>
                <c:pt idx="0">
                  <c:v>+1.5</c:v>
                </c:pt>
              </c:strCache>
            </c:strRef>
          </c:tx>
          <c:spPr>
            <a:ln w="19050">
              <a:solidFill>
                <a:schemeClr val="accent4">
                  <a:lumMod val="40000"/>
                  <a:lumOff val="60000"/>
                </a:schemeClr>
              </a:solidFill>
            </a:ln>
          </c:spPr>
          <c:marker>
            <c:symbol val="none"/>
          </c:marker>
          <c:dPt>
            <c:idx val="1"/>
            <c:bubble3D val="0"/>
            <c:spPr>
              <a:ln w="19050">
                <a:solidFill>
                  <a:srgbClr val="0A3D50"/>
                </a:solidFill>
              </a:ln>
            </c:spPr>
            <c:extLst>
              <c:ext xmlns:c16="http://schemas.microsoft.com/office/drawing/2014/chart" uri="{C3380CC4-5D6E-409C-BE32-E72D297353CC}">
                <c16:uniqueId val="{0000000D-2581-44FF-9A70-A52DAAB935E8}"/>
              </c:ext>
            </c:extLst>
          </c:dPt>
          <c:dPt>
            <c:idx val="2"/>
            <c:bubble3D val="0"/>
            <c:spPr>
              <a:ln w="19050">
                <a:solidFill>
                  <a:srgbClr val="0A3D50"/>
                </a:solidFill>
              </a:ln>
            </c:spPr>
            <c:extLst>
              <c:ext xmlns:c16="http://schemas.microsoft.com/office/drawing/2014/chart" uri="{C3380CC4-5D6E-409C-BE32-E72D297353CC}">
                <c16:uniqueId val="{0000000F-2581-44FF-9A70-A52DAAB935E8}"/>
              </c:ext>
            </c:extLst>
          </c:dPt>
          <c:dPt>
            <c:idx val="3"/>
            <c:bubble3D val="0"/>
            <c:spPr>
              <a:ln w="19050">
                <a:solidFill>
                  <a:srgbClr val="358172">
                    <a:lumMod val="50000"/>
                  </a:srgbClr>
                </a:solidFill>
              </a:ln>
            </c:spPr>
            <c:extLst>
              <c:ext xmlns:c16="http://schemas.microsoft.com/office/drawing/2014/chart" uri="{C3380CC4-5D6E-409C-BE32-E72D297353CC}">
                <c16:uniqueId val="{00000011-2581-44FF-9A70-A52DAAB935E8}"/>
              </c:ext>
            </c:extLst>
          </c:dPt>
          <c:cat>
            <c:numRef>
              <c:f>'Figure 3.14'!$A$27:$A$34</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3.14'!$H$27:$H$34</c:f>
              <c:numCache>
                <c:formatCode>0.0</c:formatCode>
                <c:ptCount val="8"/>
                <c:pt idx="0">
                  <c:v>114.27880043955794</c:v>
                </c:pt>
                <c:pt idx="1">
                  <c:v>109.46318393085267</c:v>
                </c:pt>
                <c:pt idx="2">
                  <c:v>104.31378507039399</c:v>
                </c:pt>
                <c:pt idx="3">
                  <c:v>100.15988193334154</c:v>
                </c:pt>
                <c:pt idx="4">
                  <c:v>94.777884779804836</c:v>
                </c:pt>
                <c:pt idx="5">
                  <c:v>91.127335027440438</c:v>
                </c:pt>
                <c:pt idx="6">
                  <c:v>83.433244921786766</c:v>
                </c:pt>
                <c:pt idx="7">
                  <c:v>76.778444713355512</c:v>
                </c:pt>
              </c:numCache>
            </c:numRef>
          </c:val>
          <c:smooth val="0"/>
          <c:extLst>
            <c:ext xmlns:c16="http://schemas.microsoft.com/office/drawing/2014/chart" uri="{C3380CC4-5D6E-409C-BE32-E72D297353CC}">
              <c16:uniqueId val="{00000012-2581-44FF-9A70-A52DAAB935E8}"/>
            </c:ext>
          </c:extLst>
        </c:ser>
        <c:dLbls>
          <c:showLegendKey val="0"/>
          <c:showVal val="0"/>
          <c:showCatName val="0"/>
          <c:showSerName val="0"/>
          <c:showPercent val="0"/>
          <c:showBubbleSize val="0"/>
        </c:dLbls>
        <c:smooth val="0"/>
        <c:axId val="343966080"/>
        <c:axId val="343967616"/>
      </c:lineChart>
      <c:catAx>
        <c:axId val="343966080"/>
        <c:scaling>
          <c:orientation val="minMax"/>
        </c:scaling>
        <c:delete val="0"/>
        <c:axPos val="b"/>
        <c:numFmt formatCode="General" sourceLinked="1"/>
        <c:majorTickMark val="out"/>
        <c:minorTickMark val="none"/>
        <c:tickLblPos val="nextTo"/>
        <c:crossAx val="343967616"/>
        <c:crosses val="autoZero"/>
        <c:auto val="1"/>
        <c:lblAlgn val="ctr"/>
        <c:lblOffset val="100"/>
        <c:noMultiLvlLbl val="0"/>
      </c:catAx>
      <c:valAx>
        <c:axId val="343967616"/>
        <c:scaling>
          <c:orientation val="minMax"/>
          <c:max val="130"/>
          <c:min val="60"/>
        </c:scaling>
        <c:delete val="0"/>
        <c:axPos val="l"/>
        <c:numFmt formatCode="0" sourceLinked="0"/>
        <c:majorTickMark val="out"/>
        <c:minorTickMark val="none"/>
        <c:tickLblPos val="nextTo"/>
        <c:crossAx val="3439660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92402727548826E-2"/>
          <c:y val="5.8427970108508864E-2"/>
          <c:w val="0.86397444355087405"/>
          <c:h val="0.80973553638187956"/>
        </c:manualLayout>
      </c:layout>
      <c:lineChart>
        <c:grouping val="standard"/>
        <c:varyColors val="0"/>
        <c:ser>
          <c:idx val="0"/>
          <c:order val="0"/>
          <c:tx>
            <c:strRef>
              <c:f>'Figure 3.14'!$B$39</c:f>
              <c:strCache>
                <c:ptCount val="1"/>
                <c:pt idx="0">
                  <c:v>-1.5</c:v>
                </c:pt>
              </c:strCache>
            </c:strRef>
          </c:tx>
          <c:spPr>
            <a:ln w="19050">
              <a:solidFill>
                <a:schemeClr val="accent4">
                  <a:lumMod val="40000"/>
                  <a:lumOff val="60000"/>
                </a:schemeClr>
              </a:solidFill>
            </a:ln>
          </c:spPr>
          <c:marker>
            <c:symbol val="none"/>
          </c:marker>
          <c:cat>
            <c:numRef>
              <c:f>'Figure 3.14'!$A$40:$A$47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3.14'!$B$40:$B$47</c:f>
              <c:numCache>
                <c:formatCode>0.0</c:formatCode>
                <c:ptCount val="8"/>
                <c:pt idx="0">
                  <c:v>-1.2890662810096167</c:v>
                </c:pt>
                <c:pt idx="1">
                  <c:v>-0.3967174185345877</c:v>
                </c:pt>
                <c:pt idx="2">
                  <c:v>4.1527397954016006E-2</c:v>
                </c:pt>
                <c:pt idx="3">
                  <c:v>0.32960275488869756</c:v>
                </c:pt>
                <c:pt idx="4">
                  <c:v>-2.324520289853294</c:v>
                </c:pt>
                <c:pt idx="5">
                  <c:v>-2.9890171339760436</c:v>
                </c:pt>
                <c:pt idx="6">
                  <c:v>-3.8615601645962703</c:v>
                </c:pt>
                <c:pt idx="7">
                  <c:v>-4.6695047627159569</c:v>
                </c:pt>
              </c:numCache>
            </c:numRef>
          </c:val>
          <c:smooth val="0"/>
          <c:extLst>
            <c:ext xmlns:c16="http://schemas.microsoft.com/office/drawing/2014/chart" uri="{C3380CC4-5D6E-409C-BE32-E72D297353CC}">
              <c16:uniqueId val="{00000000-82DC-4933-8451-01A15F60E88D}"/>
            </c:ext>
          </c:extLst>
        </c:ser>
        <c:ser>
          <c:idx val="1"/>
          <c:order val="1"/>
          <c:tx>
            <c:strRef>
              <c:f>'Figure 3.14'!$C$39</c:f>
              <c:strCache>
                <c:ptCount val="1"/>
                <c:pt idx="0">
                  <c:v>-1.0</c:v>
                </c:pt>
              </c:strCache>
            </c:strRef>
          </c:tx>
          <c:spPr>
            <a:ln w="19050">
              <a:solidFill>
                <a:schemeClr val="accent4">
                  <a:lumMod val="60000"/>
                  <a:lumOff val="40000"/>
                </a:schemeClr>
              </a:solidFill>
            </a:ln>
          </c:spPr>
          <c:marker>
            <c:symbol val="none"/>
          </c:marker>
          <c:cat>
            <c:numRef>
              <c:f>'Figure 3.14'!$A$40:$A$47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3.14'!$C$40:$C$47</c:f>
              <c:numCache>
                <c:formatCode>0.0</c:formatCode>
                <c:ptCount val="8"/>
                <c:pt idx="0">
                  <c:v>-1.2890662810096167</c:v>
                </c:pt>
                <c:pt idx="1">
                  <c:v>-0.3967174185345877</c:v>
                </c:pt>
                <c:pt idx="2">
                  <c:v>4.1527397954016006E-2</c:v>
                </c:pt>
                <c:pt idx="3">
                  <c:v>0.32960275488869756</c:v>
                </c:pt>
                <c:pt idx="4">
                  <c:v>-1.8835484837832244</c:v>
                </c:pt>
                <c:pt idx="5">
                  <c:v>-2.1202115091778921</c:v>
                </c:pt>
                <c:pt idx="6">
                  <c:v>-2.5683434241246115</c:v>
                </c:pt>
                <c:pt idx="7">
                  <c:v>-2.9328351249817084</c:v>
                </c:pt>
              </c:numCache>
            </c:numRef>
          </c:val>
          <c:smooth val="0"/>
          <c:extLst>
            <c:ext xmlns:c16="http://schemas.microsoft.com/office/drawing/2014/chart" uri="{C3380CC4-5D6E-409C-BE32-E72D297353CC}">
              <c16:uniqueId val="{00000001-82DC-4933-8451-01A15F60E88D}"/>
            </c:ext>
          </c:extLst>
        </c:ser>
        <c:ser>
          <c:idx val="2"/>
          <c:order val="2"/>
          <c:tx>
            <c:strRef>
              <c:f>'Figure 3.14'!$D$39</c:f>
              <c:strCache>
                <c:ptCount val="1"/>
                <c:pt idx="0">
                  <c:v>-0.5</c:v>
                </c:pt>
              </c:strCache>
            </c:strRef>
          </c:tx>
          <c:spPr>
            <a:ln w="19050">
              <a:solidFill>
                <a:schemeClr val="accent4">
                  <a:lumMod val="75000"/>
                </a:schemeClr>
              </a:solidFill>
            </a:ln>
          </c:spPr>
          <c:marker>
            <c:symbol val="none"/>
          </c:marker>
          <c:cat>
            <c:numRef>
              <c:f>'Figure 3.14'!$A$40:$A$47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3.14'!$D$40:$D$47</c:f>
              <c:numCache>
                <c:formatCode>0.0</c:formatCode>
                <c:ptCount val="8"/>
                <c:pt idx="0">
                  <c:v>-1.2890662810096167</c:v>
                </c:pt>
                <c:pt idx="1">
                  <c:v>-0.3967174185345877</c:v>
                </c:pt>
                <c:pt idx="2">
                  <c:v>4.1527397954016006E-2</c:v>
                </c:pt>
                <c:pt idx="3">
                  <c:v>0.32960275488869756</c:v>
                </c:pt>
                <c:pt idx="4">
                  <c:v>-1.4384609517643643</c:v>
                </c:pt>
                <c:pt idx="5">
                  <c:v>-1.2394466037966891</c:v>
                </c:pt>
                <c:pt idx="6">
                  <c:v>-1.2515324494232545</c:v>
                </c:pt>
                <c:pt idx="7">
                  <c:v>-1.1564811731917077</c:v>
                </c:pt>
              </c:numCache>
            </c:numRef>
          </c:val>
          <c:smooth val="0"/>
          <c:extLst>
            <c:ext xmlns:c16="http://schemas.microsoft.com/office/drawing/2014/chart" uri="{C3380CC4-5D6E-409C-BE32-E72D297353CC}">
              <c16:uniqueId val="{00000002-82DC-4933-8451-01A15F60E88D}"/>
            </c:ext>
          </c:extLst>
        </c:ser>
        <c:ser>
          <c:idx val="3"/>
          <c:order val="3"/>
          <c:tx>
            <c:strRef>
              <c:f>'Figure 3.14'!$E$39</c:f>
              <c:strCache>
                <c:ptCount val="1"/>
                <c:pt idx="0">
                  <c:v>Central</c:v>
                </c:pt>
              </c:strCache>
            </c:strRef>
          </c:tx>
          <c:spPr>
            <a:ln>
              <a:solidFill>
                <a:schemeClr val="bg2"/>
              </a:solidFill>
            </a:ln>
          </c:spPr>
          <c:marker>
            <c:symbol val="none"/>
          </c:marker>
          <c:dPt>
            <c:idx val="5"/>
            <c:bubble3D val="0"/>
            <c:spPr>
              <a:ln>
                <a:solidFill>
                  <a:srgbClr val="0A3D50"/>
                </a:solidFill>
              </a:ln>
            </c:spPr>
            <c:extLst>
              <c:ext xmlns:c16="http://schemas.microsoft.com/office/drawing/2014/chart" uri="{C3380CC4-5D6E-409C-BE32-E72D297353CC}">
                <c16:uniqueId val="{00000004-82DC-4933-8451-01A15F60E88D}"/>
              </c:ext>
            </c:extLst>
          </c:dPt>
          <c:dPt>
            <c:idx val="6"/>
            <c:bubble3D val="0"/>
            <c:spPr>
              <a:ln>
                <a:solidFill>
                  <a:srgbClr val="0A3D50"/>
                </a:solidFill>
              </a:ln>
            </c:spPr>
            <c:extLst>
              <c:ext xmlns:c16="http://schemas.microsoft.com/office/drawing/2014/chart" uri="{C3380CC4-5D6E-409C-BE32-E72D297353CC}">
                <c16:uniqueId val="{00000006-82DC-4933-8451-01A15F60E88D}"/>
              </c:ext>
            </c:extLst>
          </c:dPt>
          <c:dPt>
            <c:idx val="7"/>
            <c:bubble3D val="0"/>
            <c:spPr>
              <a:ln>
                <a:solidFill>
                  <a:srgbClr val="0A3D50"/>
                </a:solidFill>
              </a:ln>
            </c:spPr>
            <c:extLst>
              <c:ext xmlns:c16="http://schemas.microsoft.com/office/drawing/2014/chart" uri="{C3380CC4-5D6E-409C-BE32-E72D297353CC}">
                <c16:uniqueId val="{00000008-82DC-4933-8451-01A15F60E88D}"/>
              </c:ext>
            </c:extLst>
          </c:dPt>
          <c:cat>
            <c:numRef>
              <c:f>'Figure 3.14'!$A$40:$A$47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3.14'!$E$40:$E$47</c:f>
              <c:numCache>
                <c:formatCode>0.0</c:formatCode>
                <c:ptCount val="8"/>
                <c:pt idx="0">
                  <c:v>-1.2890662810096167</c:v>
                </c:pt>
                <c:pt idx="1">
                  <c:v>-0.3967174185345877</c:v>
                </c:pt>
                <c:pt idx="2">
                  <c:v>4.1527397954016006E-2</c:v>
                </c:pt>
                <c:pt idx="3">
                  <c:v>0.32960275488869756</c:v>
                </c:pt>
                <c:pt idx="4">
                  <c:v>-0.98919980363279325</c:v>
                </c:pt>
                <c:pt idx="5">
                  <c:v>-0.34650528064554409</c:v>
                </c:pt>
                <c:pt idx="6">
                  <c:v>8.9398280802292257E-2</c:v>
                </c:pt>
                <c:pt idx="7">
                  <c:v>0.66060740412325425</c:v>
                </c:pt>
              </c:numCache>
            </c:numRef>
          </c:val>
          <c:smooth val="0"/>
          <c:extLst>
            <c:ext xmlns:c16="http://schemas.microsoft.com/office/drawing/2014/chart" uri="{C3380CC4-5D6E-409C-BE32-E72D297353CC}">
              <c16:uniqueId val="{00000009-82DC-4933-8451-01A15F60E88D}"/>
            </c:ext>
          </c:extLst>
        </c:ser>
        <c:ser>
          <c:idx val="4"/>
          <c:order val="4"/>
          <c:tx>
            <c:strRef>
              <c:f>'Figure 3.14'!$F$39</c:f>
              <c:strCache>
                <c:ptCount val="1"/>
                <c:pt idx="0">
                  <c:v>+0.5</c:v>
                </c:pt>
              </c:strCache>
            </c:strRef>
          </c:tx>
          <c:spPr>
            <a:ln w="19050">
              <a:solidFill>
                <a:schemeClr val="accent4">
                  <a:lumMod val="75000"/>
                </a:schemeClr>
              </a:solidFill>
            </a:ln>
          </c:spPr>
          <c:marker>
            <c:symbol val="none"/>
          </c:marker>
          <c:cat>
            <c:numRef>
              <c:f>'Figure 3.14'!$A$40:$A$47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3.14'!$F$40:$F$47</c:f>
              <c:numCache>
                <c:formatCode>0.0</c:formatCode>
                <c:ptCount val="8"/>
                <c:pt idx="0">
                  <c:v>-1.2890662810096167</c:v>
                </c:pt>
                <c:pt idx="1">
                  <c:v>-0.3967174185345877</c:v>
                </c:pt>
                <c:pt idx="2">
                  <c:v>4.1527397954016006E-2</c:v>
                </c:pt>
                <c:pt idx="3">
                  <c:v>0.32960275488869756</c:v>
                </c:pt>
                <c:pt idx="4">
                  <c:v>-0.53570605843028407</c:v>
                </c:pt>
                <c:pt idx="5">
                  <c:v>0.55883446953929217</c:v>
                </c:pt>
                <c:pt idx="6">
                  <c:v>1.454987911159664</c:v>
                </c:pt>
                <c:pt idx="7">
                  <c:v>2.5195117916188892</c:v>
                </c:pt>
              </c:numCache>
            </c:numRef>
          </c:val>
          <c:smooth val="0"/>
          <c:extLst>
            <c:ext xmlns:c16="http://schemas.microsoft.com/office/drawing/2014/chart" uri="{C3380CC4-5D6E-409C-BE32-E72D297353CC}">
              <c16:uniqueId val="{0000000A-82DC-4933-8451-01A15F60E88D}"/>
            </c:ext>
          </c:extLst>
        </c:ser>
        <c:ser>
          <c:idx val="5"/>
          <c:order val="5"/>
          <c:tx>
            <c:strRef>
              <c:f>'Figure 3.14'!$G$39</c:f>
              <c:strCache>
                <c:ptCount val="1"/>
                <c:pt idx="0">
                  <c:v>+1.0</c:v>
                </c:pt>
              </c:strCache>
            </c:strRef>
          </c:tx>
          <c:spPr>
            <a:ln w="19050">
              <a:solidFill>
                <a:schemeClr val="accent4">
                  <a:lumMod val="60000"/>
                  <a:lumOff val="40000"/>
                </a:schemeClr>
              </a:solidFill>
            </a:ln>
          </c:spPr>
          <c:marker>
            <c:symbol val="none"/>
          </c:marker>
          <c:cat>
            <c:numRef>
              <c:f>'Figure 3.14'!$A$40:$A$47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3.14'!$G$40:$G$47</c:f>
              <c:numCache>
                <c:formatCode>0.0</c:formatCode>
                <c:ptCount val="8"/>
                <c:pt idx="0">
                  <c:v>-1.2890662810096167</c:v>
                </c:pt>
                <c:pt idx="1">
                  <c:v>-0.3967174185345877</c:v>
                </c:pt>
                <c:pt idx="2">
                  <c:v>4.1527397954016006E-2</c:v>
                </c:pt>
                <c:pt idx="3">
                  <c:v>0.32960275488869756</c:v>
                </c:pt>
                <c:pt idx="4">
                  <c:v>-7.7919618591211992E-2</c:v>
                </c:pt>
                <c:pt idx="5">
                  <c:v>1.4767996576140687</c:v>
                </c:pt>
                <c:pt idx="6">
                  <c:v>2.8457896046920013</c:v>
                </c:pt>
                <c:pt idx="7">
                  <c:v>4.4213450071117872</c:v>
                </c:pt>
              </c:numCache>
            </c:numRef>
          </c:val>
          <c:smooth val="0"/>
          <c:extLst>
            <c:ext xmlns:c16="http://schemas.microsoft.com/office/drawing/2014/chart" uri="{C3380CC4-5D6E-409C-BE32-E72D297353CC}">
              <c16:uniqueId val="{0000000B-82DC-4933-8451-01A15F60E88D}"/>
            </c:ext>
          </c:extLst>
        </c:ser>
        <c:ser>
          <c:idx val="6"/>
          <c:order val="6"/>
          <c:tx>
            <c:strRef>
              <c:f>'Figure 3.14'!$H$39</c:f>
              <c:strCache>
                <c:ptCount val="1"/>
                <c:pt idx="0">
                  <c:v>+1.5</c:v>
                </c:pt>
              </c:strCache>
            </c:strRef>
          </c:tx>
          <c:spPr>
            <a:ln w="19050">
              <a:solidFill>
                <a:schemeClr val="accent4">
                  <a:lumMod val="40000"/>
                  <a:lumOff val="60000"/>
                </a:schemeClr>
              </a:solidFill>
            </a:ln>
          </c:spPr>
          <c:marker>
            <c:symbol val="none"/>
          </c:marker>
          <c:dPt>
            <c:idx val="0"/>
            <c:bubble3D val="0"/>
            <c:spPr>
              <a:ln w="19050">
                <a:solidFill>
                  <a:srgbClr val="0A3D50"/>
                </a:solidFill>
              </a:ln>
            </c:spPr>
            <c:extLst>
              <c:ext xmlns:c16="http://schemas.microsoft.com/office/drawing/2014/chart" uri="{C3380CC4-5D6E-409C-BE32-E72D297353CC}">
                <c16:uniqueId val="{0000000D-82DC-4933-8451-01A15F60E88D}"/>
              </c:ext>
            </c:extLst>
          </c:dPt>
          <c:dPt>
            <c:idx val="1"/>
            <c:bubble3D val="0"/>
            <c:spPr>
              <a:ln w="19050">
                <a:solidFill>
                  <a:srgbClr val="0A3D50"/>
                </a:solidFill>
              </a:ln>
            </c:spPr>
            <c:extLst>
              <c:ext xmlns:c16="http://schemas.microsoft.com/office/drawing/2014/chart" uri="{C3380CC4-5D6E-409C-BE32-E72D297353CC}">
                <c16:uniqueId val="{0000000F-82DC-4933-8451-01A15F60E88D}"/>
              </c:ext>
            </c:extLst>
          </c:dPt>
          <c:dPt>
            <c:idx val="2"/>
            <c:bubble3D val="0"/>
            <c:spPr>
              <a:ln w="19050">
                <a:solidFill>
                  <a:srgbClr val="0A3D50"/>
                </a:solidFill>
              </a:ln>
            </c:spPr>
            <c:extLst>
              <c:ext xmlns:c16="http://schemas.microsoft.com/office/drawing/2014/chart" uri="{C3380CC4-5D6E-409C-BE32-E72D297353CC}">
                <c16:uniqueId val="{00000011-82DC-4933-8451-01A15F60E88D}"/>
              </c:ext>
            </c:extLst>
          </c:dPt>
          <c:dPt>
            <c:idx val="3"/>
            <c:bubble3D val="0"/>
            <c:spPr>
              <a:ln w="19050">
                <a:solidFill>
                  <a:srgbClr val="0A3D50"/>
                </a:solidFill>
              </a:ln>
            </c:spPr>
            <c:extLst>
              <c:ext xmlns:c16="http://schemas.microsoft.com/office/drawing/2014/chart" uri="{C3380CC4-5D6E-409C-BE32-E72D297353CC}">
                <c16:uniqueId val="{00000013-82DC-4933-8451-01A15F60E88D}"/>
              </c:ext>
            </c:extLst>
          </c:dPt>
          <c:cat>
            <c:numRef>
              <c:f>'Figure 3.14'!$A$40:$A$47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3.14'!$H$40:$H$47</c:f>
              <c:numCache>
                <c:formatCode>0.0</c:formatCode>
                <c:ptCount val="8"/>
                <c:pt idx="0">
                  <c:v>-1.2890662810096167</c:v>
                </c:pt>
                <c:pt idx="1">
                  <c:v>-0.3967174185345877</c:v>
                </c:pt>
                <c:pt idx="2">
                  <c:v>4.1527397954016006E-2</c:v>
                </c:pt>
                <c:pt idx="3">
                  <c:v>0.32960275488869756</c:v>
                </c:pt>
                <c:pt idx="4">
                  <c:v>0.38422075660717514</c:v>
                </c:pt>
                <c:pt idx="5">
                  <c:v>2.4076224295008632</c:v>
                </c:pt>
                <c:pt idx="6">
                  <c:v>4.2623709503214977</c:v>
                </c:pt>
                <c:pt idx="7">
                  <c:v>6.3672528907749602</c:v>
                </c:pt>
              </c:numCache>
            </c:numRef>
          </c:val>
          <c:smooth val="0"/>
          <c:extLst>
            <c:ext xmlns:c16="http://schemas.microsoft.com/office/drawing/2014/chart" uri="{C3380CC4-5D6E-409C-BE32-E72D297353CC}">
              <c16:uniqueId val="{00000014-82DC-4933-8451-01A15F60E88D}"/>
            </c:ext>
          </c:extLst>
        </c:ser>
        <c:dLbls>
          <c:showLegendKey val="0"/>
          <c:showVal val="0"/>
          <c:showCatName val="0"/>
          <c:showSerName val="0"/>
          <c:showPercent val="0"/>
          <c:showBubbleSize val="0"/>
        </c:dLbls>
        <c:smooth val="0"/>
        <c:axId val="344040192"/>
        <c:axId val="344041728"/>
      </c:lineChart>
      <c:catAx>
        <c:axId val="344040192"/>
        <c:scaling>
          <c:orientation val="minMax"/>
        </c:scaling>
        <c:delete val="0"/>
        <c:axPos val="b"/>
        <c:numFmt formatCode="General" sourceLinked="1"/>
        <c:majorTickMark val="out"/>
        <c:minorTickMark val="none"/>
        <c:tickLblPos val="low"/>
        <c:crossAx val="344041728"/>
        <c:crosses val="autoZero"/>
        <c:auto val="1"/>
        <c:lblAlgn val="ctr"/>
        <c:lblOffset val="100"/>
        <c:noMultiLvlLbl val="0"/>
      </c:catAx>
      <c:valAx>
        <c:axId val="344041728"/>
        <c:scaling>
          <c:orientation val="minMax"/>
        </c:scaling>
        <c:delete val="0"/>
        <c:axPos val="l"/>
        <c:numFmt formatCode="0" sourceLinked="0"/>
        <c:majorTickMark val="out"/>
        <c:minorTickMark val="none"/>
        <c:tickLblPos val="nextTo"/>
        <c:crossAx val="3440401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553805774277E-2"/>
          <c:y val="3.4999635462233884E-2"/>
          <c:w val="0.90715711805555543"/>
          <c:h val="0.66942827529021554"/>
        </c:manualLayout>
      </c:layout>
      <c:barChart>
        <c:barDir val="col"/>
        <c:grouping val="stacked"/>
        <c:varyColors val="0"/>
        <c:ser>
          <c:idx val="0"/>
          <c:order val="0"/>
          <c:tx>
            <c:strRef>
              <c:f>'Figure G.1'!$A$20</c:f>
              <c:strCache>
                <c:ptCount val="1"/>
                <c:pt idx="0">
                  <c:v>Current Primary</c:v>
                </c:pt>
              </c:strCache>
            </c:strRef>
          </c:tx>
          <c:spPr>
            <a:solidFill>
              <a:srgbClr val="1F497D">
                <a:lumMod val="75000"/>
              </a:srgbClr>
            </a:solidFill>
            <a:ln w="12700">
              <a:noFill/>
            </a:ln>
          </c:spPr>
          <c:invertIfNegative val="0"/>
          <c:cat>
            <c:numRef>
              <c:f>'Figure G.1'!$B$19:$D$19</c:f>
              <c:numCache>
                <c:formatCode>General</c:formatCode>
                <c:ptCount val="3"/>
                <c:pt idx="0">
                  <c:v>2017</c:v>
                </c:pt>
                <c:pt idx="1">
                  <c:v>2018</c:v>
                </c:pt>
                <c:pt idx="2">
                  <c:v>2019</c:v>
                </c:pt>
              </c:numCache>
            </c:numRef>
          </c:cat>
          <c:val>
            <c:numRef>
              <c:f>'Figure G.1'!$B$20:$D$20</c:f>
              <c:numCache>
                <c:formatCode>0.0</c:formatCode>
                <c:ptCount val="3"/>
                <c:pt idx="0">
                  <c:v>0.88799999999999102</c:v>
                </c:pt>
                <c:pt idx="1">
                  <c:v>3.4639999999999986</c:v>
                </c:pt>
                <c:pt idx="2">
                  <c:v>4.4950000000000045</c:v>
                </c:pt>
              </c:numCache>
            </c:numRef>
          </c:val>
          <c:extLst>
            <c:ext xmlns:c16="http://schemas.microsoft.com/office/drawing/2014/chart" uri="{C3380CC4-5D6E-409C-BE32-E72D297353CC}">
              <c16:uniqueId val="{00000000-D943-4F53-92C7-E1018ED7C1B1}"/>
            </c:ext>
          </c:extLst>
        </c:ser>
        <c:ser>
          <c:idx val="1"/>
          <c:order val="1"/>
          <c:tx>
            <c:strRef>
              <c:f>'Figure G.1'!$A$21</c:f>
              <c:strCache>
                <c:ptCount val="1"/>
                <c:pt idx="0">
                  <c:v>Capital</c:v>
                </c:pt>
              </c:strCache>
            </c:strRef>
          </c:tx>
          <c:spPr>
            <a:solidFill>
              <a:sysClr val="window" lastClr="FFFFFF">
                <a:lumMod val="85000"/>
              </a:sysClr>
            </a:solidFill>
            <a:ln w="12700">
              <a:noFill/>
            </a:ln>
          </c:spPr>
          <c:invertIfNegative val="0"/>
          <c:cat>
            <c:numRef>
              <c:f>'Figure G.1'!$B$19:$D$19</c:f>
              <c:numCache>
                <c:formatCode>General</c:formatCode>
                <c:ptCount val="3"/>
                <c:pt idx="0">
                  <c:v>2017</c:v>
                </c:pt>
                <c:pt idx="1">
                  <c:v>2018</c:v>
                </c:pt>
                <c:pt idx="2">
                  <c:v>2019</c:v>
                </c:pt>
              </c:numCache>
            </c:numRef>
          </c:cat>
          <c:val>
            <c:numRef>
              <c:f>'Figure G.1'!$B$21:$D$21</c:f>
              <c:numCache>
                <c:formatCode>0.0</c:formatCode>
                <c:ptCount val="3"/>
                <c:pt idx="0">
                  <c:v>0.28500000000000014</c:v>
                </c:pt>
                <c:pt idx="1">
                  <c:v>0.76900000000000013</c:v>
                </c:pt>
                <c:pt idx="2">
                  <c:v>1.3549999999999995</c:v>
                </c:pt>
              </c:numCache>
            </c:numRef>
          </c:val>
          <c:extLst>
            <c:ext xmlns:c16="http://schemas.microsoft.com/office/drawing/2014/chart" uri="{C3380CC4-5D6E-409C-BE32-E72D297353CC}">
              <c16:uniqueId val="{00000001-D943-4F53-92C7-E1018ED7C1B1}"/>
            </c:ext>
          </c:extLst>
        </c:ser>
        <c:ser>
          <c:idx val="2"/>
          <c:order val="2"/>
          <c:tx>
            <c:strRef>
              <c:f>'Figure G.1'!$A$22</c:f>
              <c:strCache>
                <c:ptCount val="1"/>
                <c:pt idx="0">
                  <c:v>Interest</c:v>
                </c:pt>
              </c:strCache>
            </c:strRef>
          </c:tx>
          <c:spPr>
            <a:solidFill>
              <a:srgbClr val="7A0000"/>
            </a:solidFill>
            <a:ln>
              <a:noFill/>
            </a:ln>
          </c:spPr>
          <c:invertIfNegative val="0"/>
          <c:cat>
            <c:numRef>
              <c:f>'Figure G.1'!$B$19:$D$19</c:f>
              <c:numCache>
                <c:formatCode>General</c:formatCode>
                <c:ptCount val="3"/>
                <c:pt idx="0">
                  <c:v>2017</c:v>
                </c:pt>
                <c:pt idx="1">
                  <c:v>2018</c:v>
                </c:pt>
                <c:pt idx="2">
                  <c:v>2019</c:v>
                </c:pt>
              </c:numCache>
            </c:numRef>
          </c:cat>
          <c:val>
            <c:numRef>
              <c:f>'Figure G.1'!$B$22:$D$22</c:f>
              <c:numCache>
                <c:formatCode>0.0</c:formatCode>
                <c:ptCount val="3"/>
                <c:pt idx="0">
                  <c:v>-0.24699999999999989</c:v>
                </c:pt>
                <c:pt idx="1">
                  <c:v>-0.72499999999999964</c:v>
                </c:pt>
                <c:pt idx="2">
                  <c:v>-1.0550000000000006</c:v>
                </c:pt>
              </c:numCache>
            </c:numRef>
          </c:val>
          <c:extLst>
            <c:ext xmlns:c16="http://schemas.microsoft.com/office/drawing/2014/chart" uri="{C3380CC4-5D6E-409C-BE32-E72D297353CC}">
              <c16:uniqueId val="{00000002-D943-4F53-92C7-E1018ED7C1B1}"/>
            </c:ext>
          </c:extLst>
        </c:ser>
        <c:dLbls>
          <c:showLegendKey val="0"/>
          <c:showVal val="0"/>
          <c:showCatName val="0"/>
          <c:showSerName val="0"/>
          <c:showPercent val="0"/>
          <c:showBubbleSize val="0"/>
        </c:dLbls>
        <c:gapWidth val="150"/>
        <c:overlap val="100"/>
        <c:axId val="295481728"/>
        <c:axId val="295483648"/>
      </c:barChart>
      <c:lineChart>
        <c:grouping val="stacked"/>
        <c:varyColors val="0"/>
        <c:ser>
          <c:idx val="3"/>
          <c:order val="3"/>
          <c:tx>
            <c:strRef>
              <c:f>'Figure G.1'!$A$23</c:f>
              <c:strCache>
                <c:ptCount val="1"/>
                <c:pt idx="0">
                  <c:v>Total</c:v>
                </c:pt>
              </c:strCache>
            </c:strRef>
          </c:tx>
          <c:spPr>
            <a:ln>
              <a:solidFill>
                <a:srgbClr val="1D1D1D"/>
              </a:solidFill>
            </a:ln>
          </c:spPr>
          <c:marker>
            <c:symbol val="diamond"/>
            <c:size val="5"/>
            <c:spPr>
              <a:solidFill>
                <a:srgbClr val="1D1D1D"/>
              </a:solidFill>
            </c:spPr>
          </c:marker>
          <c:cat>
            <c:numRef>
              <c:f>'Figure G.1'!$B$19:$D$19</c:f>
              <c:numCache>
                <c:formatCode>General</c:formatCode>
                <c:ptCount val="3"/>
                <c:pt idx="0">
                  <c:v>2017</c:v>
                </c:pt>
                <c:pt idx="1">
                  <c:v>2018</c:v>
                </c:pt>
                <c:pt idx="2">
                  <c:v>2019</c:v>
                </c:pt>
              </c:numCache>
            </c:numRef>
          </c:cat>
          <c:val>
            <c:numRef>
              <c:f>'Figure G.1'!$B$23:$D$23</c:f>
              <c:numCache>
                <c:formatCode>0.0</c:formatCode>
                <c:ptCount val="3"/>
                <c:pt idx="0">
                  <c:v>0.92599999999999127</c:v>
                </c:pt>
                <c:pt idx="1">
                  <c:v>3.5079999999999991</c:v>
                </c:pt>
                <c:pt idx="2">
                  <c:v>4.7950000000000035</c:v>
                </c:pt>
              </c:numCache>
            </c:numRef>
          </c:val>
          <c:smooth val="0"/>
          <c:extLst>
            <c:ext xmlns:c16="http://schemas.microsoft.com/office/drawing/2014/chart" uri="{C3380CC4-5D6E-409C-BE32-E72D297353CC}">
              <c16:uniqueId val="{00000003-D943-4F53-92C7-E1018ED7C1B1}"/>
            </c:ext>
          </c:extLst>
        </c:ser>
        <c:dLbls>
          <c:showLegendKey val="0"/>
          <c:showVal val="0"/>
          <c:showCatName val="0"/>
          <c:showSerName val="0"/>
          <c:showPercent val="0"/>
          <c:showBubbleSize val="0"/>
        </c:dLbls>
        <c:marker val="1"/>
        <c:smooth val="0"/>
        <c:axId val="295481728"/>
        <c:axId val="295483648"/>
      </c:lineChart>
      <c:catAx>
        <c:axId val="29548172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295483648"/>
        <c:crosses val="autoZero"/>
        <c:auto val="1"/>
        <c:lblAlgn val="ctr"/>
        <c:lblOffset val="100"/>
        <c:noMultiLvlLbl val="0"/>
      </c:catAx>
      <c:valAx>
        <c:axId val="295483648"/>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295481728"/>
        <c:crosses val="autoZero"/>
        <c:crossBetween val="between"/>
      </c:valAx>
    </c:plotArea>
    <c:legend>
      <c:legendPos val="r"/>
      <c:layout>
        <c:manualLayout>
          <c:xMode val="edge"/>
          <c:yMode val="edge"/>
          <c:x val="6.873177083333333E-2"/>
          <c:y val="0.81467884222805487"/>
          <c:w val="0.79520275590551193"/>
          <c:h val="0.13902486147564888"/>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553805774277E-2"/>
          <c:y val="8.1295931758530171E-2"/>
          <c:w val="0.90715711805555543"/>
          <c:h val="0.68794692330125407"/>
        </c:manualLayout>
      </c:layout>
      <c:barChart>
        <c:barDir val="col"/>
        <c:grouping val="stacked"/>
        <c:varyColors val="0"/>
        <c:ser>
          <c:idx val="0"/>
          <c:order val="0"/>
          <c:tx>
            <c:v>Current Primary</c:v>
          </c:tx>
          <c:spPr>
            <a:solidFill>
              <a:srgbClr val="1F497D">
                <a:lumMod val="75000"/>
              </a:srgbClr>
            </a:solidFill>
            <a:ln w="12700">
              <a:noFill/>
            </a:ln>
          </c:spPr>
          <c:invertIfNegative val="0"/>
          <c:cat>
            <c:numLit>
              <c:formatCode>General</c:formatCode>
              <c:ptCount val="3"/>
              <c:pt idx="0">
                <c:v>2017</c:v>
              </c:pt>
              <c:pt idx="1">
                <c:v>2018</c:v>
              </c:pt>
              <c:pt idx="2">
                <c:v>2019</c:v>
              </c:pt>
            </c:numLit>
          </c:cat>
          <c:val>
            <c:numLit>
              <c:formatCode>General</c:formatCode>
              <c:ptCount val="3"/>
              <c:pt idx="0">
                <c:v>0.72699999999999676</c:v>
              </c:pt>
              <c:pt idx="1">
                <c:v>2.5760000000000076</c:v>
              </c:pt>
              <c:pt idx="2">
                <c:v>1.0310000000000059</c:v>
              </c:pt>
            </c:numLit>
          </c:val>
          <c:extLst>
            <c:ext xmlns:c16="http://schemas.microsoft.com/office/drawing/2014/chart" uri="{C3380CC4-5D6E-409C-BE32-E72D297353CC}">
              <c16:uniqueId val="{00000000-8D95-41B0-A318-A7AAA3E5204F}"/>
            </c:ext>
          </c:extLst>
        </c:ser>
        <c:ser>
          <c:idx val="1"/>
          <c:order val="1"/>
          <c:tx>
            <c:v>Capital</c:v>
          </c:tx>
          <c:spPr>
            <a:solidFill>
              <a:sysClr val="window" lastClr="FFFFFF">
                <a:lumMod val="85000"/>
              </a:sysClr>
            </a:solidFill>
            <a:ln w="12700">
              <a:noFill/>
            </a:ln>
          </c:spPr>
          <c:invertIfNegative val="0"/>
          <c:cat>
            <c:numLit>
              <c:formatCode>General</c:formatCode>
              <c:ptCount val="3"/>
              <c:pt idx="0">
                <c:v>2017</c:v>
              </c:pt>
              <c:pt idx="1">
                <c:v>2018</c:v>
              </c:pt>
              <c:pt idx="2">
                <c:v>2019</c:v>
              </c:pt>
            </c:numLit>
          </c:cat>
          <c:val>
            <c:numLit>
              <c:formatCode>General</c:formatCode>
              <c:ptCount val="3"/>
              <c:pt idx="0">
                <c:v>-0.40299999999999958</c:v>
              </c:pt>
              <c:pt idx="1">
                <c:v>0.48399999999999999</c:v>
              </c:pt>
              <c:pt idx="2">
                <c:v>0.58599999999999941</c:v>
              </c:pt>
            </c:numLit>
          </c:val>
          <c:extLst>
            <c:ext xmlns:c16="http://schemas.microsoft.com/office/drawing/2014/chart" uri="{C3380CC4-5D6E-409C-BE32-E72D297353CC}">
              <c16:uniqueId val="{00000001-8D95-41B0-A318-A7AAA3E5204F}"/>
            </c:ext>
          </c:extLst>
        </c:ser>
        <c:ser>
          <c:idx val="2"/>
          <c:order val="2"/>
          <c:tx>
            <c:v>Interest</c:v>
          </c:tx>
          <c:spPr>
            <a:solidFill>
              <a:srgbClr val="7A0000"/>
            </a:solidFill>
            <a:ln>
              <a:noFill/>
            </a:ln>
          </c:spPr>
          <c:invertIfNegative val="0"/>
          <c:cat>
            <c:numLit>
              <c:formatCode>General</c:formatCode>
              <c:ptCount val="3"/>
              <c:pt idx="0">
                <c:v>2017</c:v>
              </c:pt>
              <c:pt idx="1">
                <c:v>2018</c:v>
              </c:pt>
              <c:pt idx="2">
                <c:v>2019</c:v>
              </c:pt>
            </c:numLit>
          </c:cat>
          <c:val>
            <c:numLit>
              <c:formatCode>General</c:formatCode>
              <c:ptCount val="3"/>
              <c:pt idx="0">
                <c:v>-0.20899999999999963</c:v>
              </c:pt>
              <c:pt idx="1">
                <c:v>-0.47799999999999976</c:v>
              </c:pt>
              <c:pt idx="2">
                <c:v>-0.33000000000000096</c:v>
              </c:pt>
            </c:numLit>
          </c:val>
          <c:extLst>
            <c:ext xmlns:c16="http://schemas.microsoft.com/office/drawing/2014/chart" uri="{C3380CC4-5D6E-409C-BE32-E72D297353CC}">
              <c16:uniqueId val="{00000002-8D95-41B0-A318-A7AAA3E5204F}"/>
            </c:ext>
          </c:extLst>
        </c:ser>
        <c:dLbls>
          <c:showLegendKey val="0"/>
          <c:showVal val="0"/>
          <c:showCatName val="0"/>
          <c:showSerName val="0"/>
          <c:showPercent val="0"/>
          <c:showBubbleSize val="0"/>
        </c:dLbls>
        <c:gapWidth val="150"/>
        <c:overlap val="100"/>
        <c:axId val="235270912"/>
        <c:axId val="235272832"/>
      </c:barChart>
      <c:lineChart>
        <c:grouping val="stacked"/>
        <c:varyColors val="0"/>
        <c:ser>
          <c:idx val="3"/>
          <c:order val="3"/>
          <c:tx>
            <c:v>Total</c:v>
          </c:tx>
          <c:spPr>
            <a:ln>
              <a:solidFill>
                <a:srgbClr val="1D1D1D"/>
              </a:solidFill>
            </a:ln>
          </c:spPr>
          <c:marker>
            <c:symbol val="diamond"/>
            <c:size val="5"/>
            <c:spPr>
              <a:solidFill>
                <a:srgbClr val="1D1D1D"/>
              </a:solidFill>
            </c:spPr>
          </c:marker>
          <c:cat>
            <c:numLit>
              <c:formatCode>General</c:formatCode>
              <c:ptCount val="3"/>
              <c:pt idx="0">
                <c:v>2017</c:v>
              </c:pt>
              <c:pt idx="1">
                <c:v>2018</c:v>
              </c:pt>
              <c:pt idx="2">
                <c:v>2019</c:v>
              </c:pt>
            </c:numLit>
          </c:cat>
          <c:val>
            <c:numLit>
              <c:formatCode>General</c:formatCode>
              <c:ptCount val="3"/>
              <c:pt idx="0">
                <c:v>0.11499999999999755</c:v>
              </c:pt>
              <c:pt idx="1">
                <c:v>2.5820000000000078</c:v>
              </c:pt>
              <c:pt idx="2">
                <c:v>1.2870000000000044</c:v>
              </c:pt>
            </c:numLit>
          </c:val>
          <c:smooth val="0"/>
          <c:extLst>
            <c:ext xmlns:c16="http://schemas.microsoft.com/office/drawing/2014/chart" uri="{C3380CC4-5D6E-409C-BE32-E72D297353CC}">
              <c16:uniqueId val="{00000003-8D95-41B0-A318-A7AAA3E5204F}"/>
            </c:ext>
          </c:extLst>
        </c:ser>
        <c:dLbls>
          <c:showLegendKey val="0"/>
          <c:showVal val="0"/>
          <c:showCatName val="0"/>
          <c:showSerName val="0"/>
          <c:showPercent val="0"/>
          <c:showBubbleSize val="0"/>
        </c:dLbls>
        <c:marker val="1"/>
        <c:smooth val="0"/>
        <c:axId val="235270912"/>
        <c:axId val="235272832"/>
      </c:lineChart>
      <c:catAx>
        <c:axId val="23527091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235272832"/>
        <c:crosses val="autoZero"/>
        <c:auto val="1"/>
        <c:lblAlgn val="ctr"/>
        <c:lblOffset val="100"/>
        <c:noMultiLvlLbl val="0"/>
      </c:catAx>
      <c:valAx>
        <c:axId val="235272832"/>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235270912"/>
        <c:crosses val="autoZero"/>
        <c:crossBetween val="between"/>
      </c:valAx>
    </c:plotArea>
    <c:legend>
      <c:legendPos val="r"/>
      <c:layout>
        <c:manualLayout>
          <c:xMode val="edge"/>
          <c:yMode val="edge"/>
          <c:x val="9.3731846019247597E-2"/>
          <c:y val="0.83319736074657336"/>
          <c:w val="0.79520275590551193"/>
          <c:h val="0.13902486147564888"/>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7.0763706620005834E-2"/>
          <c:w val="0.92255677621135679"/>
          <c:h val="0.79639399241761444"/>
        </c:manualLayout>
      </c:layout>
      <c:barChart>
        <c:barDir val="col"/>
        <c:grouping val="stacked"/>
        <c:varyColors val="0"/>
        <c:ser>
          <c:idx val="0"/>
          <c:order val="0"/>
          <c:tx>
            <c:strRef>
              <c:f>'Figure H.1'!$A$19</c:f>
              <c:strCache>
                <c:ptCount val="1"/>
                <c:pt idx="0">
                  <c:v>Capital</c:v>
                </c:pt>
              </c:strCache>
            </c:strRef>
          </c:tx>
          <c:spPr>
            <a:solidFill>
              <a:srgbClr val="1F497D">
                <a:lumMod val="75000"/>
              </a:srgbClr>
            </a:solidFill>
            <a:ln w="12700">
              <a:solidFill>
                <a:sysClr val="windowText" lastClr="000000">
                  <a:lumMod val="65000"/>
                  <a:lumOff val="35000"/>
                </a:sysClr>
              </a:solidFill>
            </a:ln>
          </c:spPr>
          <c:invertIfNegative val="0"/>
          <c:cat>
            <c:numRef>
              <c:f>'Figure H.1'!$B$18:$F$18</c:f>
              <c:numCache>
                <c:formatCode>General</c:formatCode>
                <c:ptCount val="5"/>
                <c:pt idx="0">
                  <c:v>2020</c:v>
                </c:pt>
                <c:pt idx="1">
                  <c:v>2021</c:v>
                </c:pt>
                <c:pt idx="2">
                  <c:v>2022</c:v>
                </c:pt>
                <c:pt idx="3">
                  <c:v>2023</c:v>
                </c:pt>
                <c:pt idx="4">
                  <c:v>2024</c:v>
                </c:pt>
              </c:numCache>
            </c:numRef>
          </c:cat>
          <c:val>
            <c:numRef>
              <c:f>'Figure H.1'!$B$19:$F$19</c:f>
              <c:numCache>
                <c:formatCode>0.0</c:formatCode>
                <c:ptCount val="5"/>
                <c:pt idx="0">
                  <c:v>7.0000000000000007E-2</c:v>
                </c:pt>
                <c:pt idx="1">
                  <c:v>7.1999999999999995E-2</c:v>
                </c:pt>
                <c:pt idx="2">
                  <c:v>0.02</c:v>
                </c:pt>
                <c:pt idx="3">
                  <c:v>0</c:v>
                </c:pt>
                <c:pt idx="4">
                  <c:v>0</c:v>
                </c:pt>
              </c:numCache>
            </c:numRef>
          </c:val>
          <c:extLst>
            <c:ext xmlns:c16="http://schemas.microsoft.com/office/drawing/2014/chart" uri="{C3380CC4-5D6E-409C-BE32-E72D297353CC}">
              <c16:uniqueId val="{00000000-90A8-4118-8394-FE115EEDFE6F}"/>
            </c:ext>
          </c:extLst>
        </c:ser>
        <c:ser>
          <c:idx val="1"/>
          <c:order val="1"/>
          <c:tx>
            <c:strRef>
              <c:f>'Figure H.1'!$A$20</c:f>
              <c:strCache>
                <c:ptCount val="1"/>
                <c:pt idx="0">
                  <c:v>Compliance checks</c:v>
                </c:pt>
              </c:strCache>
            </c:strRef>
          </c:tx>
          <c:spPr>
            <a:solidFill>
              <a:sysClr val="window" lastClr="FFFFFF">
                <a:lumMod val="85000"/>
              </a:sysClr>
            </a:solidFill>
            <a:ln w="12700">
              <a:solidFill>
                <a:sysClr val="windowText" lastClr="000000">
                  <a:lumMod val="65000"/>
                  <a:lumOff val="35000"/>
                </a:sysClr>
              </a:solidFill>
            </a:ln>
          </c:spPr>
          <c:invertIfNegative val="0"/>
          <c:cat>
            <c:numRef>
              <c:f>'Figure H.1'!$B$18:$F$18</c:f>
              <c:numCache>
                <c:formatCode>General</c:formatCode>
                <c:ptCount val="5"/>
                <c:pt idx="0">
                  <c:v>2020</c:v>
                </c:pt>
                <c:pt idx="1">
                  <c:v>2021</c:v>
                </c:pt>
                <c:pt idx="2">
                  <c:v>2022</c:v>
                </c:pt>
                <c:pt idx="3">
                  <c:v>2023</c:v>
                </c:pt>
                <c:pt idx="4">
                  <c:v>2024</c:v>
                </c:pt>
              </c:numCache>
            </c:numRef>
          </c:cat>
          <c:val>
            <c:numRef>
              <c:f>'Figure H.1'!$B$20:$F$20</c:f>
              <c:numCache>
                <c:formatCode>0.0</c:formatCode>
                <c:ptCount val="5"/>
                <c:pt idx="0">
                  <c:v>0.09</c:v>
                </c:pt>
                <c:pt idx="1">
                  <c:v>0.105</c:v>
                </c:pt>
                <c:pt idx="2">
                  <c:v>0.105</c:v>
                </c:pt>
                <c:pt idx="3">
                  <c:v>0.105</c:v>
                </c:pt>
                <c:pt idx="4">
                  <c:v>0.105</c:v>
                </c:pt>
              </c:numCache>
            </c:numRef>
          </c:val>
          <c:extLst>
            <c:ext xmlns:c16="http://schemas.microsoft.com/office/drawing/2014/chart" uri="{C3380CC4-5D6E-409C-BE32-E72D297353CC}">
              <c16:uniqueId val="{00000001-90A8-4118-8394-FE115EEDFE6F}"/>
            </c:ext>
          </c:extLst>
        </c:ser>
        <c:ser>
          <c:idx val="2"/>
          <c:order val="2"/>
          <c:tx>
            <c:strRef>
              <c:f>'Figure H.1'!$A$21</c:f>
              <c:strCache>
                <c:ptCount val="1"/>
                <c:pt idx="0">
                  <c:v>Employment Supports</c:v>
                </c:pt>
              </c:strCache>
            </c:strRef>
          </c:tx>
          <c:spPr>
            <a:solidFill>
              <a:srgbClr val="E2B2B0"/>
            </a:solidFill>
            <a:ln w="12700">
              <a:solidFill>
                <a:sysClr val="windowText" lastClr="000000">
                  <a:lumMod val="65000"/>
                  <a:lumOff val="35000"/>
                </a:sysClr>
              </a:solidFill>
            </a:ln>
          </c:spPr>
          <c:invertIfNegative val="0"/>
          <c:cat>
            <c:numRef>
              <c:f>'Figure H.1'!$B$18:$F$18</c:f>
              <c:numCache>
                <c:formatCode>General</c:formatCode>
                <c:ptCount val="5"/>
                <c:pt idx="0">
                  <c:v>2020</c:v>
                </c:pt>
                <c:pt idx="1">
                  <c:v>2021</c:v>
                </c:pt>
                <c:pt idx="2">
                  <c:v>2022</c:v>
                </c:pt>
                <c:pt idx="3">
                  <c:v>2023</c:v>
                </c:pt>
                <c:pt idx="4">
                  <c:v>2024</c:v>
                </c:pt>
              </c:numCache>
            </c:numRef>
          </c:cat>
          <c:val>
            <c:numRef>
              <c:f>'Figure H.1'!$B$21:$F$21</c:f>
              <c:numCache>
                <c:formatCode>0.0</c:formatCode>
                <c:ptCount val="5"/>
                <c:pt idx="0">
                  <c:v>0.41</c:v>
                </c:pt>
                <c:pt idx="1">
                  <c:v>0.60099999999999998</c:v>
                </c:pt>
                <c:pt idx="2">
                  <c:v>0.65600000000000003</c:v>
                </c:pt>
                <c:pt idx="3">
                  <c:v>0.60099999999999998</c:v>
                </c:pt>
                <c:pt idx="4">
                  <c:v>0.46500000000000002</c:v>
                </c:pt>
              </c:numCache>
            </c:numRef>
          </c:val>
          <c:extLst>
            <c:ext xmlns:c16="http://schemas.microsoft.com/office/drawing/2014/chart" uri="{C3380CC4-5D6E-409C-BE32-E72D297353CC}">
              <c16:uniqueId val="{00000002-90A8-4118-8394-FE115EEDFE6F}"/>
            </c:ext>
          </c:extLst>
        </c:ser>
        <c:ser>
          <c:idx val="3"/>
          <c:order val="3"/>
          <c:tx>
            <c:strRef>
              <c:f>'Figure H.1'!$A$22</c:f>
              <c:strCache>
                <c:ptCount val="1"/>
                <c:pt idx="0">
                  <c:v>Sectoral supports</c:v>
                </c:pt>
              </c:strCache>
            </c:strRef>
          </c:tx>
          <c:spPr>
            <a:solidFill>
              <a:srgbClr val="9DB9DB"/>
            </a:solidFill>
            <a:ln w="12700">
              <a:solidFill>
                <a:sysClr val="windowText" lastClr="000000">
                  <a:lumMod val="65000"/>
                  <a:lumOff val="35000"/>
                </a:sysClr>
              </a:solidFill>
              <a:prstDash val="solid"/>
            </a:ln>
          </c:spPr>
          <c:invertIfNegative val="0"/>
          <c:cat>
            <c:numRef>
              <c:f>'Figure H.1'!$B$18:$F$18</c:f>
              <c:numCache>
                <c:formatCode>General</c:formatCode>
                <c:ptCount val="5"/>
                <c:pt idx="0">
                  <c:v>2020</c:v>
                </c:pt>
                <c:pt idx="1">
                  <c:v>2021</c:v>
                </c:pt>
                <c:pt idx="2">
                  <c:v>2022</c:v>
                </c:pt>
                <c:pt idx="3">
                  <c:v>2023</c:v>
                </c:pt>
                <c:pt idx="4">
                  <c:v>2024</c:v>
                </c:pt>
              </c:numCache>
            </c:numRef>
          </c:cat>
          <c:val>
            <c:numRef>
              <c:f>'Figure H.1'!$B$22:$F$22</c:f>
              <c:numCache>
                <c:formatCode>0.0</c:formatCode>
                <c:ptCount val="5"/>
                <c:pt idx="0">
                  <c:v>0.65</c:v>
                </c:pt>
                <c:pt idx="1">
                  <c:v>0</c:v>
                </c:pt>
                <c:pt idx="2">
                  <c:v>0</c:v>
                </c:pt>
                <c:pt idx="3">
                  <c:v>0</c:v>
                </c:pt>
                <c:pt idx="4">
                  <c:v>0</c:v>
                </c:pt>
              </c:numCache>
            </c:numRef>
          </c:val>
          <c:extLst>
            <c:ext xmlns:c16="http://schemas.microsoft.com/office/drawing/2014/chart" uri="{C3380CC4-5D6E-409C-BE32-E72D297353CC}">
              <c16:uniqueId val="{00000003-90A8-4118-8394-FE115EEDFE6F}"/>
            </c:ext>
          </c:extLst>
        </c:ser>
        <c:dLbls>
          <c:showLegendKey val="0"/>
          <c:showVal val="0"/>
          <c:showCatName val="0"/>
          <c:showSerName val="0"/>
          <c:showPercent val="0"/>
          <c:showBubbleSize val="0"/>
        </c:dLbls>
        <c:gapWidth val="150"/>
        <c:overlap val="100"/>
        <c:axId val="150182144"/>
        <c:axId val="150192512"/>
      </c:barChart>
      <c:lineChart>
        <c:grouping val="standard"/>
        <c:varyColors val="0"/>
        <c:ser>
          <c:idx val="4"/>
          <c:order val="4"/>
          <c:tx>
            <c:strRef>
              <c:f>'Figure H.1'!$A$23</c:f>
              <c:strCache>
                <c:ptCount val="1"/>
                <c:pt idx="0">
                  <c:v>Total</c:v>
                </c:pt>
              </c:strCache>
            </c:strRef>
          </c:tx>
          <c:spPr>
            <a:ln>
              <a:solidFill>
                <a:srgbClr val="44546A"/>
              </a:solidFill>
            </a:ln>
          </c:spPr>
          <c:marker>
            <c:symbol val="none"/>
          </c:marker>
          <c:cat>
            <c:numRef>
              <c:f>'Figure H.1'!$B$18:$F$18</c:f>
              <c:numCache>
                <c:formatCode>General</c:formatCode>
                <c:ptCount val="5"/>
                <c:pt idx="0">
                  <c:v>2020</c:v>
                </c:pt>
                <c:pt idx="1">
                  <c:v>2021</c:v>
                </c:pt>
                <c:pt idx="2">
                  <c:v>2022</c:v>
                </c:pt>
                <c:pt idx="3">
                  <c:v>2023</c:v>
                </c:pt>
                <c:pt idx="4">
                  <c:v>2024</c:v>
                </c:pt>
              </c:numCache>
            </c:numRef>
          </c:cat>
          <c:val>
            <c:numRef>
              <c:f>'Figure H.1'!$B$23:$F$23</c:f>
              <c:numCache>
                <c:formatCode>0.0</c:formatCode>
                <c:ptCount val="5"/>
                <c:pt idx="0">
                  <c:v>1.22</c:v>
                </c:pt>
                <c:pt idx="1">
                  <c:v>0.78</c:v>
                </c:pt>
                <c:pt idx="2">
                  <c:v>0.78</c:v>
                </c:pt>
                <c:pt idx="3">
                  <c:v>0.70499999999999996</c:v>
                </c:pt>
                <c:pt idx="4">
                  <c:v>0.56999999999999995</c:v>
                </c:pt>
              </c:numCache>
            </c:numRef>
          </c:val>
          <c:smooth val="0"/>
          <c:extLst>
            <c:ext xmlns:c16="http://schemas.microsoft.com/office/drawing/2014/chart" uri="{C3380CC4-5D6E-409C-BE32-E72D297353CC}">
              <c16:uniqueId val="{00000004-90A8-4118-8394-FE115EEDFE6F}"/>
            </c:ext>
          </c:extLst>
        </c:ser>
        <c:dLbls>
          <c:showLegendKey val="0"/>
          <c:showVal val="0"/>
          <c:showCatName val="0"/>
          <c:showSerName val="0"/>
          <c:showPercent val="0"/>
          <c:showBubbleSize val="0"/>
        </c:dLbls>
        <c:marker val="1"/>
        <c:smooth val="0"/>
        <c:axId val="150182144"/>
        <c:axId val="150192512"/>
      </c:lineChart>
      <c:catAx>
        <c:axId val="15018214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50192512"/>
        <c:crosses val="autoZero"/>
        <c:auto val="1"/>
        <c:lblAlgn val="ctr"/>
        <c:lblOffset val="100"/>
        <c:noMultiLvlLbl val="0"/>
      </c:catAx>
      <c:valAx>
        <c:axId val="150192512"/>
        <c:scaling>
          <c:orientation val="minMax"/>
          <c:max val="1.4"/>
        </c:scaling>
        <c:delete val="0"/>
        <c:axPos val="l"/>
        <c:numFmt formatCode="#,##0.0" sourceLinked="0"/>
        <c:majorTickMark val="out"/>
        <c:minorTickMark val="none"/>
        <c:tickLblPos val="nextTo"/>
        <c:spPr>
          <a:ln>
            <a:solidFill>
              <a:sysClr val="windowText" lastClr="000000">
                <a:lumMod val="50000"/>
                <a:lumOff val="50000"/>
              </a:sysClr>
            </a:solidFill>
          </a:ln>
        </c:spPr>
        <c:crossAx val="150182144"/>
        <c:crosses val="autoZero"/>
        <c:crossBetween val="between"/>
        <c:majorUnit val="0.2"/>
      </c:valAx>
    </c:plotArea>
    <c:legend>
      <c:legendPos val="b"/>
      <c:layout>
        <c:manualLayout>
          <c:xMode val="edge"/>
          <c:yMode val="edge"/>
          <c:x val="0.35118088363954508"/>
          <c:y val="4.0384222805482629E-2"/>
          <c:w val="0.57230555555555551"/>
          <c:h val="0.35519101778944301"/>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90243485678"/>
          <c:y val="2.9775704809286901E-2"/>
          <c:w val="0.81855246864994602"/>
          <c:h val="0.826462271973466"/>
        </c:manualLayout>
      </c:layout>
      <c:lineChart>
        <c:grouping val="standard"/>
        <c:varyColors val="0"/>
        <c:ser>
          <c:idx val="0"/>
          <c:order val="0"/>
          <c:spPr>
            <a:ln w="28575" cap="rnd">
              <a:solidFill>
                <a:schemeClr val="bg2"/>
              </a:solidFill>
              <a:round/>
            </a:ln>
            <a:effectLst/>
          </c:spPr>
          <c:marker>
            <c:symbol val="circle"/>
            <c:size val="6"/>
            <c:spPr>
              <a:solidFill>
                <a:schemeClr val="bg1"/>
              </a:solidFill>
              <a:ln w="9525">
                <a:solidFill>
                  <a:schemeClr val="bg2"/>
                </a:solidFill>
              </a:ln>
              <a:effectLst/>
            </c:spPr>
          </c:marker>
          <c:cat>
            <c:numRef>
              <c:f>'Figure 1.5'!$A$5:$A$29</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'Figure 1.5'!$B$5:$B$29</c:f>
              <c:numCache>
                <c:formatCode>0.0</c:formatCode>
                <c:ptCount val="25"/>
                <c:pt idx="0">
                  <c:v>-2.3056535342061735</c:v>
                </c:pt>
                <c:pt idx="1">
                  <c:v>-0.25090705608404484</c:v>
                </c:pt>
                <c:pt idx="2">
                  <c:v>1.486686744108227</c:v>
                </c:pt>
                <c:pt idx="3">
                  <c:v>2.2813582813582816</c:v>
                </c:pt>
                <c:pt idx="4">
                  <c:v>4.0504474981069771</c:v>
                </c:pt>
                <c:pt idx="5">
                  <c:v>5.58826029668041</c:v>
                </c:pt>
                <c:pt idx="6">
                  <c:v>1.123714926180722</c:v>
                </c:pt>
                <c:pt idx="7">
                  <c:v>-0.63393830849300015</c:v>
                </c:pt>
                <c:pt idx="8">
                  <c:v>0.40011639749745381</c:v>
                </c:pt>
                <c:pt idx="9">
                  <c:v>1.5251498724008277</c:v>
                </c:pt>
                <c:pt idx="10">
                  <c:v>1.8497944672814133</c:v>
                </c:pt>
                <c:pt idx="11">
                  <c:v>3.244540710340984</c:v>
                </c:pt>
                <c:pt idx="12">
                  <c:v>0.31348151727470402</c:v>
                </c:pt>
                <c:pt idx="13">
                  <c:v>-8.3980217455036765</c:v>
                </c:pt>
                <c:pt idx="14">
                  <c:v>-14.472601063474761</c:v>
                </c:pt>
                <c:pt idx="15">
                  <c:v>-14.255583126550869</c:v>
                </c:pt>
                <c:pt idx="16">
                  <c:v>-12.024565124487568</c:v>
                </c:pt>
                <c:pt idx="17">
                  <c:v>-11.201758130563329</c:v>
                </c:pt>
                <c:pt idx="18">
                  <c:v>-8.6230185676005231</c:v>
                </c:pt>
                <c:pt idx="19">
                  <c:v>-4.6571824281622716</c:v>
                </c:pt>
                <c:pt idx="20">
                  <c:v>-1.8517607711981114</c:v>
                </c:pt>
                <c:pt idx="21">
                  <c:v>-1.2890662810096167</c:v>
                </c:pt>
                <c:pt idx="22">
                  <c:v>-0.3967174185345877</c:v>
                </c:pt>
                <c:pt idx="23">
                  <c:v>4.1527397954016006E-2</c:v>
                </c:pt>
                <c:pt idx="24">
                  <c:v>0.32960275488869756</c:v>
                </c:pt>
              </c:numCache>
            </c:numRef>
          </c:val>
          <c:smooth val="0"/>
          <c:extLst>
            <c:ext xmlns:c16="http://schemas.microsoft.com/office/drawing/2014/chart" uri="{C3380CC4-5D6E-409C-BE32-E72D297353CC}">
              <c16:uniqueId val="{00000000-C353-43C4-893E-A9A68BDA7834}"/>
            </c:ext>
          </c:extLst>
        </c:ser>
        <c:dLbls>
          <c:showLegendKey val="0"/>
          <c:showVal val="0"/>
          <c:showCatName val="0"/>
          <c:showSerName val="0"/>
          <c:showPercent val="0"/>
          <c:showBubbleSize val="0"/>
        </c:dLbls>
        <c:marker val="1"/>
        <c:smooth val="0"/>
        <c:axId val="1452955024"/>
        <c:axId val="1014237936"/>
      </c:lineChart>
      <c:catAx>
        <c:axId val="14529550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14237936"/>
        <c:crosses val="autoZero"/>
        <c:auto val="1"/>
        <c:lblAlgn val="ctr"/>
        <c:lblOffset val="100"/>
        <c:noMultiLvlLbl val="0"/>
      </c:catAx>
      <c:valAx>
        <c:axId val="1014237936"/>
        <c:scaling>
          <c:orientation val="minMax"/>
          <c:max val="6"/>
          <c:min val="-1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5295502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10156250000003E-2"/>
          <c:y val="0.10004145936981758"/>
          <c:w val="0.90906553819444447"/>
          <c:h val="0.75740796019900503"/>
        </c:manualLayout>
      </c:layout>
      <c:barChart>
        <c:barDir val="col"/>
        <c:grouping val="stacked"/>
        <c:varyColors val="0"/>
        <c:ser>
          <c:idx val="1"/>
          <c:order val="1"/>
          <c:tx>
            <c:strRef>
              <c:f>'Figure I.1'!$C$23</c:f>
              <c:strCache>
                <c:ptCount val="1"/>
                <c:pt idx="0">
                  <c:v>Planned</c:v>
                </c:pt>
              </c:strCache>
            </c:strRef>
          </c:tx>
          <c:spPr>
            <a:solidFill>
              <a:schemeClr val="accent4">
                <a:lumMod val="75000"/>
              </a:schemeClr>
            </a:solidFill>
            <a:ln>
              <a:noFill/>
            </a:ln>
            <a:effectLst/>
          </c:spPr>
          <c:invertIfNegative val="0"/>
          <c:cat>
            <c:numRef>
              <c:f>'Figure I.1'!$A$25:$A$32</c:f>
              <c:numCache>
                <c:formatCode>General</c:formatCode>
                <c:ptCount val="8"/>
                <c:pt idx="0">
                  <c:v>2015</c:v>
                </c:pt>
                <c:pt idx="1">
                  <c:v>2016</c:v>
                </c:pt>
                <c:pt idx="2">
                  <c:v>2017</c:v>
                </c:pt>
                <c:pt idx="3">
                  <c:v>2018</c:v>
                </c:pt>
                <c:pt idx="4">
                  <c:v>2019</c:v>
                </c:pt>
                <c:pt idx="5">
                  <c:v>2020</c:v>
                </c:pt>
                <c:pt idx="6">
                  <c:v>2021</c:v>
                </c:pt>
                <c:pt idx="7">
                  <c:v>2022</c:v>
                </c:pt>
              </c:numCache>
            </c:numRef>
          </c:cat>
          <c:val>
            <c:numRef>
              <c:f>'Figure I.1'!$C$25:$C$32</c:f>
              <c:numCache>
                <c:formatCode>_-* #,##0_-;\-* #,##0_-;_-* "-"??_-;_-@_-</c:formatCode>
                <c:ptCount val="8"/>
                <c:pt idx="0">
                  <c:v>-591.82799999999952</c:v>
                </c:pt>
                <c:pt idx="1">
                  <c:v>257</c:v>
                </c:pt>
                <c:pt idx="2">
                  <c:v>462</c:v>
                </c:pt>
                <c:pt idx="3">
                  <c:v>493</c:v>
                </c:pt>
                <c:pt idx="4" formatCode="General">
                  <c:v>1050</c:v>
                </c:pt>
                <c:pt idx="5" formatCode="General">
                  <c:v>1166</c:v>
                </c:pt>
                <c:pt idx="6" formatCode="General">
                  <c:v>156</c:v>
                </c:pt>
                <c:pt idx="7" formatCode="General">
                  <c:v>148</c:v>
                </c:pt>
              </c:numCache>
            </c:numRef>
          </c:val>
          <c:extLst>
            <c:ext xmlns:c16="http://schemas.microsoft.com/office/drawing/2014/chart" uri="{C3380CC4-5D6E-409C-BE32-E72D297353CC}">
              <c16:uniqueId val="{00000000-F6CE-414B-B6E7-4AFB6ADC5BFA}"/>
            </c:ext>
          </c:extLst>
        </c:ser>
        <c:ser>
          <c:idx val="2"/>
          <c:order val="2"/>
          <c:tx>
            <c:strRef>
              <c:f>'Figure I.1'!$D$23</c:f>
              <c:strCache>
                <c:ptCount val="1"/>
                <c:pt idx="0">
                  <c:v>Unplanned</c:v>
                </c:pt>
              </c:strCache>
            </c:strRef>
          </c:tx>
          <c:spPr>
            <a:solidFill>
              <a:schemeClr val="accent3">
                <a:lumMod val="25000"/>
                <a:lumOff val="75000"/>
              </a:schemeClr>
            </a:solidFill>
            <a:ln>
              <a:noFill/>
            </a:ln>
            <a:effectLst/>
          </c:spPr>
          <c:invertIfNegative val="0"/>
          <c:cat>
            <c:numRef>
              <c:f>'Figure I.1'!$A$25:$A$32</c:f>
              <c:numCache>
                <c:formatCode>General</c:formatCode>
                <c:ptCount val="8"/>
                <c:pt idx="0">
                  <c:v>2015</c:v>
                </c:pt>
                <c:pt idx="1">
                  <c:v>2016</c:v>
                </c:pt>
                <c:pt idx="2">
                  <c:v>2017</c:v>
                </c:pt>
                <c:pt idx="3">
                  <c:v>2018</c:v>
                </c:pt>
                <c:pt idx="4">
                  <c:v>2019</c:v>
                </c:pt>
                <c:pt idx="5">
                  <c:v>2020</c:v>
                </c:pt>
                <c:pt idx="6">
                  <c:v>2021</c:v>
                </c:pt>
                <c:pt idx="7">
                  <c:v>2022</c:v>
                </c:pt>
              </c:numCache>
            </c:numRef>
          </c:cat>
          <c:val>
            <c:numRef>
              <c:f>'Figure I.1'!$D$25:$D$32</c:f>
              <c:numCache>
                <c:formatCode>_-* #,##0_-;\-* #,##0_-;_-* "-"??_-;_-@_-</c:formatCode>
                <c:ptCount val="8"/>
                <c:pt idx="0">
                  <c:v>710</c:v>
                </c:pt>
                <c:pt idx="1">
                  <c:v>495</c:v>
                </c:pt>
                <c:pt idx="2">
                  <c:v>194</c:v>
                </c:pt>
                <c:pt idx="3">
                  <c:v>625</c:v>
                </c:pt>
                <c:pt idx="4" formatCode="General">
                  <c:v>335</c:v>
                </c:pt>
              </c:numCache>
            </c:numRef>
          </c:val>
          <c:extLst>
            <c:ext xmlns:c16="http://schemas.microsoft.com/office/drawing/2014/chart" uri="{C3380CC4-5D6E-409C-BE32-E72D297353CC}">
              <c16:uniqueId val="{00000001-F6CE-414B-B6E7-4AFB6ADC5BFA}"/>
            </c:ext>
          </c:extLst>
        </c:ser>
        <c:dLbls>
          <c:showLegendKey val="0"/>
          <c:showVal val="0"/>
          <c:showCatName val="0"/>
          <c:showSerName val="0"/>
          <c:showPercent val="0"/>
          <c:showBubbleSize val="0"/>
        </c:dLbls>
        <c:gapWidth val="219"/>
        <c:overlap val="100"/>
        <c:axId val="2050869392"/>
        <c:axId val="2056648480"/>
      </c:barChart>
      <c:lineChart>
        <c:grouping val="standard"/>
        <c:varyColors val="0"/>
        <c:ser>
          <c:idx val="0"/>
          <c:order val="0"/>
          <c:tx>
            <c:strRef>
              <c:f>'Figure I.1'!$B$23</c:f>
              <c:strCache>
                <c:ptCount val="1"/>
                <c:pt idx="0">
                  <c:v>Total</c:v>
                </c:pt>
              </c:strCache>
            </c:strRef>
          </c:tx>
          <c:spPr>
            <a:ln w="28575" cap="rnd">
              <a:solidFill>
                <a:schemeClr val="accent1"/>
              </a:solidFill>
              <a:round/>
            </a:ln>
            <a:effectLst/>
          </c:spPr>
          <c:marker>
            <c:symbol val="circle"/>
            <c:size val="5"/>
            <c:spPr>
              <a:solidFill>
                <a:schemeClr val="accent2">
                  <a:lumMod val="60000"/>
                  <a:lumOff val="40000"/>
                </a:schemeClr>
              </a:solidFill>
              <a:ln w="9525">
                <a:solidFill>
                  <a:schemeClr val="accent1"/>
                </a:solidFill>
              </a:ln>
              <a:effectLst/>
            </c:spPr>
          </c:marker>
          <c:cat>
            <c:numRef>
              <c:f>'Figure I.1'!$A$25:$A$32</c:f>
              <c:numCache>
                <c:formatCode>General</c:formatCode>
                <c:ptCount val="8"/>
                <c:pt idx="0">
                  <c:v>2015</c:v>
                </c:pt>
                <c:pt idx="1">
                  <c:v>2016</c:v>
                </c:pt>
                <c:pt idx="2">
                  <c:v>2017</c:v>
                </c:pt>
                <c:pt idx="3">
                  <c:v>2018</c:v>
                </c:pt>
                <c:pt idx="4">
                  <c:v>2019</c:v>
                </c:pt>
                <c:pt idx="5">
                  <c:v>2020</c:v>
                </c:pt>
                <c:pt idx="6">
                  <c:v>2021</c:v>
                </c:pt>
                <c:pt idx="7">
                  <c:v>2022</c:v>
                </c:pt>
              </c:numCache>
            </c:numRef>
          </c:cat>
          <c:val>
            <c:numRef>
              <c:f>'Figure I.1'!$B$25:$B$32</c:f>
              <c:numCache>
                <c:formatCode>_-* #,##0_-;\-* #,##0_-;_-* "-"??_-;_-@_-</c:formatCode>
                <c:ptCount val="8"/>
                <c:pt idx="0">
                  <c:v>118.17200000000048</c:v>
                </c:pt>
                <c:pt idx="1">
                  <c:v>752</c:v>
                </c:pt>
                <c:pt idx="2">
                  <c:v>656</c:v>
                </c:pt>
                <c:pt idx="3">
                  <c:v>1118</c:v>
                </c:pt>
                <c:pt idx="4" formatCode="General">
                  <c:v>1385</c:v>
                </c:pt>
              </c:numCache>
            </c:numRef>
          </c:val>
          <c:smooth val="0"/>
          <c:extLst>
            <c:ext xmlns:c16="http://schemas.microsoft.com/office/drawing/2014/chart" uri="{C3380CC4-5D6E-409C-BE32-E72D297353CC}">
              <c16:uniqueId val="{00000002-F6CE-414B-B6E7-4AFB6ADC5BFA}"/>
            </c:ext>
          </c:extLst>
        </c:ser>
        <c:dLbls>
          <c:showLegendKey val="0"/>
          <c:showVal val="0"/>
          <c:showCatName val="0"/>
          <c:showSerName val="0"/>
          <c:showPercent val="0"/>
          <c:showBubbleSize val="0"/>
        </c:dLbls>
        <c:marker val="1"/>
        <c:smooth val="0"/>
        <c:axId val="2050869392"/>
        <c:axId val="2056648480"/>
      </c:lineChart>
      <c:catAx>
        <c:axId val="205086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056648480"/>
        <c:crosses val="autoZero"/>
        <c:auto val="1"/>
        <c:lblAlgn val="ctr"/>
        <c:lblOffset val="100"/>
        <c:noMultiLvlLbl val="0"/>
      </c:catAx>
      <c:valAx>
        <c:axId val="2056648480"/>
        <c:scaling>
          <c:orientation val="minMax"/>
          <c:max val="150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2050869392"/>
        <c:crosses val="autoZero"/>
        <c:crossBetween val="between"/>
        <c:dispUnits>
          <c:builtInUnit val="thousands"/>
        </c:dispUnits>
      </c:valAx>
      <c:spPr>
        <a:noFill/>
        <a:ln>
          <a:noFill/>
        </a:ln>
        <a:effectLst/>
      </c:spPr>
    </c:plotArea>
    <c:legend>
      <c:legendPos val="b"/>
      <c:layout>
        <c:manualLayout>
          <c:xMode val="edge"/>
          <c:yMode val="edge"/>
          <c:x val="8.9588850083684987E-2"/>
          <c:y val="1.0773631840795991E-2"/>
          <c:w val="0.5295967747173872"/>
          <c:h val="8.88532338308457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853801617824629E-2"/>
          <c:y val="0.13042764035562232"/>
          <c:w val="0.89000610711588357"/>
          <c:h val="0.77330802640486407"/>
        </c:manualLayout>
      </c:layout>
      <c:barChart>
        <c:barDir val="col"/>
        <c:grouping val="stacked"/>
        <c:varyColors val="0"/>
        <c:ser>
          <c:idx val="0"/>
          <c:order val="0"/>
          <c:tx>
            <c:strRef>
              <c:f>'Figure I.2'!$A$23</c:f>
              <c:strCache>
                <c:ptCount val="1"/>
                <c:pt idx="0">
                  <c:v>Primary Care and Community Services</c:v>
                </c:pt>
              </c:strCache>
            </c:strRef>
          </c:tx>
          <c:spPr>
            <a:solidFill>
              <a:srgbClr val="1F497D">
                <a:lumMod val="75000"/>
              </a:srgbClr>
            </a:solidFill>
            <a:ln w="127">
              <a:solidFill>
                <a:prstClr val="black">
                  <a:alpha val="50000"/>
                </a:prstClr>
              </a:solidFill>
            </a:ln>
          </c:spPr>
          <c:invertIfNegative val="0"/>
          <c:cat>
            <c:numRef>
              <c:f>'Figure I.2'!$B$22:$L$22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I.2'!$B$23:$L$23</c:f>
              <c:numCache>
                <c:formatCode>#,##0</c:formatCode>
                <c:ptCount val="11"/>
                <c:pt idx="0">
                  <c:v>2.7850000000000001</c:v>
                </c:pt>
                <c:pt idx="1">
                  <c:v>-289.58699999999999</c:v>
                </c:pt>
                <c:pt idx="2">
                  <c:v>12.532999999999999</c:v>
                </c:pt>
                <c:pt idx="3">
                  <c:v>-99.38</c:v>
                </c:pt>
                <c:pt idx="4">
                  <c:v>229.40199999999999</c:v>
                </c:pt>
                <c:pt idx="5">
                  <c:v>28.524000000000001</c:v>
                </c:pt>
                <c:pt idx="6">
                  <c:v>76.201999999999998</c:v>
                </c:pt>
                <c:pt idx="7">
                  <c:v>133.14500000000001</c:v>
                </c:pt>
                <c:pt idx="8">
                  <c:v>152.244</c:v>
                </c:pt>
                <c:pt idx="9">
                  <c:v>70.48</c:v>
                </c:pt>
                <c:pt idx="10">
                  <c:v>172.19399999999999</c:v>
                </c:pt>
              </c:numCache>
            </c:numRef>
          </c:val>
          <c:extLst>
            <c:ext xmlns:c16="http://schemas.microsoft.com/office/drawing/2014/chart" uri="{C3380CC4-5D6E-409C-BE32-E72D297353CC}">
              <c16:uniqueId val="{00000000-AEFD-4D36-AD6E-5591F0AB22F1}"/>
            </c:ext>
          </c:extLst>
        </c:ser>
        <c:ser>
          <c:idx val="1"/>
          <c:order val="1"/>
          <c:tx>
            <c:strRef>
              <c:f>'Figure I.2'!$A$24</c:f>
              <c:strCache>
                <c:ptCount val="1"/>
                <c:pt idx="0">
                  <c:v>Hospitals</c:v>
                </c:pt>
              </c:strCache>
            </c:strRef>
          </c:tx>
          <c:spPr>
            <a:solidFill>
              <a:srgbClr val="4F093C">
                <a:lumMod val="25000"/>
                <a:lumOff val="75000"/>
              </a:srgbClr>
            </a:solidFill>
            <a:ln w="127">
              <a:noFill/>
            </a:ln>
          </c:spPr>
          <c:invertIfNegative val="0"/>
          <c:cat>
            <c:numRef>
              <c:f>'Figure I.2'!$B$22:$L$22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I.2'!$B$24:$L$24</c:f>
              <c:numCache>
                <c:formatCode>#,##0</c:formatCode>
                <c:ptCount val="11"/>
                <c:pt idx="0">
                  <c:v>113.837</c:v>
                </c:pt>
                <c:pt idx="1">
                  <c:v>67.528999999999996</c:v>
                </c:pt>
                <c:pt idx="2">
                  <c:v>235.845</c:v>
                </c:pt>
                <c:pt idx="3">
                  <c:v>195.59</c:v>
                </c:pt>
                <c:pt idx="4">
                  <c:v>378.32600000000002</c:v>
                </c:pt>
                <c:pt idx="5">
                  <c:v>205.91</c:v>
                </c:pt>
                <c:pt idx="6">
                  <c:v>319.49599999999998</c:v>
                </c:pt>
                <c:pt idx="7">
                  <c:v>224.768</c:v>
                </c:pt>
                <c:pt idx="8">
                  <c:v>318.31400000000002</c:v>
                </c:pt>
                <c:pt idx="9">
                  <c:v>273.86599999999999</c:v>
                </c:pt>
                <c:pt idx="10">
                  <c:v>314.27699999999999</c:v>
                </c:pt>
              </c:numCache>
            </c:numRef>
          </c:val>
          <c:extLst>
            <c:ext xmlns:c16="http://schemas.microsoft.com/office/drawing/2014/chart" uri="{C3380CC4-5D6E-409C-BE32-E72D297353CC}">
              <c16:uniqueId val="{00000001-AEFD-4D36-AD6E-5591F0AB22F1}"/>
            </c:ext>
          </c:extLst>
        </c:ser>
        <c:ser>
          <c:idx val="2"/>
          <c:order val="2"/>
          <c:tx>
            <c:strRef>
              <c:f>'Figure I.2'!$A$25</c:f>
              <c:strCache>
                <c:ptCount val="1"/>
                <c:pt idx="0">
                  <c:v>Ambulance Service</c:v>
                </c:pt>
              </c:strCache>
            </c:strRef>
          </c:tx>
          <c:spPr>
            <a:solidFill>
              <a:srgbClr val="F79646">
                <a:lumMod val="75000"/>
              </a:srgbClr>
            </a:solidFill>
            <a:ln w="127">
              <a:noFill/>
            </a:ln>
          </c:spPr>
          <c:invertIfNegative val="0"/>
          <c:cat>
            <c:numRef>
              <c:f>'Figure I.2'!$B$22:$L$22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I.2'!$B$25:$L$25</c:f>
              <c:numCache>
                <c:formatCode>#,##0</c:formatCode>
                <c:ptCount val="11"/>
                <c:pt idx="0">
                  <c:v>2.774</c:v>
                </c:pt>
                <c:pt idx="1">
                  <c:v>6.1689999999999996</c:v>
                </c:pt>
                <c:pt idx="2">
                  <c:v>-1.4930000000000001</c:v>
                </c:pt>
                <c:pt idx="3">
                  <c:v>4.806</c:v>
                </c:pt>
                <c:pt idx="4">
                  <c:v>-6.3380000000000001</c:v>
                </c:pt>
                <c:pt idx="5">
                  <c:v>-1.748</c:v>
                </c:pt>
                <c:pt idx="6">
                  <c:v>0</c:v>
                </c:pt>
                <c:pt idx="7">
                  <c:v>1.3979999999999999</c:v>
                </c:pt>
                <c:pt idx="8">
                  <c:v>-4.5780000000000003</c:v>
                </c:pt>
                <c:pt idx="9">
                  <c:v>-1.08</c:v>
                </c:pt>
                <c:pt idx="10">
                  <c:v>4.2919999999999998</c:v>
                </c:pt>
              </c:numCache>
            </c:numRef>
          </c:val>
          <c:extLst>
            <c:ext xmlns:c16="http://schemas.microsoft.com/office/drawing/2014/chart" uri="{C3380CC4-5D6E-409C-BE32-E72D297353CC}">
              <c16:uniqueId val="{00000002-AEFD-4D36-AD6E-5591F0AB22F1}"/>
            </c:ext>
          </c:extLst>
        </c:ser>
        <c:ser>
          <c:idx val="3"/>
          <c:order val="3"/>
          <c:tx>
            <c:strRef>
              <c:f>'Figure I.2'!$A$26</c:f>
              <c:strCache>
                <c:ptCount val="1"/>
                <c:pt idx="0">
                  <c:v>Support Functions (mainly pensions)</c:v>
                </c:pt>
              </c:strCache>
            </c:strRef>
          </c:tx>
          <c:spPr>
            <a:solidFill>
              <a:srgbClr val="48AC98">
                <a:lumMod val="60000"/>
                <a:lumOff val="40000"/>
              </a:srgbClr>
            </a:solidFill>
            <a:ln w="127">
              <a:noFill/>
            </a:ln>
          </c:spPr>
          <c:invertIfNegative val="0"/>
          <c:cat>
            <c:numRef>
              <c:f>'Figure I.2'!$B$22:$L$22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I.2'!$B$26:$L$26</c:f>
              <c:numCache>
                <c:formatCode>#,##0</c:formatCode>
                <c:ptCount val="11"/>
                <c:pt idx="0">
                  <c:v>40.398000000000003</c:v>
                </c:pt>
                <c:pt idx="1">
                  <c:v>-243.32900000000001</c:v>
                </c:pt>
                <c:pt idx="2">
                  <c:v>-207.768</c:v>
                </c:pt>
                <c:pt idx="3">
                  <c:v>-77.963999999999999</c:v>
                </c:pt>
                <c:pt idx="4">
                  <c:v>-81.427000000000007</c:v>
                </c:pt>
                <c:pt idx="5">
                  <c:v>-115.027</c:v>
                </c:pt>
                <c:pt idx="6">
                  <c:v>102.41500000000001</c:v>
                </c:pt>
                <c:pt idx="7">
                  <c:v>35.529000000000003</c:v>
                </c:pt>
                <c:pt idx="8">
                  <c:v>3.9089999999999998</c:v>
                </c:pt>
                <c:pt idx="9">
                  <c:v>-25.384</c:v>
                </c:pt>
                <c:pt idx="10">
                  <c:v>40.749000000000002</c:v>
                </c:pt>
              </c:numCache>
            </c:numRef>
          </c:val>
          <c:extLst>
            <c:ext xmlns:c16="http://schemas.microsoft.com/office/drawing/2014/chart" uri="{C3380CC4-5D6E-409C-BE32-E72D297353CC}">
              <c16:uniqueId val="{00000003-AEFD-4D36-AD6E-5591F0AB22F1}"/>
            </c:ext>
          </c:extLst>
        </c:ser>
        <c:ser>
          <c:idx val="4"/>
          <c:order val="4"/>
          <c:tx>
            <c:strRef>
              <c:f>'Figure I.2'!$A$27</c:f>
              <c:strCache>
                <c:ptCount val="1"/>
                <c:pt idx="0">
                  <c:v>Primary Care Reimbursement Service</c:v>
                </c:pt>
              </c:strCache>
            </c:strRef>
          </c:tx>
          <c:spPr>
            <a:solidFill>
              <a:srgbClr val="0A3D50">
                <a:lumMod val="50000"/>
                <a:lumOff val="50000"/>
              </a:srgbClr>
            </a:solidFill>
            <a:ln w="127">
              <a:noFill/>
            </a:ln>
          </c:spPr>
          <c:invertIfNegative val="0"/>
          <c:cat>
            <c:numRef>
              <c:f>'Figure I.2'!$B$22:$L$22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I.2'!$B$27:$L$27</c:f>
              <c:numCache>
                <c:formatCode>#,##0</c:formatCode>
                <c:ptCount val="11"/>
                <c:pt idx="0">
                  <c:v>206.81399999999999</c:v>
                </c:pt>
                <c:pt idx="1">
                  <c:v>47.957999999999998</c:v>
                </c:pt>
                <c:pt idx="2">
                  <c:v>-81.302999999999997</c:v>
                </c:pt>
                <c:pt idx="3">
                  <c:v>115.666</c:v>
                </c:pt>
                <c:pt idx="4">
                  <c:v>255.864</c:v>
                </c:pt>
                <c:pt idx="5">
                  <c:v>73.638000000000005</c:v>
                </c:pt>
                <c:pt idx="6">
                  <c:v>50.094000000000001</c:v>
                </c:pt>
                <c:pt idx="7">
                  <c:v>125.02200000000001</c:v>
                </c:pt>
                <c:pt idx="8">
                  <c:v>95.7</c:v>
                </c:pt>
                <c:pt idx="9">
                  <c:v>9.1709999999999994</c:v>
                </c:pt>
                <c:pt idx="10">
                  <c:v>113.07899999999999</c:v>
                </c:pt>
              </c:numCache>
            </c:numRef>
          </c:val>
          <c:extLst>
            <c:ext xmlns:c16="http://schemas.microsoft.com/office/drawing/2014/chart" uri="{C3380CC4-5D6E-409C-BE32-E72D297353CC}">
              <c16:uniqueId val="{00000004-AEFD-4D36-AD6E-5591F0AB22F1}"/>
            </c:ext>
          </c:extLst>
        </c:ser>
        <c:ser>
          <c:idx val="5"/>
          <c:order val="5"/>
          <c:tx>
            <c:strRef>
              <c:f>'Figure I.2'!$A$28</c:f>
              <c:strCache>
                <c:ptCount val="1"/>
                <c:pt idx="0">
                  <c:v>Other </c:v>
                </c:pt>
              </c:strCache>
            </c:strRef>
          </c:tx>
          <c:spPr>
            <a:solidFill>
              <a:sysClr val="window" lastClr="FFFFFF">
                <a:lumMod val="85000"/>
              </a:sysClr>
            </a:solidFill>
            <a:ln>
              <a:noFill/>
            </a:ln>
          </c:spPr>
          <c:invertIfNegative val="0"/>
          <c:cat>
            <c:numRef>
              <c:f>'Figure I.2'!$B$22:$L$22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I.2'!$B$28:$L$28</c:f>
              <c:numCache>
                <c:formatCode>#,##0</c:formatCode>
                <c:ptCount val="11"/>
                <c:pt idx="0">
                  <c:v>-230.875</c:v>
                </c:pt>
                <c:pt idx="1">
                  <c:v>-60.557000000000002</c:v>
                </c:pt>
                <c:pt idx="2">
                  <c:v>-56.276000000000003</c:v>
                </c:pt>
                <c:pt idx="3">
                  <c:v>41.545999999999999</c:v>
                </c:pt>
                <c:pt idx="4">
                  <c:v>-272.041</c:v>
                </c:pt>
                <c:pt idx="5">
                  <c:v>172.69399999999999</c:v>
                </c:pt>
                <c:pt idx="6">
                  <c:v>13.836</c:v>
                </c:pt>
                <c:pt idx="7">
                  <c:v>172.94499999999999</c:v>
                </c:pt>
                <c:pt idx="8">
                  <c:v>30.93</c:v>
                </c:pt>
                <c:pt idx="9">
                  <c:v>82.968000000000004</c:v>
                </c:pt>
                <c:pt idx="10">
                  <c:v>76.581999999999994</c:v>
                </c:pt>
              </c:numCache>
            </c:numRef>
          </c:val>
          <c:extLst>
            <c:ext xmlns:c16="http://schemas.microsoft.com/office/drawing/2014/chart" uri="{C3380CC4-5D6E-409C-BE32-E72D297353CC}">
              <c16:uniqueId val="{00000005-AEFD-4D36-AD6E-5591F0AB22F1}"/>
            </c:ext>
          </c:extLst>
        </c:ser>
        <c:dLbls>
          <c:showLegendKey val="0"/>
          <c:showVal val="0"/>
          <c:showCatName val="0"/>
          <c:showSerName val="0"/>
          <c:showPercent val="0"/>
          <c:showBubbleSize val="0"/>
        </c:dLbls>
        <c:gapWidth val="150"/>
        <c:overlap val="100"/>
        <c:axId val="227128832"/>
        <c:axId val="227130752"/>
      </c:barChart>
      <c:lineChart>
        <c:grouping val="standard"/>
        <c:varyColors val="0"/>
        <c:ser>
          <c:idx val="6"/>
          <c:order val="6"/>
          <c:tx>
            <c:strRef>
              <c:f>'Figure I.2'!$A$29</c:f>
              <c:strCache>
                <c:ptCount val="1"/>
                <c:pt idx="0">
                  <c:v>Total deviation</c:v>
                </c:pt>
              </c:strCache>
            </c:strRef>
          </c:tx>
          <c:spPr>
            <a:ln>
              <a:noFill/>
            </a:ln>
          </c:spPr>
          <c:marker>
            <c:symbol val="circle"/>
            <c:size val="6"/>
            <c:spPr>
              <a:solidFill>
                <a:srgbClr val="4F81BD"/>
              </a:solidFill>
              <a:ln w="635">
                <a:solidFill>
                  <a:sysClr val="windowText" lastClr="000000"/>
                </a:solidFill>
              </a:ln>
            </c:spPr>
          </c:marker>
          <c:cat>
            <c:multiLvlStrRef>
              <c:f>'Figure I.2'!#REF!</c:f>
            </c:multiLvlStrRef>
          </c:cat>
          <c:val>
            <c:numRef>
              <c:f>'Figure I.2'!$B$29:$L$29</c:f>
              <c:numCache>
                <c:formatCode>#,##0</c:formatCode>
                <c:ptCount val="11"/>
                <c:pt idx="0">
                  <c:v>135.733</c:v>
                </c:pt>
                <c:pt idx="1">
                  <c:v>-471.81700000000001</c:v>
                </c:pt>
                <c:pt idx="2">
                  <c:v>-98.462000000000018</c:v>
                </c:pt>
                <c:pt idx="3">
                  <c:v>180.26400000000001</c:v>
                </c:pt>
                <c:pt idx="4">
                  <c:v>503.78600000000012</c:v>
                </c:pt>
                <c:pt idx="5">
                  <c:v>363.99099999999999</c:v>
                </c:pt>
                <c:pt idx="6">
                  <c:v>562.04300000000001</c:v>
                </c:pt>
                <c:pt idx="7">
                  <c:v>692.80700000000002</c:v>
                </c:pt>
                <c:pt idx="8">
                  <c:v>596.51900000000001</c:v>
                </c:pt>
                <c:pt idx="9">
                  <c:v>410.02100000000002</c:v>
                </c:pt>
                <c:pt idx="10">
                  <c:v>721.17299999999989</c:v>
                </c:pt>
              </c:numCache>
            </c:numRef>
          </c:val>
          <c:smooth val="0"/>
          <c:extLst>
            <c:ext xmlns:c16="http://schemas.microsoft.com/office/drawing/2014/chart" uri="{C3380CC4-5D6E-409C-BE32-E72D297353CC}">
              <c16:uniqueId val="{00000006-AEFD-4D36-AD6E-5591F0AB22F1}"/>
            </c:ext>
          </c:extLst>
        </c:ser>
        <c:dLbls>
          <c:showLegendKey val="0"/>
          <c:showVal val="0"/>
          <c:showCatName val="0"/>
          <c:showSerName val="0"/>
          <c:showPercent val="0"/>
          <c:showBubbleSize val="0"/>
        </c:dLbls>
        <c:marker val="1"/>
        <c:smooth val="0"/>
        <c:axId val="227128832"/>
        <c:axId val="227130752"/>
      </c:lineChart>
      <c:catAx>
        <c:axId val="227128832"/>
        <c:scaling>
          <c:orientation val="minMax"/>
        </c:scaling>
        <c:delete val="0"/>
        <c:axPos val="b"/>
        <c:numFmt formatCode="General" sourceLinked="1"/>
        <c:majorTickMark val="out"/>
        <c:minorTickMark val="none"/>
        <c:tickLblPos val="low"/>
        <c:spPr>
          <a:ln>
            <a:solidFill>
              <a:schemeClr val="tx1"/>
            </a:solidFill>
          </a:ln>
        </c:spPr>
        <c:txPr>
          <a:bodyPr/>
          <a:lstStyle/>
          <a:p>
            <a:pPr>
              <a:defRPr sz="900" b="0"/>
            </a:pPr>
            <a:endParaRPr lang="en-US"/>
          </a:p>
        </c:txPr>
        <c:crossAx val="227130752"/>
        <c:crosses val="autoZero"/>
        <c:auto val="1"/>
        <c:lblAlgn val="ctr"/>
        <c:lblOffset val="100"/>
        <c:noMultiLvlLbl val="0"/>
      </c:catAx>
      <c:valAx>
        <c:axId val="227130752"/>
        <c:scaling>
          <c:orientation val="minMax"/>
        </c:scaling>
        <c:delete val="0"/>
        <c:axPos val="l"/>
        <c:numFmt formatCode="#,##0" sourceLinked="0"/>
        <c:majorTickMark val="out"/>
        <c:minorTickMark val="none"/>
        <c:tickLblPos val="nextTo"/>
        <c:spPr>
          <a:ln>
            <a:solidFill>
              <a:schemeClr val="tx1"/>
            </a:solidFill>
          </a:ln>
        </c:spPr>
        <c:txPr>
          <a:bodyPr/>
          <a:lstStyle/>
          <a:p>
            <a:pPr>
              <a:defRPr sz="800">
                <a:latin typeface="Source Sans Pro" panose="020B0503030403020204" pitchFamily="34" charset="0"/>
                <a:ea typeface="Source Sans Pro" panose="020B0503030403020204" pitchFamily="34" charset="0"/>
              </a:defRPr>
            </a:pPr>
            <a:endParaRPr lang="en-US"/>
          </a:p>
        </c:txPr>
        <c:crossAx val="227128832"/>
        <c:crosses val="autoZero"/>
        <c:crossBetween val="between"/>
      </c:valAx>
    </c:plotArea>
    <c:legend>
      <c:legendPos val="t"/>
      <c:layout>
        <c:manualLayout>
          <c:xMode val="edge"/>
          <c:yMode val="edge"/>
          <c:x val="0.40338156579147821"/>
          <c:y val="0.6073544249980557"/>
          <c:w val="0.59420297573072844"/>
          <c:h val="0.30272715636410302"/>
        </c:manualLayout>
      </c:layout>
      <c:overlay val="0"/>
      <c:txPr>
        <a:bodyPr/>
        <a:lstStyle/>
        <a:p>
          <a:pPr>
            <a:defRPr sz="800">
              <a:latin typeface="Source Sans Pro" panose="020B0503030403020204" pitchFamily="34" charset="0"/>
              <a:ea typeface="Source Sans Pro" panose="020B0503030403020204" pitchFamily="34" charset="0"/>
            </a:defRPr>
          </a:pPr>
          <a:endParaRPr lang="en-US"/>
        </a:p>
      </c:txPr>
    </c:legend>
    <c:plotVisOnly val="1"/>
    <c:dispBlanksAs val="gap"/>
    <c:showDLblsOverMax val="0"/>
  </c:chart>
  <c:spPr>
    <a:ln>
      <a:noFill/>
    </a:ln>
  </c:spPr>
  <c:printSettings>
    <c:headerFooter/>
    <c:pageMargins b="0.75000000000000266" l="0.70000000000000262" r="0.70000000000000262" t="0.75000000000000266" header="0.30000000000000032" footer="0.30000000000000032"/>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I.3'!$B$21</c:f>
              <c:strCache>
                <c:ptCount val="1"/>
                <c:pt idx="0">
                  <c:v>Planned</c:v>
                </c:pt>
              </c:strCache>
            </c:strRef>
          </c:tx>
          <c:spPr>
            <a:solidFill>
              <a:schemeClr val="accent4">
                <a:lumMod val="75000"/>
              </a:schemeClr>
            </a:solidFill>
            <a:ln>
              <a:noFill/>
            </a:ln>
            <a:effectLst/>
          </c:spPr>
          <c:invertIfNegative val="0"/>
          <c:cat>
            <c:numRef>
              <c:f>'Figure I.3'!$A$22:$A$31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I.3'!$B$22:$B$31</c:f>
              <c:numCache>
                <c:formatCode>#,##0</c:formatCode>
                <c:ptCount val="10"/>
                <c:pt idx="0">
                  <c:v>-136563</c:v>
                </c:pt>
                <c:pt idx="1">
                  <c:v>-546030</c:v>
                </c:pt>
                <c:pt idx="2" formatCode="General">
                  <c:v>-439816</c:v>
                </c:pt>
                <c:pt idx="3" formatCode="General">
                  <c:v>-390979</c:v>
                </c:pt>
                <c:pt idx="4">
                  <c:v>-153404</c:v>
                </c:pt>
                <c:pt idx="5">
                  <c:v>-203978</c:v>
                </c:pt>
                <c:pt idx="6">
                  <c:v>-49936</c:v>
                </c:pt>
                <c:pt idx="7">
                  <c:v>-102970</c:v>
                </c:pt>
                <c:pt idx="8">
                  <c:v>18375</c:v>
                </c:pt>
                <c:pt idx="9">
                  <c:v>21555</c:v>
                </c:pt>
              </c:numCache>
            </c:numRef>
          </c:val>
          <c:extLst>
            <c:ext xmlns:c16="http://schemas.microsoft.com/office/drawing/2014/chart" uri="{C3380CC4-5D6E-409C-BE32-E72D297353CC}">
              <c16:uniqueId val="{00000000-AD31-4844-8648-0C2E952701DC}"/>
            </c:ext>
          </c:extLst>
        </c:ser>
        <c:ser>
          <c:idx val="1"/>
          <c:order val="1"/>
          <c:tx>
            <c:strRef>
              <c:f>'Figure I.3'!$C$21</c:f>
              <c:strCache>
                <c:ptCount val="1"/>
                <c:pt idx="0">
                  <c:v>Unplanned</c:v>
                </c:pt>
              </c:strCache>
            </c:strRef>
          </c:tx>
          <c:spPr>
            <a:solidFill>
              <a:schemeClr val="accent3">
                <a:lumMod val="25000"/>
                <a:lumOff val="75000"/>
              </a:schemeClr>
            </a:solidFill>
            <a:ln>
              <a:noFill/>
            </a:ln>
            <a:effectLst/>
          </c:spPr>
          <c:invertIfNegative val="0"/>
          <c:cat>
            <c:numRef>
              <c:f>'Figure I.3'!$A$22:$A$31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I.3'!$C$22:$C$31</c:f>
              <c:numCache>
                <c:formatCode>#,##0</c:formatCode>
                <c:ptCount val="10"/>
                <c:pt idx="0">
                  <c:v>67529</c:v>
                </c:pt>
                <c:pt idx="1">
                  <c:v>235845</c:v>
                </c:pt>
                <c:pt idx="2">
                  <c:v>195590</c:v>
                </c:pt>
                <c:pt idx="3">
                  <c:v>378326</c:v>
                </c:pt>
                <c:pt idx="4">
                  <c:v>205910</c:v>
                </c:pt>
                <c:pt idx="5">
                  <c:v>319496</c:v>
                </c:pt>
                <c:pt idx="6">
                  <c:v>224768</c:v>
                </c:pt>
                <c:pt idx="7">
                  <c:v>318314</c:v>
                </c:pt>
                <c:pt idx="8">
                  <c:v>273866</c:v>
                </c:pt>
                <c:pt idx="9">
                  <c:v>314277</c:v>
                </c:pt>
              </c:numCache>
            </c:numRef>
          </c:val>
          <c:extLst>
            <c:ext xmlns:c16="http://schemas.microsoft.com/office/drawing/2014/chart" uri="{C3380CC4-5D6E-409C-BE32-E72D297353CC}">
              <c16:uniqueId val="{00000001-AD31-4844-8648-0C2E952701DC}"/>
            </c:ext>
          </c:extLst>
        </c:ser>
        <c:dLbls>
          <c:showLegendKey val="0"/>
          <c:showVal val="0"/>
          <c:showCatName val="0"/>
          <c:showSerName val="0"/>
          <c:showPercent val="0"/>
          <c:showBubbleSize val="0"/>
        </c:dLbls>
        <c:gapWidth val="150"/>
        <c:overlap val="100"/>
        <c:axId val="1777663679"/>
        <c:axId val="1776494815"/>
      </c:barChart>
      <c:lineChart>
        <c:grouping val="standard"/>
        <c:varyColors val="0"/>
        <c:ser>
          <c:idx val="2"/>
          <c:order val="2"/>
          <c:tx>
            <c:strRef>
              <c:f>'Figure I.3'!$D$21</c:f>
              <c:strCache>
                <c:ptCount val="1"/>
                <c:pt idx="0">
                  <c:v>Total</c:v>
                </c:pt>
              </c:strCache>
            </c:strRef>
          </c:tx>
          <c:spPr>
            <a:ln w="12700" cap="rnd">
              <a:solidFill>
                <a:schemeClr val="accent2">
                  <a:lumMod val="75000"/>
                </a:schemeClr>
              </a:solidFill>
              <a:round/>
            </a:ln>
            <a:effectLst/>
          </c:spPr>
          <c:marker>
            <c:symbol val="circle"/>
            <c:size val="5"/>
            <c:spPr>
              <a:solidFill>
                <a:schemeClr val="bg2">
                  <a:lumMod val="50000"/>
                  <a:lumOff val="50000"/>
                </a:schemeClr>
              </a:solidFill>
              <a:ln w="9525">
                <a:solidFill>
                  <a:schemeClr val="tx2">
                    <a:lumMod val="50000"/>
                  </a:schemeClr>
                </a:solidFill>
              </a:ln>
              <a:effectLst/>
            </c:spPr>
          </c:marker>
          <c:cat>
            <c:numRef>
              <c:f>'Figure I.3'!$A$22:$A$31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I.3'!$D$22:$D$31</c:f>
              <c:numCache>
                <c:formatCode>#,##0</c:formatCode>
                <c:ptCount val="10"/>
                <c:pt idx="0">
                  <c:v>-69034</c:v>
                </c:pt>
                <c:pt idx="1">
                  <c:v>-310185</c:v>
                </c:pt>
                <c:pt idx="2">
                  <c:v>-244226</c:v>
                </c:pt>
                <c:pt idx="3">
                  <c:v>-12653</c:v>
                </c:pt>
                <c:pt idx="4">
                  <c:v>52506</c:v>
                </c:pt>
                <c:pt idx="5">
                  <c:v>115518</c:v>
                </c:pt>
                <c:pt idx="6">
                  <c:v>174832</c:v>
                </c:pt>
                <c:pt idx="7">
                  <c:v>215344</c:v>
                </c:pt>
                <c:pt idx="8">
                  <c:v>292241</c:v>
                </c:pt>
                <c:pt idx="9">
                  <c:v>335832</c:v>
                </c:pt>
              </c:numCache>
            </c:numRef>
          </c:val>
          <c:smooth val="0"/>
          <c:extLst>
            <c:ext xmlns:c16="http://schemas.microsoft.com/office/drawing/2014/chart" uri="{C3380CC4-5D6E-409C-BE32-E72D297353CC}">
              <c16:uniqueId val="{00000002-AD31-4844-8648-0C2E952701DC}"/>
            </c:ext>
          </c:extLst>
        </c:ser>
        <c:dLbls>
          <c:showLegendKey val="0"/>
          <c:showVal val="0"/>
          <c:showCatName val="0"/>
          <c:showSerName val="0"/>
          <c:showPercent val="0"/>
          <c:showBubbleSize val="0"/>
        </c:dLbls>
        <c:marker val="1"/>
        <c:smooth val="0"/>
        <c:axId val="1777663679"/>
        <c:axId val="1776494815"/>
      </c:lineChart>
      <c:catAx>
        <c:axId val="177766367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494815"/>
        <c:crosses val="autoZero"/>
        <c:auto val="1"/>
        <c:lblAlgn val="ctr"/>
        <c:lblOffset val="100"/>
        <c:noMultiLvlLbl val="0"/>
      </c:catAx>
      <c:valAx>
        <c:axId val="1776494815"/>
        <c:scaling>
          <c:orientation val="minMax"/>
        </c:scaling>
        <c:delete val="0"/>
        <c:axPos val="l"/>
        <c:numFmt formatCode="#,##0" sourceLinked="1"/>
        <c:majorTickMark val="none"/>
        <c:minorTickMark val="none"/>
        <c:tickLblPos val="nextTo"/>
        <c:spPr>
          <a:noFill/>
          <a:ln>
            <a:solidFill>
              <a:schemeClr val="tx1"/>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663679"/>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441189236111106E-2"/>
          <c:y val="3.1592039800995023E-2"/>
          <c:w val="0.91653450520833335"/>
          <c:h val="0.77796932006633501"/>
        </c:manualLayout>
      </c:layout>
      <c:lineChart>
        <c:grouping val="standard"/>
        <c:varyColors val="0"/>
        <c:ser>
          <c:idx val="0"/>
          <c:order val="0"/>
          <c:tx>
            <c:strRef>
              <c:f>'Figure K.1'!$A$21</c:f>
              <c:strCache>
                <c:ptCount val="1"/>
                <c:pt idx="0">
                  <c:v>HSE Management Report 17</c:v>
                </c:pt>
              </c:strCache>
            </c:strRef>
          </c:tx>
          <c:spPr>
            <a:ln w="28575" cap="rnd">
              <a:solidFill>
                <a:srgbClr val="009999"/>
              </a:solidFill>
              <a:round/>
            </a:ln>
            <a:effectLst/>
          </c:spPr>
          <c:marker>
            <c:symbol val="none"/>
          </c:marker>
          <c:dPt>
            <c:idx val="11"/>
            <c:marker>
              <c:symbol val="none"/>
            </c:marker>
            <c:bubble3D val="0"/>
            <c:spPr>
              <a:ln w="28575" cap="rnd">
                <a:solidFill>
                  <a:schemeClr val="accent4">
                    <a:lumMod val="60000"/>
                    <a:lumOff val="40000"/>
                  </a:schemeClr>
                </a:solidFill>
                <a:round/>
              </a:ln>
              <a:effectLst/>
            </c:spPr>
            <c:extLst>
              <c:ext xmlns:c16="http://schemas.microsoft.com/office/drawing/2014/chart" uri="{C3380CC4-5D6E-409C-BE32-E72D297353CC}">
                <c16:uniqueId val="{00000001-7FF1-4348-B09A-117ABBDFE067}"/>
              </c:ext>
            </c:extLst>
          </c:dPt>
          <c:cat>
            <c:numRef>
              <c:f>'Figure K.1'!$B$20:$AI$20</c:f>
              <c:numCache>
                <c:formatCode>mmm\-yy</c:formatCode>
                <c:ptCount val="3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numCache>
            </c:numRef>
          </c:cat>
          <c:val>
            <c:numRef>
              <c:f>'Figure K.1'!$B$21:$AI$21</c:f>
              <c:numCache>
                <c:formatCode>General</c:formatCode>
                <c:ptCount val="34"/>
                <c:pt idx="0" formatCode="#,##0">
                  <c:v>-6.218</c:v>
                </c:pt>
                <c:pt idx="1">
                  <c:v>-0.84799999999999998</c:v>
                </c:pt>
                <c:pt idx="2" formatCode="#,##0">
                  <c:v>31.538</c:v>
                </c:pt>
                <c:pt idx="3" formatCode="#,##0">
                  <c:v>60.884</c:v>
                </c:pt>
                <c:pt idx="4" formatCode="#,##0">
                  <c:v>97.275999999999996</c:v>
                </c:pt>
                <c:pt idx="5" formatCode="#,##0">
                  <c:v>132.858</c:v>
                </c:pt>
                <c:pt idx="6" formatCode="#,##0">
                  <c:v>174.12100000000001</c:v>
                </c:pt>
                <c:pt idx="7" formatCode="#,##0">
                  <c:v>235.38399999999999</c:v>
                </c:pt>
                <c:pt idx="8" formatCode="#,##0">
                  <c:v>243.09299999999999</c:v>
                </c:pt>
                <c:pt idx="9" formatCode="#,##0">
                  <c:v>258.16699999999997</c:v>
                </c:pt>
                <c:pt idx="10" formatCode="#,##0">
                  <c:v>304.10599999999999</c:v>
                </c:pt>
                <c:pt idx="11" formatCode="#,##0">
                  <c:v>165.887</c:v>
                </c:pt>
              </c:numCache>
            </c:numRef>
          </c:val>
          <c:smooth val="0"/>
          <c:extLst>
            <c:ext xmlns:c16="http://schemas.microsoft.com/office/drawing/2014/chart" uri="{C3380CC4-5D6E-409C-BE32-E72D297353CC}">
              <c16:uniqueId val="{00000002-7FF1-4348-B09A-117ABBDFE067}"/>
            </c:ext>
          </c:extLst>
        </c:ser>
        <c:ser>
          <c:idx val="1"/>
          <c:order val="1"/>
          <c:tx>
            <c:strRef>
              <c:f>'Figure K.1'!$A$22</c:f>
              <c:strCache>
                <c:ptCount val="1"/>
                <c:pt idx="0">
                  <c:v>HSE Management Report 18</c:v>
                </c:pt>
              </c:strCache>
            </c:strRef>
          </c:tx>
          <c:spPr>
            <a:ln w="28575" cap="rnd">
              <a:solidFill>
                <a:srgbClr val="009999"/>
              </a:solidFill>
              <a:round/>
            </a:ln>
            <a:effectLst/>
          </c:spPr>
          <c:marker>
            <c:symbol val="none"/>
          </c:marker>
          <c:dPt>
            <c:idx val="23"/>
            <c:marker>
              <c:symbol val="none"/>
            </c:marker>
            <c:bubble3D val="0"/>
            <c:spPr>
              <a:ln w="28575" cap="rnd">
                <a:solidFill>
                  <a:schemeClr val="accent4">
                    <a:lumMod val="60000"/>
                    <a:lumOff val="40000"/>
                  </a:schemeClr>
                </a:solidFill>
                <a:round/>
              </a:ln>
              <a:effectLst/>
            </c:spPr>
            <c:extLst>
              <c:ext xmlns:c16="http://schemas.microsoft.com/office/drawing/2014/chart" uri="{C3380CC4-5D6E-409C-BE32-E72D297353CC}">
                <c16:uniqueId val="{00000004-7FF1-4348-B09A-117ABBDFE067}"/>
              </c:ext>
            </c:extLst>
          </c:dPt>
          <c:cat>
            <c:numRef>
              <c:f>'Figure K.1'!$B$20:$AI$20</c:f>
              <c:numCache>
                <c:formatCode>mmm\-yy</c:formatCode>
                <c:ptCount val="3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numCache>
            </c:numRef>
          </c:cat>
          <c:val>
            <c:numRef>
              <c:f>'Figure K.1'!$B$22:$AI$22</c:f>
              <c:numCache>
                <c:formatCode>#,##0</c:formatCode>
                <c:ptCount val="34"/>
                <c:pt idx="12">
                  <c:v>29.173999999999999</c:v>
                </c:pt>
                <c:pt idx="13">
                  <c:v>101.517</c:v>
                </c:pt>
                <c:pt idx="14">
                  <c:v>116.54900000000001</c:v>
                </c:pt>
                <c:pt idx="15">
                  <c:v>177.04499999999999</c:v>
                </c:pt>
                <c:pt idx="16">
                  <c:v>249.589</c:v>
                </c:pt>
                <c:pt idx="17">
                  <c:v>341.65800000000002</c:v>
                </c:pt>
                <c:pt idx="18">
                  <c:v>403.6</c:v>
                </c:pt>
                <c:pt idx="19">
                  <c:v>485.279</c:v>
                </c:pt>
                <c:pt idx="20">
                  <c:v>531.26499999999999</c:v>
                </c:pt>
                <c:pt idx="21">
                  <c:v>561.79499999999996</c:v>
                </c:pt>
                <c:pt idx="22">
                  <c:v>647.96699999999998</c:v>
                </c:pt>
                <c:pt idx="23">
                  <c:v>178.857</c:v>
                </c:pt>
              </c:numCache>
            </c:numRef>
          </c:val>
          <c:smooth val="0"/>
          <c:extLst>
            <c:ext xmlns:c16="http://schemas.microsoft.com/office/drawing/2014/chart" uri="{C3380CC4-5D6E-409C-BE32-E72D297353CC}">
              <c16:uniqueId val="{00000005-7FF1-4348-B09A-117ABBDFE067}"/>
            </c:ext>
          </c:extLst>
        </c:ser>
        <c:ser>
          <c:idx val="2"/>
          <c:order val="2"/>
          <c:tx>
            <c:strRef>
              <c:f>'Figure K.1'!$A$23</c:f>
              <c:strCache>
                <c:ptCount val="1"/>
                <c:pt idx="0">
                  <c:v>HSE Management Report 19</c:v>
                </c:pt>
              </c:strCache>
            </c:strRef>
          </c:tx>
          <c:spPr>
            <a:ln w="28575" cap="rnd">
              <a:solidFill>
                <a:srgbClr val="009999"/>
              </a:solidFill>
              <a:round/>
            </a:ln>
            <a:effectLst/>
          </c:spPr>
          <c:marker>
            <c:symbol val="none"/>
          </c:marker>
          <c:cat>
            <c:numRef>
              <c:f>'Figure K.1'!$B$20:$AI$20</c:f>
              <c:numCache>
                <c:formatCode>mmm\-yy</c:formatCode>
                <c:ptCount val="3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numCache>
            </c:numRef>
          </c:cat>
          <c:val>
            <c:numRef>
              <c:f>'Figure K.1'!$B$23:$AI$23</c:f>
              <c:numCache>
                <c:formatCode>#,##0</c:formatCode>
                <c:ptCount val="34"/>
                <c:pt idx="24">
                  <c:v>18.312999999999999</c:v>
                </c:pt>
                <c:pt idx="25">
                  <c:v>38.850999999999999</c:v>
                </c:pt>
                <c:pt idx="26">
                  <c:v>82.730999999999995</c:v>
                </c:pt>
                <c:pt idx="27">
                  <c:v>116.17700000000001</c:v>
                </c:pt>
                <c:pt idx="28">
                  <c:v>169.405</c:v>
                </c:pt>
                <c:pt idx="29">
                  <c:v>199.86500000000001</c:v>
                </c:pt>
              </c:numCache>
            </c:numRef>
          </c:val>
          <c:smooth val="0"/>
          <c:extLst>
            <c:ext xmlns:c16="http://schemas.microsoft.com/office/drawing/2014/chart" uri="{C3380CC4-5D6E-409C-BE32-E72D297353CC}">
              <c16:uniqueId val="{00000006-7FF1-4348-B09A-117ABBDFE067}"/>
            </c:ext>
          </c:extLst>
        </c:ser>
        <c:ser>
          <c:idx val="3"/>
          <c:order val="3"/>
          <c:tx>
            <c:strRef>
              <c:f>'Figure K.1'!$A$24</c:f>
              <c:strCache>
                <c:ptCount val="1"/>
                <c:pt idx="0">
                  <c:v>Fiscal monitor 17</c:v>
                </c:pt>
              </c:strCache>
            </c:strRef>
          </c:tx>
          <c:spPr>
            <a:ln w="28575" cap="rnd">
              <a:solidFill>
                <a:schemeClr val="accent3">
                  <a:lumMod val="50000"/>
                  <a:lumOff val="50000"/>
                </a:schemeClr>
              </a:solidFill>
              <a:round/>
            </a:ln>
            <a:effectLst/>
          </c:spPr>
          <c:marker>
            <c:symbol val="none"/>
          </c:marker>
          <c:cat>
            <c:numRef>
              <c:f>'Figure K.1'!$B$20:$AI$20</c:f>
              <c:numCache>
                <c:formatCode>mmm\-yy</c:formatCode>
                <c:ptCount val="3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numCache>
            </c:numRef>
          </c:cat>
          <c:val>
            <c:numRef>
              <c:f>'Figure K.1'!$B$24:$AI$24</c:f>
              <c:numCache>
                <c:formatCode>General</c:formatCode>
                <c:ptCount val="34"/>
                <c:pt idx="1">
                  <c:v>-12</c:v>
                </c:pt>
                <c:pt idx="2">
                  <c:v>-27</c:v>
                </c:pt>
                <c:pt idx="3">
                  <c:v>-2</c:v>
                </c:pt>
                <c:pt idx="4">
                  <c:v>-16</c:v>
                </c:pt>
                <c:pt idx="5">
                  <c:v>-22</c:v>
                </c:pt>
                <c:pt idx="6">
                  <c:v>72</c:v>
                </c:pt>
                <c:pt idx="7">
                  <c:v>66</c:v>
                </c:pt>
                <c:pt idx="8">
                  <c:v>166</c:v>
                </c:pt>
                <c:pt idx="9">
                  <c:v>160</c:v>
                </c:pt>
                <c:pt idx="10">
                  <c:v>165</c:v>
                </c:pt>
                <c:pt idx="11">
                  <c:v>195</c:v>
                </c:pt>
              </c:numCache>
            </c:numRef>
          </c:val>
          <c:smooth val="0"/>
          <c:extLst>
            <c:ext xmlns:c16="http://schemas.microsoft.com/office/drawing/2014/chart" uri="{C3380CC4-5D6E-409C-BE32-E72D297353CC}">
              <c16:uniqueId val="{00000007-7FF1-4348-B09A-117ABBDFE067}"/>
            </c:ext>
          </c:extLst>
        </c:ser>
        <c:ser>
          <c:idx val="4"/>
          <c:order val="4"/>
          <c:tx>
            <c:strRef>
              <c:f>'Figure K.1'!$A$25</c:f>
              <c:strCache>
                <c:ptCount val="1"/>
                <c:pt idx="0">
                  <c:v>Fiscal monitor 18</c:v>
                </c:pt>
              </c:strCache>
            </c:strRef>
          </c:tx>
          <c:spPr>
            <a:ln w="28575" cap="rnd">
              <a:solidFill>
                <a:schemeClr val="accent3">
                  <a:lumMod val="50000"/>
                  <a:lumOff val="50000"/>
                </a:schemeClr>
              </a:solidFill>
              <a:round/>
            </a:ln>
            <a:effectLst/>
          </c:spPr>
          <c:marker>
            <c:symbol val="none"/>
          </c:marker>
          <c:cat>
            <c:numRef>
              <c:f>'Figure K.1'!$B$20:$AI$20</c:f>
              <c:numCache>
                <c:formatCode>mmm\-yy</c:formatCode>
                <c:ptCount val="3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numCache>
            </c:numRef>
          </c:cat>
          <c:val>
            <c:numRef>
              <c:f>'Figure K.1'!$B$25:$AI$25</c:f>
              <c:numCache>
                <c:formatCode>General</c:formatCode>
                <c:ptCount val="34"/>
                <c:pt idx="13">
                  <c:v>-4</c:v>
                </c:pt>
                <c:pt idx="14">
                  <c:v>-18</c:v>
                </c:pt>
                <c:pt idx="15">
                  <c:v>70</c:v>
                </c:pt>
                <c:pt idx="16">
                  <c:v>66</c:v>
                </c:pt>
                <c:pt idx="17">
                  <c:v>167</c:v>
                </c:pt>
                <c:pt idx="18">
                  <c:v>161</c:v>
                </c:pt>
                <c:pt idx="19">
                  <c:v>312</c:v>
                </c:pt>
                <c:pt idx="20">
                  <c:v>301</c:v>
                </c:pt>
                <c:pt idx="21">
                  <c:v>366</c:v>
                </c:pt>
                <c:pt idx="22">
                  <c:v>699</c:v>
                </c:pt>
                <c:pt idx="23">
                  <c:v>634</c:v>
                </c:pt>
              </c:numCache>
            </c:numRef>
          </c:val>
          <c:smooth val="0"/>
          <c:extLst>
            <c:ext xmlns:c16="http://schemas.microsoft.com/office/drawing/2014/chart" uri="{C3380CC4-5D6E-409C-BE32-E72D297353CC}">
              <c16:uniqueId val="{00000008-7FF1-4348-B09A-117ABBDFE067}"/>
            </c:ext>
          </c:extLst>
        </c:ser>
        <c:ser>
          <c:idx val="5"/>
          <c:order val="5"/>
          <c:tx>
            <c:strRef>
              <c:f>'Figure K.1'!$A$26</c:f>
              <c:strCache>
                <c:ptCount val="1"/>
                <c:pt idx="0">
                  <c:v>Fiscal monitor 19</c:v>
                </c:pt>
              </c:strCache>
            </c:strRef>
          </c:tx>
          <c:spPr>
            <a:ln w="28575" cap="rnd">
              <a:solidFill>
                <a:schemeClr val="accent3">
                  <a:lumMod val="50000"/>
                  <a:lumOff val="50000"/>
                </a:schemeClr>
              </a:solidFill>
              <a:round/>
            </a:ln>
            <a:effectLst/>
          </c:spPr>
          <c:marker>
            <c:symbol val="none"/>
          </c:marker>
          <c:cat>
            <c:numRef>
              <c:f>'Figure K.1'!$B$20:$AI$20</c:f>
              <c:numCache>
                <c:formatCode>mmm\-yy</c:formatCode>
                <c:ptCount val="3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numCache>
            </c:numRef>
          </c:cat>
          <c:val>
            <c:numRef>
              <c:f>'Figure K.1'!$B$26:$AI$26</c:f>
              <c:numCache>
                <c:formatCode>General</c:formatCode>
                <c:ptCount val="34"/>
                <c:pt idx="25">
                  <c:v>-10</c:v>
                </c:pt>
                <c:pt idx="26">
                  <c:v>-18</c:v>
                </c:pt>
                <c:pt idx="27">
                  <c:v>-38</c:v>
                </c:pt>
                <c:pt idx="28">
                  <c:v>-45</c:v>
                </c:pt>
                <c:pt idx="29">
                  <c:v>-49</c:v>
                </c:pt>
                <c:pt idx="30">
                  <c:v>-48</c:v>
                </c:pt>
                <c:pt idx="31">
                  <c:v>-59</c:v>
                </c:pt>
                <c:pt idx="32">
                  <c:v>-64</c:v>
                </c:pt>
                <c:pt idx="33">
                  <c:v>-46</c:v>
                </c:pt>
              </c:numCache>
            </c:numRef>
          </c:val>
          <c:smooth val="0"/>
          <c:extLst>
            <c:ext xmlns:c16="http://schemas.microsoft.com/office/drawing/2014/chart" uri="{C3380CC4-5D6E-409C-BE32-E72D297353CC}">
              <c16:uniqueId val="{00000009-7FF1-4348-B09A-117ABBDFE067}"/>
            </c:ext>
          </c:extLst>
        </c:ser>
        <c:dLbls>
          <c:showLegendKey val="0"/>
          <c:showVal val="0"/>
          <c:showCatName val="0"/>
          <c:showSerName val="0"/>
          <c:showPercent val="0"/>
          <c:showBubbleSize val="0"/>
        </c:dLbls>
        <c:smooth val="0"/>
        <c:axId val="441681983"/>
        <c:axId val="440433887"/>
      </c:lineChart>
      <c:dateAx>
        <c:axId val="441681983"/>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433887"/>
        <c:crosses val="autoZero"/>
        <c:auto val="1"/>
        <c:lblOffset val="100"/>
        <c:baseTimeUnit val="months"/>
        <c:majorUnit val="1"/>
        <c:majorTimeUnit val="months"/>
      </c:dateAx>
      <c:valAx>
        <c:axId val="440433887"/>
        <c:scaling>
          <c:orientation val="minMax"/>
          <c:max val="700"/>
          <c:min val="-1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681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42265583335948"/>
          <c:y val="4.8888474295190734E-2"/>
          <c:w val="0.84857734416664055"/>
          <c:h val="0.56937551052563928"/>
        </c:manualLayout>
      </c:layout>
      <c:barChart>
        <c:barDir val="col"/>
        <c:grouping val="stacked"/>
        <c:varyColors val="0"/>
        <c:ser>
          <c:idx val="2"/>
          <c:order val="1"/>
          <c:tx>
            <c:strRef>
              <c:f>'Figure 4.1'!$A$25</c:f>
              <c:strCache>
                <c:ptCount val="1"/>
                <c:pt idx="0">
                  <c:v>MTO Breach</c:v>
                </c:pt>
              </c:strCache>
            </c:strRef>
          </c:tx>
          <c:spPr>
            <a:solidFill>
              <a:sysClr val="window" lastClr="FFFFFF"/>
            </a:solidFill>
            <a:ln w="12700">
              <a:solidFill>
                <a:sysClr val="window" lastClr="FFFFFF"/>
              </a:solidFill>
            </a:ln>
          </c:spPr>
          <c:invertIfNegative val="0"/>
          <c:cat>
            <c:numLit>
              <c:formatCode>General</c:formatCode>
              <c:ptCount val="9"/>
              <c:pt idx="0">
                <c:v>0</c:v>
              </c:pt>
              <c:pt idx="1">
                <c:v>0</c:v>
              </c:pt>
              <c:pt idx="2">
                <c:v>0</c:v>
              </c:pt>
              <c:pt idx="3">
                <c:v>0</c:v>
              </c:pt>
              <c:pt idx="4">
                <c:v>0</c:v>
              </c:pt>
              <c:pt idx="5">
                <c:v>0</c:v>
              </c:pt>
              <c:pt idx="6">
                <c:v>0</c:v>
              </c:pt>
              <c:pt idx="7">
                <c:v>0</c:v>
              </c:pt>
              <c:pt idx="8">
                <c:v>0</c:v>
              </c:pt>
            </c:numLit>
          </c:cat>
          <c:val>
            <c:numRef>
              <c:f>'Figure 4.1'!$B$25:$J$25</c:f>
              <c:numCache>
                <c:formatCode>General</c:formatCode>
                <c:ptCount val="9"/>
                <c:pt idx="1">
                  <c:v>-0.5</c:v>
                </c:pt>
                <c:pt idx="2">
                  <c:v>-0.5</c:v>
                </c:pt>
                <c:pt idx="3">
                  <c:v>-0.5</c:v>
                </c:pt>
                <c:pt idx="4">
                  <c:v>-0.5</c:v>
                </c:pt>
                <c:pt idx="5">
                  <c:v>-0.5</c:v>
                </c:pt>
                <c:pt idx="6">
                  <c:v>-0.5</c:v>
                </c:pt>
                <c:pt idx="7">
                  <c:v>-0.5</c:v>
                </c:pt>
                <c:pt idx="8">
                  <c:v>-0.5</c:v>
                </c:pt>
              </c:numCache>
            </c:numRef>
          </c:val>
          <c:extLst>
            <c:ext xmlns:c16="http://schemas.microsoft.com/office/drawing/2014/chart" uri="{C3380CC4-5D6E-409C-BE32-E72D297353CC}">
              <c16:uniqueId val="{00000000-6692-4046-B25C-67A61B39A104}"/>
            </c:ext>
          </c:extLst>
        </c:ser>
        <c:ser>
          <c:idx val="3"/>
          <c:order val="2"/>
          <c:tx>
            <c:strRef>
              <c:f>'Figure 4.1'!$A$25</c:f>
              <c:strCache>
                <c:ptCount val="1"/>
                <c:pt idx="0">
                  <c:v>MTO Breach</c:v>
                </c:pt>
              </c:strCache>
            </c:strRef>
          </c:tx>
          <c:spPr>
            <a:solidFill>
              <a:srgbClr val="C0504D">
                <a:lumMod val="60000"/>
                <a:lumOff val="40000"/>
              </a:srgbClr>
            </a:solidFill>
            <a:ln w="12700">
              <a:solidFill>
                <a:srgbClr val="C0504D">
                  <a:lumMod val="60000"/>
                  <a:lumOff val="40000"/>
                </a:srgbClr>
              </a:solidFill>
              <a:prstDash val="solid"/>
            </a:ln>
          </c:spPr>
          <c:invertIfNegative val="0"/>
          <c:cat>
            <c:numLit>
              <c:formatCode>General</c:formatCode>
              <c:ptCount val="9"/>
              <c:pt idx="0">
                <c:v>0</c:v>
              </c:pt>
              <c:pt idx="1">
                <c:v>0</c:v>
              </c:pt>
              <c:pt idx="2">
                <c:v>0</c:v>
              </c:pt>
              <c:pt idx="3">
                <c:v>0</c:v>
              </c:pt>
              <c:pt idx="4">
                <c:v>0</c:v>
              </c:pt>
              <c:pt idx="5">
                <c:v>0</c:v>
              </c:pt>
              <c:pt idx="6">
                <c:v>0</c:v>
              </c:pt>
              <c:pt idx="7">
                <c:v>0</c:v>
              </c:pt>
              <c:pt idx="8">
                <c:v>0</c:v>
              </c:pt>
            </c:numLit>
          </c:cat>
          <c:val>
            <c:numRef>
              <c:f>'Figure 4.1'!$B$28:$J$28</c:f>
              <c:numCache>
                <c:formatCode>General</c:formatCode>
                <c:ptCount val="9"/>
                <c:pt idx="0">
                  <c:v>-5</c:v>
                </c:pt>
                <c:pt idx="1">
                  <c:v>-5</c:v>
                </c:pt>
                <c:pt idx="2">
                  <c:v>-5</c:v>
                </c:pt>
                <c:pt idx="3">
                  <c:v>-5</c:v>
                </c:pt>
                <c:pt idx="4">
                  <c:v>-3</c:v>
                </c:pt>
                <c:pt idx="5">
                  <c:v>-3</c:v>
                </c:pt>
                <c:pt idx="6">
                  <c:v>-3</c:v>
                </c:pt>
                <c:pt idx="7">
                  <c:v>-3</c:v>
                </c:pt>
                <c:pt idx="8">
                  <c:v>-3</c:v>
                </c:pt>
              </c:numCache>
            </c:numRef>
          </c:val>
          <c:extLst>
            <c:ext xmlns:c16="http://schemas.microsoft.com/office/drawing/2014/chart" uri="{C3380CC4-5D6E-409C-BE32-E72D297353CC}">
              <c16:uniqueId val="{00000001-6692-4046-B25C-67A61B39A104}"/>
            </c:ext>
          </c:extLst>
        </c:ser>
        <c:dLbls>
          <c:showLegendKey val="0"/>
          <c:showVal val="0"/>
          <c:showCatName val="0"/>
          <c:showSerName val="0"/>
          <c:showPercent val="0"/>
          <c:showBubbleSize val="0"/>
        </c:dLbls>
        <c:gapWidth val="0"/>
        <c:overlap val="100"/>
        <c:axId val="465961728"/>
        <c:axId val="465963648"/>
      </c:barChart>
      <c:lineChart>
        <c:grouping val="standard"/>
        <c:varyColors val="0"/>
        <c:ser>
          <c:idx val="1"/>
          <c:order val="0"/>
          <c:tx>
            <c:strRef>
              <c:f>'Figure 4.1'!$A$26</c:f>
              <c:strCache>
                <c:ptCount val="1"/>
                <c:pt idx="0">
                  <c:v>Structural Balance</c:v>
                </c:pt>
              </c:strCache>
            </c:strRef>
          </c:tx>
          <c:spPr>
            <a:ln w="28575">
              <a:solidFill>
                <a:sysClr val="windowText" lastClr="000000">
                  <a:lumMod val="65000"/>
                  <a:lumOff val="35000"/>
                </a:sysClr>
              </a:solidFill>
            </a:ln>
          </c:spPr>
          <c:marker>
            <c:symbol val="diamond"/>
            <c:size val="5"/>
            <c:spPr>
              <a:solidFill>
                <a:srgbClr val="1F497D">
                  <a:lumMod val="20000"/>
                  <a:lumOff val="80000"/>
                </a:srgbClr>
              </a:solidFill>
              <a:ln>
                <a:solidFill>
                  <a:srgbClr val="953735"/>
                </a:solidFill>
              </a:ln>
            </c:spPr>
          </c:marker>
          <c:cat>
            <c:numRef>
              <c:f>'Figure 4.1'!$B$24:$J$24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'Figure 4.1'!$B$26:$J$26</c:f>
              <c:numCache>
                <c:formatCode>General</c:formatCode>
                <c:ptCount val="9"/>
                <c:pt idx="0">
                  <c:v>0.5804629018224996</c:v>
                </c:pt>
                <c:pt idx="1">
                  <c:v>1.2452380812763058</c:v>
                </c:pt>
                <c:pt idx="2">
                  <c:v>0.12901740802588588</c:v>
                </c:pt>
                <c:pt idx="3">
                  <c:v>-0.41374991364923924</c:v>
                </c:pt>
                <c:pt idx="4">
                  <c:v>-0.21487737105790147</c:v>
                </c:pt>
              </c:numCache>
            </c:numRef>
          </c:val>
          <c:smooth val="0"/>
          <c:extLst>
            <c:ext xmlns:c16="http://schemas.microsoft.com/office/drawing/2014/chart" uri="{C3380CC4-5D6E-409C-BE32-E72D297353CC}">
              <c16:uniqueId val="{00000002-6692-4046-B25C-67A61B39A104}"/>
            </c:ext>
          </c:extLst>
        </c:ser>
        <c:ser>
          <c:idx val="0"/>
          <c:order val="3"/>
          <c:tx>
            <c:strRef>
              <c:f>'Figure 4.1'!$A$26</c:f>
              <c:strCache>
                <c:ptCount val="1"/>
                <c:pt idx="0">
                  <c:v>Structural Balance</c:v>
                </c:pt>
              </c:strCache>
            </c:strRef>
          </c:tx>
          <c:spPr>
            <a:ln>
              <a:solidFill>
                <a:srgbClr val="595959"/>
              </a:solidFill>
              <a:prstDash val="sysDash"/>
            </a:ln>
          </c:spPr>
          <c:marker>
            <c:symbol val="diamond"/>
            <c:size val="7"/>
            <c:spPr>
              <a:solidFill>
                <a:sysClr val="window" lastClr="FFFFFF">
                  <a:lumMod val="75000"/>
                </a:sysClr>
              </a:solidFill>
              <a:ln>
                <a:solidFill>
                  <a:srgbClr val="953735"/>
                </a:solidFill>
              </a:ln>
            </c:spPr>
          </c:marker>
          <c:cat>
            <c:numRef>
              <c:f>'Figure 4.1'!$B$24:$J$24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'Figure 4.1'!$B$27:$J$27</c:f>
              <c:numCache>
                <c:formatCode>General</c:formatCode>
                <c:ptCount val="9"/>
                <c:pt idx="4">
                  <c:v>-0.21487737105790147</c:v>
                </c:pt>
                <c:pt idx="5">
                  <c:v>-0.52155782967942454</c:v>
                </c:pt>
                <c:pt idx="6">
                  <c:v>-0.69289612418932267</c:v>
                </c:pt>
                <c:pt idx="7">
                  <c:v>-0.73542523582821306</c:v>
                </c:pt>
                <c:pt idx="8">
                  <c:v>-0.49925756990822268</c:v>
                </c:pt>
              </c:numCache>
            </c:numRef>
          </c:val>
          <c:smooth val="0"/>
          <c:extLst>
            <c:ext xmlns:c16="http://schemas.microsoft.com/office/drawing/2014/chart" uri="{C3380CC4-5D6E-409C-BE32-E72D297353CC}">
              <c16:uniqueId val="{00000003-6692-4046-B25C-67A61B39A104}"/>
            </c:ext>
          </c:extLst>
        </c:ser>
        <c:dLbls>
          <c:showLegendKey val="0"/>
          <c:showVal val="0"/>
          <c:showCatName val="0"/>
          <c:showSerName val="0"/>
          <c:showPercent val="0"/>
          <c:showBubbleSize val="0"/>
        </c:dLbls>
        <c:marker val="1"/>
        <c:smooth val="0"/>
        <c:axId val="465961728"/>
        <c:axId val="465963648"/>
      </c:lineChart>
      <c:catAx>
        <c:axId val="46596172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vert="horz"/>
          <a:lstStyle/>
          <a:p>
            <a:pPr>
              <a:defRPr/>
            </a:pPr>
            <a:endParaRPr lang="en-US"/>
          </a:p>
        </c:txPr>
        <c:crossAx val="465963648"/>
        <c:crosses val="autoZero"/>
        <c:auto val="1"/>
        <c:lblAlgn val="ctr"/>
        <c:lblOffset val="100"/>
        <c:noMultiLvlLbl val="0"/>
      </c:catAx>
      <c:valAx>
        <c:axId val="465963648"/>
        <c:scaling>
          <c:orientation val="minMax"/>
          <c:min val="-1.5"/>
        </c:scaling>
        <c:delete val="0"/>
        <c:axPos val="l"/>
        <c:numFmt formatCode="#,##0.0" sourceLinked="0"/>
        <c:majorTickMark val="out"/>
        <c:minorTickMark val="none"/>
        <c:tickLblPos val="nextTo"/>
        <c:spPr>
          <a:ln>
            <a:solidFill>
              <a:sysClr val="windowText" lastClr="000000">
                <a:lumMod val="50000"/>
                <a:lumOff val="50000"/>
              </a:sysClr>
            </a:solidFill>
          </a:ln>
        </c:spPr>
        <c:crossAx val="465961728"/>
        <c:crosses val="autoZero"/>
        <c:crossBetween val="between"/>
      </c:valAx>
    </c:plotArea>
    <c:legend>
      <c:legendPos val="r"/>
      <c:legendEntry>
        <c:idx val="1"/>
        <c:delete val="1"/>
      </c:legendEntry>
      <c:legendEntry>
        <c:idx val="3"/>
        <c:delete val="1"/>
      </c:legendEntry>
      <c:layout>
        <c:manualLayout>
          <c:xMode val="edge"/>
          <c:yMode val="edge"/>
          <c:x val="6.8731770833334482E-2"/>
          <c:y val="0.78868654451368947"/>
          <c:w val="0.93126827472357843"/>
          <c:h val="0.21131345548631067"/>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428E-2"/>
          <c:y val="4.8888474295190734E-2"/>
          <c:w val="0.90715711805555543"/>
          <c:h val="0.55085726843386285"/>
        </c:manualLayout>
      </c:layout>
      <c:barChart>
        <c:barDir val="col"/>
        <c:grouping val="stacked"/>
        <c:varyColors val="0"/>
        <c:ser>
          <c:idx val="2"/>
          <c:order val="1"/>
          <c:tx>
            <c:strRef>
              <c:f>'Figure 4.1'!$Q$25</c:f>
              <c:strCache>
                <c:ptCount val="1"/>
                <c:pt idx="0">
                  <c:v>Breach of Min. Required Change in Structural Balance</c:v>
                </c:pt>
              </c:strCache>
            </c:strRef>
          </c:tx>
          <c:spPr>
            <a:solidFill>
              <a:srgbClr val="C0504D">
                <a:lumMod val="60000"/>
                <a:lumOff val="40000"/>
              </a:srgbClr>
            </a:solidFill>
            <a:ln w="12700">
              <a:solidFill>
                <a:srgbClr val="C0504D">
                  <a:lumMod val="60000"/>
                  <a:lumOff val="40000"/>
                </a:srgbClr>
              </a:solidFill>
            </a:ln>
          </c:spPr>
          <c:invertIfNegative val="0"/>
          <c:cat>
            <c:numLit>
              <c:formatCode>General</c:formatCode>
              <c:ptCount val="9"/>
              <c:pt idx="0">
                <c:v>0</c:v>
              </c:pt>
              <c:pt idx="1">
                <c:v>0</c:v>
              </c:pt>
              <c:pt idx="2">
                <c:v>0</c:v>
              </c:pt>
              <c:pt idx="3">
                <c:v>0</c:v>
              </c:pt>
              <c:pt idx="4">
                <c:v>0</c:v>
              </c:pt>
              <c:pt idx="5">
                <c:v>0</c:v>
              </c:pt>
              <c:pt idx="6">
                <c:v>0</c:v>
              </c:pt>
              <c:pt idx="7">
                <c:v>0</c:v>
              </c:pt>
              <c:pt idx="8">
                <c:v>0</c:v>
              </c:pt>
            </c:numLit>
          </c:cat>
          <c:val>
            <c:numRef>
              <c:f>'Figure 4.1'!$R$25:$Z$25</c:f>
              <c:numCache>
                <c:formatCode>General</c:formatCode>
                <c:ptCount val="9"/>
                <c:pt idx="0">
                  <c:v>0</c:v>
                </c:pt>
                <c:pt idx="1">
                  <c:v>0</c:v>
                </c:pt>
                <c:pt idx="2">
                  <c:v>0</c:v>
                </c:pt>
                <c:pt idx="3">
                  <c:v>0</c:v>
                </c:pt>
                <c:pt idx="4">
                  <c:v>0</c:v>
                </c:pt>
                <c:pt idx="5">
                  <c:v>0</c:v>
                </c:pt>
                <c:pt idx="6">
                  <c:v>2.1557829679424545E-2</c:v>
                </c:pt>
                <c:pt idx="7">
                  <c:v>0.19289612418932267</c:v>
                </c:pt>
                <c:pt idx="8">
                  <c:v>0.23542523582821306</c:v>
                </c:pt>
              </c:numCache>
            </c:numRef>
          </c:val>
          <c:extLst>
            <c:ext xmlns:c16="http://schemas.microsoft.com/office/drawing/2014/chart" uri="{C3380CC4-5D6E-409C-BE32-E72D297353CC}">
              <c16:uniqueId val="{00000000-691B-4EF8-8839-DF63C6AAC2EE}"/>
            </c:ext>
          </c:extLst>
        </c:ser>
        <c:ser>
          <c:idx val="3"/>
          <c:order val="2"/>
          <c:tx>
            <c:strRef>
              <c:f>'Figure 4.1'!$Q$25</c:f>
              <c:strCache>
                <c:ptCount val="1"/>
                <c:pt idx="0">
                  <c:v>Breach of Min. Required Change in Structural Balance</c:v>
                </c:pt>
              </c:strCache>
            </c:strRef>
          </c:tx>
          <c:spPr>
            <a:solidFill>
              <a:srgbClr val="C0504D">
                <a:lumMod val="60000"/>
                <a:lumOff val="40000"/>
              </a:srgbClr>
            </a:solidFill>
            <a:ln w="12700">
              <a:solidFill>
                <a:srgbClr val="C0504D">
                  <a:lumMod val="60000"/>
                  <a:lumOff val="40000"/>
                </a:srgbClr>
              </a:solidFill>
              <a:prstDash val="solid"/>
            </a:ln>
          </c:spPr>
          <c:invertIfNegative val="0"/>
          <c:cat>
            <c:numLit>
              <c:formatCode>General</c:formatCode>
              <c:ptCount val="9"/>
              <c:pt idx="0">
                <c:v>0</c:v>
              </c:pt>
              <c:pt idx="1">
                <c:v>0</c:v>
              </c:pt>
              <c:pt idx="2">
                <c:v>0</c:v>
              </c:pt>
              <c:pt idx="3">
                <c:v>0</c:v>
              </c:pt>
              <c:pt idx="4">
                <c:v>0</c:v>
              </c:pt>
              <c:pt idx="5">
                <c:v>0</c:v>
              </c:pt>
              <c:pt idx="6">
                <c:v>0</c:v>
              </c:pt>
              <c:pt idx="7">
                <c:v>0</c:v>
              </c:pt>
              <c:pt idx="8">
                <c:v>0</c:v>
              </c:pt>
            </c:numLit>
          </c:cat>
          <c:val>
            <c:numRef>
              <c:f>'Figure 4.1'!$R$28:$Z$28</c:f>
              <c:numCache>
                <c:formatCode>General</c:formatCode>
                <c:ptCount val="9"/>
                <c:pt idx="0">
                  <c:v>0</c:v>
                </c:pt>
                <c:pt idx="1">
                  <c:v>0</c:v>
                </c:pt>
                <c:pt idx="2">
                  <c:v>0</c:v>
                </c:pt>
                <c:pt idx="3">
                  <c:v>0</c:v>
                </c:pt>
                <c:pt idx="4">
                  <c:v>0</c:v>
                </c:pt>
                <c:pt idx="5">
                  <c:v>0</c:v>
                </c:pt>
                <c:pt idx="6">
                  <c:v>-3</c:v>
                </c:pt>
                <c:pt idx="7">
                  <c:v>-3</c:v>
                </c:pt>
                <c:pt idx="8">
                  <c:v>-2</c:v>
                </c:pt>
              </c:numCache>
            </c:numRef>
          </c:val>
          <c:extLst>
            <c:ext xmlns:c16="http://schemas.microsoft.com/office/drawing/2014/chart" uri="{C3380CC4-5D6E-409C-BE32-E72D297353CC}">
              <c16:uniqueId val="{00000001-691B-4EF8-8839-DF63C6AAC2EE}"/>
            </c:ext>
          </c:extLst>
        </c:ser>
        <c:dLbls>
          <c:showLegendKey val="0"/>
          <c:showVal val="0"/>
          <c:showCatName val="0"/>
          <c:showSerName val="0"/>
          <c:showPercent val="0"/>
          <c:showBubbleSize val="0"/>
        </c:dLbls>
        <c:gapWidth val="0"/>
        <c:overlap val="100"/>
        <c:axId val="465832576"/>
        <c:axId val="465859328"/>
      </c:barChart>
      <c:lineChart>
        <c:grouping val="standard"/>
        <c:varyColors val="0"/>
        <c:ser>
          <c:idx val="1"/>
          <c:order val="0"/>
          <c:tx>
            <c:strRef>
              <c:f>'Figure 4.1'!$Q$26</c:f>
              <c:strCache>
                <c:ptCount val="1"/>
                <c:pt idx="0">
                  <c:v>Change in Structural Balance</c:v>
                </c:pt>
              </c:strCache>
            </c:strRef>
          </c:tx>
          <c:spPr>
            <a:ln w="28575">
              <a:solidFill>
                <a:sysClr val="windowText" lastClr="000000">
                  <a:lumMod val="65000"/>
                  <a:lumOff val="35000"/>
                </a:sysClr>
              </a:solidFill>
            </a:ln>
          </c:spPr>
          <c:marker>
            <c:symbol val="diamond"/>
            <c:size val="5"/>
            <c:spPr>
              <a:solidFill>
                <a:srgbClr val="1F497D">
                  <a:lumMod val="20000"/>
                  <a:lumOff val="80000"/>
                </a:srgbClr>
              </a:solidFill>
              <a:ln>
                <a:solidFill>
                  <a:srgbClr val="953735"/>
                </a:solidFill>
              </a:ln>
            </c:spPr>
          </c:marker>
          <c:cat>
            <c:numRef>
              <c:f>'Figure 4.1'!$R$24:$Z$24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'Figure 4.1'!$R$26:$Z$26</c:f>
              <c:numCache>
                <c:formatCode>0.00</c:formatCode>
                <c:ptCount val="9"/>
                <c:pt idx="0">
                  <c:v>-0.1920513396640946</c:v>
                </c:pt>
                <c:pt idx="1">
                  <c:v>0.66477517945380615</c:v>
                </c:pt>
                <c:pt idx="2">
                  <c:v>-1.1162206732504198</c:v>
                </c:pt>
                <c:pt idx="3">
                  <c:v>-0.54276732167512509</c:v>
                </c:pt>
                <c:pt idx="4">
                  <c:v>0.19887254259133777</c:v>
                </c:pt>
              </c:numCache>
            </c:numRef>
          </c:val>
          <c:smooth val="0"/>
          <c:extLst>
            <c:ext xmlns:c16="http://schemas.microsoft.com/office/drawing/2014/chart" uri="{C3380CC4-5D6E-409C-BE32-E72D297353CC}">
              <c16:uniqueId val="{00000002-691B-4EF8-8839-DF63C6AAC2EE}"/>
            </c:ext>
          </c:extLst>
        </c:ser>
        <c:ser>
          <c:idx val="0"/>
          <c:order val="3"/>
          <c:tx>
            <c:strRef>
              <c:f>'Figure 4.1'!$Q$26</c:f>
              <c:strCache>
                <c:ptCount val="1"/>
                <c:pt idx="0">
                  <c:v>Change in Structural Balance</c:v>
                </c:pt>
              </c:strCache>
            </c:strRef>
          </c:tx>
          <c:spPr>
            <a:ln>
              <a:solidFill>
                <a:srgbClr val="595959"/>
              </a:solidFill>
              <a:prstDash val="sysDash"/>
            </a:ln>
          </c:spPr>
          <c:marker>
            <c:symbol val="diamond"/>
            <c:size val="7"/>
            <c:spPr>
              <a:solidFill>
                <a:sysClr val="window" lastClr="FFFFFF">
                  <a:lumMod val="75000"/>
                </a:sysClr>
              </a:solidFill>
              <a:ln>
                <a:solidFill>
                  <a:srgbClr val="953735"/>
                </a:solidFill>
              </a:ln>
            </c:spPr>
          </c:marker>
          <c:cat>
            <c:numRef>
              <c:f>'Figure 4.1'!$R$24:$Z$24</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'Figure 4.1'!$R$27:$Z$27</c:f>
              <c:numCache>
                <c:formatCode>0.00</c:formatCode>
                <c:ptCount val="9"/>
                <c:pt idx="4">
                  <c:v>0.19887254259133777</c:v>
                </c:pt>
                <c:pt idx="5">
                  <c:v>-0.30668045862152304</c:v>
                </c:pt>
                <c:pt idx="6">
                  <c:v>-0.17133829450989813</c:v>
                </c:pt>
                <c:pt idx="7">
                  <c:v>-4.2529111638890393E-2</c:v>
                </c:pt>
                <c:pt idx="8">
                  <c:v>0.23616766591999039</c:v>
                </c:pt>
              </c:numCache>
            </c:numRef>
          </c:val>
          <c:smooth val="0"/>
          <c:extLst>
            <c:ext xmlns:c16="http://schemas.microsoft.com/office/drawing/2014/chart" uri="{C3380CC4-5D6E-409C-BE32-E72D297353CC}">
              <c16:uniqueId val="{00000003-691B-4EF8-8839-DF63C6AAC2EE}"/>
            </c:ext>
          </c:extLst>
        </c:ser>
        <c:dLbls>
          <c:showLegendKey val="0"/>
          <c:showVal val="0"/>
          <c:showCatName val="0"/>
          <c:showSerName val="0"/>
          <c:showPercent val="0"/>
          <c:showBubbleSize val="0"/>
        </c:dLbls>
        <c:marker val="1"/>
        <c:smooth val="0"/>
        <c:axId val="465832576"/>
        <c:axId val="465859328"/>
      </c:lineChart>
      <c:catAx>
        <c:axId val="46583257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vert="horz"/>
          <a:lstStyle/>
          <a:p>
            <a:pPr>
              <a:defRPr/>
            </a:pPr>
            <a:endParaRPr lang="en-US"/>
          </a:p>
        </c:txPr>
        <c:crossAx val="465859328"/>
        <c:crosses val="autoZero"/>
        <c:auto val="1"/>
        <c:lblAlgn val="ctr"/>
        <c:lblOffset val="100"/>
        <c:noMultiLvlLbl val="0"/>
      </c:catAx>
      <c:valAx>
        <c:axId val="465859328"/>
        <c:scaling>
          <c:orientation val="minMax"/>
          <c:max val="1.5"/>
          <c:min val="-1.5"/>
        </c:scaling>
        <c:delete val="0"/>
        <c:axPos val="l"/>
        <c:numFmt formatCode="#,##0.0" sourceLinked="0"/>
        <c:majorTickMark val="out"/>
        <c:minorTickMark val="none"/>
        <c:tickLblPos val="nextTo"/>
        <c:spPr>
          <a:ln>
            <a:solidFill>
              <a:sysClr val="windowText" lastClr="000000">
                <a:lumMod val="50000"/>
                <a:lumOff val="50000"/>
              </a:sysClr>
            </a:solidFill>
          </a:ln>
        </c:spPr>
        <c:crossAx val="465832576"/>
        <c:crosses val="autoZero"/>
        <c:crossBetween val="between"/>
      </c:valAx>
    </c:plotArea>
    <c:legend>
      <c:legendPos val="r"/>
      <c:legendEntry>
        <c:idx val="1"/>
        <c:delete val="1"/>
      </c:legendEntry>
      <c:layout>
        <c:manualLayout>
          <c:xMode val="edge"/>
          <c:yMode val="edge"/>
          <c:x val="0.10857223524350293"/>
          <c:y val="0.76011079183822416"/>
          <c:w val="0.88295162267546157"/>
          <c:h val="0.23988920816177597"/>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89E-2"/>
          <c:y val="4.8042288557213937E-2"/>
          <c:w val="0.91266927083333349"/>
          <c:h val="0.83215961857379794"/>
        </c:manualLayout>
      </c:layout>
      <c:lineChart>
        <c:grouping val="standard"/>
        <c:varyColors val="0"/>
        <c:ser>
          <c:idx val="0"/>
          <c:order val="0"/>
          <c:tx>
            <c:strRef>
              <c:f>'Figure 4.2'!$A$23</c:f>
              <c:strCache>
                <c:ptCount val="1"/>
                <c:pt idx="0">
                  <c:v>OG_Bud20</c:v>
                </c:pt>
              </c:strCache>
            </c:strRef>
          </c:tx>
          <c:spPr>
            <a:ln w="19050">
              <a:solidFill>
                <a:srgbClr val="4F093C">
                  <a:lumMod val="50000"/>
                  <a:lumOff val="50000"/>
                </a:srgbClr>
              </a:solidFill>
            </a:ln>
          </c:spPr>
          <c:marker>
            <c:symbol val="none"/>
          </c:marker>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4.2'!$B$23:$K$23</c:f>
              <c:numCache>
                <c:formatCode>General</c:formatCode>
                <c:ptCount val="10"/>
                <c:pt idx="0">
                  <c:v>-3.2627364999999999</c:v>
                </c:pt>
                <c:pt idx="1">
                  <c:v>-2.4043945</c:v>
                </c:pt>
                <c:pt idx="2">
                  <c:v>-2.5350075000000003</c:v>
                </c:pt>
                <c:pt idx="3">
                  <c:v>-0.17638050000000005</c:v>
                </c:pt>
                <c:pt idx="4">
                  <c:v>1.0356654999999999</c:v>
                </c:pt>
                <c:pt idx="5">
                  <c:v>-0.29526149999999995</c:v>
                </c:pt>
                <c:pt idx="6">
                  <c:v>0.54706750000000004</c:v>
                </c:pt>
                <c:pt idx="7">
                  <c:v>1.2654974999999999</c:v>
                </c:pt>
                <c:pt idx="8">
                  <c:v>1.889877</c:v>
                </c:pt>
                <c:pt idx="9">
                  <c:v>2.1167075</c:v>
                </c:pt>
              </c:numCache>
            </c:numRef>
          </c:val>
          <c:smooth val="0"/>
          <c:extLst>
            <c:ext xmlns:c16="http://schemas.microsoft.com/office/drawing/2014/chart" uri="{C3380CC4-5D6E-409C-BE32-E72D297353CC}">
              <c16:uniqueId val="{00000000-861C-4D7A-A622-2B6D973FE45B}"/>
            </c:ext>
          </c:extLst>
        </c:ser>
        <c:ser>
          <c:idx val="1"/>
          <c:order val="1"/>
          <c:tx>
            <c:strRef>
              <c:f>'Figure 4.2'!$A$24</c:f>
              <c:strCache>
                <c:ptCount val="1"/>
                <c:pt idx="0">
                  <c:v>OG_SPU19</c:v>
                </c:pt>
              </c:strCache>
            </c:strRef>
          </c:tx>
          <c:spPr>
            <a:ln w="19050">
              <a:solidFill>
                <a:sysClr val="window" lastClr="FFFFFF">
                  <a:lumMod val="75000"/>
                </a:sysClr>
              </a:solidFill>
            </a:ln>
          </c:spPr>
          <c:marker>
            <c:symbol val="none"/>
          </c:marker>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4.2'!$B$24:$K$24</c:f>
              <c:numCache>
                <c:formatCode>General</c:formatCode>
                <c:ptCount val="10"/>
                <c:pt idx="0">
                  <c:v>-3.9635670000000003</c:v>
                </c:pt>
                <c:pt idx="1">
                  <c:v>-2.1152949999999997</c:v>
                </c:pt>
                <c:pt idx="2">
                  <c:v>-2.8758764999999999</c:v>
                </c:pt>
                <c:pt idx="3">
                  <c:v>-0.46888850000000004</c:v>
                </c:pt>
                <c:pt idx="4">
                  <c:v>0.17368300000000003</c:v>
                </c:pt>
                <c:pt idx="5">
                  <c:v>0.82933049999999986</c:v>
                </c:pt>
                <c:pt idx="6">
                  <c:v>0.95265750000000005</c:v>
                </c:pt>
                <c:pt idx="7">
                  <c:v>1.4453589999999998</c:v>
                </c:pt>
                <c:pt idx="8">
                  <c:v>1.8465849999999999</c:v>
                </c:pt>
              </c:numCache>
            </c:numRef>
          </c:val>
          <c:smooth val="0"/>
          <c:extLst>
            <c:ext xmlns:c16="http://schemas.microsoft.com/office/drawing/2014/chart" uri="{C3380CC4-5D6E-409C-BE32-E72D297353CC}">
              <c16:uniqueId val="{00000001-861C-4D7A-A622-2B6D973FE45B}"/>
            </c:ext>
          </c:extLst>
        </c:ser>
        <c:ser>
          <c:idx val="2"/>
          <c:order val="2"/>
          <c:tx>
            <c:strRef>
              <c:f>'Figure 4.2'!$A$25</c:f>
              <c:strCache>
                <c:ptCount val="1"/>
                <c:pt idx="0">
                  <c:v>OG_Bud19</c:v>
                </c:pt>
              </c:strCache>
            </c:strRef>
          </c:tx>
          <c:spPr>
            <a:ln w="19050">
              <a:solidFill>
                <a:srgbClr val="C0504D">
                  <a:lumMod val="60000"/>
                  <a:lumOff val="40000"/>
                </a:srgbClr>
              </a:solidFill>
            </a:ln>
          </c:spPr>
          <c:marker>
            <c:symbol val="none"/>
          </c:marker>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4.2'!$B$25:$K$25</c:f>
              <c:numCache>
                <c:formatCode>General</c:formatCode>
                <c:ptCount val="10"/>
                <c:pt idx="0">
                  <c:v>-3.7044210664727055</c:v>
                </c:pt>
                <c:pt idx="1">
                  <c:v>-2.0711572746456133</c:v>
                </c:pt>
                <c:pt idx="2">
                  <c:v>-2.9364751847999573</c:v>
                </c:pt>
                <c:pt idx="3">
                  <c:v>-0.44513735178829006</c:v>
                </c:pt>
                <c:pt idx="4">
                  <c:v>0.17939347009231998</c:v>
                </c:pt>
                <c:pt idx="5">
                  <c:v>0.87181577725692894</c:v>
                </c:pt>
                <c:pt idx="6">
                  <c:v>1.00646228239198</c:v>
                </c:pt>
                <c:pt idx="7">
                  <c:v>1.3016245565826936</c:v>
                </c:pt>
                <c:pt idx="8">
                  <c:v>1.6516381597927119</c:v>
                </c:pt>
              </c:numCache>
            </c:numRef>
          </c:val>
          <c:smooth val="0"/>
          <c:extLst>
            <c:ext xmlns:c16="http://schemas.microsoft.com/office/drawing/2014/chart" uri="{C3380CC4-5D6E-409C-BE32-E72D297353CC}">
              <c16:uniqueId val="{00000002-861C-4D7A-A622-2B6D973FE45B}"/>
            </c:ext>
          </c:extLst>
        </c:ser>
        <c:ser>
          <c:idx val="3"/>
          <c:order val="3"/>
          <c:tx>
            <c:strRef>
              <c:f>'Figure 4.2'!$A$26</c:f>
              <c:strCache>
                <c:ptCount val="1"/>
                <c:pt idx="0">
                  <c:v>OG_SPU18</c:v>
                </c:pt>
              </c:strCache>
            </c:strRef>
          </c:tx>
          <c:spPr>
            <a:ln w="19050">
              <a:solidFill>
                <a:srgbClr val="1F497D">
                  <a:lumMod val="50000"/>
                </a:srgbClr>
              </a:solidFill>
              <a:prstDash val="sysDash"/>
            </a:ln>
          </c:spPr>
          <c:marker>
            <c:symbol val="none"/>
          </c:marker>
          <c:cat>
            <c:numLit>
              <c:formatCode>General</c:formatCode>
              <c:ptCount val="10"/>
              <c:pt idx="0">
                <c:v>2015</c:v>
              </c:pt>
              <c:pt idx="1">
                <c:v>2016</c:v>
              </c:pt>
              <c:pt idx="2">
                <c:v>2017</c:v>
              </c:pt>
              <c:pt idx="3">
                <c:v>2018</c:v>
              </c:pt>
              <c:pt idx="4">
                <c:v>2019</c:v>
              </c:pt>
              <c:pt idx="5">
                <c:v>2020</c:v>
              </c:pt>
              <c:pt idx="6">
                <c:v>2021</c:v>
              </c:pt>
              <c:pt idx="7">
                <c:v>2022</c:v>
              </c:pt>
              <c:pt idx="8">
                <c:v>2023</c:v>
              </c:pt>
              <c:pt idx="9">
                <c:v>2024</c:v>
              </c:pt>
            </c:numLit>
          </c:cat>
          <c:val>
            <c:numRef>
              <c:f>'Figure 4.2'!$B$26:$K$26</c:f>
              <c:numCache>
                <c:formatCode>General</c:formatCode>
                <c:ptCount val="10"/>
                <c:pt idx="0">
                  <c:v>-2.3753284557992549</c:v>
                </c:pt>
                <c:pt idx="1">
                  <c:v>-2.5418148119115829</c:v>
                </c:pt>
                <c:pt idx="2">
                  <c:v>-1.568238669114107</c:v>
                </c:pt>
                <c:pt idx="3">
                  <c:v>-1.0173448797834399</c:v>
                </c:pt>
                <c:pt idx="4">
                  <c:v>0.30968076938755507</c:v>
                </c:pt>
                <c:pt idx="5">
                  <c:v>0.77894436751989149</c:v>
                </c:pt>
                <c:pt idx="6">
                  <c:v>0.90830855306711389</c:v>
                </c:pt>
              </c:numCache>
            </c:numRef>
          </c:val>
          <c:smooth val="0"/>
          <c:extLst>
            <c:ext xmlns:c16="http://schemas.microsoft.com/office/drawing/2014/chart" uri="{C3380CC4-5D6E-409C-BE32-E72D297353CC}">
              <c16:uniqueId val="{00000003-861C-4D7A-A622-2B6D973FE45B}"/>
            </c:ext>
          </c:extLst>
        </c:ser>
        <c:dLbls>
          <c:showLegendKey val="0"/>
          <c:showVal val="0"/>
          <c:showCatName val="0"/>
          <c:showSerName val="0"/>
          <c:showPercent val="0"/>
          <c:showBubbleSize val="0"/>
        </c:dLbls>
        <c:smooth val="0"/>
        <c:axId val="403021824"/>
        <c:axId val="403024128"/>
      </c:lineChart>
      <c:catAx>
        <c:axId val="4030218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vert="horz"/>
          <a:lstStyle/>
          <a:p>
            <a:pPr>
              <a:defRPr/>
            </a:pPr>
            <a:endParaRPr lang="en-US"/>
          </a:p>
        </c:txPr>
        <c:crossAx val="403024128"/>
        <c:crosses val="autoZero"/>
        <c:auto val="1"/>
        <c:lblAlgn val="ctr"/>
        <c:lblOffset val="100"/>
        <c:noMultiLvlLbl val="0"/>
      </c:catAx>
      <c:valAx>
        <c:axId val="403024128"/>
        <c:scaling>
          <c:orientation val="minMax"/>
          <c:max val="4"/>
          <c:min val="-4"/>
        </c:scaling>
        <c:delete val="0"/>
        <c:axPos val="l"/>
        <c:numFmt formatCode="#,##0" sourceLinked="0"/>
        <c:majorTickMark val="out"/>
        <c:minorTickMark val="none"/>
        <c:tickLblPos val="nextTo"/>
        <c:spPr>
          <a:ln>
            <a:solidFill>
              <a:sysClr val="windowText" lastClr="000000">
                <a:lumMod val="50000"/>
                <a:lumOff val="50000"/>
              </a:sysClr>
            </a:solidFill>
          </a:ln>
        </c:spPr>
        <c:crossAx val="403021824"/>
        <c:crosses val="autoZero"/>
        <c:crossBetween val="between"/>
      </c:valAx>
    </c:plotArea>
    <c:legend>
      <c:legendPos val="r"/>
      <c:layout>
        <c:manualLayout>
          <c:xMode val="edge"/>
          <c:yMode val="edge"/>
          <c:x val="0.47163248020292287"/>
          <c:y val="0.48449038656897747"/>
          <c:w val="0.45740099220665154"/>
          <c:h val="0.35712330982323887"/>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95598627094689E-2"/>
          <c:y val="5.5651749709608553E-2"/>
          <c:w val="0.91055824752675152"/>
          <c:h val="0.61911851246956462"/>
        </c:manualLayout>
      </c:layout>
      <c:barChart>
        <c:barDir val="col"/>
        <c:grouping val="stacked"/>
        <c:varyColors val="0"/>
        <c:ser>
          <c:idx val="0"/>
          <c:order val="0"/>
          <c:tx>
            <c:strRef>
              <c:f>'Figure 4.3'!$A$28</c:f>
              <c:strCache>
                <c:ptCount val="1"/>
                <c:pt idx="0">
                  <c:v>GGB</c:v>
                </c:pt>
              </c:strCache>
            </c:strRef>
          </c:tx>
          <c:spPr>
            <a:solidFill>
              <a:srgbClr val="B90F2B">
                <a:lumMod val="60000"/>
                <a:lumOff val="40000"/>
              </a:srgbClr>
            </a:solidFill>
          </c:spPr>
          <c:invertIfNegative val="0"/>
          <c:cat>
            <c:numLit>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Lit>
          </c:cat>
          <c:val>
            <c:numRef>
              <c:f>'Figure 4.3'!$B$28:$L$28</c:f>
              <c:numCache>
                <c:formatCode>General</c:formatCode>
                <c:ptCount val="11"/>
                <c:pt idx="0">
                  <c:v>-3.6480202034719587</c:v>
                </c:pt>
                <c:pt idx="1">
                  <c:v>-1.9491464161653977</c:v>
                </c:pt>
                <c:pt idx="2">
                  <c:v>-0.69198038898131653</c:v>
                </c:pt>
                <c:pt idx="3">
                  <c:v>-0.30525256536679107</c:v>
                </c:pt>
                <c:pt idx="4">
                  <c:v>5.2154376955789131E-2</c:v>
                </c:pt>
                <c:pt idx="5">
                  <c:v>0.19522140035076069</c:v>
                </c:pt>
                <c:pt idx="6">
                  <c:v>-0.57348691070452118</c:v>
                </c:pt>
                <c:pt idx="7">
                  <c:v>-0.19988213967942459</c:v>
                </c:pt>
                <c:pt idx="8">
                  <c:v>5.1216405810677261E-2</c:v>
                </c:pt>
                <c:pt idx="9">
                  <c:v>0.37582244017178679</c:v>
                </c:pt>
                <c:pt idx="10">
                  <c:v>0.74536644009177722</c:v>
                </c:pt>
              </c:numCache>
            </c:numRef>
          </c:val>
          <c:extLst>
            <c:ext xmlns:c16="http://schemas.microsoft.com/office/drawing/2014/chart" uri="{C3380CC4-5D6E-409C-BE32-E72D297353CC}">
              <c16:uniqueId val="{00000000-12AC-409C-A63B-BA331A887FC2}"/>
            </c:ext>
          </c:extLst>
        </c:ser>
        <c:ser>
          <c:idx val="1"/>
          <c:order val="1"/>
          <c:tx>
            <c:strRef>
              <c:f>'Figure 4.3'!$A$29</c:f>
              <c:strCache>
                <c:ptCount val="1"/>
                <c:pt idx="0">
                  <c:v>Cyclical Budgetary Component</c:v>
                </c:pt>
              </c:strCache>
            </c:strRef>
          </c:tx>
          <c:spPr>
            <a:solidFill>
              <a:schemeClr val="tx2">
                <a:lumMod val="75000"/>
              </a:schemeClr>
            </a:solidFill>
          </c:spPr>
          <c:invertIfNegative val="0"/>
          <c:cat>
            <c:numLit>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Lit>
          </c:cat>
          <c:val>
            <c:numRef>
              <c:f>'Figure 4.3'!$B$29:$L$29</c:f>
              <c:numCache>
                <c:formatCode>General</c:formatCode>
                <c:ptCount val="11"/>
                <c:pt idx="0">
                  <c:v>2.7137243699999996</c:v>
                </c:pt>
                <c:pt idx="1">
                  <c:v>1.9184890619999999</c:v>
                </c:pt>
                <c:pt idx="2">
                  <c:v>1.413783966</c:v>
                </c:pt>
                <c:pt idx="3">
                  <c:v>1.4905844100000001</c:v>
                </c:pt>
                <c:pt idx="4">
                  <c:v>0.10371173400000003</c:v>
                </c:pt>
                <c:pt idx="5">
                  <c:v>-0.60897131399999993</c:v>
                </c:pt>
                <c:pt idx="6">
                  <c:v>0.17361376199999998</c:v>
                </c:pt>
                <c:pt idx="7">
                  <c:v>-0.32167569000000001</c:v>
                </c:pt>
                <c:pt idx="8">
                  <c:v>-0.74411252999999988</c:v>
                </c:pt>
                <c:pt idx="9">
                  <c:v>-1.1112476759999999</c:v>
                </c:pt>
                <c:pt idx="10">
                  <c:v>-1.2446240099999999</c:v>
                </c:pt>
              </c:numCache>
            </c:numRef>
          </c:val>
          <c:extLst>
            <c:ext xmlns:c16="http://schemas.microsoft.com/office/drawing/2014/chart" uri="{C3380CC4-5D6E-409C-BE32-E72D297353CC}">
              <c16:uniqueId val="{00000001-12AC-409C-A63B-BA331A887FC2}"/>
            </c:ext>
          </c:extLst>
        </c:ser>
        <c:ser>
          <c:idx val="5"/>
          <c:order val="5"/>
          <c:tx>
            <c:strRef>
              <c:f>'Figure 4.3'!$A$27</c:f>
              <c:strCache>
                <c:ptCount val="1"/>
                <c:pt idx="0">
                  <c:v>One-offs</c:v>
                </c:pt>
              </c:strCache>
            </c:strRef>
          </c:tx>
          <c:spPr>
            <a:solidFill>
              <a:schemeClr val="accent6">
                <a:lumMod val="40000"/>
                <a:lumOff val="60000"/>
              </a:schemeClr>
            </a:solidFill>
          </c:spPr>
          <c:invertIfNegative val="0"/>
          <c:val>
            <c:numRef>
              <c:f>'Figure 4.3'!$B$27:$L$27</c:f>
              <c:numCache>
                <c:formatCode>General</c:formatCode>
                <c:ptCount val="11"/>
                <c:pt idx="0">
                  <c:v>9.2393926639222246E-2</c:v>
                </c:pt>
                <c:pt idx="1">
                  <c:v>0.80317159565199192</c:v>
                </c:pt>
                <c:pt idx="2">
                  <c:v>-0.14134067519618379</c:v>
                </c:pt>
                <c:pt idx="3">
                  <c:v>5.990623664309682E-2</c:v>
                </c:pt>
                <c:pt idx="4">
                  <c:v>-2.6848702929903285E-2</c:v>
                </c:pt>
                <c:pt idx="5">
                  <c:v>0</c:v>
                </c:pt>
                <c:pt idx="6">
                  <c:v>0.18499577764661976</c:v>
                </c:pt>
                <c:pt idx="7">
                  <c:v>0</c:v>
                </c:pt>
                <c:pt idx="8">
                  <c:v>0</c:v>
                </c:pt>
                <c:pt idx="9">
                  <c:v>0</c:v>
                </c:pt>
                <c:pt idx="10">
                  <c:v>0</c:v>
                </c:pt>
              </c:numCache>
            </c:numRef>
          </c:val>
          <c:extLst>
            <c:ext xmlns:c16="http://schemas.microsoft.com/office/drawing/2014/chart" uri="{C3380CC4-5D6E-409C-BE32-E72D297353CC}">
              <c16:uniqueId val="{00000002-12AC-409C-A63B-BA331A887FC2}"/>
            </c:ext>
          </c:extLst>
        </c:ser>
        <c:dLbls>
          <c:showLegendKey val="0"/>
          <c:showVal val="0"/>
          <c:showCatName val="0"/>
          <c:showSerName val="0"/>
          <c:showPercent val="0"/>
          <c:showBubbleSize val="0"/>
        </c:dLbls>
        <c:gapWidth val="150"/>
        <c:overlap val="100"/>
        <c:axId val="466029568"/>
        <c:axId val="466031360"/>
      </c:barChart>
      <c:lineChart>
        <c:grouping val="standard"/>
        <c:varyColors val="0"/>
        <c:ser>
          <c:idx val="2"/>
          <c:order val="2"/>
          <c:tx>
            <c:strRef>
              <c:f>'Figure 4.3'!$A$30</c:f>
              <c:strCache>
                <c:ptCount val="1"/>
                <c:pt idx="0">
                  <c:v>Structural Balance (GDP)</c:v>
                </c:pt>
              </c:strCache>
            </c:strRef>
          </c:tx>
          <c:spPr>
            <a:ln>
              <a:solidFill>
                <a:schemeClr val="bg2">
                  <a:lumMod val="10000"/>
                  <a:lumOff val="90000"/>
                </a:schemeClr>
              </a:solidFill>
            </a:ln>
          </c:spPr>
          <c:marker>
            <c:spPr>
              <a:solidFill>
                <a:schemeClr val="bg2">
                  <a:lumMod val="10000"/>
                  <a:lumOff val="90000"/>
                </a:schemeClr>
              </a:solidFill>
            </c:spPr>
          </c:marker>
          <c:val>
            <c:numRef>
              <c:f>'Figure 4.3'!$B$30:$L$30</c:f>
              <c:numCache>
                <c:formatCode>General</c:formatCode>
                <c:ptCount val="11"/>
                <c:pt idx="0">
                  <c:v>-0.84190190683273691</c:v>
                </c:pt>
                <c:pt idx="1">
                  <c:v>0.77251424148659398</c:v>
                </c:pt>
                <c:pt idx="2">
                  <c:v>0.58046290182249971</c:v>
                </c:pt>
                <c:pt idx="3">
                  <c:v>1.2452380812763058</c:v>
                </c:pt>
                <c:pt idx="4">
                  <c:v>0.12901740802588588</c:v>
                </c:pt>
                <c:pt idx="5">
                  <c:v>-0.41374991364923924</c:v>
                </c:pt>
                <c:pt idx="6">
                  <c:v>-0.21487737105790142</c:v>
                </c:pt>
                <c:pt idx="7">
                  <c:v>-0.52155782967942454</c:v>
                </c:pt>
                <c:pt idx="8">
                  <c:v>-0.69289612418932267</c:v>
                </c:pt>
                <c:pt idx="9">
                  <c:v>-0.73542523582821306</c:v>
                </c:pt>
                <c:pt idx="10">
                  <c:v>-0.49925756990822268</c:v>
                </c:pt>
              </c:numCache>
            </c:numRef>
          </c:val>
          <c:smooth val="0"/>
          <c:extLst>
            <c:ext xmlns:c16="http://schemas.microsoft.com/office/drawing/2014/chart" uri="{C3380CC4-5D6E-409C-BE32-E72D297353CC}">
              <c16:uniqueId val="{00000003-12AC-409C-A63B-BA331A887FC2}"/>
            </c:ext>
          </c:extLst>
        </c:ser>
        <c:ser>
          <c:idx val="3"/>
          <c:order val="3"/>
          <c:tx>
            <c:strRef>
              <c:f>'Figure 4.3'!$A$31</c:f>
              <c:strCache>
                <c:ptCount val="1"/>
                <c:pt idx="0">
                  <c:v>MTO</c:v>
                </c:pt>
              </c:strCache>
            </c:strRef>
          </c:tx>
          <c:spPr>
            <a:ln>
              <a:solidFill>
                <a:schemeClr val="accent3">
                  <a:lumMod val="50000"/>
                  <a:lumOff val="50000"/>
                </a:schemeClr>
              </a:solidFill>
              <a:prstDash val="sysDot"/>
            </a:ln>
          </c:spPr>
          <c:marker>
            <c:symbol val="none"/>
          </c:marker>
          <c:val>
            <c:numRef>
              <c:f>'Figure 4.3'!$B$31:$L$31</c:f>
              <c:numCache>
                <c:formatCode>General</c:formatCode>
                <c:ptCount val="11"/>
                <c:pt idx="3">
                  <c:v>-0.5</c:v>
                </c:pt>
                <c:pt idx="4">
                  <c:v>-0.5</c:v>
                </c:pt>
                <c:pt idx="5">
                  <c:v>-0.5</c:v>
                </c:pt>
                <c:pt idx="6">
                  <c:v>-0.5</c:v>
                </c:pt>
                <c:pt idx="7">
                  <c:v>-0.5</c:v>
                </c:pt>
                <c:pt idx="8">
                  <c:v>-0.5</c:v>
                </c:pt>
                <c:pt idx="9">
                  <c:v>-0.5</c:v>
                </c:pt>
                <c:pt idx="10">
                  <c:v>-0.5</c:v>
                </c:pt>
              </c:numCache>
            </c:numRef>
          </c:val>
          <c:smooth val="0"/>
          <c:extLst>
            <c:ext xmlns:c16="http://schemas.microsoft.com/office/drawing/2014/chart" uri="{C3380CC4-5D6E-409C-BE32-E72D297353CC}">
              <c16:uniqueId val="{00000004-12AC-409C-A63B-BA331A887FC2}"/>
            </c:ext>
          </c:extLst>
        </c:ser>
        <c:ser>
          <c:idx val="4"/>
          <c:order val="4"/>
          <c:tx>
            <c:strRef>
              <c:f>'Figure 4.3'!$A$31</c:f>
              <c:strCache>
                <c:ptCount val="1"/>
                <c:pt idx="0">
                  <c:v>MTO</c:v>
                </c:pt>
              </c:strCache>
            </c:strRef>
          </c:tx>
          <c:spPr>
            <a:ln>
              <a:solidFill>
                <a:schemeClr val="accent3">
                  <a:lumMod val="50000"/>
                  <a:lumOff val="50000"/>
                </a:schemeClr>
              </a:solidFill>
              <a:prstDash val="sysDot"/>
            </a:ln>
          </c:spPr>
          <c:marker>
            <c:symbol val="none"/>
          </c:marker>
          <c:val>
            <c:numRef>
              <c:f>'Figure 4.3'!$B$32:$L$32</c:f>
              <c:numCache>
                <c:formatCode>General</c:formatCode>
                <c:ptCount val="11"/>
                <c:pt idx="2">
                  <c:v>0</c:v>
                </c:pt>
                <c:pt idx="3">
                  <c:v>0</c:v>
                </c:pt>
              </c:numCache>
            </c:numRef>
          </c:val>
          <c:smooth val="0"/>
          <c:extLst>
            <c:ext xmlns:c16="http://schemas.microsoft.com/office/drawing/2014/chart" uri="{C3380CC4-5D6E-409C-BE32-E72D297353CC}">
              <c16:uniqueId val="{00000005-12AC-409C-A63B-BA331A887FC2}"/>
            </c:ext>
          </c:extLst>
        </c:ser>
        <c:dLbls>
          <c:showLegendKey val="0"/>
          <c:showVal val="0"/>
          <c:showCatName val="0"/>
          <c:showSerName val="0"/>
          <c:showPercent val="0"/>
          <c:showBubbleSize val="0"/>
        </c:dLbls>
        <c:marker val="1"/>
        <c:smooth val="0"/>
        <c:axId val="466029568"/>
        <c:axId val="466031360"/>
      </c:lineChart>
      <c:catAx>
        <c:axId val="466029568"/>
        <c:scaling>
          <c:orientation val="minMax"/>
        </c:scaling>
        <c:delete val="0"/>
        <c:axPos val="b"/>
        <c:numFmt formatCode="General" sourceLinked="1"/>
        <c:majorTickMark val="out"/>
        <c:minorTickMark val="none"/>
        <c:tickLblPos val="low"/>
        <c:crossAx val="466031360"/>
        <c:crosses val="autoZero"/>
        <c:auto val="1"/>
        <c:lblAlgn val="ctr"/>
        <c:lblOffset val="100"/>
        <c:noMultiLvlLbl val="0"/>
      </c:catAx>
      <c:valAx>
        <c:axId val="466031360"/>
        <c:scaling>
          <c:orientation val="minMax"/>
        </c:scaling>
        <c:delete val="0"/>
        <c:axPos val="l"/>
        <c:numFmt formatCode="General" sourceLinked="1"/>
        <c:majorTickMark val="out"/>
        <c:minorTickMark val="none"/>
        <c:tickLblPos val="nextTo"/>
        <c:crossAx val="466029568"/>
        <c:crosses val="autoZero"/>
        <c:crossBetween val="between"/>
        <c:majorUnit val="1"/>
      </c:valAx>
    </c:plotArea>
    <c:legend>
      <c:legendPos val="b"/>
      <c:legendEntry>
        <c:idx val="4"/>
        <c:delete val="1"/>
      </c:legendEntry>
      <c:layout>
        <c:manualLayout>
          <c:xMode val="edge"/>
          <c:yMode val="edge"/>
          <c:x val="3.9950535029275002E-4"/>
          <c:y val="0.80211632313733294"/>
          <c:w val="0.98638022410660209"/>
          <c:h val="0.1978836768626670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63678042253983E-2"/>
          <c:y val="2.9779038283721627E-2"/>
          <c:w val="0.925474654697931"/>
          <c:h val="0.6002856870379345"/>
        </c:manualLayout>
      </c:layout>
      <c:barChart>
        <c:barDir val="col"/>
        <c:grouping val="clustered"/>
        <c:varyColors val="0"/>
        <c:ser>
          <c:idx val="0"/>
          <c:order val="0"/>
          <c:tx>
            <c:strRef>
              <c:f>'Figure M.1'!$E$23</c:f>
              <c:strCache>
                <c:ptCount val="1"/>
              </c:strCache>
            </c:strRef>
          </c:tx>
          <c:spPr>
            <a:solidFill>
              <a:srgbClr val="0A3D50"/>
            </a:solidFill>
          </c:spPr>
          <c:invertIfNegative val="0"/>
          <c:dPt>
            <c:idx val="6"/>
            <c:invertIfNegative val="0"/>
            <c:bubble3D val="0"/>
            <c:spPr>
              <a:solidFill>
                <a:srgbClr val="F4A0DD"/>
              </a:solidFill>
            </c:spPr>
            <c:extLst>
              <c:ext xmlns:c16="http://schemas.microsoft.com/office/drawing/2014/chart" uri="{C3380CC4-5D6E-409C-BE32-E72D297353CC}">
                <c16:uniqueId val="{00000001-223D-4BA1-9AD7-E8B6A41A8891}"/>
              </c:ext>
            </c:extLst>
          </c:dPt>
          <c:cat>
            <c:strRef>
              <c:f>'Figure M.1'!$A$24:$A$51</c:f>
              <c:strCache>
                <c:ptCount val="28"/>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Italy</c:v>
                </c:pt>
                <c:pt idx="12">
                  <c:v>Cyprus</c:v>
                </c:pt>
                <c:pt idx="13">
                  <c:v>Latvia</c:v>
                </c:pt>
                <c:pt idx="14">
                  <c:v>Lithuania</c:v>
                </c:pt>
                <c:pt idx="15">
                  <c:v>Luxembourg</c:v>
                </c:pt>
                <c:pt idx="16">
                  <c:v>Hungary</c:v>
                </c:pt>
                <c:pt idx="17">
                  <c:v>Malta</c:v>
                </c:pt>
                <c:pt idx="18">
                  <c:v>Netherlands</c:v>
                </c:pt>
                <c:pt idx="19">
                  <c:v>Austria</c:v>
                </c:pt>
                <c:pt idx="20">
                  <c:v>Poland</c:v>
                </c:pt>
                <c:pt idx="21">
                  <c:v>Portugal</c:v>
                </c:pt>
                <c:pt idx="22">
                  <c:v>Romania</c:v>
                </c:pt>
                <c:pt idx="23">
                  <c:v>Slovenia</c:v>
                </c:pt>
                <c:pt idx="24">
                  <c:v>Slovakia</c:v>
                </c:pt>
                <c:pt idx="25">
                  <c:v>Finland</c:v>
                </c:pt>
                <c:pt idx="26">
                  <c:v>Sweden</c:v>
                </c:pt>
                <c:pt idx="27">
                  <c:v>United Kingdom</c:v>
                </c:pt>
              </c:strCache>
            </c:strRef>
          </c:cat>
          <c:val>
            <c:numRef>
              <c:f>'Figure M.1'!$E$24:$E$51</c:f>
              <c:numCache>
                <c:formatCode>General</c:formatCode>
                <c:ptCount val="28"/>
                <c:pt idx="0">
                  <c:v>101.37922783218947</c:v>
                </c:pt>
                <c:pt idx="1">
                  <c:v>100.47165571506756</c:v>
                </c:pt>
                <c:pt idx="2">
                  <c:v>94.461920832603369</c:v>
                </c:pt>
                <c:pt idx="3">
                  <c:v>102.1917918441446</c:v>
                </c:pt>
                <c:pt idx="4">
                  <c:v>103.40907256075135</c:v>
                </c:pt>
                <c:pt idx="5">
                  <c:v>96.353803786310436</c:v>
                </c:pt>
                <c:pt idx="6">
                  <c:v>60.937259866275028</c:v>
                </c:pt>
                <c:pt idx="7">
                  <c:v>99.110352459158406</c:v>
                </c:pt>
                <c:pt idx="8">
                  <c:v>100.47338488911515</c:v>
                </c:pt>
                <c:pt idx="9">
                  <c:v>102.31839836130365</c:v>
                </c:pt>
                <c:pt idx="10">
                  <c:v>98.208355515487341</c:v>
                </c:pt>
                <c:pt idx="11">
                  <c:v>100.45324022921666</c:v>
                </c:pt>
                <c:pt idx="12">
                  <c:v>95.425020579246649</c:v>
                </c:pt>
                <c:pt idx="13">
                  <c:v>99.170225954064023</c:v>
                </c:pt>
                <c:pt idx="14">
                  <c:v>95.20837567713258</c:v>
                </c:pt>
                <c:pt idx="15">
                  <c:v>68.81719678084896</c:v>
                </c:pt>
                <c:pt idx="16">
                  <c:v>95.974005401140417</c:v>
                </c:pt>
                <c:pt idx="17">
                  <c:v>91.446956295947672</c:v>
                </c:pt>
                <c:pt idx="18">
                  <c:v>100.9858676371604</c:v>
                </c:pt>
                <c:pt idx="19">
                  <c:v>99.746494728319249</c:v>
                </c:pt>
                <c:pt idx="20">
                  <c:v>95.968256161998255</c:v>
                </c:pt>
                <c:pt idx="21">
                  <c:v>96.356430379771652</c:v>
                </c:pt>
                <c:pt idx="22">
                  <c:v>97.874889838311233</c:v>
                </c:pt>
                <c:pt idx="23">
                  <c:v>99.100640807084716</c:v>
                </c:pt>
                <c:pt idx="24">
                  <c:v>98.024374236434312</c:v>
                </c:pt>
                <c:pt idx="25">
                  <c:v>100.33779125878948</c:v>
                </c:pt>
                <c:pt idx="26">
                  <c:v>100.71585891397257</c:v>
                </c:pt>
                <c:pt idx="27">
                  <c:v>98.742035736582409</c:v>
                </c:pt>
              </c:numCache>
            </c:numRef>
          </c:val>
          <c:extLst>
            <c:ext xmlns:c16="http://schemas.microsoft.com/office/drawing/2014/chart" uri="{C3380CC4-5D6E-409C-BE32-E72D297353CC}">
              <c16:uniqueId val="{00000002-223D-4BA1-9AD7-E8B6A41A8891}"/>
            </c:ext>
          </c:extLst>
        </c:ser>
        <c:dLbls>
          <c:showLegendKey val="0"/>
          <c:showVal val="0"/>
          <c:showCatName val="0"/>
          <c:showSerName val="0"/>
          <c:showPercent val="0"/>
          <c:showBubbleSize val="0"/>
        </c:dLbls>
        <c:gapWidth val="12"/>
        <c:overlap val="-27"/>
        <c:axId val="281078016"/>
        <c:axId val="281079808"/>
      </c:barChart>
      <c:catAx>
        <c:axId val="28107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1079808"/>
        <c:crosses val="autoZero"/>
        <c:auto val="1"/>
        <c:lblAlgn val="ctr"/>
        <c:lblOffset val="100"/>
        <c:noMultiLvlLbl val="0"/>
      </c:catAx>
      <c:valAx>
        <c:axId val="281079808"/>
        <c:scaling>
          <c:orientation val="minMax"/>
        </c:scaling>
        <c:delete val="0"/>
        <c:axPos val="l"/>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en-US"/>
          </a:p>
        </c:txPr>
        <c:crossAx val="28107801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M.2'!$A$30</c:f>
              <c:strCache>
                <c:ptCount val="1"/>
                <c:pt idx="0">
                  <c:v>GDP</c:v>
                </c:pt>
              </c:strCache>
            </c:strRef>
          </c:tx>
          <c:spPr>
            <a:solidFill>
              <a:srgbClr val="0A3D50"/>
            </a:solidFill>
            <a:ln>
              <a:noFill/>
            </a:ln>
            <a:effectLst/>
          </c:spPr>
          <c:invertIfNegative val="0"/>
          <c:cat>
            <c:numLit>
              <c:formatCode>General</c:formatCode>
              <c:ptCount val="7"/>
              <c:pt idx="0">
                <c:v>2014</c:v>
              </c:pt>
              <c:pt idx="1">
                <c:v>2015</c:v>
              </c:pt>
              <c:pt idx="2">
                <c:v>2016</c:v>
              </c:pt>
              <c:pt idx="3">
                <c:v>2017</c:v>
              </c:pt>
              <c:pt idx="4">
                <c:v>2018</c:v>
              </c:pt>
              <c:pt idx="5">
                <c:v>2019</c:v>
              </c:pt>
              <c:pt idx="6">
                <c:v>2020</c:v>
              </c:pt>
            </c:numLit>
          </c:cat>
          <c:val>
            <c:numRef>
              <c:f>'Figure M.2'!$B$32:$H$32</c:f>
              <c:numCache>
                <c:formatCode>General</c:formatCode>
                <c:ptCount val="7"/>
                <c:pt idx="0">
                  <c:v>0.97409000000000012</c:v>
                </c:pt>
                <c:pt idx="1">
                  <c:v>1.314165</c:v>
                </c:pt>
                <c:pt idx="2">
                  <c:v>1.3584200000000002</c:v>
                </c:pt>
                <c:pt idx="3">
                  <c:v>1.4856550000000002</c:v>
                </c:pt>
                <c:pt idx="4">
                  <c:v>1.6201900000000002</c:v>
                </c:pt>
                <c:pt idx="5">
                  <c:v>1.7160003944142115</c:v>
                </c:pt>
                <c:pt idx="6">
                  <c:v>1.7567968530655729</c:v>
                </c:pt>
              </c:numCache>
            </c:numRef>
          </c:val>
          <c:extLst>
            <c:ext xmlns:c16="http://schemas.microsoft.com/office/drawing/2014/chart" uri="{C3380CC4-5D6E-409C-BE32-E72D297353CC}">
              <c16:uniqueId val="{00000000-931E-49A0-997B-8B7B9956045A}"/>
            </c:ext>
          </c:extLst>
        </c:ser>
        <c:ser>
          <c:idx val="1"/>
          <c:order val="1"/>
          <c:tx>
            <c:strRef>
              <c:f>'Figure M.2'!$A$29</c:f>
              <c:strCache>
                <c:ptCount val="1"/>
                <c:pt idx="0">
                  <c:v>GNI*</c:v>
                </c:pt>
              </c:strCache>
            </c:strRef>
          </c:tx>
          <c:spPr>
            <a:solidFill>
              <a:srgbClr val="F4A0DD"/>
            </a:solidFill>
            <a:ln>
              <a:noFill/>
            </a:ln>
            <a:effectLst/>
          </c:spPr>
          <c:invertIfNegative val="0"/>
          <c:cat>
            <c:numLit>
              <c:formatCode>General</c:formatCode>
              <c:ptCount val="7"/>
              <c:pt idx="0">
                <c:v>2014</c:v>
              </c:pt>
              <c:pt idx="1">
                <c:v>2015</c:v>
              </c:pt>
              <c:pt idx="2">
                <c:v>2016</c:v>
              </c:pt>
              <c:pt idx="3">
                <c:v>2017</c:v>
              </c:pt>
              <c:pt idx="4">
                <c:v>2018</c:v>
              </c:pt>
              <c:pt idx="5">
                <c:v>2019</c:v>
              </c:pt>
              <c:pt idx="6">
                <c:v>2020</c:v>
              </c:pt>
            </c:numLit>
          </c:cat>
          <c:val>
            <c:numRef>
              <c:f>'Figure M.2'!$B$31:$H$31</c:f>
              <c:numCache>
                <c:formatCode>General</c:formatCode>
                <c:ptCount val="7"/>
                <c:pt idx="0">
                  <c:v>0.74369000000000007</c:v>
                </c:pt>
                <c:pt idx="1">
                  <c:v>0.81328000000000011</c:v>
                </c:pt>
                <c:pt idx="2">
                  <c:v>0.87815500000000002</c:v>
                </c:pt>
                <c:pt idx="3">
                  <c:v>0.91977500000000012</c:v>
                </c:pt>
                <c:pt idx="4">
                  <c:v>0.98730000000000007</c:v>
                </c:pt>
                <c:pt idx="5">
                  <c:v>1.016375</c:v>
                </c:pt>
                <c:pt idx="6">
                  <c:v>1.0185000000000002</c:v>
                </c:pt>
              </c:numCache>
            </c:numRef>
          </c:val>
          <c:extLst>
            <c:ext xmlns:c16="http://schemas.microsoft.com/office/drawing/2014/chart" uri="{C3380CC4-5D6E-409C-BE32-E72D297353CC}">
              <c16:uniqueId val="{00000001-931E-49A0-997B-8B7B9956045A}"/>
            </c:ext>
          </c:extLst>
        </c:ser>
        <c:dLbls>
          <c:showLegendKey val="0"/>
          <c:showVal val="0"/>
          <c:showCatName val="0"/>
          <c:showSerName val="0"/>
          <c:showPercent val="0"/>
          <c:showBubbleSize val="0"/>
        </c:dLbls>
        <c:gapWidth val="219"/>
        <c:overlap val="-27"/>
        <c:axId val="718996512"/>
        <c:axId val="718991264"/>
      </c:barChart>
      <c:catAx>
        <c:axId val="71899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991264"/>
        <c:crosses val="autoZero"/>
        <c:auto val="1"/>
        <c:lblAlgn val="ctr"/>
        <c:lblOffset val="100"/>
        <c:noMultiLvlLbl val="0"/>
      </c:catAx>
      <c:valAx>
        <c:axId val="71899126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996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image" Target="../media/image2.emf"/></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10" Type="http://schemas.openxmlformats.org/officeDocument/2006/relationships/chart" Target="../charts/chart54.xml"/><Relationship Id="rId4" Type="http://schemas.openxmlformats.org/officeDocument/2006/relationships/chart" Target="../charts/chart48.xml"/><Relationship Id="rId9" Type="http://schemas.openxmlformats.org/officeDocument/2006/relationships/chart" Target="../charts/chart53.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6.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561975</xdr:colOff>
      <xdr:row>6</xdr:row>
      <xdr:rowOff>180512</xdr:rowOff>
    </xdr:to>
    <xdr:pic>
      <xdr:nvPicPr>
        <xdr:cNvPr id="2" name="Picture 1" descr="Irish Fiscal Advisory Council">
          <a:extLst>
            <a:ext uri="{FF2B5EF4-FFF2-40B4-BE49-F238E27FC236}">
              <a16:creationId xmlns:a16="http://schemas.microsoft.com/office/drawing/2014/main" id="{1ED3F942-6240-481B-860C-6FB6C7BAD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0.71591</cdr:x>
      <cdr:y>0.66</cdr:y>
    </cdr:from>
    <cdr:to>
      <cdr:x>0.94818</cdr:x>
      <cdr:y>0.82851</cdr:y>
    </cdr:to>
    <cdr:sp macro="" textlink="">
      <cdr:nvSpPr>
        <cdr:cNvPr id="2" name="Text Box 1"/>
        <cdr:cNvSpPr txBox="1"/>
      </cdr:nvSpPr>
      <cdr:spPr>
        <a:xfrm xmlns:a="http://schemas.openxmlformats.org/drawingml/2006/main">
          <a:off x="3298614" y="1591734"/>
          <a:ext cx="1070186" cy="40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2"/>
              </a:solidFill>
              <a:latin typeface="Source Sans Pro" panose="020B0503030403020204" pitchFamily="34" charset="0"/>
              <a:ea typeface="Source Sans Pro" panose="020B0503030403020204" pitchFamily="34" charset="0"/>
            </a:rPr>
            <a:t>Below potential ("spare</a:t>
          </a:r>
          <a:r>
            <a:rPr lang="en-IE" sz="900" baseline="0">
              <a:solidFill>
                <a:schemeClr val="tx2"/>
              </a:solidFill>
              <a:latin typeface="Source Sans Pro" panose="020B0503030403020204" pitchFamily="34" charset="0"/>
              <a:ea typeface="Source Sans Pro" panose="020B0503030403020204" pitchFamily="34" charset="0"/>
            </a:rPr>
            <a:t> capacity")</a:t>
          </a:r>
          <a:endParaRPr lang="en-IE" sz="900">
            <a:solidFill>
              <a:schemeClr val="tx2"/>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0.71591</cdr:x>
      <cdr:y>0.0983</cdr:y>
    </cdr:from>
    <cdr:to>
      <cdr:x>0.93936</cdr:x>
      <cdr:y>0.26681</cdr:y>
    </cdr:to>
    <cdr:sp macro="" textlink="">
      <cdr:nvSpPr>
        <cdr:cNvPr id="3" name="Text Box 2"/>
        <cdr:cNvSpPr txBox="1"/>
      </cdr:nvSpPr>
      <cdr:spPr>
        <a:xfrm xmlns:a="http://schemas.openxmlformats.org/drawingml/2006/main">
          <a:off x="3298614" y="237068"/>
          <a:ext cx="1029546" cy="40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FF0066"/>
              </a:solidFill>
              <a:latin typeface="Source Sans Pro" panose="020B0503030403020204" pitchFamily="34" charset="0"/>
              <a:ea typeface="Source Sans Pro" panose="020B0503030403020204" pitchFamily="34" charset="0"/>
            </a:rPr>
            <a:t>Above potential </a:t>
          </a:r>
        </a:p>
        <a:p xmlns:a="http://schemas.openxmlformats.org/drawingml/2006/main">
          <a:r>
            <a:rPr lang="en-IE" sz="900">
              <a:solidFill>
                <a:srgbClr val="FF0066"/>
              </a:solidFill>
              <a:latin typeface="Source Sans Pro" panose="020B0503030403020204" pitchFamily="34" charset="0"/>
              <a:ea typeface="Source Sans Pro" panose="020B0503030403020204" pitchFamily="34" charset="0"/>
            </a:rPr>
            <a:t>("overheating")</a:t>
          </a:r>
        </a:p>
      </cdr:txBody>
    </cdr:sp>
  </cdr:relSizeAnchor>
  <cdr:relSizeAnchor xmlns:cdr="http://schemas.openxmlformats.org/drawingml/2006/chartDrawing">
    <cdr:from>
      <cdr:x>0.94818</cdr:x>
      <cdr:y>0.08987</cdr:y>
    </cdr:from>
    <cdr:to>
      <cdr:x>0.94818</cdr:x>
      <cdr:y>0.23591</cdr:y>
    </cdr:to>
    <cdr:cxnSp macro="">
      <cdr:nvCxnSpPr>
        <cdr:cNvPr id="5" name="Straight Arrow Connector 4">
          <a:extLst xmlns:a="http://schemas.openxmlformats.org/drawingml/2006/main">
            <a:ext uri="{FF2B5EF4-FFF2-40B4-BE49-F238E27FC236}">
              <a16:creationId xmlns:a16="http://schemas.microsoft.com/office/drawing/2014/main" id="{24007977-66BE-49E9-89BB-6C9C822BFA6A}"/>
            </a:ext>
          </a:extLst>
        </cdr:cNvPr>
        <cdr:cNvCxnSpPr/>
      </cdr:nvCxnSpPr>
      <cdr:spPr>
        <a:xfrm xmlns:a="http://schemas.openxmlformats.org/drawingml/2006/main" flipV="1">
          <a:off x="4368799" y="216748"/>
          <a:ext cx="0" cy="352212"/>
        </a:xfrm>
        <a:prstGeom xmlns:a="http://schemas.openxmlformats.org/drawingml/2006/main" prst="straightConnector1">
          <a:avLst/>
        </a:prstGeom>
        <a:ln xmlns:a="http://schemas.openxmlformats.org/drawingml/2006/main">
          <a:solidFill>
            <a:srgbClr val="FF0066"/>
          </a:solidFill>
          <a:tailEnd type="triangle" w="sm" len="sm"/>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0.94818</cdr:x>
      <cdr:y>0.66</cdr:y>
    </cdr:from>
    <cdr:to>
      <cdr:x>0.94818</cdr:x>
      <cdr:y>0.80604</cdr:y>
    </cdr:to>
    <cdr:cxnSp macro="">
      <cdr:nvCxnSpPr>
        <cdr:cNvPr id="8" name="Straight Arrow Connector 7">
          <a:extLst xmlns:a="http://schemas.openxmlformats.org/drawingml/2006/main">
            <a:ext uri="{FF2B5EF4-FFF2-40B4-BE49-F238E27FC236}">
              <a16:creationId xmlns:a16="http://schemas.microsoft.com/office/drawing/2014/main" id="{D4C9BC50-2F6C-4182-B74D-14515F0AE1C7}"/>
            </a:ext>
          </a:extLst>
        </cdr:cNvPr>
        <cdr:cNvCxnSpPr/>
      </cdr:nvCxnSpPr>
      <cdr:spPr>
        <a:xfrm xmlns:a="http://schemas.openxmlformats.org/drawingml/2006/main">
          <a:off x="4368799" y="1591735"/>
          <a:ext cx="0" cy="352212"/>
        </a:xfrm>
        <a:prstGeom xmlns:a="http://schemas.openxmlformats.org/drawingml/2006/main" prst="straightConnector1">
          <a:avLst/>
        </a:prstGeom>
        <a:ln xmlns:a="http://schemas.openxmlformats.org/drawingml/2006/main">
          <a:solidFill>
            <a:srgbClr val="0A3E50"/>
          </a:solidFill>
          <a:tailEnd type="triangle" w="sm" len="sm"/>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0.71591</cdr:x>
      <cdr:y>0.2843</cdr:y>
    </cdr:from>
    <cdr:to>
      <cdr:x>0.93936</cdr:x>
      <cdr:y>0.45281</cdr:y>
    </cdr:to>
    <cdr:sp macro="" textlink="">
      <cdr:nvSpPr>
        <cdr:cNvPr id="6" name="Text Box 5"/>
        <cdr:cNvSpPr txBox="1"/>
      </cdr:nvSpPr>
      <cdr:spPr>
        <a:xfrm xmlns:a="http://schemas.openxmlformats.org/drawingml/2006/main">
          <a:off x="3298598" y="685646"/>
          <a:ext cx="1029560" cy="406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0A3E50"/>
              </a:solidFill>
              <a:latin typeface="Source Sans Pro" panose="020B0503030403020204" pitchFamily="34" charset="0"/>
              <a:ea typeface="Source Sans Pro" panose="020B0503030403020204" pitchFamily="34" charset="0"/>
            </a:rPr>
            <a:t>April's</a:t>
          </a:r>
          <a:r>
            <a:rPr lang="en-IE" sz="900" baseline="0">
              <a:solidFill>
                <a:srgbClr val="0A3E50"/>
              </a:solidFill>
              <a:latin typeface="Source Sans Pro" panose="020B0503030403020204" pitchFamily="34" charset="0"/>
              <a:ea typeface="Source Sans Pro" panose="020B0503030403020204" pitchFamily="34" charset="0"/>
            </a:rPr>
            <a:t> S</a:t>
          </a:r>
          <a:r>
            <a:rPr lang="en-IE" sz="900">
              <a:solidFill>
                <a:srgbClr val="0A3E50"/>
              </a:solidFill>
              <a:latin typeface="Source Sans Pro" panose="020B0503030403020204" pitchFamily="34" charset="0"/>
              <a:ea typeface="Source Sans Pro" panose="020B0503030403020204" pitchFamily="34" charset="0"/>
            </a:rPr>
            <a:t>oft Brexit</a:t>
          </a:r>
          <a:r>
            <a:rPr lang="en-IE" sz="900" baseline="0">
              <a:solidFill>
                <a:srgbClr val="0A3E50"/>
              </a:solidFill>
              <a:latin typeface="Source Sans Pro" panose="020B0503030403020204" pitchFamily="34" charset="0"/>
              <a:ea typeface="Source Sans Pro" panose="020B0503030403020204" pitchFamily="34" charset="0"/>
            </a:rPr>
            <a:t> Forecasts</a:t>
          </a:r>
          <a:endParaRPr lang="en-IE" sz="900">
            <a:solidFill>
              <a:srgbClr val="0A3E50"/>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0.84063</cdr:x>
      <cdr:y>0.37915</cdr:y>
    </cdr:from>
    <cdr:to>
      <cdr:x>0.88557</cdr:x>
      <cdr:y>0.43638</cdr:y>
    </cdr:to>
    <cdr:cxnSp macro="">
      <cdr:nvCxnSpPr>
        <cdr:cNvPr id="7" name="Straight Arrow Connector 6">
          <a:extLst xmlns:a="http://schemas.openxmlformats.org/drawingml/2006/main">
            <a:ext uri="{FF2B5EF4-FFF2-40B4-BE49-F238E27FC236}">
              <a16:creationId xmlns:a16="http://schemas.microsoft.com/office/drawing/2014/main" id="{2420A3EE-3674-4F0B-BFFF-AE735F104226}"/>
            </a:ext>
          </a:extLst>
        </cdr:cNvPr>
        <cdr:cNvCxnSpPr/>
      </cdr:nvCxnSpPr>
      <cdr:spPr>
        <a:xfrm xmlns:a="http://schemas.openxmlformats.org/drawingml/2006/main">
          <a:off x="3873260" y="914400"/>
          <a:ext cx="207034" cy="138023"/>
        </a:xfrm>
        <a:prstGeom xmlns:a="http://schemas.openxmlformats.org/drawingml/2006/main" prst="straightConnector1">
          <a:avLst/>
        </a:prstGeom>
        <a:ln xmlns:a="http://schemas.openxmlformats.org/drawingml/2006/main">
          <a:solidFill>
            <a:srgbClr val="0A3D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00000000-0008-0000-10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4607560</xdr:colOff>
      <xdr:row>13</xdr:row>
      <xdr:rowOff>125730</xdr:rowOff>
    </xdr:to>
    <xdr:graphicFrame macro="">
      <xdr:nvGraphicFramePr>
        <xdr:cNvPr id="4" name="Chart 3">
          <a:extLst>
            <a:ext uri="{FF2B5EF4-FFF2-40B4-BE49-F238E27FC236}">
              <a16:creationId xmlns:a16="http://schemas.microsoft.com/office/drawing/2014/main" id="{2D4CB02E-81C9-47F9-99D9-6E3755A1CD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4572000</xdr:colOff>
      <xdr:row>16</xdr:row>
      <xdr:rowOff>76200</xdr:rowOff>
    </xdr:to>
    <xdr:graphicFrame macro="">
      <xdr:nvGraphicFramePr>
        <xdr:cNvPr id="2" name="Chart 1">
          <a:extLst>
            <a:ext uri="{FF2B5EF4-FFF2-40B4-BE49-F238E27FC236}">
              <a16:creationId xmlns:a16="http://schemas.microsoft.com/office/drawing/2014/main" id="{17C3CE8C-BD1C-441B-8D54-C844B74BA1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0.06875</cdr:x>
      <cdr:y>0.05035</cdr:y>
    </cdr:from>
    <cdr:to>
      <cdr:x>0.17917</cdr:x>
      <cdr:y>0.14757</cdr:y>
    </cdr:to>
    <cdr:sp macro="" textlink="">
      <cdr:nvSpPr>
        <cdr:cNvPr id="2" name="TextBox 1">
          <a:extLst xmlns:a="http://schemas.openxmlformats.org/drawingml/2006/main">
            <a:ext uri="{FF2B5EF4-FFF2-40B4-BE49-F238E27FC236}">
              <a16:creationId xmlns:a16="http://schemas.microsoft.com/office/drawing/2014/main" id="{2D56EDE7-6570-41BA-BE91-5947E65087DE}"/>
            </a:ext>
          </a:extLst>
        </cdr:cNvPr>
        <cdr:cNvSpPr txBox="1"/>
      </cdr:nvSpPr>
      <cdr:spPr>
        <a:xfrm xmlns:a="http://schemas.openxmlformats.org/drawingml/2006/main">
          <a:off x="314325" y="138113"/>
          <a:ext cx="5048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A3D50"/>
              </a:solidFill>
            </a:rPr>
            <a:t>GDP</a:t>
          </a:r>
        </a:p>
      </cdr:txBody>
    </cdr:sp>
  </cdr:relSizeAnchor>
  <cdr:relSizeAnchor xmlns:cdr="http://schemas.openxmlformats.org/drawingml/2006/chartDrawing">
    <cdr:from>
      <cdr:x>0.14444</cdr:x>
      <cdr:y>0.16088</cdr:y>
    </cdr:from>
    <cdr:to>
      <cdr:x>0.25486</cdr:x>
      <cdr:y>0.2581</cdr:y>
    </cdr:to>
    <cdr:sp macro="" textlink="">
      <cdr:nvSpPr>
        <cdr:cNvPr id="3" name="TextBox 1">
          <a:extLst xmlns:a="http://schemas.openxmlformats.org/drawingml/2006/main">
            <a:ext uri="{FF2B5EF4-FFF2-40B4-BE49-F238E27FC236}">
              <a16:creationId xmlns:a16="http://schemas.microsoft.com/office/drawing/2014/main" id="{A873F832-3CA5-49FD-8787-BD03E1C7BBD1}"/>
            </a:ext>
          </a:extLst>
        </cdr:cNvPr>
        <cdr:cNvSpPr txBox="1"/>
      </cdr:nvSpPr>
      <cdr:spPr>
        <a:xfrm xmlns:a="http://schemas.openxmlformats.org/drawingml/2006/main">
          <a:off x="660400" y="441325"/>
          <a:ext cx="5048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F4A0DD"/>
              </a:solidFill>
            </a:rPr>
            <a:t>GNI*</a:t>
          </a:r>
        </a:p>
      </cdr:txBody>
    </cdr:sp>
  </cdr:relSizeAnchor>
  <cdr:relSizeAnchor xmlns:cdr="http://schemas.openxmlformats.org/drawingml/2006/chartDrawing">
    <cdr:from>
      <cdr:x>0.11667</cdr:x>
      <cdr:y>0.12674</cdr:y>
    </cdr:from>
    <cdr:to>
      <cdr:x>0.11875</cdr:x>
      <cdr:y>0.38021</cdr:y>
    </cdr:to>
    <cdr:cxnSp macro="">
      <cdr:nvCxnSpPr>
        <cdr:cNvPr id="5" name="Straight Arrow Connector 4">
          <a:extLst xmlns:a="http://schemas.openxmlformats.org/drawingml/2006/main">
            <a:ext uri="{FF2B5EF4-FFF2-40B4-BE49-F238E27FC236}">
              <a16:creationId xmlns:a16="http://schemas.microsoft.com/office/drawing/2014/main" id="{BAF54B17-9E25-4017-BEA8-8186F71C9961}"/>
            </a:ext>
          </a:extLst>
        </cdr:cNvPr>
        <cdr:cNvCxnSpPr/>
      </cdr:nvCxnSpPr>
      <cdr:spPr>
        <a:xfrm xmlns:a="http://schemas.openxmlformats.org/drawingml/2006/main">
          <a:off x="533400" y="347663"/>
          <a:ext cx="9525" cy="695325"/>
        </a:xfrm>
        <a:prstGeom xmlns:a="http://schemas.openxmlformats.org/drawingml/2006/main" prst="straightConnector1">
          <a:avLst/>
        </a:prstGeom>
        <a:ln xmlns:a="http://schemas.openxmlformats.org/drawingml/2006/main" w="15875">
          <a:solidFill>
            <a:srgbClr val="0A3D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0.16319</cdr:x>
      <cdr:y>0.24132</cdr:y>
    </cdr:from>
    <cdr:to>
      <cdr:x>0.1875</cdr:x>
      <cdr:y>0.52546</cdr:y>
    </cdr:to>
    <cdr:cxnSp macro="">
      <cdr:nvCxnSpPr>
        <cdr:cNvPr id="6" name="Straight Arrow Connector 5">
          <a:extLst xmlns:a="http://schemas.openxmlformats.org/drawingml/2006/main">
            <a:ext uri="{FF2B5EF4-FFF2-40B4-BE49-F238E27FC236}">
              <a16:creationId xmlns:a16="http://schemas.microsoft.com/office/drawing/2014/main" id="{3167B14B-075A-4D82-BB34-6B392D3EED26}"/>
            </a:ext>
          </a:extLst>
        </cdr:cNvPr>
        <cdr:cNvCxnSpPr/>
      </cdr:nvCxnSpPr>
      <cdr:spPr>
        <a:xfrm xmlns:a="http://schemas.openxmlformats.org/drawingml/2006/main" flipH="1">
          <a:off x="746125" y="661988"/>
          <a:ext cx="111125" cy="779462"/>
        </a:xfrm>
        <a:prstGeom xmlns:a="http://schemas.openxmlformats.org/drawingml/2006/main" prst="straightConnector1">
          <a:avLst/>
        </a:prstGeom>
        <a:ln xmlns:a="http://schemas.openxmlformats.org/drawingml/2006/main" w="15875">
          <a:solidFill>
            <a:srgbClr val="F4A0DD"/>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4</xdr:row>
      <xdr:rowOff>57150</xdr:rowOff>
    </xdr:to>
    <xdr:sp macro="" textlink="">
      <xdr:nvSpPr>
        <xdr:cNvPr id="9220" name="Text Box 2">
          <a:extLst>
            <a:ext uri="{FF2B5EF4-FFF2-40B4-BE49-F238E27FC236}">
              <a16:creationId xmlns:a16="http://schemas.microsoft.com/office/drawing/2014/main" id="{8F055F01-A53B-4D1B-A6BB-012854D08886}"/>
            </a:ext>
          </a:extLst>
        </xdr:cNvPr>
        <xdr:cNvSpPr txBox="1">
          <a:spLocks noChangeArrowheads="1"/>
        </xdr:cNvSpPr>
      </xdr:nvSpPr>
      <xdr:spPr bwMode="auto">
        <a:xfrm>
          <a:off x="0" y="381000"/>
          <a:ext cx="22669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A. GDP-based Debt Rule</a:t>
          </a:r>
          <a:endParaRPr lang="en-IE" sz="1050" b="0" i="0" u="none" strike="noStrike" baseline="0">
            <a:solidFill>
              <a:srgbClr val="17365D"/>
            </a:solidFill>
            <a:latin typeface="Calibri"/>
          </a:endParaRPr>
        </a:p>
        <a:p>
          <a:pPr algn="l" rtl="0">
            <a:defRPr sz="1000"/>
          </a:pPr>
          <a:r>
            <a:rPr lang="en-IE" sz="900" b="1" i="0" u="none" strike="noStrike" baseline="0">
              <a:solidFill>
                <a:srgbClr val="7F7F7F"/>
              </a:solidFill>
              <a:latin typeface="Source Sans Pro"/>
            </a:rPr>
            <a:t>% GDP</a:t>
          </a:r>
        </a:p>
      </xdr:txBody>
    </xdr:sp>
    <xdr:clientData/>
  </xdr:twoCellAnchor>
  <xdr:twoCellAnchor>
    <xdr:from>
      <xdr:col>3</xdr:col>
      <xdr:colOff>400050</xdr:colOff>
      <xdr:row>1</xdr:row>
      <xdr:rowOff>123825</xdr:rowOff>
    </xdr:from>
    <xdr:to>
      <xdr:col>7</xdr:col>
      <xdr:colOff>485775</xdr:colOff>
      <xdr:row>3</xdr:row>
      <xdr:rowOff>180975</xdr:rowOff>
    </xdr:to>
    <xdr:sp macro="" textlink="">
      <xdr:nvSpPr>
        <xdr:cNvPr id="9219" name="Text Box 3">
          <a:extLst>
            <a:ext uri="{FF2B5EF4-FFF2-40B4-BE49-F238E27FC236}">
              <a16:creationId xmlns:a16="http://schemas.microsoft.com/office/drawing/2014/main" id="{CE0F28A0-EAE4-4A74-B449-395BCC898C7E}"/>
            </a:ext>
          </a:extLst>
        </xdr:cNvPr>
        <xdr:cNvSpPr txBox="1">
          <a:spLocks noChangeArrowheads="1"/>
        </xdr:cNvSpPr>
      </xdr:nvSpPr>
      <xdr:spPr bwMode="auto">
        <a:xfrm>
          <a:off x="2228850" y="314325"/>
          <a:ext cx="25241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B. GNI*-based Debt Rule</a:t>
          </a:r>
          <a:endParaRPr lang="en-IE" sz="1050" b="0" i="0" u="none" strike="noStrike" baseline="0">
            <a:solidFill>
              <a:srgbClr val="17365D"/>
            </a:solidFill>
            <a:latin typeface="Calibri"/>
          </a:endParaRPr>
        </a:p>
        <a:p>
          <a:pPr algn="l" rtl="0">
            <a:defRPr sz="1000"/>
          </a:pPr>
          <a:r>
            <a:rPr lang="en-IE" sz="900" b="1" i="0" u="none" strike="noStrike" baseline="0">
              <a:solidFill>
                <a:srgbClr val="7F7F7F"/>
              </a:solidFill>
              <a:latin typeface="Source Sans Pro"/>
            </a:rPr>
            <a:t>% GNI*</a:t>
          </a:r>
        </a:p>
      </xdr:txBody>
    </xdr:sp>
    <xdr:clientData/>
  </xdr:twoCellAnchor>
  <xdr:twoCellAnchor>
    <xdr:from>
      <xdr:col>0</xdr:col>
      <xdr:colOff>0</xdr:colOff>
      <xdr:row>4</xdr:row>
      <xdr:rowOff>0</xdr:rowOff>
    </xdr:from>
    <xdr:to>
      <xdr:col>3</xdr:col>
      <xdr:colOff>402590</xdr:colOff>
      <xdr:row>16</xdr:row>
      <xdr:rowOff>49530</xdr:rowOff>
    </xdr:to>
    <xdr:graphicFrame macro="">
      <xdr:nvGraphicFramePr>
        <xdr:cNvPr id="4" name="Chart 3">
          <a:extLst>
            <a:ext uri="{FF2B5EF4-FFF2-40B4-BE49-F238E27FC236}">
              <a16:creationId xmlns:a16="http://schemas.microsoft.com/office/drawing/2014/main"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381000</xdr:colOff>
      <xdr:row>4</xdr:row>
      <xdr:rowOff>0</xdr:rowOff>
    </xdr:from>
    <xdr:to>
      <xdr:col>7</xdr:col>
      <xdr:colOff>173990</xdr:colOff>
      <xdr:row>16</xdr:row>
      <xdr:rowOff>49530</xdr:rowOff>
    </xdr:to>
    <xdr:graphicFrame macro="">
      <xdr:nvGraphicFramePr>
        <xdr:cNvPr id="5" name="Chart 4">
          <a:extLst>
            <a:ext uri="{FF2B5EF4-FFF2-40B4-BE49-F238E27FC236}">
              <a16:creationId xmlns:a16="http://schemas.microsoft.com/office/drawing/2014/main" id="{88DEEA7E-2CE3-4EF7-8E2F-1592DE8303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142875</xdr:rowOff>
    </xdr:from>
    <xdr:to>
      <xdr:col>3</xdr:col>
      <xdr:colOff>438150</xdr:colOff>
      <xdr:row>24</xdr:row>
      <xdr:rowOff>9525</xdr:rowOff>
    </xdr:to>
    <xdr:sp macro="" textlink="">
      <xdr:nvSpPr>
        <xdr:cNvPr id="6" name="Text Box 2">
          <a:extLst>
            <a:ext uri="{FF2B5EF4-FFF2-40B4-BE49-F238E27FC236}">
              <a16:creationId xmlns:a16="http://schemas.microsoft.com/office/drawing/2014/main" id="{9B4A1721-AFC9-44B9-BCC7-3D020EA89997}"/>
            </a:ext>
          </a:extLst>
        </xdr:cNvPr>
        <xdr:cNvSpPr txBox="1">
          <a:spLocks noChangeArrowheads="1"/>
        </xdr:cNvSpPr>
      </xdr:nvSpPr>
      <xdr:spPr bwMode="auto">
        <a:xfrm>
          <a:off x="0" y="4219575"/>
          <a:ext cx="22669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A. GDP-based Debt Rule</a:t>
          </a:r>
          <a:endParaRPr lang="en-IE" sz="1050" b="0" i="0" u="none" strike="noStrike" baseline="0">
            <a:solidFill>
              <a:srgbClr val="17365D"/>
            </a:solidFill>
            <a:latin typeface="Calibri"/>
          </a:endParaRPr>
        </a:p>
        <a:p>
          <a:pPr algn="l" rtl="0">
            <a:defRPr sz="1000"/>
          </a:pPr>
          <a:r>
            <a:rPr lang="en-IE" sz="900" b="1" i="0" u="none" strike="noStrike" baseline="0">
              <a:solidFill>
                <a:srgbClr val="7F7F7F"/>
              </a:solidFill>
              <a:latin typeface="Source Sans Pro"/>
            </a:rPr>
            <a:t>% GDP</a:t>
          </a:r>
        </a:p>
      </xdr:txBody>
    </xdr:sp>
    <xdr:clientData/>
  </xdr:twoCellAnchor>
  <xdr:twoCellAnchor>
    <xdr:from>
      <xdr:col>13</xdr:col>
      <xdr:colOff>28575</xdr:colOff>
      <xdr:row>21</xdr:row>
      <xdr:rowOff>123825</xdr:rowOff>
    </xdr:from>
    <xdr:to>
      <xdr:col>17</xdr:col>
      <xdr:colOff>114300</xdr:colOff>
      <xdr:row>23</xdr:row>
      <xdr:rowOff>180975</xdr:rowOff>
    </xdr:to>
    <xdr:sp macro="" textlink="">
      <xdr:nvSpPr>
        <xdr:cNvPr id="7" name="Text Box 3">
          <a:extLst>
            <a:ext uri="{FF2B5EF4-FFF2-40B4-BE49-F238E27FC236}">
              <a16:creationId xmlns:a16="http://schemas.microsoft.com/office/drawing/2014/main" id="{FC33D7F7-A335-4FF8-95C0-F7D48BAB5B62}"/>
            </a:ext>
          </a:extLst>
        </xdr:cNvPr>
        <xdr:cNvSpPr txBox="1">
          <a:spLocks noChangeArrowheads="1"/>
        </xdr:cNvSpPr>
      </xdr:nvSpPr>
      <xdr:spPr bwMode="auto">
        <a:xfrm>
          <a:off x="7953375" y="4200525"/>
          <a:ext cx="25241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B. GNI*-based Debt Rule</a:t>
          </a:r>
          <a:endParaRPr lang="en-IE" sz="1050" b="0" i="0" u="none" strike="noStrike" baseline="0">
            <a:solidFill>
              <a:srgbClr val="17365D"/>
            </a:solidFill>
            <a:latin typeface="Calibri"/>
          </a:endParaRPr>
        </a:p>
        <a:p>
          <a:pPr algn="l" rtl="0">
            <a:defRPr sz="1000"/>
          </a:pPr>
          <a:r>
            <a:rPr lang="en-IE" sz="900" b="1" i="0" u="none" strike="noStrike" baseline="0">
              <a:solidFill>
                <a:srgbClr val="7F7F7F"/>
              </a:solidFill>
              <a:latin typeface="Source Sans Pro"/>
            </a:rPr>
            <a:t>% GNI*</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13</xdr:row>
      <xdr:rowOff>154940</xdr:rowOff>
    </xdr:to>
    <xdr:graphicFrame macro="">
      <xdr:nvGraphicFramePr>
        <xdr:cNvPr id="2" name="Chart 1">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0.05944</cdr:x>
      <cdr:y>0.38607</cdr:y>
    </cdr:from>
    <cdr:to>
      <cdr:x>0.13231</cdr:x>
      <cdr:y>0.4645</cdr:y>
    </cdr:to>
    <cdr:sp macro="" textlink="">
      <cdr:nvSpPr>
        <cdr:cNvPr id="2" name="TextBox 1"/>
        <cdr:cNvSpPr txBox="1"/>
      </cdr:nvSpPr>
      <cdr:spPr>
        <a:xfrm xmlns:a="http://schemas.openxmlformats.org/drawingml/2006/main">
          <a:off x="369732" y="1154689"/>
          <a:ext cx="453239" cy="23457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2003</a:t>
          </a:r>
        </a:p>
      </cdr:txBody>
    </cdr:sp>
  </cdr:relSizeAnchor>
  <cdr:relSizeAnchor xmlns:cdr="http://schemas.openxmlformats.org/drawingml/2006/chartDrawing">
    <cdr:from>
      <cdr:x>0.11346</cdr:x>
      <cdr:y>0.46225</cdr:y>
    </cdr:from>
    <cdr:to>
      <cdr:x>0.18632</cdr:x>
      <cdr:y>0.52229</cdr:y>
    </cdr:to>
    <cdr:sp macro="" textlink="">
      <cdr:nvSpPr>
        <cdr:cNvPr id="3" name="TextBox 2"/>
        <cdr:cNvSpPr txBox="1"/>
      </cdr:nvSpPr>
      <cdr:spPr>
        <a:xfrm xmlns:a="http://schemas.openxmlformats.org/drawingml/2006/main">
          <a:off x="705693" y="1382513"/>
          <a:ext cx="453176" cy="1795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2004</a:t>
          </a:r>
        </a:p>
      </cdr:txBody>
    </cdr:sp>
  </cdr:relSizeAnchor>
  <cdr:relSizeAnchor xmlns:cdr="http://schemas.openxmlformats.org/drawingml/2006/chartDrawing">
    <cdr:from>
      <cdr:x>0.14835</cdr:x>
      <cdr:y>0.34367</cdr:y>
    </cdr:from>
    <cdr:to>
      <cdr:x>0.22122</cdr:x>
      <cdr:y>0.4221</cdr:y>
    </cdr:to>
    <cdr:sp macro="" textlink="">
      <cdr:nvSpPr>
        <cdr:cNvPr id="4" name="TextBox 3"/>
        <cdr:cNvSpPr txBox="1"/>
      </cdr:nvSpPr>
      <cdr:spPr>
        <a:xfrm xmlns:a="http://schemas.openxmlformats.org/drawingml/2006/main">
          <a:off x="922685" y="1027851"/>
          <a:ext cx="453239" cy="23457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2005</a:t>
          </a:r>
        </a:p>
      </cdr:txBody>
    </cdr:sp>
  </cdr:relSizeAnchor>
  <cdr:relSizeAnchor xmlns:cdr="http://schemas.openxmlformats.org/drawingml/2006/chartDrawing">
    <cdr:from>
      <cdr:x>0.19416</cdr:x>
      <cdr:y>0.28264</cdr:y>
    </cdr:from>
    <cdr:to>
      <cdr:x>0.26703</cdr:x>
      <cdr:y>0.36107</cdr:y>
    </cdr:to>
    <cdr:sp macro="" textlink="">
      <cdr:nvSpPr>
        <cdr:cNvPr id="5" name="TextBox 4"/>
        <cdr:cNvSpPr txBox="1"/>
      </cdr:nvSpPr>
      <cdr:spPr>
        <a:xfrm xmlns:a="http://schemas.openxmlformats.org/drawingml/2006/main">
          <a:off x="1207617" y="845332"/>
          <a:ext cx="453238" cy="23457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2006</a:t>
          </a:r>
        </a:p>
      </cdr:txBody>
    </cdr:sp>
  </cdr:relSizeAnchor>
  <cdr:relSizeAnchor xmlns:cdr="http://schemas.openxmlformats.org/drawingml/2006/chartDrawing">
    <cdr:from>
      <cdr:x>0.23964</cdr:x>
      <cdr:y>0.27556</cdr:y>
    </cdr:from>
    <cdr:to>
      <cdr:x>0.31251</cdr:x>
      <cdr:y>0.354</cdr:y>
    </cdr:to>
    <cdr:sp macro="" textlink="">
      <cdr:nvSpPr>
        <cdr:cNvPr id="6" name="TextBox 5"/>
        <cdr:cNvSpPr txBox="1"/>
      </cdr:nvSpPr>
      <cdr:spPr>
        <a:xfrm xmlns:a="http://schemas.openxmlformats.org/drawingml/2006/main">
          <a:off x="1490548" y="824160"/>
          <a:ext cx="453239" cy="2346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2007</a:t>
          </a:r>
        </a:p>
      </cdr:txBody>
    </cdr:sp>
  </cdr:relSizeAnchor>
  <cdr:relSizeAnchor xmlns:cdr="http://schemas.openxmlformats.org/drawingml/2006/chartDrawing">
    <cdr:from>
      <cdr:x>0.28921</cdr:x>
      <cdr:y>0.29583</cdr:y>
    </cdr:from>
    <cdr:to>
      <cdr:x>0.36208</cdr:x>
      <cdr:y>0.37426</cdr:y>
    </cdr:to>
    <cdr:sp macro="" textlink="">
      <cdr:nvSpPr>
        <cdr:cNvPr id="7" name="TextBox 6"/>
        <cdr:cNvSpPr txBox="1"/>
      </cdr:nvSpPr>
      <cdr:spPr>
        <a:xfrm xmlns:a="http://schemas.openxmlformats.org/drawingml/2006/main">
          <a:off x="1798820" y="884783"/>
          <a:ext cx="453238" cy="23457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2008</a:t>
          </a:r>
        </a:p>
      </cdr:txBody>
    </cdr:sp>
  </cdr:relSizeAnchor>
  <cdr:relSizeAnchor xmlns:cdr="http://schemas.openxmlformats.org/drawingml/2006/chartDrawing">
    <cdr:from>
      <cdr:x>0.32953</cdr:x>
      <cdr:y>0.42462</cdr:y>
    </cdr:from>
    <cdr:to>
      <cdr:x>0.4024</cdr:x>
      <cdr:y>0.50299</cdr:y>
    </cdr:to>
    <cdr:sp macro="" textlink="">
      <cdr:nvSpPr>
        <cdr:cNvPr id="8" name="TextBox 7"/>
        <cdr:cNvSpPr txBox="1"/>
      </cdr:nvSpPr>
      <cdr:spPr>
        <a:xfrm xmlns:a="http://schemas.openxmlformats.org/drawingml/2006/main">
          <a:off x="2049639" y="1269962"/>
          <a:ext cx="453239" cy="23439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2009</a:t>
          </a:r>
        </a:p>
      </cdr:txBody>
    </cdr:sp>
  </cdr:relSizeAnchor>
  <cdr:relSizeAnchor xmlns:cdr="http://schemas.openxmlformats.org/drawingml/2006/chartDrawing">
    <cdr:from>
      <cdr:x>0.37984</cdr:x>
      <cdr:y>0.51771</cdr:y>
    </cdr:from>
    <cdr:to>
      <cdr:x>0.4527</cdr:x>
      <cdr:y>0.59615</cdr:y>
    </cdr:to>
    <cdr:sp macro="" textlink="">
      <cdr:nvSpPr>
        <cdr:cNvPr id="9" name="TextBox 8"/>
        <cdr:cNvSpPr txBox="1"/>
      </cdr:nvSpPr>
      <cdr:spPr>
        <a:xfrm xmlns:a="http://schemas.openxmlformats.org/drawingml/2006/main">
          <a:off x="2362569" y="1548383"/>
          <a:ext cx="453176" cy="2346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2010</a:t>
          </a:r>
        </a:p>
      </cdr:txBody>
    </cdr:sp>
  </cdr:relSizeAnchor>
  <cdr:relSizeAnchor xmlns:cdr="http://schemas.openxmlformats.org/drawingml/2006/chartDrawing">
    <cdr:from>
      <cdr:x>0.43696</cdr:x>
      <cdr:y>0.50614</cdr:y>
    </cdr:from>
    <cdr:to>
      <cdr:x>0.50983</cdr:x>
      <cdr:y>0.58457</cdr:y>
    </cdr:to>
    <cdr:sp macro="" textlink="">
      <cdr:nvSpPr>
        <cdr:cNvPr id="10" name="TextBox 9"/>
        <cdr:cNvSpPr txBox="1"/>
      </cdr:nvSpPr>
      <cdr:spPr>
        <a:xfrm xmlns:a="http://schemas.openxmlformats.org/drawingml/2006/main">
          <a:off x="2717818" y="1513783"/>
          <a:ext cx="453238" cy="23457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2011</a:t>
          </a:r>
        </a:p>
      </cdr:txBody>
    </cdr:sp>
  </cdr:relSizeAnchor>
  <cdr:relSizeAnchor xmlns:cdr="http://schemas.openxmlformats.org/drawingml/2006/chartDrawing">
    <cdr:from>
      <cdr:x>0.47623</cdr:x>
      <cdr:y>0.50562</cdr:y>
    </cdr:from>
    <cdr:to>
      <cdr:x>0.5491</cdr:x>
      <cdr:y>0.58405</cdr:y>
    </cdr:to>
    <cdr:sp macro="" textlink="">
      <cdr:nvSpPr>
        <cdr:cNvPr id="11" name="TextBox 10"/>
        <cdr:cNvSpPr txBox="1"/>
      </cdr:nvSpPr>
      <cdr:spPr>
        <a:xfrm xmlns:a="http://schemas.openxmlformats.org/drawingml/2006/main">
          <a:off x="2962056" y="1512229"/>
          <a:ext cx="453239" cy="23457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0.53895</cdr:x>
      <cdr:y>0.50426</cdr:y>
    </cdr:from>
    <cdr:to>
      <cdr:x>0.61182</cdr:x>
      <cdr:y>0.58269</cdr:y>
    </cdr:to>
    <cdr:sp macro="" textlink="">
      <cdr:nvSpPr>
        <cdr:cNvPr id="12" name="TextBox 11"/>
        <cdr:cNvSpPr txBox="1"/>
      </cdr:nvSpPr>
      <cdr:spPr>
        <a:xfrm xmlns:a="http://schemas.openxmlformats.org/drawingml/2006/main">
          <a:off x="3352145" y="1508176"/>
          <a:ext cx="453238" cy="23457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0.59485</cdr:x>
      <cdr:y>0.40105</cdr:y>
    </cdr:from>
    <cdr:to>
      <cdr:x>0.66772</cdr:x>
      <cdr:y>0.47948</cdr:y>
    </cdr:to>
    <cdr:sp macro="" textlink="">
      <cdr:nvSpPr>
        <cdr:cNvPr id="13" name="TextBox 12"/>
        <cdr:cNvSpPr txBox="1"/>
      </cdr:nvSpPr>
      <cdr:spPr>
        <a:xfrm xmlns:a="http://schemas.openxmlformats.org/drawingml/2006/main">
          <a:off x="3699869" y="1199467"/>
          <a:ext cx="453239" cy="23457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0.64815</cdr:x>
      <cdr:y>0.35476</cdr:y>
    </cdr:from>
    <cdr:to>
      <cdr:x>0.72102</cdr:x>
      <cdr:y>0.43319</cdr:y>
    </cdr:to>
    <cdr:sp macro="" textlink="">
      <cdr:nvSpPr>
        <cdr:cNvPr id="14" name="TextBox 13"/>
        <cdr:cNvSpPr txBox="1"/>
      </cdr:nvSpPr>
      <cdr:spPr>
        <a:xfrm xmlns:a="http://schemas.openxmlformats.org/drawingml/2006/main">
          <a:off x="4031377" y="1061019"/>
          <a:ext cx="453239" cy="234573"/>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0.69281</cdr:x>
      <cdr:y>0.35394</cdr:y>
    </cdr:from>
    <cdr:to>
      <cdr:x>0.76568</cdr:x>
      <cdr:y>0.43238</cdr:y>
    </cdr:to>
    <cdr:sp macro="" textlink="">
      <cdr:nvSpPr>
        <cdr:cNvPr id="15" name="TextBox 14"/>
        <cdr:cNvSpPr txBox="1"/>
      </cdr:nvSpPr>
      <cdr:spPr>
        <a:xfrm xmlns:a="http://schemas.openxmlformats.org/drawingml/2006/main">
          <a:off x="4309182" y="1058567"/>
          <a:ext cx="453239" cy="2346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0.77583</cdr:x>
      <cdr:y>0.31959</cdr:y>
    </cdr:from>
    <cdr:to>
      <cdr:x>0.85736</cdr:x>
      <cdr:y>0.39196</cdr:y>
    </cdr:to>
    <cdr:sp macro="" textlink="">
      <cdr:nvSpPr>
        <cdr:cNvPr id="19" name="TextBox 18"/>
        <cdr:cNvSpPr txBox="1"/>
      </cdr:nvSpPr>
      <cdr:spPr>
        <a:xfrm xmlns:a="http://schemas.openxmlformats.org/drawingml/2006/main">
          <a:off x="3630862" y="719218"/>
          <a:ext cx="381557" cy="1628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0.73459</cdr:x>
      <cdr:y>0.33316</cdr:y>
    </cdr:from>
    <cdr:to>
      <cdr:x>0.81611</cdr:x>
      <cdr:y>0.40224</cdr:y>
    </cdr:to>
    <cdr:sp macro="" textlink="">
      <cdr:nvSpPr>
        <cdr:cNvPr id="20" name="TextBox 19"/>
        <cdr:cNvSpPr txBox="1"/>
      </cdr:nvSpPr>
      <cdr:spPr>
        <a:xfrm xmlns:a="http://schemas.openxmlformats.org/drawingml/2006/main">
          <a:off x="4569030" y="996445"/>
          <a:ext cx="507041" cy="2066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0.82196</cdr:x>
      <cdr:y>0.19276</cdr:y>
    </cdr:from>
    <cdr:to>
      <cdr:x>0.90349</cdr:x>
      <cdr:y>0.26513</cdr:y>
    </cdr:to>
    <cdr:sp macro="" textlink="">
      <cdr:nvSpPr>
        <cdr:cNvPr id="18" name="TextBox 1"/>
        <cdr:cNvSpPr txBox="1"/>
      </cdr:nvSpPr>
      <cdr:spPr>
        <a:xfrm xmlns:a="http://schemas.openxmlformats.org/drawingml/2006/main">
          <a:off x="3846749" y="433795"/>
          <a:ext cx="381556" cy="162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mn-lt"/>
              <a:ea typeface="+mn-ea"/>
              <a:cs typeface="+mn-cs"/>
            </a:rPr>
            <a:t>2019</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0.88872</cdr:x>
      <cdr:y>0.09979</cdr:y>
    </cdr:from>
    <cdr:to>
      <cdr:x>0.97025</cdr:x>
      <cdr:y>0.17216</cdr:y>
    </cdr:to>
    <cdr:sp macro="" textlink="">
      <cdr:nvSpPr>
        <cdr:cNvPr id="21" name="TextBox 1">
          <a:extLst xmlns:a="http://schemas.openxmlformats.org/drawingml/2006/main">
            <a:ext uri="{FF2B5EF4-FFF2-40B4-BE49-F238E27FC236}">
              <a16:creationId xmlns:a16="http://schemas.microsoft.com/office/drawing/2014/main" id="{03FCD205-3ACF-44C9-BF4A-DF4F52DA56D3}"/>
            </a:ext>
          </a:extLst>
        </cdr:cNvPr>
        <cdr:cNvSpPr txBox="1"/>
      </cdr:nvSpPr>
      <cdr:spPr>
        <a:xfrm xmlns:a="http://schemas.openxmlformats.org/drawingml/2006/main">
          <a:off x="5527675" y="298450"/>
          <a:ext cx="507101" cy="2164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mn-lt"/>
              <a:ea typeface="+mn-ea"/>
              <a:cs typeface="+mn-cs"/>
            </a:rPr>
            <a:t>2020</a:t>
          </a:r>
        </a:p>
        <a:p xmlns:a="http://schemas.openxmlformats.org/drawingml/2006/main">
          <a:pPr marL="0" indent="0"/>
          <a:endParaRPr lang="en-IE" sz="600">
            <a:latin typeface="+mn-lt"/>
            <a:ea typeface="+mn-ea"/>
            <a:cs typeface="+mn-cs"/>
          </a:endParaRP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0.63128</cdr:x>
      <cdr:y>0.11005</cdr:y>
    </cdr:from>
    <cdr:to>
      <cdr:x>0.87517</cdr:x>
      <cdr:y>0.40105</cdr:y>
    </cdr:to>
    <cdr:cxnSp macro="">
      <cdr:nvCxnSpPr>
        <cdr:cNvPr id="17" name="Straight Arrow Connector 16">
          <a:extLst xmlns:a="http://schemas.openxmlformats.org/drawingml/2006/main">
            <a:ext uri="{FF2B5EF4-FFF2-40B4-BE49-F238E27FC236}">
              <a16:creationId xmlns:a16="http://schemas.microsoft.com/office/drawing/2014/main" id="{B90E6A1D-3CD1-4B93-A249-40C6F1CF97E2}"/>
            </a:ext>
          </a:extLst>
        </cdr:cNvPr>
        <cdr:cNvCxnSpPr>
          <a:stCxn xmlns:a="http://schemas.openxmlformats.org/drawingml/2006/main" id="13" idx="0"/>
        </cdr:cNvCxnSpPr>
      </cdr:nvCxnSpPr>
      <cdr:spPr>
        <a:xfrm xmlns:a="http://schemas.openxmlformats.org/drawingml/2006/main" flipV="1">
          <a:off x="2954382" y="247650"/>
          <a:ext cx="1141368" cy="65488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07.xml><?xml version="1.0" encoding="utf-8"?>
<xdr:wsDr xmlns:xdr="http://schemas.openxmlformats.org/drawingml/2006/spreadsheetDrawing" xmlns:a="http://schemas.openxmlformats.org/drawingml/2006/main">
  <xdr:twoCellAnchor>
    <xdr:from>
      <xdr:col>0</xdr:col>
      <xdr:colOff>1</xdr:colOff>
      <xdr:row>1</xdr:row>
      <xdr:rowOff>190499</xdr:rowOff>
    </xdr:from>
    <xdr:to>
      <xdr:col>0</xdr:col>
      <xdr:colOff>5724525</xdr:colOff>
      <xdr:row>14</xdr:row>
      <xdr:rowOff>28574</xdr:rowOff>
    </xdr:to>
    <xdr:graphicFrame macro="">
      <xdr:nvGraphicFramePr>
        <xdr:cNvPr id="2" name="Chart 1">
          <a:extLst>
            <a:ext uri="{FF2B5EF4-FFF2-40B4-BE49-F238E27FC236}">
              <a16:creationId xmlns:a16="http://schemas.microsoft.com/office/drawing/2014/main" id="{AD0802BA-E649-46FD-A516-1DFDDA3B6E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0.17044</cdr:x>
      <cdr:y>0.64363</cdr:y>
    </cdr:from>
    <cdr:to>
      <cdr:x>0.33333</cdr:x>
      <cdr:y>0.92412</cdr:y>
    </cdr:to>
    <cdr:sp macro="" textlink="">
      <cdr:nvSpPr>
        <cdr:cNvPr id="2" name="TextBox 1">
          <a:extLst xmlns:a="http://schemas.openxmlformats.org/drawingml/2006/main">
            <a:ext uri="{FF2B5EF4-FFF2-40B4-BE49-F238E27FC236}">
              <a16:creationId xmlns:a16="http://schemas.microsoft.com/office/drawing/2014/main" id="{8315F17F-F689-4D13-B042-8F040807528A}"/>
            </a:ext>
          </a:extLst>
        </cdr:cNvPr>
        <cdr:cNvSpPr txBox="1"/>
      </cdr:nvSpPr>
      <cdr:spPr>
        <a:xfrm xmlns:a="http://schemas.openxmlformats.org/drawingml/2006/main">
          <a:off x="717550" y="1508125"/>
          <a:ext cx="685800" cy="6572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t>MTO</a:t>
          </a:r>
        </a:p>
        <a:p xmlns:a="http://schemas.openxmlformats.org/drawingml/2006/main">
          <a:r>
            <a:rPr lang="en-IE" sz="1100"/>
            <a:t>Breach</a:t>
          </a:r>
        </a:p>
        <a:p xmlns:a="http://schemas.openxmlformats.org/drawingml/2006/main">
          <a:endParaRPr lang="en-IE" sz="1100"/>
        </a:p>
      </cdr:txBody>
    </cdr:sp>
  </cdr:relSizeAnchor>
  <cdr:relSizeAnchor xmlns:cdr="http://schemas.openxmlformats.org/drawingml/2006/chartDrawing">
    <cdr:from>
      <cdr:x>0.18552</cdr:x>
      <cdr:y>0.46341</cdr:y>
    </cdr:from>
    <cdr:to>
      <cdr:x>0.18552</cdr:x>
      <cdr:y>0.85366</cdr:y>
    </cdr:to>
    <cdr:cxnSp macro="">
      <cdr:nvCxnSpPr>
        <cdr:cNvPr id="10" name="Straight Arrow Connector 9">
          <a:extLst xmlns:a="http://schemas.openxmlformats.org/drawingml/2006/main">
            <a:ext uri="{FF2B5EF4-FFF2-40B4-BE49-F238E27FC236}">
              <a16:creationId xmlns:a16="http://schemas.microsoft.com/office/drawing/2014/main" id="{5C198C45-C543-4AFE-B280-63F0836A618C}"/>
            </a:ext>
          </a:extLst>
        </cdr:cNvPr>
        <cdr:cNvCxnSpPr/>
      </cdr:nvCxnSpPr>
      <cdr:spPr>
        <a:xfrm xmlns:a="http://schemas.openxmlformats.org/drawingml/2006/main">
          <a:off x="781050" y="1085850"/>
          <a:ext cx="0" cy="914400"/>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0.16063</cdr:x>
      <cdr:y>0.02846</cdr:y>
    </cdr:from>
    <cdr:to>
      <cdr:x>0.54299</cdr:x>
      <cdr:y>0.1626</cdr:y>
    </cdr:to>
    <cdr:sp macro="" textlink="">
      <cdr:nvSpPr>
        <cdr:cNvPr id="12" name="TextBox 11">
          <a:extLst xmlns:a="http://schemas.openxmlformats.org/drawingml/2006/main">
            <a:ext uri="{FF2B5EF4-FFF2-40B4-BE49-F238E27FC236}">
              <a16:creationId xmlns:a16="http://schemas.microsoft.com/office/drawing/2014/main" id="{28BC5F26-89BE-48DB-BC91-01C1229AE272}"/>
            </a:ext>
          </a:extLst>
        </cdr:cNvPr>
        <cdr:cNvSpPr txBox="1"/>
      </cdr:nvSpPr>
      <cdr:spPr>
        <a:xfrm xmlns:a="http://schemas.openxmlformats.org/drawingml/2006/main">
          <a:off x="676275" y="66675"/>
          <a:ext cx="160972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368172"/>
              </a:solidFill>
            </a:rPr>
            <a:t>Structural Balance</a:t>
          </a:r>
        </a:p>
      </cdr:txBody>
    </cdr:sp>
  </cdr:relSizeAnchor>
  <cdr:relSizeAnchor xmlns:cdr="http://schemas.openxmlformats.org/drawingml/2006/chartDrawing">
    <cdr:from>
      <cdr:x>0.35473</cdr:x>
      <cdr:y>0.7089</cdr:y>
    </cdr:from>
    <cdr:to>
      <cdr:x>0.73708</cdr:x>
      <cdr:y>0.89454</cdr:y>
    </cdr:to>
    <cdr:sp macro="" textlink="">
      <cdr:nvSpPr>
        <cdr:cNvPr id="13" name="TextBox 1">
          <a:extLst xmlns:a="http://schemas.openxmlformats.org/drawingml/2006/main">
            <a:ext uri="{FF2B5EF4-FFF2-40B4-BE49-F238E27FC236}">
              <a16:creationId xmlns:a16="http://schemas.microsoft.com/office/drawing/2014/main" id="{6F8B7406-E6F9-401E-A5AD-B5714FABAEF4}"/>
            </a:ext>
          </a:extLst>
        </cdr:cNvPr>
        <cdr:cNvSpPr txBox="1"/>
      </cdr:nvSpPr>
      <cdr:spPr>
        <a:xfrm xmlns:a="http://schemas.openxmlformats.org/drawingml/2006/main">
          <a:off x="2030635" y="1769095"/>
          <a:ext cx="2188771" cy="4632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24564C"/>
              </a:solidFill>
            </a:rPr>
            <a:t>Structural Balance Excl. excess CT</a:t>
          </a:r>
        </a:p>
        <a:p xmlns:a="http://schemas.openxmlformats.org/drawingml/2006/main">
          <a:endParaRPr lang="en-IE" sz="1100">
            <a:solidFill>
              <a:schemeClr val="accent5">
                <a:lumMod val="50000"/>
              </a:schemeClr>
            </a:solidFill>
          </a:endParaRPr>
        </a:p>
      </cdr:txBody>
    </cdr:sp>
  </cdr:relSizeAnchor>
</c:userShapes>
</file>

<file path=xl/drawings/drawing109.xml><?xml version="1.0" encoding="utf-8"?>
<xdr:wsDr xmlns:xdr="http://schemas.openxmlformats.org/drawingml/2006/spreadsheetDrawing" xmlns:a="http://schemas.openxmlformats.org/drawingml/2006/main">
  <xdr:twoCellAnchor editAs="oneCell">
    <xdr:from>
      <xdr:col>0</xdr:col>
      <xdr:colOff>0</xdr:colOff>
      <xdr:row>15</xdr:row>
      <xdr:rowOff>104775</xdr:rowOff>
    </xdr:from>
    <xdr:to>
      <xdr:col>0</xdr:col>
      <xdr:colOff>304800</xdr:colOff>
      <xdr:row>16</xdr:row>
      <xdr:rowOff>219075</xdr:rowOff>
    </xdr:to>
    <xdr:sp macro="" textlink="">
      <xdr:nvSpPr>
        <xdr:cNvPr id="47105" name="AutoShape 1" descr="data:image/png;base64,iVBORw0KGgoAAAANSUhEUgAAAeQAAAD+CAYAAADrlHawAAAAAXNSR0IArs4c6QAAAARnQU1BAACxjwv8YQUAAAAJcEhZcwAADsMAAA7DAcdvqGQAADuSSURBVHhe7Z0LtBTVlf7RJJoZMwIqCCooCIMg8jK+o0bFOFmGAIOTNYkxOhgd8REUo1nmrzKzkBhHFGfQMYMSlRFJUMf4iBoVEbg8JfIQxeBFREXUiChPFc3593e8dXO62WdXdd3L6dO3v99a36rb3XW7dp2u3l+fZ7UyhBBCCKk4NGRCCCEkAmjIhBBCSATQkAkhhJAIoCETQgghEUBDJoQQQiKAhkwIIYREAA2ZEEIIiQAaMiGEEBIBNGRCCCEkAmjIhBBCSATQkAkhhJAIoCETQgghEUBDJoQQQiKAhkwIIYREAA2ZEEIIiQAaMiGEEBIBqiGPGjXKtGrVymr06NENz/6Vbdu2mc6dOzfuM2DAALNly5aGVwkhhBCSFa8hv/baa2bcuHGNf3fq1Mm899579nECDHno0KE0YUIIIaSJZGqyhvF2797dLFiwoOGZL6AhE0IIIc1DJkNGDXngwIE7GG9pk7XUrE0IIYSQdFINefv27eaMM87YoXZciq8WTQghhJB0Ug0ZA7uy1nyx79SpUxseyUyZMsX84he/sBo/frxZvXq1WbdunVmxYkXR9k9/+lOLkXR+tb5dvHix2bBhA7c1sp03b5790c5ty97OmDHD5vlq28aC15BRMx40aFBmM0azdocOHcqqIcOUfUjGVq0ihJBaZtKkSbZbc7fddrMeAb9o27atfQ6VuLTXawWvIc+ePdsWhiuYs2u8SSEmKrfgaMiEEFI7wFfgE1dddZX1ENSqR44c2fBq+ustnUyDunYWNGRCCKkNYK7JrJxrr73WTqN1n0t7vRagIQcQIYTUMjDWXr16Na5lkdSA0eI6fPjw1NdrBRpyABFCSC3jdm8OGTKksY846TNOe71WoCEHECGEEJIGDTmACCGEkDRoyAFECCGEpEFDDiBCCCEkDRpyABFCSK2zefPmhr+yUe7+LQEacgARQggx5u/+7u8yqxahIQcQIYQQGnIaNOQAIoQQQkNOg4YcQIQQQmjIadCQA4gQQggNOQ0acgARQgihIadBQw4gQgghOxpyu3btTLdu3Uz37t3tFo+T12oRGnIAEUIIKTbkvffe295jf+XKlfZmEtheccUV9nkacgWgIRNCSO3gGjJqxHfddZe97eIBBxxgevbsaf7rv/7LHH744TTkSkBDJoSQ2qHUkCdOnGh69+5tOnfubI359ttvpyFXChoyIYTUDq4ht27d2nz/+983S5YssXly1apVtobcvn17GnIloCETQkjt4Boy1KlTJ3PMMceYI444wnTp0sU+hlHTkCsADZkQUikmTZpkWrVqZXbbbTezYMECO7Cobdu29rmpU6fafUaNGmUHHoHZs2fb19zXSXm4ZoyaMJqokSP/8Ic/mKOPPtoMHz7cHHbYYTTkSkBDJoRUGhgtDPaqq66yxrxt2zYzcuRI+/yYMWPMuHHj7H6TJ09uNO7kOVIeriF37drVXH/99aZv375m0KBB1pR/9atf2cc05ApAQyaEVBKY79ChQ82WLVvMtddea957772i51zzxfMYfLTHHnvY/Uj5uIaMsoQHdOzY0T4eMmSIqaurM0ceeSQNuRLQkAkhlQIGi5G9ibkmNWSYMJpOgWvIrmGjBr2zyduknuwfI64ht2nTxvTo0cMceOCBjc/tu+++9nn8XYvQkAOIEBIfieFBqJ0lhpcYmttnDNNz9w/Zh5y1ST35weD+iIiNxHghDOLCCOu3337bnHzyybYJOxlhTUOuADRkQgjx4zafpzWpuz8YklpzbLiGjCbrWbNmmffff98sX77cvPLKK2batGmNTdi1CA05gAghcfPZpk0Nf2Unz/+UQ7lN6gmoOVeDIaOGfMMNN5hhw4aZBx980AwePNiMHTvW9OvXj4Ysgf6JtF9cpc0+5UBDJoTEwnOFHFaOdjZ5m9QHDBhga88x4hoymqjnzZtn6uvrzdq1a+1a1kuXLuVKXRLuLy/8jQnbyS+1BPd5/JrDHTvKGUxAQyaExIJkuppI+biGjAVA4B8wZgzsSrYc1JWCz2zxi8ytOZc+ToOGTAiJBcl0NZHycQ05TbVIpqsKNeGBAwfu0AxCQ84mQkj8SKariZSPZLw+1SKpV9X27dvNGWecITZF5zHkKVOmWCOGsErL6tWrzbp168yKFSuKtpKxVauk86v17eLFi82GDRu4rZEt+grR0hbrFkimqwlkff9a2c6YMcOWi28rGa9PIO39mmsbC6mG7E48L4U15GwihMSPZLqaSPlIxutTLeK9qlAzxvqimsFyUFc2EULiRzJdTaR8JOP1qRbxXlXukHp3aD1MuEOHDo3Gm2VqlA8aMiEkFnYw3V12MXWtW5u5hXw3t2NHM3fffc3ML3+58fUQ5Jm+FOuUJyAZr0+1SEV/5tGQCSGxUGTGBdW1aWPeu/9+s2XFCrPl5ZfNh3V1ZkG3bo2vh+Lv//7vy1LMSMbrUy1CQw4gQkj8uGYMoUb85rhxZvFxx5lF/fqZ53v3NrO++tXG10Mhma6mmJGM16dahIYcQISQ+HHNGJrTvr35cOZM1pCbEcl4fapFaMgBRAiJH9eMoZlf+pI15bq2bW3zNfqT8Vzyeigk09UUM5Lx+lSL0JADiBASP64ZQ3PatTOrrrjCzOvUydTttZc1Zhpy05CM16dahIYcQISQ+HHNGLJN1rNns8m6GZGM16dahIYcQISQ+HHNGMIUpwUFg1vUt68d1LWwZ08za/fdG18PhWS6mmJGMl6fahEacgARQuLHNWNozt57m/cffdRsWrzYbFqyxGxcsMAs7NGj8fVQlBou7hd8zDHHmKOPPtqqd+/eRa/HjGS8PtUiNOQAIoTEj2vG0MyvfMXWilE7fqFgfGuuu67ihty3UFu/5557Gu8h/Prrr5sxY8aYQw89lIbcAqAhBxAhJH5cM4bm7LOPWf/442bLSy/ZfuT1Tzxh5u63X+ProXANGTXiW2+91ZxzzjlmwoQJ5txzzzW//vWvzbe+9S0acguAhhxAhJD4cc04EZbNRNM1Rlhj1HXopTOBa8h9+vSxBvzKK6+Y6dOnm29+85vmtttuM9/+9rdpyC0AGnIAEULixzVirGMNM66//HI7sAtrWa8cMcLM79q1ooZ8yCGHWBP+zne+Y034lFNOMTfeeCNryC0EGnIAEULixzVkLJH55k03me3r15uP16wx21atMhsKNdJ5++9fUUNGk/Uf//hH88Ybb5hVhZiwRT/y6aefTkNuAdCQA4gQEj+uIaOGjCbq1VdfbQd2xdJkjUFdqBH/9Kc/Nd/4xjdsbfm6664zAwcOpCG3AGjIAUQIiZ8dDLl9e7P6mmusIcfSZC2pZyE+NGUnj2NGMl6fahEacgARQuLHNWTbZD1unPnknXfM1pUr7UpdHzz1VMWbrGG8/fv3t3KfdxUzkvH6VIvQkAOIEBI/riHbQV377Wf7kZeddppdrQvLZmJuciUNGQuCYIT1O4UfCv/0T/9kHw8YMKBon5iRjNenWoSGHECEkPgpMuSC0G/8wTPPmM3LlkWzUtcRRxxhFhTi2LBhg80tGNj1yCOPFNWYY0YyXp9qERpyABFC4sc1Y8hdyzqWlbowyhrzjs877zzz+OOPm+HDh5v//M//NKeeeioNuQVAQw4gQkj8uGYM2bWsC7XPZC3r9U8+WfE+ZDRRY9oTpjqh2fq1114zL7/8svmHf/gHGnILgIYcQISQ+HHNGEINeWGvXnYt6+f79LHTntC3nLweCteQMagLzdbHHnusrS1je9RRR9mR1jTk6oeGHECEkPhxzRjGu/j4481Hc+faEdYbFy0yywcPNs/tumtFDTmLYkYyXp9qERpyABFC4sc1ZDRXv3HjjbZ2PHfffW3fMaZBzevcmYbcBCTj9akWoSEHECEkflxDhgljURB3mlP9ZZfZQV7J41BIpqspZiTj9akWoSEHECEkfhKjhRpryP3721W6sFrXm+PHs4bcRCTj9akWoSEHECEkflxDTvqQ0Xe8tb7ebC18j18dObLiC4NkUcxIxutTLUJDDiBCSPwUGTK0665mzj772OZrrGs9a/fdi14PhWS6mmJGMl6fahH1qtq+fbsZNGiQXZpty5YtDc/+lW3btpnOnTubVoWLE/Lt54OGTAiJBddssygUkulqihnJeH2qRbxXFcy2e/fu5r777rO39vIZ8tChQ8syYRcaMiEkFiTT1RQKyXQ1xYxkvD7VIqlXFVaCoSE3TYSQ+JFMV1MoJNPVFDOS8fpUizTZkN0m69GjRze8kg0aMiEkFiTT1RQKyXQ1xYxkvD7VIk0yZJekiRt3ItGYMmWKNWLo+uuvN6tXrzbr1q0zK1asKNpKxlatks6v1reLFy+2d6zhtja28+bNszki1i2QTFcTyPr+ebdAMl1NIOv7N/d2xowZ9vi+rWS8PoG092uubSw0myGDUaNGmalTpzY8Soc1ZEJILEimqykUkulqihnJeH2qRZrNkLFfhw4dUmvILjRkQkgsSKarKRSS6WqKGcl4fapFvFcVmh/c/mEItV/XeCdNmrTD6+VAQyaExIJkuppCIZmuphDAH/IgGa9PtUi4q0qAhkwIiQXJdDWFQjJdTaH4/ve/X5aAZLw+1SI05AAihMSPZLqaQiGZrqZQSKarCUjG61MtQkMOIEJIWDZv3tzwV3Yk09UUCsl0NYVCMl1NQDJen2oRGnIAEULCIyV5n4BkuppCIZmuplBIpqsJSGXvUy1CQw4gQkh4pCTvE5BMV1MoJNPVFArJdDUBqex9qkVoyAFECAmPlOR9ApLpagqFZLqaQiGZriYglb1PtQgNOYAIIeGRkrxPQDJdTaGQTFdTKCTT1QSksvepFqEhBxAhJDxSkvcJSKarKRSS6WoKhWS6moBU9j7VIjTkACKEhEdK8j4ByXQ1hUIyXU2hKDXcs88+2/z4xz9u1FlnnVX0OpDK3qdahIYcQISQ8EhJ3icgma6mUEimqykUrtn+6Ec/MpMnTzZz5swxL7zwgr3ZxC233FJkykAqe59qERpyABFCwiMleZ+AZLqaQiGZrqZQuIZ87rnnmokTJ5qf//zn5n/+53/MNddcY+6++25z8cUX05DLgIYcQIS0BJK163fbbTe7lj3WtW/btm3ROva441tyX3T8naxzP2TIEPtcSNzkvueee5r999/fdOnSxa7F37VrV/vYTf6S6WoKhWS6mkLhGjJqwjDg2bNnm4cffthccMEF1pgvueQSGnIZ0JADiJCWBJIuDPiqq66yxowbDYwcOdI+P2bMGDNu3LiGPb8AzycmHRI3uR9wwAHWKJYuXWprcsuWLTP333+/6dixY2Pyl0xXUygk09UUCteQf/CDH1gTvvTSS81PfvITc+GFF5pbb72VNeQyoSEHECEtBZjv0KFD7e1Yr732WvPee+8VPYdas2vI27dvt8kY+4XGTe6oGf/Hf/yHran/8pe/NN/5znfMv//7v5s+ffo0Jn/JdDWFQjJdTaFIjBbCIK5nnnnGPP/882bu3Llm0aJFth8Z5pzsA9zPJE21CA05gAhpCcB4e/Xq1WiuSQ0ZJjx8+HD7XKkhV6p2DNzk3r59ezNhwgQzf/58c9ttt5nFixeburo6ez5J8pdMV1MoJNPVFArXkDHCGjXi66+/3px//vlmxIgRdlAXaso05OzQkAOIkJaAe/9z1DSTPuSkTxnmm7wOE65k7Ri4yb1169amZ8+e5qijjjJ9+/Y1J510ks0//fr1a0z+kulqCoVkuppCkRitT2eeeaZtyk4eA/czSVMtQkMOIEJIeNzkjiZrNKGuXr3arFy5slFHHnlkY/KXTFdTKCTT1RQK13wh1JKh0ucTAfczSVMtQkMOIEJIeNzkjiZr9HmjrxOmhabqK6+8kn3ITcA1W0x7mjlzpu1DvuKKK2w5n3POOUX7APczSVMtQkMOIEJIeKQk7wrN7WjKxt9AMl1NoZBMV1MoXLPFGII//OEPtm9+1qxZtn8eo9jdGjMo/Qw07QzSpu6Vvg7cqXw7GxpyABFCwuMmdxgvpjgl05xKBSTT1RQKyXQ1hcI1ZNSI77jjDtsK8eCDD9qFQX71q1+Ziy66KCpDTvBN3UtIXsdWmsq3s6AhBxAhJDxucsdCIC+++KJZu3atHdCFx/vtt19R8pdMV1MoJNPVFIpSQ8a0p4ULF9opTzA5NGHHuDBI2tQ9929QOnNgZ0JDDiBCSHjc5N65c2db21m/fr1Zvny5/V5OmzaNC4M0AdeQIfQjY8oTzBlbPMZI6+R14H4madoZpE3dK30d0JALlJpaNYsQEh43uWOUNRYEGTZsmG1SHTx4sBk7diynPTUB14yzCLifSZp2BmlT90pfL53Kt7OhIQcQISQ8bnJHEzWmPdXX19tma0x5wjKahx9+eGPyl0xXUygk09UUCsl0NQH3M0lTLUJDDiBCSHjc5I5BXWi27tatm60tY3vQQQeZNm3aNCZ/yXQ1hUIyXU2hkExXE3A/kzTVIjTkACKEhEdK8j4ByXQ1hUIyXU2hkExXE5DK3qdaRL2qsPTdoEGDzIABAxpHnJVS2uZeDjRkQsjOQkryPgHJdDWFQjJdTaGQTFcTkMrep1rEe1VhtFn37t3NfffdZwYOHCgaMjrEO3Xq1DhsHPsnk6mzQEMmpLr5bNOmhr+yUe7+TUFK8j4ByXQ1hUIyXU2hkExXE5DK3qdaJPWqgun6DBm1Y3fkWenjNGjIhFQ/kln5FBIpyfsEpHg1hUIyXU2hkExXE5DK3qdahIYcQIS0ZCSz8ikkUpL3CUjxagqFZLqaQiGZriYglb1PtQgNOYAIaclIZuVTSKQk7xOQ4tUUCsl0NYVCMl1NQCp7n2qR4IY8ZcoUa8QQbmaN26GtW7fOrFixomgrGVu1Sjq/Wt9iEfoNGzZwW+VbIJmVTwDjTTAneGdugZTkfQJSvJpA1njyboFkuppA1vfPuwWS6WoCUtn7BGbMmBFkGwtNMmS8xkFd6SKkJSOZlU8hkZK8T0CKV1MoJNPVFArJdDUBqex9qkW8VxUMFhPpkylNEO5+ARPu0KFDo/Hi1lTJ6+U0VwMaMiHVj2RWPoVESvI+ASleTaGQTFdTKCTT1QSksvepFgn7DSmBhkxaIui6wQ9U3z1XgXuP1WS+f54ftTEgmZVPIZGSvE9AildTKCTT1RQKyXQ1AansfapFaMgBRGoT3z1XS++xCgNPjLoa2cGsdtnFzN5zTzN3332t5rRrZ2Z++ctBTQxISd4nsMN5pCgUkulqCoVkupqAVPY+1SI05AAitQfMV7vnKmrNriHn7faJgVKjqmvTxrw3bZrZsmKF2fLyy+bDujqzoFu3oCYGpCTvEyg9jzSFQjJdTaGQTFcTkMrep1qEhhxApLaA8Wr3XAWuIU+ePLmoBl1tlBoVasVvFs5t8XHHmUX9+pnne/c2s7761aAmBqQk7xMoPY80hUIyXU2hkExXE5DK3qc84DtULnn+Z2dBQw4gUlu4NV7pnqul91iV+piriVKjmtO+vflw5kzWkJsJyXQ1hUIyXU1AKnuf8iIdW1NM0JADiJCWTKlRzfzSl77oO957b1O3116mrvBjA8/lNbG8NRgpyfsESs8jTaGQTFdTKCRz0wSksvcpL9KxNcUEDTmACKkGNm/e3PBXeZQaFQZx1V9+uZl3wAG2P7mudesmGTKQEqkmICV5n0DpeaQpFJLpagqFVO6agFT2PuVFOrammKAhBxAh1YKUGDWBUqOyTdZ1dc3aZC0lUk1AitcnUHoeaQqFZLqaQiGVuyYglb1PeZGOrSkmaMgBREi1ICVGTaDUqDDFaUHBGBb17WsHdS3s2dPM2n33JpmYlEg1ASlen0DpeaQpFJLpagqFVO6agFT2PuVFOrammKAhBxAh1YKUGDWBUqNC3/H7jz5qNi1ebDYtWWI+mj/fLOzRo0kmJiVSTUCK1ydQeh5pCoVkuppCIZW7JiCVvU95kY6tKSZoyAFESLUgJUZNoNSoZn7lK7ZWjNrxC0cfbdaMHUtDbgKS6WoKhVTumoBU9j7lRTq2ppigIQcQIdWClBg1gVKjmrPPPmb9739vtrz0ku1DXv/kk2be/vs3ycSkRKoJSPH6BErPI02hkExXUyikctcEpLL3KS+lx/3Rj35k/vVf/9VccMEFdovH7usxUZWGjP/DnM2vFH6J33///Wb69Olmzz33tM/dfPPNdp9/+Zd/MRdffLG4v/teIURItSAlRk1AMqu5HTtaY0bzNQZ5NXXpTDeBZhGQ4vUJlJ5DmkIhma6mUEjlrglIZe9TXtxjnnXWWea+++4zb7/9tnnnnXfs9u6777bPu3HFQlUaciIUNAwYv3pgtMuWLbO/fvA8Vjz62c9+Ju7vPhdChFQLUmLUBIqMapdd7Bzk+lGj7Mhq/P2nwvdzfteuTTIxN8lmEZDi9QkUnUcGhUIyXU2hkMpdE5DK3qe8uMccMWKErbD95Cc/Meedd5655JJLzGOPPWZv7uLGFQtVa8gw31NPPdUsWbLEXHTRRfbG2e5z+BBcQ3Zfc98nhAipFqTEqAm4JoUlMt+86Sazff168/GaNWbbqlVmw7PP2jnJTTExN8n+4Ac/MD/+8Y/tD/Ezzzyz6LVEQIrXJ+CeRxaFQjJdTaGQyl0TkMrep7y4x4QhP/3009aIzz33XLt94oknzOWXX14UVyxUpSHDXLsVfn3DhPE4qSHDhIcNG2afcw25dP/QIqRacBNi69atTadOnUzXQu22TZs2Ra8lAkVGVagho4l69TXXmOcPPXSnNFnj+15fX2/Wrl1rbr31Vpt0kWxh1G6SleL1CRSdRwaFQjJdTaFwP5MsAlLZ+5QX95i4JtAqunr1anu9oNkaNeSzzz67KK5YqEpDTvqEoYEDBzb2ISd9xGiaTl5HP3Lp/tJ77kwRUi24CRFGvGjRInsNw/Dwo/aAQk0X3zU3aRYZFQy5XTuz+uqr7cjqndFkjcE5Dz74oPn5z39u1wZ/99137frg55xzTlGSdc8lTaDoPDIoFJLpagqF+5lkEZDK3qe8lB4X1y4qZz/96U/ttYPWldIfb7FQlYZcbSKkWnAT4sEHH2yuv/56c/zxx5vf/e53tpbxm9/8xuxbMFk3abomZZusx40znxRqIltXrrSrdX3w1FPN2mR9/vnnm4kTJ9qkChNGjfnqwg8APJ8kWuCeS5qAex5ZFArJdDWFwv1MsghIZe9TXtxjoiaMJuq33nrLLF682FxxxRVmwoQJdoyRG1cs0JADiJBqwU2IBx10kG1hQo24ffv2tsZ84okn2ueTWjIoMqpCDRlTnNCPvOy00+xqXRjchbnJTTExN8mi3xjN1DBiDNTB33fddZe59NJLi5Ksey5pAkXnkUGhkExXUyjczySLgFT2PuXFPSauEbSmYBDX2LFjrSk/+eSTO1wrsUBDDiBCqgU3IaLfuHv37taIO3fubP/GYJi+BZN1k2apUeHuThumTzebly2zK3VtXLCgWRcGQZLF92r9+vW2uRr3ncb2yiuvLEqy7rmkCZSeR5pCIZmuplC4n0kWAansfcqLe0z8YHvggQfsNFg8vuGGG8yKFStsTTnZJyZoyAFESLXgJsQuXbqY+fPn2+Y+NFe//vrrdnvUUUcVJc1So3LXst4ZK3WhmRrjRG677TZz4YUX2pGz99xzD2vIDQqF+5lkEZDK3qe8uMdEawpm4cCYk+dgzu7o/JigIQcQIdWCmxDRTH3ttdfaQTBI9L169bK10D59+hQlzVKjsmtZP/JI41rWIVbq+uEPf8hR1g0KhVv+WQSksvcpL+4x0Zry2muv2daUa665xj52R1hDMUFDDiBCXD7btKnhr+zk+Z88SInRVdu2be10qOQxKDUq1JAXFswba1k/XzBvTHtC33JTTMxNoDBe1HKSZkhJwI07TaD0PNIUCsl0NYVCKndNQCp7n/LiHhM145dfftlsKnx/3njjDTv1qa6urujaiQkacgCRfEyaNMlOVdttt93s9Bb80oUh4LmpU6fafTBYY/To0fZvTH1x948ZKcFrCoWbEGG8HTt2tHKfdwWKYi0Y7+LjjzcfzZ1r17HeuGiRefG73zXP7bprk87DTbKo5axZs6ao1jN8+PCifYAUr0+g6DwyKBSS6WoKhVveWQSksvcpL+4xcW383//9n+07xjoUmDWAqbGXXXZZUVyxQEMOoJCUa2IA+2ABCAyOiREYLWK/6qqr7Dlt27bNTlvA82PGjDHjxo1r3I+G3DTchIjBXC+++KKtVZx00kn28X777Ve0D3DjRHP1GzfeaBb172/Xs154yCF2GtS8wvXVlPNwk2zWWo8bZ5qAex5ZFArJdDWFwv1MsghIZe9TXtxjwpCRg9etW2d/wGEta4yF4EpdAjTknUdWE9u+fbudNH/HHXdEaciIe+jQoWbLli22PxMxus/hx0RyLgk4R/cHR4xICV5TKNyEiJHVKEsksuXLl9tredq0aUU1ZuDGiYVAsEpXMs0Jqi/URjDIC3/npTTJZqn1uOeSJpDEm1WhkExXUyjczySLgFT2PuXFPSa6N5KpcbhusMV8dQ7qEqhmQ0bsqI1lueMUCFl7K8fEJk+ebOOBecdmyIgZA4mSuJIfF4gfTZSAhty8uAkRo6x/+ctf2uVoMZdz8ODBdi5nv379ipKmG2djDbmwD8zZ1pDHjzfzCubelPNwk2zWWo97LmkC7nlkUSgk09UUCvczySIglb1PeZGOrSkm1Ksqaf6EhgwZ0vDsX0HCxK/oZJ8BAwbYhJ+VllBDznLHKReYRdJ0vDMox8RQOx40aFDuz29nU3r9IW40vyc/apIfORAMGE3x+HuPPfaI7sdFKVKC1xQKNyGiiRo10GTd6JUrV5qlS5eaww8/vChpFsWKPuQTTrB9x1sL/7e18B2pv/TSZl0YJGutxz2XNIGi88igUEimqykU7meSRUAqe5/yIh1bU0x4ryokv6RfEUkeiwKU1uzcWlceqt2Q3TtIaXecAsmPl51teuWaWEKMNeSWjJTgNYXCTYgY1IVrFmtYo7aMLVbpcm80AXaId9dd7chq9CHP7dDBzNp998bX8iIlUk3APZc0gaJzyKBQSKarKRRSuWsCUtn7lBfp2JpiwntVIbG7Cbv0MahlQy7njlMuSe2U1DZSgtcUCikxagJSvD7lRUqkmoAUr09AildTKCTT1RQKqdw1AansfcqLdGxNMdFkQ3abrEtfT6Ml9CFDaXecQrkkNddqGAFMdj47JPhddjGzC9cP+l0h3DEpuWUhFAopMWoCReeRorxIiVQTkOL1CUjxaioX5Ms8SKarKRRSuWsCUtn7lBfp2JpiokmG7IKLTWrWLmXKlCnWzCCMjsRSfBicgfVF3a1kgtUq6fxqfYtF3jds2FCTW1Ca3OvatDHvTZtm746E+bsf1tXZmzIkr4Os7593C6TEqAm455EmgFyBlqWsWyAlUk1AitcnIMWrCWSJv6nnIZmuJpAlnqZsgRSvJiCVvU9gxowZZW2BdGxNMdFshgwwqKacAUvNVUN+5ZVXzAsvvGDmzJljhYsG8xSlfUMqiQs3xYbQR/vZZ581nCGpZUqTO2rFmK+7+LjjvljhqndveyvD5PVQSIlRE3DPI015kRKpJiDF6xOQ4tWUBylWTUAyXU2hkOLVBKSy9ykv0rE1xYT3qsoyqMsF+3fo0KGs5tjmMmT8ukfB4v6t0Ne//nXz3HPPifuGVBJXz549rXBfWSxkQEhpcscgqA9nzlRryCGQEqMm4J5HmvLiJtAsAlK8PgEpXk15kGLVBCTT1RQKKV5NQCp7n/IiHVtTTKhXVTKNJOkHBa7xJv2iicqdztNchvz888/b6T2//e1v7Y3UH3vsMbvCkLRvSCVxocYOc8biCh9//HHDGZJapjS5z/zSl77oO957b1O31172FoZ4Lnk9FFJi1ATc80hTXqREqglI8foEpHg15UGKVROQTFdTKKR4NQGp7H3Ki3RsTTER7psu0FyGjB8H3/jGN6KrISdxsYZMSilN7hjEVX/55WbeAQfY/uS61q1pyA5SItUEpHh9AlK8mvIgxaoJSKarKRRSvJqAVPY+5UU6tqaYaBGGjP5i1EJhgAsXLrQ1UwwekvYNqSSu999/364ohMEzn3/+ecMZklqmNLnbJuu6OjZZe5ASqSYgxesTkOLVlAcpVk1AMl1NoZDi1QSksvcpL9KxNcVEizDkRYsW2bm9WGAeZozHMRhyEheW9oMZf/jhhzRkYilN7u5N/TGoa2HPns2yoEa5SIlRE3DPI015kRKpJiDF6xOQ4tWUBylWTUAyXU2hkOLVBKSy9ykv0rE1xUSLMGTUjI877ji71F9sTdaI65BDDmGTNSmiNLnbm/o/+mjjTf0/mj/fLOzRo/H1UEiJURNwzyNNeZESqSYgxesTkOLVlAc3RiwBeu6559pFhbDuPbZ47O4DJNPVFAo3ziwCUtn7lBfp2JpiokUYMpqGn3rqKTugC3r88ccb705TSSVxYUAXhMeffPJJwxmSWqY0uWOtZ9SKUTt+4eijzZqxY2nIDlIi1QSkeH0CUrya8uDGCPNFFxtujIE8ge3cuXN3uI2kZLqaQuGeSxYBqex9yot0bE0x0SIMGc3Up512mq2FojaK9aIxUVzaN6SSuHB3nL59+9raMr50hJQm9zn77GPW//73ZstLL9k+5PVPPmnm7b9/4+uhkBKjJuCeR5ryIiVSTUCK1ycgxaspD26MqBE/9NBDdoEk3E7yuuuuM7/5zW/MpZdeWnQekulqCoV7LlkEpLL3KS/SsTXFRIswZNQ8n3jiCVs7xrKV11xzTRRN1klcqB2j+XrChAlssiYWKcHjZgwwZjRfY5AXl878K1Ii1QSkeH0CUrya8uDGePbZZ5vfF36EIVegVQ9TSjH25ZJLLik6D8l0NYXCPZcsAlLZ+5QX6diaYqJFGDJqolhPGjd7QB/yt7/9bTN//nxx35BK4sLtEFF7/973vmf+/Oc/N5whqWWKkvsuu9g5yPWjRtmR1fj7T4Xa0/yuXZuU/PMgJUZNoOhcUpQXKZFqAlK8PgEpXk15cGNEHzLM98orr7S1YlQkHnjgAXPZZZcVnYdkuppC4Z5LFgGp7H3Ki3RsTTHRIgwZQt8LTBh9MqiNonYq7RdaiAsmjGlPmP7EpTMJcBM7lsh886abzPbCNfLxmjVm26pVZsOzz9o5yU1J/nmQEqMm4J5LmvIiJVJNQIrXJyDFqykPboxoskaOePfdd+1MjERXXHFF0XlIpqspFO65ZBGQyt6nvEjH1hQTVW/IWC8aRozpReg3hgHedtttdgqUtH8ouXGtKSRZfOnQX4QvHNmRv/zlL+bTTz+1240bN9ry2rp1a8OrlWNnxVWU3As1ZDRRry7UkJ4/9FA2WQtIiVQTkOL1CUjxasqDG+M555xj7wqHfHXhhRfa2vI999zDPuQG5UU6tqaYiM6QMU8XtchSc3Mfu3rppZdsE88+++xj9t9/f7v+NpqJsSCHtL8m33Hw/B//+MfGJTCxxWNp30RuXLipO6ZkDRkyxK4N3lzAJD766CP7nps2bbJbPK5GMEf70UcftS0J559/vk0suD6SO8tUinLjwmeC13Adw8BxUxHpMylK7jDkdu3M6quvtiOr2WS9I1Ii1QSkeH0CUrya8iDF6uqHP/yhbcpOHgPXbLMoFG7cWQSksvcpL9KxNcVEVIaMJIYaCG7JCBNMDFIzZAjN1GPHjjVPP/20ba5Oa7JO3m/lypWZjgMTRv8vLvbBgwfbfup//ud/NkuWLBH3T5TEVV9fb5urm7vJGiZ83nnnmcMOO8ycddZZtp8azWBbtmxp2KN6wMIp//3f/20/w/Hjx9u1yNG6UOlBcOXGhc/4pptust0UF198sf1MRowYYTZv3tywxxe4id02WRfe85OCeW8tXJNYreuDp55ik7WDlEg1ASlen4AUr6Y8uDHCeDHFyZ3mVCpQarhpCoUUryYglb1PeZGOrSkmojLk7du320SGubqJqaWZMYTBU3ivZ599NlOTtWvC7nPuY1d4/zFjxtgR3DBibJF005rFk7jwA2NnNFnDLCZOnGh/gMCIsUUTWDU2i8PITjzxRHPggQdaw8NNOB5++GFbM60k5caF/XGtYJW2W265xcycOdPcfffdO3wmRcm9UEPGFCf0Iy877TS7WhcGd2FuclOSfx6kxKgJFJ1LivIiJVJNQIrXJyDFqykPboz4zqI7C9cSBnTh8fDhw4v2AZLpagqFG2cWAansfcqLdGxNMRGVIaP2CENGTRmGJhlnqdA0jLtSdezYsbFpGHN/05qs3fdNOw6ap1HTRZ/w7bffbu9x/G//9m/23svS/pAbF74kmB99xhlnNGuTNZpC77zzTltmMAk0kSI+NJNWG0kf7QcffNDYioAfZpVearTcuLA/ptz179/ffu59+vSxNWS8h0tpcsfdnTZMn242L1tmV+raWPhxxYVB/oqUSDUBKV6fgBSvpjy4MaJ1Cy15aOlCi8vatWvtj3wuDPKF8iIdW1NMRGXIALXkcvqQ8RqMEVMH/vd//9caE1a9yTLKGk3W7mPfcfBes2fPtsdBjQeDxzCZf9asWeL+kBsXEjSat1999VV7fs0Fyglf4nXr1pk333zTLjpy1113mbfeeqthj+oBRoZmXfTZ4gcGEhRaIipd2y83LuyP/dC0vXTpUtttgVYMfE4upcndXcuaK3XtiJRINQEpXp+AFK+mPLgxokaMBUFuuOEGW4FATsG1xWlPXygv0rE1xURUhgyDQRMOjAVmuWrVqkZzS4xuW6GmUgqS5emnn25rI1gR69hjj7XNxAn4n+T/E+E90bfrO44rJNVjjjnG7LfffrbpEgPHunfvbvsVpf0Todnym9/8pjeupoKmrlNOOcV07tzZxoPWgd69e9vzqjbQ1IuyQtniPLp06WL7Xyt9LuXGhf1PPvlkOyce+6FlBH38pfuXJne7lvUjjzSuZc2VuoqREqkmIMXrE5Di1ZQHN0YYMvIEflDju4wfech9l19+edF5SKarKRTuuWQRkMrep7xIx9YUE1EZMmoXuDDRFIsLNanBukYJSr8Y0wu6t6BJBd1e0MiCphWUvA6S/5ckHcfVsmXL7K/YO+64w9aUUUO++eab7d/S/olQs0ZtHbVj9O8290pdGM2LaRJY5Qc1MPyYmTp16g61sWog1nMpN66s+7vXL4Qa8sJevexa1s8XfsBh2hP6lpPXQyElRk3APY805UVKpJqAFK9PQIpXUx7cGDGoC83W6NKAOWOLkfxnnnlm0XlIpqspFO65ZBGQyt6nvEjH1hQTURmyi2RwECj9YjxW0AkFdSvo4IJOKuh3BSWvA+m9miKYd9otHjGoy13LGiO1m7MPWQI/aird79pcVOJcYKhpuHGVu3+Ce/3CeBcff7z5aO5cu471xkWLzIvf/a55btddi67hEEiJURMoOpcU5UVKpJqAFK9PQIpXUx6kWDUByXQ1hUKKVxOQyt6nvEjH1hQTURlykrggyeAgUPrFeLagyQXdWRBqyQ8XNKOg5HXgvoevJuwT9sdArrS5x6VCDTlZyxr9iehbxDk2F3gvDBaq1rnHLjGdS+kXFoPxoNLnoVKynod7/aK5+o0bbzSL+ve361kvPOQQOw1qXqdORddwCKTEqAm455KmvEhlrwlI8foEpHg15UGKVROQTFdTKKR4NQGp7H3Ki3RsTTERlSFjwBP6WJM+XUnA/VLAeGHCfQs6sKCeBd1aUJohl2PKaG5GPzD6kDFoDFOrSs25tG8biRkmjCkz6Es88sgj7QhK15A/27Sp4a98oL8S74t+bTSLY2pVtZpzTOfifln/8R//0exdMMw99tjDrpE+dOjQInMuJet5uNcwFgLBKl3uNKf6yy6zg7ySx6GQEqMmkMSYRXlxP5MsAlK8PgEpXk15kGLVBCTT1RQKKV5NQCp7n/IiHVtTTERlyBjUhT5WjEb2mSZwvxS/L+jigu4p6MGCphR0UUFZmqyTY6SZM8wXTc/t2rUzRxxxhB1Ahf4fJNxkH5AnrqaARD9s2DA7teqEE06wA7qwBF81LgwS07m4X1aYLwZ0/c3f/I1p3769ad26tf380f0gfZmznod7rTTWkPv1s+Zsa8jjx5t5nTs327WSFSkxagLuuaQpL+5nkkVAitcnIMWrKQ9SrJqAZLqaQiHFqwlIZe9TXqRja4qJcN90AcmQUcPANBOfSQL3S/FoQT8ryK0Rjy7oAecxkN4LSjNjCH3BmHeMwTpY2m7y5Ml28Qd32hNIjgdljaspYGEQzDuePn26XRUKC6Ngik01TnuK6VzcLyvMFT/CMHIayQ5b1ICxDKr0Zc56Hsk1YIU+5IJ5o+94a3292Vq4nuovvZQLgzi4n0kWASlen4AUr6Y8SLFqAqWGm6ZQSPFqAlLZ+5QX6diaYiLcN13AV0OGMPIZU0VcY5SML6mJog/5oYJQEx1RUJYaMt7fdxxXaLLGlCUsPIKaD6a+YCoLkm6yD8gTV1PAjxes240vIWpxPXr0sOaB+6pWGzGdi/tlRZN1hw4dbIL427/9W7PnnnuavfbaywwaNMi+XrokZtbzcK8Vq113tSOr0Yc8t3C8WbvvXvR6KEqTYpqAG2ea8uJ+JlkEpHh9AlK8mvIgxaoJJEabVaGQ4tUEpLL3KS/SsTXFRLhvuoBvUBeMGSaXTEdyBdwvRdKH3Lug/QrqXND/KwgDvdwvjvseqBXjvZP3l47jCqOpMRcZC31gAj+2WLXLXXwE5ImrKaCsME0M8xgxehtbDBxD+VUbMZ2L+2XFUqmoJaPvGOacbPF88mUuTSRf+9rXdpD7OnCvlSwKhRtnFgEpXp/y4n4mWQSkeH0CUrya8iDFqglIpqspFFK8moBU9j7lRTq2ppgI900XKDVkF9cQXYHSLwbMDzVP9NWiNvp0Qe7rQHqv5hRwjwlliYvEh/Sl9QlIyUQTcK+DLAqFFK8mIMXrU16kstcEpHh9AlK8mvIgxaoJSKarKRRSvJqAVPY+5UU6tqaYqKgrNJchpwlI79WcAtKxNZE4kb60PgEpmWgC0vWgKRRSvJqAFK9PeZHKXhOQ4vUJSPFqyoMUqyYgma6mUEjxagJS2fuUF+nYmmKioq5AQyYxIn1pfQJSMtEEpOtBUyikeDUBKV6f8iKVvSYgxesTkOLVlAcpVk1AMl1NoZDi1QSksvcpL9KxNcWEelVNmjTJtCpceBBGlUpk2cdHrIaMO/vkQTq2pnLZunVrw1/ZyfM/tY70pfUJSMlEE5CuB02hkOLVBKR4fcqLVPaagBSvT0CKV1MepFg1Acl0NYVCilcTkMrep7xIx9YUE96rCqNCMUoUA2ywPCDmXmK0sUuWfTRiNWQgXSCagHRsTXnAjQ7KESkf6UvrE5CuB01Auh40hUKKVxOQ4vUpL1LZawJSvD4BKV5NeZBi1QQk09UUCileTUAqe5/yIh1bU0x4ryrUfEePHt3waMfHIMs+GjTk8pFMV1OslE4XykKe/8mD9KX1CUjXgyYgXQ+aQiHFqwlI8fqUF6nsNQEpXp+AFK+mPEixagKS6WoKhRSvJiCVvU95kY6tKSa8VxUNWb5IfALSsTXlQTJdTTEjlaOmUEhfWp+AFKsmIF0PmkIhxasJSPH6lBep7DUBKV6fgBSvpjxIsWoCkulqCoUUryYglb1PeZGOrSkmvFfVzjLkKVOmWCOGcENurF2NOaeY6+tuJaOEPvvkk4Z3yg7+R3ovnz7JcYy/bN/e8Fd2Pv/00x3OW9tire9y2ZRjvex5XbuKCcinuV26ZIrf3eYp4+0bNzb8lY1PP/rI3tgDq2dl3X5a+EzKIc9nkudawTWcJf5ki3uEl0uIc9n+8ce2ewvz+bNu88xFL/dc8nwm+J8s8Yc8D4D/yRKPb/tx4TPCynL4jiZbLNaE55P9yv2egHLPBfvjVrcg6zZPXolp3YbghuySp4Zcjao00q9PTbO/9jXReH3C/qGQju9TrSPVBjQRQiqLN2vFOqirGlVpJNPVFDOS8fpUy+T51R9TTYGQWkTNWqNGjWqc0pTUfGHCWNs3MV5pn6zQkMMgma6mmJGM1ydCCKkmKpq1aMhhkExXU8xIxusTIYRUEzTkAKo0kulqihnJeH0ihJBqgoYcQJVGMl1NMSMZr0+EEFJN0JADqJLknTYRI+VOTckzlYUQQioFDTmAYgb3oM4C9tu4caN55513rDCyvtKjcmOMiRBC8kJDDqCY+Pzzz8369eutMNn/rrvuMq+++mqqkWGBkQsuuMD07NnT6vjjj7f/X0lijClW8OMFUxPx+Sc/Yj766KOGVwkhMUBDDqCYgBGfcsoppk2bNubAAw80++67rzniiCPMmjVrGvaQwR2wbr75ZrtSD1aDWr58uV25p5LEGFOsvP/+++amm24yf/7zn83FF19sf8CMGDEi2PrghJB0aMgBFBOoIc2cOdN8/etfN7feeqtN0itXrkytISOhf+tb34qqNhpjTLGCshozZoxZtGiRueWWW+w1cPfdd5u33367YQ9CSKWhIQdQjCBBjxw50px55pm2ppnWlwzDRh8t/g+1bKyXDHOvJDHGFCv4fJ977jnTv39/ewOCPn362Boymq8JIXFAQw6gmIBhwbhgYIht6dKlZurUqWbt2rUNe8jgZgX33nuvrVElNy+otPnFGFOswJDRXP3iiy/az3zhwoVm4sSJqZ87ISQcNOQAignUJnFbxs6dO5sePXrY2hKae+vr6xv2kMH/nXrqqeaQQw6Jqsk6tphiBWV18sknm27dutmyQpkddthhqZ87ISQcNOQAigmMtL3nnnvM448/bmtHGMyVpYaMucnoa8bgKejll1/Odauz5iTGmGIl7+dOCAkHDTmAYgfNmWlNvehnHjZsmOnXr5/p27evOe6448zrr7/e8GpliDGmaiLL504ICQcNOYBiAkkYA3nKnYOK2uiKFStsTRR3+powYULFm4djjClW8n7uhJBw0JADKCbQl3jkkUfaOchLliwx7777bqYkjdrokCFDTK9evWwf5Pe+9z07SKiSxBhTrOT93Akh4aAhB1BMIAmjmbdjx47mhBNOML179zYXXnih2bJlS8MefpDEYXgYoY0EH8MylTHGFCNN+dwJIWGgIQdQTGB60O23326mT59uV2x69tln7fSXt956q2GPHUmmzEyZMsUOBoIJPvTQQxVdVCLGmGImz+dOCAkLDTmAYgK1yIEDB9rpTp06dbJTn7B05muvvdawx458+umnZuzYsaZDhw7moIMOMl27drVNxViUo1LEGFPM5PncCSFhoSEHUExgVC2ad9etW2fNC1vUNNOaevE/d955p523iuQeQ/NwjDHFSt7PnRASDhpyALUEMIBq0qRJZvXq1dE0D8cYEyGE5IWGHEDVDpqH8VmhqRNNnljl6Ywzzqh4k3VsMRFCSFOgIQdQtYMBVLh/7o033mhvUIBpM7iHMuYBV4oYYyKEkKZAQw6glgBu3HD66afbuwRhVaxjjz3WNhVXkhhjIoSQvNCQA6glkKwbjZpoTCt1xRYTIYTkhYYcQC0BzGN1143GqliV7q+NMSZCCMkLDTmAWgKYHpOsG4376WLKDPpxK0mMMRFCSF5UQ8aUklatWllh0YVScEs33Fc32WfAgAFlLcVHQ64OYHIwvBNPPNGuGY01kevq6ipqfjHGRAghTcFryFjBB1NK0AQI4+3evbvtp3PB80OHDs29Hi4NuTrA4Knx48fb+w1jni9GM998880VbR6OMSZCCGkKXkNG7Xj06NENj3Z8DGjI2VTtYAGOX//610W1z9/+9rcVXQc5xpgIIaQpNNmQ3Sbr0tfToCFXB0ltFP21mPuL2ijm/8ZQQ44pJkIIaQqNhuz2F0+dOjWTIbv4mrU1aMjVAWqhmFqEeb4HH3ywXRXr3nvvreg6yDHGRAghTaFJNeRSRo0aZc1cA7fLgxFDN9xwg13IAQvdo6bDbbxb9NUuX77czJo1yyxbtswqy//5thgZjWlLTdmi2Rq3EXzllVfMM888Y9ezzvJ/3Ibfzps3z/5o57Zlb2fMmGHzfLVtY6FJg7pcsD9uhVdODZkQQgghX+A1ZIAab2n/sGu8bjN30tRNCCGEkPJRDZkQQgghYaAhE0IIIRFAQyaEEEIigIZMCCGERAANmRBCCIkAGjIhhBASATRkQgghJAJoyIQQQkgE0JAJIYSQCKAhE0IIIRFAQyaEEEIigIZMCCGERAANmRBCCIkAGjIhhBASATRkQgghJAJoyIQQQkgE0JAJIYSQCKAhE0IIIRFAQyaEEEIigIZMCCGEREArQgghhFSaVq3+Pxjwez/ytjpMAAAAAElFTkSuQmCC">
          <a:extLst>
            <a:ext uri="{FF2B5EF4-FFF2-40B4-BE49-F238E27FC236}">
              <a16:creationId xmlns:a16="http://schemas.microsoft.com/office/drawing/2014/main" id="{92627E72-04A2-40C1-8D09-D2AD18B95ACA}"/>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xdr:row>
      <xdr:rowOff>0</xdr:rowOff>
    </xdr:from>
    <xdr:to>
      <xdr:col>0</xdr:col>
      <xdr:colOff>304800</xdr:colOff>
      <xdr:row>3</xdr:row>
      <xdr:rowOff>114300</xdr:rowOff>
    </xdr:to>
    <xdr:sp macro="" textlink="">
      <xdr:nvSpPr>
        <xdr:cNvPr id="47106" name="AutoShape 2" descr="data:image/png;base64,iVBORw0KGgoAAAANSUhEUgAAAeQAAAD+CAYAAADrlHawAAAAAXNSR0IArs4c6QAAAARnQU1BAACxjwv8YQUAAAAJcEhZcwAADsMAAA7DAcdvqGQAADuSSURBVHhe7Z0LtBTVlf7RJJoZMwIqCCooCIMg8jK+o0bFOFmGAIOTNYkxOhgd8REUo1nmrzKzkBhHFGfQMYMSlRFJUMf4iBoVEbg8JfIQxeBFREXUiChPFc3593e8dXO62WdXdd3L6dO3v99a36rb3XW7dp2u3l+fZ7UyhBBCCKk4NGRCCCEkAmjIhBBCSATQkAkhhJAIoCETQgghEUBDJoQQQiKAhkwIIYREAA2ZEEIIiQAaMiGEEBIBNGRCCCEkAmjIhBBCSATQkAkhhJAIoCETQgghEUBDJoQQQiKAhkwIIYREAA2ZEEIIiQAaMiGEEBIBqiGPGjXKtGrVymr06NENz/6Vbdu2mc6dOzfuM2DAALNly5aGVwkhhBCSFa8hv/baa2bcuHGNf3fq1Mm899579nECDHno0KE0YUIIIaSJZGqyhvF2797dLFiwoOGZL6AhE0IIIc1DJkNGDXngwIE7GG9pk7XUrE0IIYSQdFINefv27eaMM87YoXZciq8WTQghhJB0Ug0ZA7uy1nyx79SpUxseyUyZMsX84he/sBo/frxZvXq1WbdunVmxYkXR9k9/+lOLkXR+tb5dvHix2bBhA7c1sp03b5790c5ty97OmDHD5vlq28aC15BRMx40aFBmM0azdocOHcqqIcOUfUjGVq0ihJBaZtKkSbZbc7fddrMeAb9o27atfQ6VuLTXawWvIc+ePdsWhiuYs2u8SSEmKrfgaMiEEFI7wFfgE1dddZX1ENSqR44c2fBq+ustnUyDunYWNGRCCKkNYK7JrJxrr73WTqN1n0t7vRagIQcQIYTUMjDWXr16Na5lkdSA0eI6fPjw1NdrBRpyABFCSC3jdm8OGTKksY846TNOe71WoCEHECGEEJIGDTmACCGEkDRoyAFECCGEpEFDDiBCCCEkDRpyABFCSK2zefPmhr+yUe7+LQEacgARQggx5u/+7u8yqxahIQcQIYQQGnIaNOQAIoQQQkNOg4YcQIQQQmjIadCQA4gQQggNOQ0acgARQgihIadBQw4gQgghOxpyu3btTLdu3Uz37t3tFo+T12oRGnIAEUIIKTbkvffe295jf+XKlfZmEtheccUV9nkacgWgIRNCSO3gGjJqxHfddZe97eIBBxxgevbsaf7rv/7LHH744TTkSkBDJoSQ2qHUkCdOnGh69+5tOnfubI359ttvpyFXChoyIYTUDq4ht27d2nz/+983S5YssXly1apVtobcvn17GnIloCETQkjt4Boy1KlTJ3PMMceYI444wnTp0sU+hlHTkCsADZkQUikmTZpkWrVqZXbbbTezYMECO7Cobdu29rmpU6fafUaNGmUHHoHZs2fb19zXSXm4ZoyaMJqokSP/8Ic/mKOPPtoMHz7cHHbYYTTkSkBDJoRUGhgtDPaqq66yxrxt2zYzcuRI+/yYMWPMuHHj7H6TJ09uNO7kOVIeriF37drVXH/99aZv375m0KBB1pR/9atf2cc05ApAQyaEVBKY79ChQ82WLVvMtddea957772i51zzxfMYfLTHHnvY/Uj5uIaMsoQHdOzY0T4eMmSIqaurM0ceeSQNuRLQkAkhlQIGi5G9ibkmNWSYMJpOgWvIrmGjBr2zyduknuwfI64ht2nTxvTo0cMceOCBjc/tu+++9nn8XYvQkAOIEBIfieFBqJ0lhpcYmttnDNNz9w/Zh5y1ST35weD+iIiNxHghDOLCCOu3337bnHzyybYJOxlhTUOuADRkQgjx4zafpzWpuz8YklpzbLiGjCbrWbNmmffff98sX77cvPLKK2batGmNTdi1CA05gAghcfPZpk0Nf2Unz/+UQ7lN6gmoOVeDIaOGfMMNN5hhw4aZBx980AwePNiMHTvW9OvXj4Ysgf6JtF9cpc0+5UBDJoTEwnOFHFaOdjZ5m9QHDBhga88x4hoymqjnzZtn6uvrzdq1a+1a1kuXLuVKXRLuLy/8jQnbyS+1BPd5/JrDHTvKGUxAQyaExIJkuppI+biGjAVA4B8wZgzsSrYc1JWCz2zxi8ytOZc+ToOGTAiJBcl0NZHycQ05TbVIpqsKNeGBAwfu0AxCQ84mQkj8SKariZSPZLw+1SKpV9X27dvNGWecITZF5zHkKVOmWCOGsErL6tWrzbp168yKFSuKtpKxVauk86v17eLFi82GDRu4rZEt+grR0hbrFkimqwlkff9a2c6YMcOWi28rGa9PIO39mmsbC6mG7E48L4U15GwihMSPZLqaSPlIxutTLeK9qlAzxvqimsFyUFc2EULiRzJdTaR8JOP1qRbxXlXukHp3aD1MuEOHDo3Gm2VqlA8aMiEkFnYw3V12MXWtW5u5hXw3t2NHM3fffc3ML3+58fUQ5Jm+FOuUJyAZr0+1SEV/5tGQCSGxUGTGBdW1aWPeu/9+s2XFCrPl5ZfNh3V1ZkG3bo2vh+Lv//7vy1LMSMbrUy1CQw4gQkj8uGYMoUb85rhxZvFxx5lF/fqZ53v3NrO++tXG10Mhma6mmJGM16dahIYcQISQ+HHNGJrTvr35cOZM1pCbEcl4fapFaMgBRAiJH9eMoZlf+pI15bq2bW3zNfqT8Vzyeigk09UUM5Lx+lSL0JADiBASP64ZQ3PatTOrrrjCzOvUydTttZc1Zhpy05CM16dahIYcQISQ+HHNGLJN1rNns8m6GZGM16dahIYcQISQ+HHNGMIUpwUFg1vUt68d1LWwZ08za/fdG18PhWS6mmJGMl6fahEacgARQuLHNWNozt57m/cffdRsWrzYbFqyxGxcsMAs7NGj8fVQlBou7hd8zDHHmKOPPtqqd+/eRa/HjGS8PtUiNOQAIoTEj2vG0MyvfMXWilE7fqFgfGuuu67ihty3UFu/5557Gu8h/Prrr5sxY8aYQw89lIbcAqAhBxAhJH5cM4bm7LOPWf/442bLSy/ZfuT1Tzxh5u63X+ProXANGTXiW2+91ZxzzjlmwoQJ5txzzzW//vWvzbe+9S0acguAhhxAhJD4cc04EZbNRNM1Rlhj1HXopTOBa8h9+vSxBvzKK6+Y6dOnm29+85vmtttuM9/+9rdpyC0AGnIAEULixzVirGMNM66//HI7sAtrWa8cMcLM79q1ooZ8yCGHWBP+zne+Y034lFNOMTfeeCNryC0EGnIAEULixzVkLJH55k03me3r15uP16wx21atMhsKNdJ5++9fUUNGk/Uf//hH88Ybb5hVhZiwRT/y6aefTkNuAdCQA4gQEj+uIaOGjCbq1VdfbQd2xdJkjUFdqBH/9Kc/Nd/4xjdsbfm6664zAwcOpCG3AGjIAUQIiZ8dDLl9e7P6mmusIcfSZC2pZyE+NGUnj2NGMl6fahEacgARQuLHNWTbZD1unPnknXfM1pUr7UpdHzz1VMWbrGG8/fv3t3KfdxUzkvH6VIvQkAOIEBI/riHbQV377Wf7kZeddppdrQvLZmJuciUNGQuCYIT1O4UfCv/0T/9kHw8YMKBon5iRjNenWoSGHECEkPgpMuSC0G/8wTPPmM3LlkWzUtcRRxxhFhTi2LBhg80tGNj1yCOPFNWYY0YyXp9qERpyABFC4sc1Y8hdyzqWlbowyhrzjs877zzz+OOPm+HDh5v//M//NKeeeioNuQVAQw4gQkj8uGYM2bWsC7XPZC3r9U8+WfE+ZDRRY9oTpjqh2fq1114zL7/8svmHf/gHGnILgIYcQISQ+HHNGEINeWGvXnYt6+f79LHTntC3nLweCteQMagLzdbHHnusrS1je9RRR9mR1jTk6oeGHECEkPhxzRjGu/j4481Hc+faEdYbFy0yywcPNs/tumtFDTmLYkYyXp9qERpyABFC4sc1ZDRXv3HjjbZ2PHfffW3fMaZBzevcmYbcBCTj9akWoSEHECEkflxDhgljURB3mlP9ZZfZQV7J41BIpqspZiTj9akWoSEHECEkfhKjhRpryP3721W6sFrXm+PHs4bcRCTj9akWoSEHECEkflxDTvqQ0Xe8tb7ebC18j18dObLiC4NkUcxIxutTLUJDDiBCSPwUGTK0665mzj772OZrrGs9a/fdi14PhWS6mmJGMl6fahH1qtq+fbsZNGiQXZpty5YtDc/+lW3btpnOnTubVoWLE/Lt54OGTAiJBddssygUkulqihnJeH2qRbxXFcy2e/fu5r777rO39vIZ8tChQ8syYRcaMiEkFiTT1RQKyXQ1xYxkvD7VIqlXFVaCoSE3TYSQ+JFMV1MoJNPVFDOS8fpUizTZkN0m69GjRze8kg0aMiEkFiTT1RQKyXQ1xYxkvD7VIk0yZJekiRt3ItGYMmWKNWLo+uuvN6tXrzbr1q0zK1asKNpKxlatks6v1reLFy+2d6zhtja28+bNszki1i2QTFcTyPr+ebdAMl1NIOv7N/d2xowZ9vi+rWS8PoG092uubSw0myGDUaNGmalTpzY8Soc1ZEJILEimqykUkulqihnJeH2qRZrNkLFfhw4dUmvILjRkQkgsSKarKRSS6WqKGcl4fapFvFcVmh/c/mEItV/XeCdNmrTD6+VAQyaExIJkuppCIZmuphDAH/IgGa9PtUi4q0qAhkwIiQXJdDWFQjJdTaH4/ve/X5aAZLw+1SI05AAihMSPZLqaQiGZrqZQSKarCUjG61MtQkMOIEJIWDZv3tzwV3Yk09UUCsl0NYVCMl1NQDJen2oRGnIAEULCIyV5n4BkuppCIZmuplBIpqsJSGXvUy1CQw4gQkh4pCTvE5BMV1MoJNPVFArJdDUBqex9qkVoyAFECAmPlOR9ApLpagqFZLqaQiGZriYglb1PtQgNOYAIIeGRkrxPQDJdTaGQTFdTKCTT1QSksvepFqEhBxAhJDxSkvcJSKarKRSS6WoKhWS6moBU9j7VIjTkACKEhEdK8j4ByXQ1hUIyXU2hKDXcs88+2/z4xz9u1FlnnVX0OpDK3qdahIYcQISQ8EhJ3icgma6mUEimqykUrtn+6Ec/MpMnTzZz5swxL7zwgr3ZxC233FJkykAqe59qERpyABFCwiMleZ+AZLqaQiGZrqZQuIZ87rnnmokTJ5qf//zn5n/+53/MNddcY+6++25z8cUX05DLgIYcQIS0BJK163fbbTe7lj3WtW/btm3ROva441tyX3T8naxzP2TIEPtcSNzkvueee5r999/fdOnSxa7F37VrV/vYTf6S6WoKhWS6mkLhGjJqwjDg2bNnm4cffthccMEF1pgvueQSGnIZ0JADiJCWBJIuDPiqq66yxowbDYwcOdI+P2bMGDNu3LiGPb8AzycmHRI3uR9wwAHWKJYuXWprcsuWLTP333+/6dixY2Pyl0xXUygk09UUCteQf/CDH1gTvvTSS81PfvITc+GFF5pbb72VNeQyoSEHECEtBZjv0KFD7e1Yr732WvPee+8VPYdas2vI27dvt8kY+4XGTe6oGf/Hf/yHran/8pe/NN/5znfMv//7v5s+ffo0Jn/JdDWFQjJdTaFIjBbCIK5nnnnGPP/882bu3Llm0aJFth8Z5pzsA9zPJE21CA05gAhpCcB4e/Xq1WiuSQ0ZJjx8+HD7XKkhV6p2DNzk3r59ezNhwgQzf/58c9ttt5nFixeburo6ez5J8pdMV1MoJNPVFArXkDHCGjXi66+/3px//vlmxIgRdlAXaso05OzQkAOIkJaAe/9z1DSTPuSkTxnmm7wOE65k7Ri4yb1169amZ8+e5qijjjJ9+/Y1J510ks0//fr1a0z+kulqCoVkuppCkRitT2eeeaZtyk4eA/czSVMtQkMOIEJIeNzkjiZrNKGuXr3arFy5slFHHnlkY/KXTFdTKCTT1RQK13wh1JKh0ucTAfczSVMtQkMOIEJIeNzkjiZr9HmjrxOmhabqK6+8kn3ITcA1W0x7mjlzpu1DvuKKK2w5n3POOUX7APczSVMtQkMOIEJIeKQk7wrN7WjKxt9AMl1NoZBMV1MoXLPFGII//OEPtm9+1qxZtn8eo9jdGjMo/Qw07QzSpu6Vvg7cqXw7GxpyABFCwuMmdxgvpjgl05xKBSTT1RQKyXQ1hcI1ZNSI77jjDtsK8eCDD9qFQX71q1+Ziy66KCpDTvBN3UtIXsdWmsq3s6AhBxAhJDxucsdCIC+++KJZu3atHdCFx/vtt19R8pdMV1MoJNPVFIpSQ8a0p4ULF9opTzA5NGHHuDBI2tQ9929QOnNgZ0JDDiBCSHjc5N65c2db21m/fr1Zvny5/V5OmzaNC4M0AdeQIfQjY8oTzBlbPMZI6+R14H4madoZpE3dK30d0JALlJpaNYsQEh43uWOUNRYEGTZsmG1SHTx4sBk7diynPTUB14yzCLifSZp2BmlT90pfL53Kt7OhIQcQISQ8bnJHEzWmPdXX19tma0x5wjKahx9+eGPyl0xXUygk09UUCsl0NQH3M0lTLUJDDiBCSHjc5I5BXWi27tatm60tY3vQQQeZNm3aNCZ/yXQ1hUIyXU2hkExXE3A/kzTVIjTkACKEhEdK8j4ByXQ1hUIyXU2hkExXE5DK3qdaRL2qsPTdoEGDzIABAxpHnJVS2uZeDjRkQsjOQkryPgHJdDWFQjJdTaGQTFcTkMrep1rEe1VhtFn37t3NfffdZwYOHCgaMjrEO3Xq1DhsHPsnk6mzQEMmpLr5bNOmhr+yUe7+TUFK8j4ByXQ1hUIyXU2hkExXE5DK3qdaJPWqgun6DBm1Y3fkWenjNGjIhFQ/kln5FBIpyfsEpHg1hUIyXU2hkExXE5DK3qdahIYcQIS0ZCSz8ikkUpL3CUjxagqFZLqaQiGZriYglb1PtQgNOYAIaclIZuVTSKQk7xOQ4tUUCsl0NYVCMl1NQCp7n2qR4IY8ZcoUa8QQbmaN26GtW7fOrFixomgrGVu1Sjq/Wt9iEfoNGzZwW+VbIJmVTwDjTTAneGdugZTkfQJSvJpA1njyboFkuppA1vfPuwWS6WoCUtn7BGbMmBFkGwtNMmS8xkFd6SKkJSOZlU8hkZK8T0CKV1MoJNPVFArJdDUBqex9qkW8VxUMFhPpkylNEO5+ARPu0KFDo/Hi1lTJ6+U0VwMaMiHVj2RWPoVESvI+ASleTaGQTFdTKCTT1QSksvepFgn7DSmBhkxaIui6wQ9U3z1XgXuP1WS+f54ftTEgmZVPIZGSvE9AildTKCTT1RQKyXQ1AansfapFaMgBRGoT3z1XS++xCgNPjLoa2cGsdtnFzN5zTzN3332t5rRrZ2Z++ctBTQxISd4nsMN5pCgUkulqCoVkupqAVPY+1SI05AAitQfMV7vnKmrNriHn7faJgVKjqmvTxrw3bZrZsmKF2fLyy+bDujqzoFu3oCYGpCTvEyg9jzSFQjJdTaGQTFcTkMrep1qEhhxApLaA8Wr3XAWuIU+ePLmoBl1tlBoVasVvFs5t8XHHmUX9+pnne/c2s7761aAmBqQk7xMoPY80hUIyXU2hkExXE5DK3qc84DtULnn+Z2dBQw4gUlu4NV7pnqul91iV+piriVKjmtO+vflw5kzWkJsJyXQ1hUIyXU1AKnuf8iIdW1NM0JADiJCWTKlRzfzSl77oO957b1O3116mrvBjA8/lNbG8NRgpyfsESs8jTaGQTFdTKCRz0wSksvcpL9KxNcUEDTmACKkGNm/e3PBXeZQaFQZx1V9+uZl3wAG2P7mudesmGTKQEqkmICV5n0DpeaQpFJLpagqFVO6agFT2PuVFOrammKAhBxAh1YKUGDWBUqOyTdZ1dc3aZC0lUk1AitcnUHoeaQqFZLqaQiGVuyYglb1PeZGOrSkmaMgBREi1ICVGTaDUqDDFaUHBGBb17WsHdS3s2dPM2n33JpmYlEg1ASlen0DpeaQpFJLpagqFVO6agFT2PuVFOrammKAhBxAh1YKUGDWBUqNC3/H7jz5qNi1ebDYtWWI+mj/fLOzRo0kmJiVSTUCK1ydQeh5pCoVkuppCIZW7JiCVvU95kY6tKSZoyAFESLUgJUZNoNSoZn7lK7ZWjNrxC0cfbdaMHUtDbgKS6WoKhVTumoBU9j7lRTq2ppigIQcQIdWClBg1gVKjmrPPPmb9739vtrz0ku1DXv/kk2be/vs3ycSkRKoJSPH6BErPI02hkExXUyikctcEpLL3KS+lx/3Rj35k/vVf/9VccMEFdovH7usxUZWGjP/DnM2vFH6J33///Wb69Olmzz33tM/dfPPNdp9/+Zd/MRdffLG4v/teIURItSAlRk1AMqu5HTtaY0bzNQZ5NXXpTDeBZhGQ4vUJlJ5DmkIhma6mUEjlrglIZe9TXtxjnnXWWea+++4zb7/9tnnnnXfs9u6777bPu3HFQlUaciIUNAwYv3pgtMuWLbO/fvA8Vjz62c9+Ju7vPhdChFQLUmLUBIqMapdd7Bzk+lGj7Mhq/P2nwvdzfteuTTIxN8lmEZDi9QkUnUcGhUIyXU2hkMpdE5DK3qe8uMccMWKErbD95Cc/Meedd5655JJLzGOPPWZv7uLGFQtVa8gw31NPPdUsWbLEXHTRRfbG2e5z+BBcQ3Zfc98nhAipFqTEqAm4JoUlMt+86Sazff168/GaNWbbqlVmw7PP2jnJTTExN8n+4Ac/MD/+8Y/tD/Ezzzyz6LVEQIrXJ+CeRxaFQjJdTaGQyl0TkMrep7y4x4QhP/3009aIzz33XLt94oknzOWXX14UVyxUpSHDXLsVfn3DhPE4qSHDhIcNG2afcw25dP/QIqRacBNi69atTadOnUzXQu22TZs2Ra8lAkVGVagho4l69TXXmOcPPXSnNFnj+15fX2/Wrl1rbr31Vpt0kWxh1G6SleL1CRSdRwaFQjJdTaFwP5MsAlLZ+5QX95i4JtAqunr1anu9oNkaNeSzzz67KK5YqEpDTvqEoYEDBzb2ISd9xGiaTl5HP3Lp/tJ77kwRUi24CRFGvGjRInsNw/Dwo/aAQk0X3zU3aRYZFQy5XTuz+uqr7cjqndFkjcE5Dz74oPn5z39u1wZ/99137frg55xzTlGSdc8lTaDoPDIoFJLpagqF+5lkEZDK3qe8lB4X1y4qZz/96U/ttYPWldIfb7FQlYZcbSKkWnAT4sEHH2yuv/56c/zxx5vf/e53tpbxm9/8xuxbMFk3abomZZusx40znxRqIltXrrSrdX3w1FPN2mR9/vnnm4kTJ9qkChNGjfnqwg8APJ8kWuCeS5qAex5ZFArJdDWFwv1MsghIZe9TXtxjoiaMJuq33nrLLF682FxxxRVmwoQJdoyRG1cs0JADiJBqwU2IBx10kG1hQo24ffv2tsZ84okn2ueTWjIoMqpCDRlTnNCPvOy00+xqXRjchbnJTTExN8mi3xjN1DBiDNTB33fddZe59NJLi5Ksey5pAkXnkUGhkExXUyjczySLgFT2PuXFPSauEbSmYBDX2LFjrSk/+eSTO1wrsUBDDiBCqgU3IaLfuHv37taIO3fubP/GYJi+BZN1k2apUeHuThumTzebly2zK3VtXLCgWRcGQZLF92r9+vW2uRr3ncb2yiuvLEqy7rmkCZSeR5pCIZmuplC4n0kWAansfcqLe0z8YHvggQfsNFg8vuGGG8yKFStsTTnZJyZoyAFESLXgJsQuXbqY+fPn2+Y+NFe//vrrdnvUUUcVJc1So3LXst4ZK3WhmRrjRG677TZz4YUX2pGz99xzD2vIDQqF+5lkEZDK3qe8uMdEawpm4cCYk+dgzu7o/JigIQcQIdWCmxDRTH3ttdfaQTBI9L169bK10D59+hQlzVKjsmtZP/JI41rWIVbq+uEPf8hR1g0KhVv+WQSksvcpL+4x0Zry2muv2daUa665xj52R1hDMUFDDiBCXD7btKnhr+zk+Z88SInRVdu2be10qOQxKDUq1JAXFswba1k/XzBvTHtC33JTTMxNoDBe1HKSZkhJwI07TaD0PNIUCsl0NYVCKndNQCp7n/LiHhM145dfftlsKnx/3njjDTv1qa6urujaiQkacgCRfEyaNMlOVdttt93s9Bb80oUh4LmpU6fafTBYY/To0fZvTH1x948ZKcFrCoWbEGG8HTt2tHKfdwWKYi0Y7+LjjzcfzZ1r17HeuGiRefG73zXP7bprk87DTbKo5axZs6ao1jN8+PCifYAUr0+g6DwyKBSS6WoKhVveWQSksvcpL+4xcW383//9n+07xjoUmDWAqbGXXXZZUVyxQEMOoJCUa2IA+2ABCAyOiREYLWK/6qqr7Dlt27bNTlvA82PGjDHjxo1r3I+G3DTchIjBXC+++KKtVZx00kn28X777Ve0D3DjRHP1GzfeaBb172/Xs154yCF2GtS8wvXVlPNwk2zWWo8bZ5qAex5ZFArJdDWFwv1MsghIZe9TXtxjwpCRg9etW2d/wGEta4yF4EpdAjTknUdWE9u+fbudNH/HHXdEaciIe+jQoWbLli22PxMxus/hx0RyLgk4R/cHR4xICV5TKNyEiJHVKEsksuXLl9tredq0aUU1ZuDGiYVAsEpXMs0Jqi/URjDIC3/npTTJZqn1uOeSJpDEm1WhkExXUyjczySLgFT2PuXFPSa6N5KpcbhusMV8dQ7qEqhmQ0bsqI1lueMUCFl7K8fEJk+ebOOBecdmyIgZA4mSuJIfF4gfTZSAhty8uAkRo6x/+ctf2uVoMZdz8ODBdi5nv379ipKmG2djDbmwD8zZ1pDHjzfzCubelPNwk2zWWo97LmkC7nlkUSgk09UUCvczySIglb1PeZGOrSkm1Ksqaf6EhgwZ0vDsX0HCxK/oZJ8BAwbYhJ+VllBDznLHKReYRdJ0vDMox8RQOx40aFDuz29nU3r9IW40vyc/apIfORAMGE3x+HuPPfaI7sdFKVKC1xQKNyGiiRo10GTd6JUrV5qlS5eaww8/vChpFsWKPuQTTrB9x1sL/7e18B2pv/TSZl0YJGutxz2XNIGi88igUEimqykU7meSRUAqe5/yIh1bU0x4ryokv6RfEUkeiwKU1uzcWlceqt2Q3TtIaXecAsmPl51teuWaWEKMNeSWjJTgNYXCTYgY1IVrFmtYo7aMLVbpcm80AXaId9dd7chq9CHP7dDBzNp998bX8iIlUk3APZc0gaJzyKBQSKarKRRSuWsCUtn7lBfp2JpiwntVIbG7Cbv0MahlQy7njlMuSe2U1DZSgtcUCikxagJSvD7lRUqkmoAUr09AildTKCTT1RQKqdw1AansfcqLdGxNMdFkQ3abrEtfT6Ml9CFDaXecQrkkNddqGAFMdj47JPhddjGzC9cP+l0h3DEpuWUhFAopMWoCReeRorxIiVQTkOL1CUjxaioX5Ms8SKarKRRSuWsCUtn7lBfp2JpiokmG7IKLTWrWLmXKlCnWzCCMjsRSfBicgfVF3a1kgtUq6fxqfYtF3jds2FCTW1Ca3OvatDHvTZtm746E+bsf1tXZmzIkr4Os7593C6TEqAm455EmgFyBlqWsWyAlUk1AitcnIMWrCWSJv6nnIZmuJpAlnqZsgRSvJiCVvU9gxowZZW2BdGxNMdFshgwwqKacAUvNVUN+5ZVXzAsvvGDmzJljhYsG8xSlfUMqiQs3xYbQR/vZZ581nCGpZUqTO2rFmK+7+LjjvljhqndveyvD5PVQSIlRE3DPI015kRKpJiDF6xOQ4tWUBylWTUAyXU2hkOLVBKSy9ykv0rE1xYT3qsoyqMsF+3fo0KGs5tjmMmT8ukfB4v6t0Ne//nXz3HPPifuGVBJXz549rXBfWSxkQEhpcscgqA9nzlRryCGQEqMm4J5HmvLiJtAsAlK8PgEpXk15kGLVBCTT1RQKKV5NQCp7n/IiHVtTTKhXVTKNJOkHBa7xJv2iicqdztNchvz888/b6T2//e1v7Y3UH3vsMbvCkLRvSCVxocYOc8biCh9//HHDGZJapjS5z/zSl77oO957b1O31172FoZ4Lnk9FFJi1ATc80hTXqREqglI8foEpHg15UGKVROQTFdTKKR4NQGp7H3Ki3RsTTER7psu0FyGjB8H3/jGN6KrISdxsYZMSilN7hjEVX/55WbeAQfY/uS61q1pyA5SItUEpHh9AlK8mvIgxaoJSKarKRRSvJqAVPY+5UU6tqaYaBGGjP5i1EJhgAsXLrQ1UwwekvYNqSSu999/364ohMEzn3/+ecMZklqmNLnbJuu6OjZZe5ASqSYgxesTkOLVlAcpVk1AMl1NoZDi1QSksvcpL9KxNcVEizDkRYsW2bm9WGAeZozHMRhyEheW9oMZf/jhhzRkYilN7u5N/TGoa2HPns2yoEa5SIlRE3DPI015kRKpJiDF6xOQ4tWUBylWTUAyXU2hkOLVBKSy9ykv0rE1xUSLMGTUjI877ji71F9sTdaI65BDDmGTNSmiNLnbm/o/+mjjTf0/mj/fLOzRo/H1UEiJURNwzyNNeZESqSYgxesTkOLVlAc3RiwBeu6559pFhbDuPbZ47O4DJNPVFAo3ziwCUtn7lBfp2JpiokUYMpqGn3rqKTugC3r88ccb705TSSVxYUAXhMeffPJJwxmSWqY0uWOtZ9SKUTt+4eijzZqxY2nIDlIi1QSkeH0CUrya8uDGCPNFFxtujIE8ge3cuXN3uI2kZLqaQuGeSxYBqex9yot0bE0x0SIMGc3Up512mq2FojaK9aIxUVzaN6SSuHB3nL59+9raMr50hJQm9zn77GPW//73ZstLL9k+5PVPPmnm7b9/4+uhkBKjJuCeR5ryIiVSTUCK1ycgxaspD26MqBE/9NBDdoEk3E7yuuuuM7/5zW/MpZdeWnQekulqCoV7LlkEpLL3KS/SsTXFRIswZNQ8n3jiCVs7xrKV11xzTRRN1klcqB2j+XrChAlssiYWKcHjZgwwZjRfY5AXl878K1Ii1QSkeH0CUrya8uDGePbZZ5vfF36EIVegVQ9TSjH25ZJLLik6D8l0NYXCPZcsAlLZ+5QX6diaYqJFGDJqolhPGjd7QB/yt7/9bTN//nxx35BK4sLtEFF7/973vmf+/Oc/N5whqWWKkvsuu9g5yPWjRtmR1fj7T4Xa0/yuXZuU/PMgJUZNoOhcUpQXKZFqAlK8PgEpXk15cGNEHzLM98orr7S1YlQkHnjgAXPZZZcVnYdkuppC4Z5LFgGp7H3Ki3RsTTHRIgwZQt8LTBh9MqiNonYq7RdaiAsmjGlPmP7EpTMJcBM7lsh886abzPbCNfLxmjVm26pVZsOzz9o5yU1J/nmQEqMm4J5LmvIiJVJNQIrXJyDFqykPboxoskaOePfdd+1MjERXXHFF0XlIpqspFO65ZBGQyt6nvEjH1hQTVW/IWC8aRozpReg3hgHedtttdgqUtH8ouXGtKSRZfOnQX4QvHNmRv/zlL+bTTz+1240bN9ry2rp1a8OrlWNnxVWU3As1ZDRRry7UkJ4/9FA2WQtIiVQTkOL1CUjxasqDG+M555xj7wqHfHXhhRfa2vI999zDPuQG5UU6tqaYiM6QMU8XtchSc3Mfu3rppZdsE88+++xj9t9/f7v+NpqJsSCHtL8m33Hw/B//+MfGJTCxxWNp30RuXLipO6ZkDRkyxK4N3lzAJD766CP7nps2bbJbPK5GMEf70UcftS0J559/vk0suD6SO8tUinLjwmeC13Adw8BxUxHpMylK7jDkdu3M6quvtiOr2WS9I1Ii1QSkeH0CUrya8iDF6uqHP/yhbcpOHgPXbLMoFG7cWQSksvcpL9KxNcVEVIaMJIYaCG7JCBNMDFIzZAjN1GPHjjVPP/20ba5Oa7JO3m/lypWZjgMTRv8vLvbBgwfbfup//ud/NkuWLBH3T5TEVV9fb5urm7vJGiZ83nnnmcMOO8ycddZZtp8azWBbtmxp2KN6wMIp//3f/20/w/Hjx9u1yNG6UOlBcOXGhc/4pptust0UF198sf1MRowYYTZv3tywxxe4id02WRfe85OCeW8tXJNYreuDp55ik7WDlEg1ASlen4AUr6Y8uDHCeDHFyZ3mVCpQarhpCoUUryYglb1PeZGOrSkmojLk7du320SGubqJqaWZMYTBU3ivZ599NlOTtWvC7nPuY1d4/zFjxtgR3DBibJF005rFk7jwA2NnNFnDLCZOnGh/gMCIsUUTWDU2i8PITjzxRHPggQdaw8NNOB5++GFbM60k5caF/XGtYJW2W265xcycOdPcfffdO3wmRcm9UEPGFCf0Iy877TS7WhcGd2FuclOSfx6kxKgJFJ1LivIiJVJNQIrXJyDFqykPboz4zqI7C9cSBnTh8fDhw4v2AZLpagqFG2cWAansfcqLdGxNMRGVIaP2CENGTRmGJhlnqdA0jLtSdezYsbFpGHN/05qs3fdNOw6ap1HTRZ/w7bffbu9x/G//9m/23svS/pAbF74kmB99xhlnNGuTNZpC77zzTltmMAk0kSI+NJNWG0kf7QcffNDYioAfZpVearTcuLA/ptz179/ffu59+vSxNWS8h0tpcsfdnTZMn242L1tmV+raWPhxxYVB/oqUSDUBKV6fgBSvpjy4MaJ1Cy15aOlCi8vatWvtj3wuDPKF8iIdW1NMRGXIALXkcvqQ8RqMEVMH/vd//9caE1a9yTLKGk3W7mPfcfBes2fPtsdBjQeDxzCZf9asWeL+kBsXEjSat1999VV7fs0Fyglf4nXr1pk333zTLjpy1113mbfeeqthj+oBRoZmXfTZ4gcGEhRaIipd2y83LuyP/dC0vXTpUtttgVYMfE4upcndXcuaK3XtiJRINQEpXp+AFK+mPLgxokaMBUFuuOEGW4FATsG1xWlPXygv0rE1xURUhgyDQRMOjAVmuWrVqkZzS4xuW6GmUgqS5emnn25rI1gR69hjj7XNxAn4n+T/E+E90bfrO44rJNVjjjnG7LfffrbpEgPHunfvbvsVpf0Todnym9/8pjeupoKmrlNOOcV07tzZxoPWgd69e9vzqjbQ1IuyQtniPLp06WL7Xyt9LuXGhf1PPvlkOyce+6FlBH38pfuXJne7lvUjjzSuZc2VuoqREqkmIMXrE5Di1ZQHN0YYMvIEflDju4wfech9l19+edF5SKarKRTuuWQRkMrep7xIx9YUE1EZMmoXuDDRFIsLNanBukYJSr8Y0wu6t6BJBd1e0MiCphWUvA6S/5ckHcfVsmXL7K/YO+64w9aUUUO++eab7d/S/olQs0ZtHbVj9O8290pdGM2LaRJY5Qc1MPyYmTp16g61sWog1nMpN66s+7vXL4Qa8sJevexa1s8XfsBh2hP6lpPXQyElRk3APY805UVKpJqAFK9PQIpXUx7cGDGoC83W6NKAOWOLkfxnnnlm0XlIpqspFO65ZBGQyt6nvEjH1hQTURmyi2RwECj9YjxW0AkFdSvo4IJOKuh3BSWvA+m9miKYd9otHjGoy13LGiO1m7MPWQI/aird79pcVOJcYKhpuHGVu3+Ce/3CeBcff7z5aO5cu471xkWLzIvf/a55btddi67hEEiJURMoOpcU5UVKpJqAFK9PQIpXUx6kWDUByXQ1hUKKVxOQyt6nvEjH1hQTURlykrggyeAgUPrFeLagyQXdWRBqyQ8XNKOg5HXgvoevJuwT9sdArrS5x6VCDTlZyxr9iehbxDk2F3gvDBaq1rnHLjGdS+kXFoPxoNLnoVKynod7/aK5+o0bbzSL+ve361kvPOQQOw1qXqdORddwCKTEqAm455KmvEhlrwlI8foEpHg15UGKVROQTFdTKKR4NQGp7H3Ki3RsTTERlSFjwBP6WJM+XUnA/VLAeGHCfQs6sKCeBd1aUJohl2PKaG5GPzD6kDFoDFOrSs25tG8biRkmjCkz6Es88sgj7QhK15A/27Sp4a98oL8S74t+bTSLY2pVtZpzTOfifln/8R//0exdMMw99tjDrpE+dOjQInMuJet5uNcwFgLBKl3uNKf6yy6zg7ySx6GQEqMmkMSYRXlxP5MsAlK8PgEpXk15kGLVBCTT1RQKKV5NQCp7n/IiHVtTTERlyBjUhT5WjEb2mSZwvxS/L+jigu4p6MGCphR0UUFZmqyTY6SZM8wXTc/t2rUzRxxxhB1Ahf4fJNxkH5AnrqaARD9s2DA7teqEE06wA7qwBF81LgwS07m4X1aYLwZ0/c3f/I1p3769ad26tf380f0gfZmznod7rTTWkPv1s+Zsa8jjx5t5nTs327WSFSkxagLuuaQpL+5nkkVAitcnIMWrKQ9SrJqAZLqaQiHFqwlIZe9TXqRja4qJcN90AcmQUcPANBOfSQL3S/FoQT8ryK0Rjy7oAecxkN4LSjNjCH3BmHeMwTpY2m7y5Ml28Qd32hNIjgdljaspYGEQzDuePn26XRUKC6Ngik01TnuK6VzcLyvMFT/CMHIayQ5b1ICxDKr0Zc56Hsk1YIU+5IJ5o+94a3292Vq4nuovvZQLgzi4n0kWASlen4AUr6Y8SLFqAqWGm6ZQSPFqAlLZ+5QX6diaYiLcN13AV0OGMPIZU0VcY5SML6mJog/5oYJQEx1RUJYaMt7fdxxXaLLGlCUsPIKaD6a+YCoLkm6yD8gTV1PAjxes240vIWpxPXr0sOaB+6pWGzGdi/tlRZN1hw4dbIL427/9W7PnnnuavfbaywwaNMi+XrokZtbzcK8Vq113tSOr0Yc8t3C8WbvvXvR6KEqTYpqAG2ea8uJ+JlkEpHh9AlK8mvIgxaoJJEabVaGQ4tUEpLL3KS/SsTXFRLhvuoBvUBeMGSaXTEdyBdwvRdKH3Lug/QrqXND/KwgDvdwvjvseqBXjvZP3l47jCqOpMRcZC31gAj+2WLXLXXwE5ImrKaCsME0M8xgxehtbDBxD+VUbMZ2L+2XFUqmoJaPvGOacbPF88mUuTSRf+9rXdpD7OnCvlSwKhRtnFgEpXp/y4n4mWQSkeH0CUrya8iDFqglIpqspFFK8moBU9j7lRTq2ppgI900XKDVkF9cQXYHSLwbMDzVP9NWiNvp0Qe7rQHqv5hRwjwlliYvEh/Sl9QlIyUQTcK+DLAqFFK8mIMXrU16kstcEpHh9AlK8mvIgxaoJSKarKRRSvJqAVPY+5UU6tqaYqKgrNJchpwlI79WcAtKxNZE4kb60PgEpmWgC0vWgKRRSvJqAFK9PeZHKXhOQ4vUJSPFqyoMUqyYgma6mUEjxagJS2fuUF+nYmmKioq5AQyYxIn1pfQJSMtEEpOtBUyikeDUBKV6f8iKVvSYgxesTkOLVlAcpVk1AMl1NoZDi1QSksvcpL9KxNcWEelVNmjTJtCpceBBGlUpk2cdHrIaMO/vkQTq2pnLZunVrw1/ZyfM/tY70pfUJSMlEE5CuB02hkOLVBKR4fcqLVPaagBSvT0CKV1MepFg1Acl0NYVCilcTkMrep7xIx9YUE96rCqNCMUoUA2ywPCDmXmK0sUuWfTRiNWQgXSCagHRsTXnAjQ7KESkf6UvrE5CuB01Auh40hUKKVxOQ4vUpL1LZawJSvD4BKV5NeZBi1QQk09UUCileTUAqe5/yIh1bU0x4ryrUfEePHt3waMfHIMs+GjTk8pFMV1OslE4XykKe/8mD9KX1CUjXgyYgXQ+aQiHFqwlI8fqUF6nsNQEpXp+AFK+mPEixagKS6WoKhRSvJiCVvU95kY6tKSa8VxUNWb5IfALSsTXlQTJdTTEjlaOmUEhfWp+AFKsmIF0PmkIhxasJSPH6lBep7DUBKV6fgBSvpjxIsWoCkulqCoUUryYglb1PeZGOrSkmvFfVzjLkKVOmWCOGcENurF2NOaeY6+tuJaOEPvvkk4Z3yg7+R3ovnz7JcYy/bN/e8Fd2Pv/00x3OW9tire9y2ZRjvex5XbuKCcinuV26ZIrf3eYp4+0bNzb8lY1PP/rI3tgDq2dl3X5a+EzKIc9nkudawTWcJf5ki3uEl0uIc9n+8ce2ewvz+bNu88xFL/dc8nwm+J8s8Yc8D4D/yRKPb/tx4TPCynL4jiZbLNaE55P9yv2egHLPBfvjVrcg6zZPXolp3YbghuySp4Zcjao00q9PTbO/9jXReH3C/qGQju9TrSPVBjQRQiqLN2vFOqirGlVpJNPVFDOS8fpUy+T51R9TTYGQWkTNWqNGjWqc0pTUfGHCWNs3MV5pn6zQkMMgma6mmJGM1ydCCKkmKpq1aMhhkExXU8xIxusTIYRUEzTkAKo0kulqihnJeH0ihJBqgoYcQJVGMl1NMSMZr0+EEFJN0JADqJLknTYRI+VOTckzlYUQQioFDTmAYgb3oM4C9tu4caN55513rDCyvtKjcmOMiRBC8kJDDqCY+Pzzz8369eutMNn/rrvuMq+++mqqkWGBkQsuuMD07NnT6vjjj7f/X0lijClW8OMFUxPx+Sc/Yj766KOGVwkhMUBDDqCYgBGfcsoppk2bNubAAw80++67rzniiCPMmjVrGvaQwR2wbr75ZrtSD1aDWr58uV25p5LEGFOsvP/+++amm24yf/7zn83FF19sf8CMGDEi2PrghJB0aMgBFBOoIc2cOdN8/etfN7feeqtN0itXrkytISOhf+tb34qqNhpjTLGCshozZoxZtGiRueWWW+w1cPfdd5u33367YQ9CSKWhIQdQjCBBjxw50px55pm2ppnWlwzDRh8t/g+1bKyXDHOvJDHGFCv4fJ977jnTv39/ewOCPn362Boymq8JIXFAQw6gmIBhwbhgYIht6dKlZurUqWbt2rUNe8jgZgX33nuvrVElNy+otPnFGFOswJDRXP3iiy/az3zhwoVm4sSJqZ87ISQcNOQAignUJnFbxs6dO5sePXrY2hKae+vr6xv2kMH/nXrqqeaQQw6Jqsk6tphiBWV18sknm27dutmyQpkddthhqZ87ISQcNOQAigmMtL3nnnvM448/bmtHGMyVpYaMucnoa8bgKejll1/Odauz5iTGmGIl7+dOCAkHDTmAYgfNmWlNvehnHjZsmOnXr5/p27evOe6448zrr7/e8GpliDGmaiLL504ICQcNOYBiAkkYA3nKnYOK2uiKFStsTRR3+powYULFm4djjClW8n7uhJBw0JADKCbQl3jkkUfaOchLliwx7777bqYkjdrokCFDTK9evWwf5Pe+9z07SKiSxBhTrOT93Akh4aAhB1BMIAmjmbdjx47mhBNOML179zYXXnih2bJlS8MefpDEYXgYoY0EH8MylTHGFCNN+dwJIWGgIQdQTGB60O23326mT59uV2x69tln7fSXt956q2GPHUmmzEyZMsUOBoIJPvTQQxVdVCLGmGImz+dOCAkLDTmAYgK1yIEDB9rpTp06dbJTn7B05muvvdawx458+umnZuzYsaZDhw7moIMOMl27drVNxViUo1LEGFPM5PncCSFhoSEHUExgVC2ad9etW2fNC1vUNNOaevE/d955p523iuQeQ/NwjDHFSt7PnRASDhpyALUEMIBq0qRJZvXq1dE0D8cYEyGE5IWGHEDVDpqH8VmhqRNNnljl6Ywzzqh4k3VsMRFCSFOgIQdQtYMBVLh/7o033mhvUIBpM7iHMuYBV4oYYyKEkKZAQw6glgBu3HD66afbuwRhVaxjjz3WNhVXkhhjIoSQvNCQA6glkKwbjZpoTCt1xRYTIYTkhYYcQC0BzGN1143GqliV7q+NMSZCCMkLDTmAWgKYHpOsG4376WLKDPpxK0mMMRFCSF5UQ8aUklatWllh0YVScEs33Fc32WfAgAFlLcVHQ64OYHIwvBNPPNGuGY01kevq6ipqfjHGRAghTcFryFjBB1NK0AQI4+3evbvtp3PB80OHDs29Hi4NuTrA4Knx48fb+w1jni9GM998880VbR6OMSZCCGkKXkNG7Xj06NENj3Z8DGjI2VTtYAGOX//610W1z9/+9rcVXQc5xpgIIaQpNNmQ3Sbr0tfToCFXB0ltFP21mPuL2ijm/8ZQQ44pJkIIaQqNhuz2F0+dOjWTIbv4mrU1aMjVAWqhmFqEeb4HH3ywXRXr3nvvreg6yDHGRAghTaFJNeRSRo0aZc1cA7fLgxFDN9xwg13IAQvdo6bDbbxb9NUuX77czJo1yyxbtswqy//5thgZjWlLTdmi2Rq3EXzllVfMM888Y9ezzvJ/3Ibfzps3z/5o57Zlb2fMmGHzfLVtY6FJg7pcsD9uhVdODZkQQgghX+A1ZIAab2n/sGu8bjN30tRNCCGEkPJRDZkQQgghYaAhE0IIIRFAQyaEEEIigIZMCCGERAANmRBCCIkAGjIhhBASATRkQgghJAJoyIQQQkgE0JAJIYSQCKAhE0IIIRFAQyaEEEIigIZMCCGERAANmRBCCIkAGjIhhBASATRkQgghJAJoyIQQQkgE0JAJIYSQCKAhE0IIIRFAQyaEEEIigIZMCCGEREArQgghhFSaVq3+Pxjwez/ytjpMAAAAAElFTkSuQmCC">
          <a:extLst>
            <a:ext uri="{FF2B5EF4-FFF2-40B4-BE49-F238E27FC236}">
              <a16:creationId xmlns:a16="http://schemas.microsoft.com/office/drawing/2014/main" id="{01EEA950-18B3-4E3A-9F84-56193DE2677F}"/>
            </a:ext>
          </a:extLst>
        </xdr:cNvPr>
        <xdr:cNvSpPr>
          <a:spLocks noChangeAspect="1" noChangeArrowheads="1"/>
        </xdr:cNvSpPr>
      </xdr:nvSpPr>
      <xdr:spPr bwMode="auto">
        <a:xfrm>
          <a:off x="0" y="55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1</xdr:rowOff>
    </xdr:from>
    <xdr:to>
      <xdr:col>2</xdr:col>
      <xdr:colOff>228600</xdr:colOff>
      <xdr:row>15</xdr:row>
      <xdr:rowOff>19051</xdr:rowOff>
    </xdr:to>
    <xdr:graphicFrame macro="">
      <xdr:nvGraphicFramePr>
        <xdr:cNvPr id="4" name="Chart 3">
          <a:extLst>
            <a:ext uri="{FF2B5EF4-FFF2-40B4-BE49-F238E27FC236}">
              <a16:creationId xmlns:a16="http://schemas.microsoft.com/office/drawing/2014/main" id="{FB012C06-6A1E-4D34-A486-340A462CB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66675</xdr:colOff>
      <xdr:row>36</xdr:row>
      <xdr:rowOff>118629</xdr:rowOff>
    </xdr:from>
    <xdr:to>
      <xdr:col>3</xdr:col>
      <xdr:colOff>646520</xdr:colOff>
      <xdr:row>49</xdr:row>
      <xdr:rowOff>54129</xdr:rowOff>
    </xdr:to>
    <xdr:graphicFrame macro="">
      <xdr:nvGraphicFramePr>
        <xdr:cNvPr id="3" name="Chart 2">
          <a:extLst>
            <a:ext uri="{FF2B5EF4-FFF2-40B4-BE49-F238E27FC236}">
              <a16:creationId xmlns:a16="http://schemas.microsoft.com/office/drawing/2014/main" id="{AD830379-80F9-4768-9637-030656EEB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85725</xdr:rowOff>
    </xdr:from>
    <xdr:to>
      <xdr:col>3</xdr:col>
      <xdr:colOff>648335</xdr:colOff>
      <xdr:row>66</xdr:row>
      <xdr:rowOff>20955</xdr:rowOff>
    </xdr:to>
    <xdr:graphicFrame macro="">
      <xdr:nvGraphicFramePr>
        <xdr:cNvPr id="4" name="Chart 3">
          <a:extLst>
            <a:ext uri="{FF2B5EF4-FFF2-40B4-BE49-F238E27FC236}">
              <a16:creationId xmlns:a16="http://schemas.microsoft.com/office/drawing/2014/main" id="{8DED5DFB-F947-4948-A3A4-0D623417B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53</xdr:row>
      <xdr:rowOff>85725</xdr:rowOff>
    </xdr:from>
    <xdr:to>
      <xdr:col>7</xdr:col>
      <xdr:colOff>495935</xdr:colOff>
      <xdr:row>66</xdr:row>
      <xdr:rowOff>15875</xdr:rowOff>
    </xdr:to>
    <xdr:graphicFrame macro="">
      <xdr:nvGraphicFramePr>
        <xdr:cNvPr id="5" name="Chart 4">
          <a:extLst>
            <a:ext uri="{FF2B5EF4-FFF2-40B4-BE49-F238E27FC236}">
              <a16:creationId xmlns:a16="http://schemas.microsoft.com/office/drawing/2014/main" id="{1216CC22-9011-48C7-81BF-3D06C304C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xdr:colOff>
      <xdr:row>50</xdr:row>
      <xdr:rowOff>0</xdr:rowOff>
    </xdr:from>
    <xdr:to>
      <xdr:col>8</xdr:col>
      <xdr:colOff>484911</xdr:colOff>
      <xdr:row>52</xdr:row>
      <xdr:rowOff>158750</xdr:rowOff>
    </xdr:to>
    <xdr:sp macro="" textlink="">
      <xdr:nvSpPr>
        <xdr:cNvPr id="6" name="Text Box 31">
          <a:extLst>
            <a:ext uri="{FF2B5EF4-FFF2-40B4-BE49-F238E27FC236}">
              <a16:creationId xmlns:a16="http://schemas.microsoft.com/office/drawing/2014/main" id="{CAFE6A2D-282E-447D-89B1-8D96FC29CAE9}"/>
            </a:ext>
          </a:extLst>
        </xdr:cNvPr>
        <xdr:cNvSpPr txBox="1">
          <a:spLocks noChangeArrowheads="1"/>
        </xdr:cNvSpPr>
      </xdr:nvSpPr>
      <xdr:spPr bwMode="auto">
        <a:xfrm>
          <a:off x="4831774" y="10096500"/>
          <a:ext cx="2840182" cy="539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000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Times New Roman" panose="02020603050405020304" pitchFamily="18" charset="0"/>
            </a:rPr>
            <a:t>D. While the structural position is likely to have weakened </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 GNI*</a:t>
          </a:r>
        </a:p>
        <a:p>
          <a:pPr>
            <a:lnSpc>
              <a:spcPct val="115000"/>
            </a:lnSpc>
            <a:spcAft>
              <a:spcPts val="0"/>
            </a:spcAft>
          </a:pPr>
          <a:r>
            <a:rPr lang="en-IE" sz="900" b="1" spc="100">
              <a:solidFill>
                <a:srgbClr val="365F91"/>
              </a:solidFill>
              <a:effectLst/>
              <a:latin typeface="Calibri" panose="020F0502020204030204" pitchFamily="34" charset="0"/>
              <a:ea typeface="Calibri" panose="020F0502020204030204" pitchFamily="34" charset="0"/>
              <a:cs typeface="Times New Roman" panose="02020603050405020304" pitchFamily="18" charset="0"/>
            </a:rPr>
            <a:t> </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0</xdr:colOff>
      <xdr:row>50</xdr:row>
      <xdr:rowOff>0</xdr:rowOff>
    </xdr:from>
    <xdr:to>
      <xdr:col>3</xdr:col>
      <xdr:colOff>795655</xdr:colOff>
      <xdr:row>52</xdr:row>
      <xdr:rowOff>158750</xdr:rowOff>
    </xdr:to>
    <xdr:sp macro="" textlink="">
      <xdr:nvSpPr>
        <xdr:cNvPr id="7" name="Text Box 30">
          <a:extLst>
            <a:ext uri="{FF2B5EF4-FFF2-40B4-BE49-F238E27FC236}">
              <a16:creationId xmlns:a16="http://schemas.microsoft.com/office/drawing/2014/main" id="{79372AC9-A83B-49A7-B006-42BD316FA54A}"/>
            </a:ext>
          </a:extLst>
        </xdr:cNvPr>
        <xdr:cNvSpPr txBox="1">
          <a:spLocks noChangeArrowheads="1"/>
        </xdr:cNvSpPr>
      </xdr:nvSpPr>
      <xdr:spPr bwMode="auto">
        <a:xfrm>
          <a:off x="2400300" y="10096500"/>
          <a:ext cx="2414905" cy="539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Times New Roman" panose="02020603050405020304" pitchFamily="18" charset="0"/>
            </a:rPr>
            <a:t>C. So that the non-interest balance has barely improved since 2015</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 GNI*</a:t>
          </a:r>
        </a:p>
      </xdr:txBody>
    </xdr:sp>
    <xdr:clientData/>
  </xdr:twoCellAnchor>
  <xdr:twoCellAnchor>
    <xdr:from>
      <xdr:col>1</xdr:col>
      <xdr:colOff>0</xdr:colOff>
      <xdr:row>33</xdr:row>
      <xdr:rowOff>19050</xdr:rowOff>
    </xdr:from>
    <xdr:to>
      <xdr:col>3</xdr:col>
      <xdr:colOff>648335</xdr:colOff>
      <xdr:row>35</xdr:row>
      <xdr:rowOff>177800</xdr:rowOff>
    </xdr:to>
    <xdr:sp macro="" textlink="">
      <xdr:nvSpPr>
        <xdr:cNvPr id="8" name="Text Box 28">
          <a:extLst>
            <a:ext uri="{FF2B5EF4-FFF2-40B4-BE49-F238E27FC236}">
              <a16:creationId xmlns:a16="http://schemas.microsoft.com/office/drawing/2014/main" id="{56352D9B-8636-4E17-B324-4E8F9675E3FE}"/>
            </a:ext>
          </a:extLst>
        </xdr:cNvPr>
        <xdr:cNvSpPr txBox="1">
          <a:spLocks noChangeArrowheads="1"/>
        </xdr:cNvSpPr>
      </xdr:nvSpPr>
      <xdr:spPr bwMode="auto">
        <a:xfrm>
          <a:off x="2400300" y="6877050"/>
          <a:ext cx="2267585" cy="539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Times New Roman" panose="02020603050405020304" pitchFamily="18" charset="0"/>
            </a:rPr>
            <a:t>A. A balanced budget was finally achieved in 2018</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Budget balance % GNI* (excl. one-offs)</a:t>
          </a:r>
        </a:p>
      </xdr:txBody>
    </xdr:sp>
    <xdr:clientData/>
  </xdr:twoCellAnchor>
  <xdr:twoCellAnchor>
    <xdr:from>
      <xdr:col>4</xdr:col>
      <xdr:colOff>1</xdr:colOff>
      <xdr:row>33</xdr:row>
      <xdr:rowOff>19050</xdr:rowOff>
    </xdr:from>
    <xdr:to>
      <xdr:col>8</xdr:col>
      <xdr:colOff>138546</xdr:colOff>
      <xdr:row>35</xdr:row>
      <xdr:rowOff>177800</xdr:rowOff>
    </xdr:to>
    <xdr:sp macro="" textlink="">
      <xdr:nvSpPr>
        <xdr:cNvPr id="9" name="Text Box 29">
          <a:extLst>
            <a:ext uri="{FF2B5EF4-FFF2-40B4-BE49-F238E27FC236}">
              <a16:creationId xmlns:a16="http://schemas.microsoft.com/office/drawing/2014/main" id="{A1CF75FC-7010-48EE-89A7-0C4A6498ECEF}"/>
            </a:ext>
          </a:extLst>
        </xdr:cNvPr>
        <xdr:cNvSpPr txBox="1">
          <a:spLocks noChangeArrowheads="1"/>
        </xdr:cNvSpPr>
      </xdr:nvSpPr>
      <xdr:spPr bwMode="auto">
        <a:xfrm>
          <a:off x="4831774" y="6877050"/>
          <a:ext cx="2493817" cy="539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Times New Roman" panose="02020603050405020304" pitchFamily="18" charset="0"/>
            </a:rPr>
            <a:t>B. But non-interest spending has grown as fast as revenue since 2016</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 change year-on-year</a:t>
          </a:r>
        </a:p>
        <a:p>
          <a:pPr>
            <a:lnSpc>
              <a:spcPct val="115000"/>
            </a:lnSpc>
            <a:spcAft>
              <a:spcPts val="0"/>
            </a:spcAft>
          </a:pPr>
          <a:r>
            <a:rPr lang="en-IE" sz="900" b="1" spc="100">
              <a:solidFill>
                <a:srgbClr val="365F91"/>
              </a:solidFill>
              <a:effectLst/>
              <a:latin typeface="Calibri" panose="020F0502020204030204" pitchFamily="34" charset="0"/>
              <a:ea typeface="Calibri" panose="020F0502020204030204" pitchFamily="34" charset="0"/>
              <a:cs typeface="Times New Roman" panose="02020603050405020304" pitchFamily="18" charset="0"/>
            </a:rPr>
            <a:t> </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0</xdr:colOff>
      <xdr:row>36</xdr:row>
      <xdr:rowOff>0</xdr:rowOff>
    </xdr:from>
    <xdr:to>
      <xdr:col>7</xdr:col>
      <xdr:colOff>461126</xdr:colOff>
      <xdr:row>48</xdr:row>
      <xdr:rowOff>125730</xdr:rowOff>
    </xdr:to>
    <xdr:graphicFrame macro="">
      <xdr:nvGraphicFramePr>
        <xdr:cNvPr id="11" name="Chart 10">
          <a:extLst>
            <a:ext uri="{FF2B5EF4-FFF2-40B4-BE49-F238E27FC236}">
              <a16:creationId xmlns:a16="http://schemas.microsoft.com/office/drawing/2014/main" id="{C415AC9A-0406-43EE-A688-30D79A974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0.xml><?xml version="1.0" encoding="utf-8"?>
<c:userShapes xmlns:c="http://schemas.openxmlformats.org/drawingml/2006/chart">
  <cdr:relSizeAnchor xmlns:cdr="http://schemas.openxmlformats.org/drawingml/2006/chartDrawing">
    <cdr:from>
      <cdr:x>0.07259</cdr:x>
      <cdr:y>0.54677</cdr:y>
    </cdr:from>
    <cdr:to>
      <cdr:x>0.14546</cdr:x>
      <cdr:y>0.6252</cdr:y>
    </cdr:to>
    <cdr:sp macro="" textlink="">
      <cdr:nvSpPr>
        <cdr:cNvPr id="11" name="TextBox 10"/>
        <cdr:cNvSpPr txBox="1"/>
      </cdr:nvSpPr>
      <cdr:spPr>
        <a:xfrm xmlns:a="http://schemas.openxmlformats.org/drawingml/2006/main">
          <a:off x="372503" y="1583226"/>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0.14083</cdr:x>
      <cdr:y>0.58112</cdr:y>
    </cdr:from>
    <cdr:to>
      <cdr:x>0.2137</cdr:x>
      <cdr:y>0.65955</cdr:y>
    </cdr:to>
    <cdr:sp macro="" textlink="">
      <cdr:nvSpPr>
        <cdr:cNvPr id="12" name="TextBox 11"/>
        <cdr:cNvSpPr txBox="1"/>
      </cdr:nvSpPr>
      <cdr:spPr>
        <a:xfrm xmlns:a="http://schemas.openxmlformats.org/drawingml/2006/main">
          <a:off x="722696" y="1682690"/>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0.21978</cdr:x>
      <cdr:y>0.59707</cdr:y>
    </cdr:from>
    <cdr:to>
      <cdr:x>0.29265</cdr:x>
      <cdr:y>0.6755</cdr:y>
    </cdr:to>
    <cdr:sp macro="" textlink="">
      <cdr:nvSpPr>
        <cdr:cNvPr id="13" name="TextBox 12"/>
        <cdr:cNvSpPr txBox="1"/>
      </cdr:nvSpPr>
      <cdr:spPr>
        <a:xfrm xmlns:a="http://schemas.openxmlformats.org/drawingml/2006/main">
          <a:off x="1127852" y="1728874"/>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0.32625</cdr:x>
      <cdr:y>0.5804</cdr:y>
    </cdr:from>
    <cdr:to>
      <cdr:x>0.39912</cdr:x>
      <cdr:y>0.65883</cdr:y>
    </cdr:to>
    <cdr:sp macro="" textlink="">
      <cdr:nvSpPr>
        <cdr:cNvPr id="14" name="TextBox 13"/>
        <cdr:cNvSpPr txBox="1"/>
      </cdr:nvSpPr>
      <cdr:spPr>
        <a:xfrm xmlns:a="http://schemas.openxmlformats.org/drawingml/2006/main">
          <a:off x="1674226" y="1680605"/>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0.4197</cdr:x>
      <cdr:y>0.48555</cdr:y>
    </cdr:from>
    <cdr:to>
      <cdr:x>0.49257</cdr:x>
      <cdr:y>0.56399</cdr:y>
    </cdr:to>
    <cdr:sp macro="" textlink="">
      <cdr:nvSpPr>
        <cdr:cNvPr id="15" name="TextBox 14"/>
        <cdr:cNvSpPr txBox="1"/>
      </cdr:nvSpPr>
      <cdr:spPr>
        <a:xfrm xmlns:a="http://schemas.openxmlformats.org/drawingml/2006/main">
          <a:off x="2153777" y="1405959"/>
          <a:ext cx="373950"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0.63872</cdr:x>
      <cdr:y>0.14842</cdr:y>
    </cdr:from>
    <cdr:to>
      <cdr:x>0.72025</cdr:x>
      <cdr:y>0.22079</cdr:y>
    </cdr:to>
    <cdr:sp macro="" textlink="">
      <cdr:nvSpPr>
        <cdr:cNvPr id="19" name="TextBox 18"/>
        <cdr:cNvSpPr txBox="1"/>
      </cdr:nvSpPr>
      <cdr:spPr>
        <a:xfrm xmlns:a="http://schemas.openxmlformats.org/drawingml/2006/main">
          <a:off x="3277758" y="429763"/>
          <a:ext cx="418390" cy="209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0.53146</cdr:x>
      <cdr:y>0.38681</cdr:y>
    </cdr:from>
    <cdr:to>
      <cdr:x>0.61298</cdr:x>
      <cdr:y>0.45589</cdr:y>
    </cdr:to>
    <cdr:sp macro="" textlink="">
      <cdr:nvSpPr>
        <cdr:cNvPr id="20" name="TextBox 19"/>
        <cdr:cNvSpPr txBox="1"/>
      </cdr:nvSpPr>
      <cdr:spPr>
        <a:xfrm xmlns:a="http://schemas.openxmlformats.org/drawingml/2006/main">
          <a:off x="2727310" y="1120046"/>
          <a:ext cx="418338"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0.72216</cdr:x>
      <cdr:y>0.15693</cdr:y>
    </cdr:from>
    <cdr:to>
      <cdr:x>0.80369</cdr:x>
      <cdr:y>0.2293</cdr:y>
    </cdr:to>
    <cdr:sp macro="" textlink="">
      <cdr:nvSpPr>
        <cdr:cNvPr id="18" name="TextBox 1"/>
        <cdr:cNvSpPr txBox="1"/>
      </cdr:nvSpPr>
      <cdr:spPr>
        <a:xfrm xmlns:a="http://schemas.openxmlformats.org/drawingml/2006/main">
          <a:off x="3705908" y="454405"/>
          <a:ext cx="418390"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0.82755</cdr:x>
      <cdr:y>0.05824</cdr:y>
    </cdr:from>
    <cdr:to>
      <cdr:x>0.90908</cdr:x>
      <cdr:y>0.13061</cdr:y>
    </cdr:to>
    <cdr:sp macro="" textlink="">
      <cdr:nvSpPr>
        <cdr:cNvPr id="21" name="TextBox 1"/>
        <cdr:cNvSpPr txBox="1"/>
      </cdr:nvSpPr>
      <cdr:spPr>
        <a:xfrm xmlns:a="http://schemas.openxmlformats.org/drawingml/2006/main">
          <a:off x="4246761" y="168644"/>
          <a:ext cx="418390"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dr:relSizeAnchor xmlns:cdr="http://schemas.openxmlformats.org/drawingml/2006/chartDrawing">
    <cdr:from>
      <cdr:x>0.89864</cdr:x>
      <cdr:y>0.41615</cdr:y>
    </cdr:from>
    <cdr:to>
      <cdr:x>0.98017</cdr:x>
      <cdr:y>0.48852</cdr:y>
    </cdr:to>
    <cdr:sp macro="" textlink="">
      <cdr:nvSpPr>
        <cdr:cNvPr id="16" name="TextBox 1">
          <a:extLst xmlns:a="http://schemas.openxmlformats.org/drawingml/2006/main">
            <a:ext uri="{FF2B5EF4-FFF2-40B4-BE49-F238E27FC236}">
              <a16:creationId xmlns:a16="http://schemas.microsoft.com/office/drawing/2014/main" id="{1DDBB36A-FE4E-42A3-987A-65965BA63F6A}"/>
            </a:ext>
          </a:extLst>
        </cdr:cNvPr>
        <cdr:cNvSpPr txBox="1"/>
      </cdr:nvSpPr>
      <cdr:spPr>
        <a:xfrm xmlns:a="http://schemas.openxmlformats.org/drawingml/2006/main">
          <a:off x="4611594" y="1205006"/>
          <a:ext cx="418390"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Calibri"/>
            </a:rPr>
            <a:t>2021</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304800</xdr:colOff>
      <xdr:row>14</xdr:row>
      <xdr:rowOff>114300</xdr:rowOff>
    </xdr:to>
    <xdr:sp macro="" textlink="">
      <xdr:nvSpPr>
        <xdr:cNvPr id="48129" name="AutoShape 1" descr="data:image/png;base64,iVBORw0KGgoAAAANSUhEUgAAAeQAAAD+CAYAAADrlHawAAAAAXNSR0IArs4c6QAAAARnQU1BAACxjwv8YQUAAAAJcEhZcwAADsMAAA7DAcdvqGQAAEKrSURBVHhe7Z0LtB1Vecd5lOJarvJGL6/wkIKECAEWD0uBWmOpreEh9KH4BEoBQSAoLlqgqwsoUoJZLSotrqrYdYkN1RZQpGAIgZDEEHtDEIPxpiHyCAjJJU/AqLvnv3Pn+J3Jt7+Zs3Puvvvc8/+t9VuTe87JmW/m7Nnf7Jk9e2/jCCGEEDLqMCETQgghGcCETAghhGQAEzIhhBCSAUzIhBBCSAYwIRNCCCEZwIRMCCGEZAATMiGEEJIBTMiEEEJIBjAhE0IIIRnAhEwIIYRkABMyIYQQkgFMyIQQQkgGMCETQgghGcCETAghhGQAEzIhhBCSAUzIhBBCSAaYCfnf/u3f3DbbbOM944wzhl9tZcqUKc3PHH300W7Dhg3D7xBCCCGkLsGE/H//939uv/32cz//+c/d66+/7n73d3/X/eAHPxh+dzP4zKRJk3wS3rRpk5s8ebKbPn368LuEEEIIqUswIaN1/Hd/93fDf235Nygn5LPPPnuLpE0IIYSQarYqIQN5WZutY0IIISSOrU7IuIeM+8tY8h4yIYQQEsdWJeS6SVvS39/v/uEf/sE7bdo0t3z5crdy5Uq3ZMmSluVPfvKTMaO2fb2+HBgYcENDQ1z2yHLevHm+LwqXY3s5a9YsX8932zIXtqpTFxKw7H2NVnJVQpYgKYfQElu3SgghhFQRTMhAPtJUJFok6r6+Pp+ci57VxWfavWTNhEwIIYRsxkzIIw0TMiGEELIZJuQEEkIIIVUwISeQEEIIqYIJOYGEEEJIFUzICSSEEEKqYEJOICGEEFIFE3ICCSGEkCqYkBNICCGEVMGEnEBCCCGkCibkBBJCCCFVMCEnkBBCCKmCCTmBhBBCSBVMyAkkZCyBWd4wmcxv//Zv+0lmMOHMrrvu6l+bPn26/4yc+U1OUiNnhyOEtGIm5OLACx1I8v1CTr+4pYSMRR577DGfgK+++mqfmDFN62WXXeZfv/76693UqVOHP7kZvN5O/UBIrxFMyHXmQ5ZgKsazzz7b/EwZJmRCuhPUCWeeeaafbvW6665r1hPFa6g/ZEJG/fChD33If44QohNMyGj9yrPZ8t9lcABOmjSJ8yErEjKWQOIdP358M7kWLWTUAeeee65/rZyQ2TompJqOJWTcJyruH9WFCZmQ7kPeqsKtLCRf3EMu7ikj+cpbWGwdE1KPjiTk8hmzRX9/v0/E8KabbnLLly93K1eudEuWLGlZaomtW9W2r9eXAwMDbmhoiMseWc6bN8/XE1yO7eWsWbN8Pd9ty1zoSEK23rNgC5mQ7uaX69YN/6se7X6ekF5iqzt1We9VwYRMSPfzyDbb1JYQEsY8QuTzg0ULGIm6r6+vmYBxv+joo49uqzNXARMyId2PlnhDEkLCjOoRwoRMSPejJd6QhJAwTMgJJGQsoyXekISQMEzICSRkLKMl3pCEkDBMyAkkZCyjJd6QhJAwTMgJJGQsoyXekISQMEzICSRkLLNF4t12Wzdn553d3L4+N3evvdzct7/dzf6t32JCJqQCJuQEEjKWKSfkObvs4n5+991uw5IlbsOPf+xemzPH/eDgg5mQCamACTmBhIxlygkZLeLnpk51Ayee6BZOnOiemDDBPfqWtzAhE1IBE3ICCRnLlBPy4297m3tt9my2kAlpEybkBBIylikn5Nnbb++T8pxdd/WXr3E/Ga8xIRNiw4ScQELGMuWE/Piee7pln/2sm7fffm7Obrv5xMyE3FtgwiEMuVxMyVlM0YnXME1v1fu9ChNyAgkZy2yRkHHJ+rHHeMma+LkOkGCvvvpqn3gxGdFll102/G71+70GE3ICCRnLlBMyHnH6wSGHuIVHHuk7dS047DD36I47MiH3GEiuZ555pp946LrrrmvOHFi8VvV+L2IeIcVlBXjGGWcMv9oKduC4ceNaLj/UhQmZkO6nnJAf33139+p997l1AwNu3aJFbm2jTlhw6KFMyD0E8sL48eN9kgVFCxiXps8999zK93uV4BGCHVM1H/KmTZvc5MmTo6/5MyET0v2UE/LsHXbwrWK0jv/3hBPcihtuYELuMcqNueIecdFoq3q/VwkeIdhhxRzIoPw3wE6cNGlS9OUFJmRCup9yQn58jz3cqvvvdxueftrfR171ve+5uXvvzYRMSAVblZBxQ744y4Fvfetbm5cg6sCETEj3U07IEMNm4tI1elij1zWHziSkmq1OyPLe8pQpU7b4TJn+/n6fiOFNN93kli9f7lauXOmWNM6k5VJLbN2qtn29vhwYGHBDQ0NcdvkStCTjbbf1yXjwyit9xy6MZb30oovc/IMOaiZk3AKbN28el2NwOWvWLP8bd9syFzqakLXPWLCFTEj3IxMyhsh87tZb3aZVq9wbK1a415ctc0MzZ7p5++zTTMiEEJ3gEVKnU5f8TEwHLyZkQrofmZDRQsYl6uXXXOM7dvGSNSH1MY8QXIIu7g8XLV8k4b6+vmZyRqu4+Ezo0agQTMiEdD9bJOS3vc0tv/Zan5C1S9akN1m/fv3wv+rR7ufHAqN6hDAhE9L9yITsL1lPnerefOklt3HpUj9S1+oHH+Qla+L5nd/5ndr2IkzICSSkG4htkciE7Dt17b23v4+8+NRT/WhdGDYTzyYzIRMt8YbsRZiQE0hIt6BVjJagJSE3xH3j1d//vlu/eDFH6iItaGUoZC/ChJxAQroFrWK0BOWELMey5khdRKKVoZC9CBNyAgnpFrSK0RKUE7Ify/ree5tjWa964AHeQyYerQyF7EWYkBNISLegVYyWoJyQ0UJeMH68H8v6iSOO8I894d4yEzLRylDIXoQJOYGEdAtaxWgJWhJyI/EOnHSSWzN3ru9hvXbhQvej0093j2y3HRMyUctQyF6ECTmBhHQLWsVoCWRCxuXqn91yi28dz3372/29YzwGNW/cOCZkskX52XPPPd1BBx3k3vGOd/jlHnvs0XyvF2FCTiDZOorBZ4qp2Yqp2vBaMTKcHEe9mPSk16dyi0FWlnUEMiEjCWNQkOIxJzh4xRW+kxf+PZrEliP5Ptk6ZNnZvXHydt1117mlS5f63wLLz3zmM/71omz1GkzICSSdARUkKsZiMnMM6XrZZZf516+//no3tdESKz7HhByHrDDrCIrEC5st5KOO8qN0YbSu56ZNy6qFXLccfeMb32gm7uI1snXIsnPwwQe7r33ta27ChAluXKN8jB8/3v3zP/+zO/roo5tlq9dgQk4g2XpQaZ555pl+7m2cVRdjrBevaZUmKth2JjshrRXmzjvv7Meqx6XEXXbZpeW9QiATcnEPGfeONw4Ouo2N8v/TRrLLZWCQdsoRXkeiaHdaWRJGlh0k5K985Ss+Ee+7777usMbJ2+233+6OOeaYZtnqNZiQE0i2DlSMOGiLSrFo2aDyPPfcc/1rTMidQVaYSMQLG4kVZfi8887zFSgqzp122qn5GdCSkOF227nH99jDX77GuNaP7rhj873RpN1yJBM2WtBk65HlCyd8H/7wh92iRYt8GVu2bJlvIb+tUWaKstVrMCEnkGwd5QlMUGni3l9xSbq4RA2RgItJUdiyaR9ZYaKjDeYsP6nR4v3v//5vP3f5N7/5Tff2RqItPgNaknGFo0m75Uh+nveQO4MsXxAneO9+97vdscce68sbrsggURdlq9cwj5ByAS5TXNIpPoNr/7jsUxcmZELyQlaWBxxwgLvkkkt8ixitFrSYTznlFP960UoGWuINSXobWb5QpnCJ+plnnnH/8z//44477jj3yU9+0r3rXe9qlq1eI3iE4Oyxaj5kvF7ce4mBCZm0wy/XrRv+Vz3a/TxprTBx3xjHPRIxTrzx7yuvvNIdeeSRzc8ALfGGJL2NLF8oV7gCc9RRR7nTTjvNJ+V/+Zd/aZavXiR4hKB1LO+/lf8GTMj1zIXiikfdxz6APDHLAa2SD0naR1aYBx54oJs/f757/vnn/eXqZ5991i+PP/745meAtu9Dkt5Glq/999/f54C99trL//3BD37QPf74476lXJStXmOrE7K8ZF1+vwom5NEB98rqPPaxadMm97nPfc73hGRC7g1khYlLiujYdP7557tDDjnEd4i66qqr3BFHHNH8DND2fUjS28jyhSswhx56qM8hxWt9fX3NHv29yFYlZEnosnaZ/v5+n4ghLlfgjHvlypVuyZIlLUstsXWr2vaN1hI9Gt///ve7gYEB3xrGGSlaPpMmTfKt4Yceesj/zvj8bbfd5v7jP/7D3+fB5+p8f90l1j80NNTWEmiVfEhQ53u53LwERcUYEldUik43EGj7PiRAXTFv3jwux+By1qxZ/jcOLWVZwhUY1EcvvPCCe8973uP/LnpYF2Wr6vs6tcyFjiVkgAq+nd6IbCGnBQdM3cc+0DqePHly8+pHux32Rgqtkg9J2kdWmEi8uJxYXFLUBNq+D5krMf0N2EehfWTZQcsYV+VWrVrlfvSjH/m6csaMGc3y1osEjxB57xAVeVXrF5/H5YaqFrKECTktOKkqEmydxz4KcJLFS9a9gaww0enmqaeearZg8Pfee+/d8hmg7fuQOaPFa5mC4pit2++jOIaLz+eGLDtoEX/+8593Z511lvvWt77lTj/9dHfjjTe6iRMnNstWr2GWquJ5TllBy8QrK3jYTusYMCGTdtEqxpA50G6FKq9MVF2RGglkhVnVgikqTW3fh8wZLV7LlOB3QHmp6vdRDGaCclYeKCcHZPnCCR4udQ8ODvqTPoxl/eSTT3KkrtGCCZm0i1YxhsyJuhUqEni7J7adRFaYVS2YotLU9n3InNHitUwFykrd4T5lI2k0TuiqkOULt0Rw0ocR4FDWsMQz7uzUNUowIZN2aakUt93WPbbTTn6IRj9M4557+snxU1eYVXRThSorzKoWTFFptvwmFeaMFq9lClBOxtKwsbJ8VdmLMCEnsNvIeQAOWSHOaZxJ/3zGDLdhyRKHyfBfmzPH/aBxlp2ywqyi3Qq1mGEI/280xk+WFWJVC6aoNOVvUmXOaPFapkCeoLUz3GcunTDLyPJVZS/ChJzAbkSrgEKmRK4XrWJMfj9w4ol+QvwnJkxwj77lLaMSV4h2K9Tiffw9GpeutYrREsjfpMqc0eK1JO2jlaGQvQgTcgK7Ea0CCpkSuV7MJPTa7NlZt5C7Da1itATyN6kyZ7R4LUn7aGUoZC/ChJzAbkSrgEKmRK539vbbb753vPvubs5uu7k5jZYlXhuNuMYKWsVoCeRvUmXObBFvl/RR6Ca0MhSyF2FCTmA30lIxVZgSuV5UkINXXunm7buvv588Z+edmZCHwT3oGLSK0RLI36TKnCnH2g19FLoNrQyF7EWYkBPYjciKqcqUyPX6S9aNSpIVps6HPvShtgRaxWgJ5G9SZc6UY+2GPgrdhlaGQvYiTMgJ7EZkxVRlSuR6cfnwB4cc4hYeeaSvMBccdph7dMcdRyWuHNGSriXQKkZLIH+TKnOmHCv7KHQerQyFHCmKjpahwXrK7wM5eM9IwoScwG5EVkxVpkSuF/eOX73vPrduYMCtW7TIrZk/3y049NBRiStHtKRrCbSK0RLI36TKnCnHyj4KnUcrQyFHmtBgPQXF+1jKwXtGEibkBHYjsmLyGh1cUiJjmr3DDr5VjNbx/55wgltx441MyAIt6VoCrWK0BPI3qTJnyrGyj0Ln0cpQyJEEydcarEf+G8ixAkYSJuQEdiOyYoJWB5eUyJge32MPt+q733Ubnn7ax7TqgQfcvH32ab7f62hJ1xJoFaMlkL9JlTlTjpV9FDqPVoZCjhRIttZgPeX3QRYJuTyoQYjiGny719iZkPNFVkzQ6uCSki3i2msvn5hxWREVaDc8lpJqqj8t6VoCrWK0BPL3qDJnyrHm0EchZrStHEfoKtDKUMiRomqwnvL75cF7RpJgqUKQdadfxBnGLbfc0pMJGduAH2qHHXZwd999t5s5c6bbaaed/Gtf+MIX/Ge6aXq0AlkxQauDS0qaMW27rT9JGGzsW8SBf//kr//azT/ooOZncqa5HTWNQUu6lkCrGC2BFm/InCnHmksfhUMaJwXtmDNaGQrZiwRLFc4SZIIt/12ABFOcRfRiQi686667fAL+60ZSQGJevHix+9jHPuZf1zoEYH+N5qw+VciKCVodXFJSxIPW+XO33uo2rVrl3lixwr2+bJkbevhhf7+v+EzOFDHWNQYt6VoCrWK0BFq8IXOmHGsufRS0pGuZM1oZCtmLBEtVnYSMuVtxIKMV3csJGcn3fe97n1vUOIv+1Kc+5WfIka/J+w+42oAB+3Md/L1AVkzQ6uCSkmZMjRYyWu3Lr73WPXH44V11yRo0t6OmMchk++EPf9h9/OMf90vcJ7vwwgv9Un4GaBWjJdDiDZkz5Vhz6aOgJV3LnNHKUMheJFiq6iRk+VqvJmQkXsyCgySMv4sWMi5dYx5ZvKZ1CNBeywlZMUGrg0tKmjEhITdOEpZfc41vtfCS9ZbIZHvRRRe5e++911188cXu8ccfdy+++KKbO3eu++QnP8mEPIwWbw59FLSka5kzWhkK2YsES1VVQkbrePLkyc2b3YVW5y/Q39/vEzG86aab3PLly93KlSvdkkZFL5cy6eUstqPY9kmTJjXvIRf3lHHJunj/ykYL84YbbvD/xvv333//FtudwxLISglaHVxAne+Vy4GBATc0NNTWEhTx+EvWjROaN196yW1cutSfKKx+8MEtLlnX+d7US1DEWFdQ9/uxBOWE/NBDD/ljGIn5xhtv9LdMPv3pTydPyLhKhBPYnJagJdaafRTqfn/sEmhJ1xLU/f5OL2fNmuXXH1pqZSgkqPq+Ti1zYXOpUminUxfo9XvIlt1IS+XU0OrgkpJmTI0KE5cPcR958amn+hMFVJy471d8Jmea21HTGGRCxqVqXJF59tln3UuNk5if/exnvhI977zzkifkXJFx5tRHQUu6ljmjlaGQvYhZqtA7uGjdFckWibqvr2+L5MyEHLYbkZUTtDq4pETGhI5lQzNnuvWLF/uThLWNMjkanW5ikNtRxxjKCRm3U6666irvtdde62bMmOEuv/xyJuRhWmLNqI+ClnQtc0YrQyF7kVE9QpiQ86WlcmpodXBJiYxJXkbvtpG65HZ4Gwmg01P9yYSMZLx06VL38ssvu+eff9698MIL/j4ykjMT8mZaYs2oj4KWdC1zRitDIXuRUT1CmJDzpaVyGjbUwSUlMh5/Gf3ee5uX0btppC65HXAkpvqTCfkTn/iE78/wpS99yXfsuvTSS92dd97JFrJAxlm3j0IKygl34sSJ7t3vfrc7oXESCidMmNDyfs5oZShkLzKqRwgTcr7Iyqmqg0tKZFw4IVgwfvzmkcOOOMKfJCDW4v2ckdsBsU87PdWfTMiaH/nIR/yl7OJvoFWMlkBuR5U50xJroxzl0kdBJtsjG3HgRGpwcNBf5UCfAIxzcPjhhzMhjwFG9QhhQs4XWTlVdXBJSTOuRoU5cNJJbs3cub5FuXbhQvfUaae5R7bbrvmZnGlux7A4mej0VH8y+SLx4hEn+ZhTWaBVjJZAbkeVOVOONZc+CjIho0X8xS9+0V/xuO2223ynvK9+9avuj/7oj5iQxwCjeoQwIeeLrJj8/TSjg0tKipgQw89uucUtPOoofyl9wTvf6VuY8/bbr/mZnCliLLRGQoMxyGSLe8grGidTqxonVejQhb85MEgr5Vhz6aMgE/IRRxzhE/AzzzzjH7H8gz/4A38b4v3vfz8T8hhgVI8QJuR8kRWTT8hGB5eUFDEhBpwgyEuIg1dc4SvQ4u+cKWIstEZCgzHIZPtXf/VX7seNlve6dev8I0+43Dmn0QrnwCC/oRxrLn0UZEJ+Z+PEE0n4Ax/4gE/C733ve/08Amwhjw1G9QhhQs4XWTFVdXBJSRFTs4U8caJPzr6FPG2amzduXPMzOVPEWOgvWQdGQoMxyISMFvG3v/1td/PNN/vnjzEoDwauuaJxEsOEvJlyrLn0UZAJGZesf/jDH/qTqmXLlvkl7iP/6Z/+KRPyGGBUjxAm5HyRFVNVB5eUyJgGTj7Z3zveODjoNjb28+Dll3ftwCDy8igSQCem+isnZJRFjJKGy9Z45AkVOUaPY0LeTEusKF+Z9FGQCRmdutAi/sxnPuN+//d/37eWMfofRglkQu5+RvUIYULOl5bKqaHVwSUlLXE1Kke0WnAPeW5fX0sCgzkj44T+8miHp/qTCRmdunDZGkNoIjljecEFF7hzzjmHCXkYGWdOfRRkQtY8rHHyhkvZxd85o5WhkL3IqB4huSbk1atXD0dRH/wf7btgNyIrJ2h1cElJOS7LnCnHao2EBmOQCbmOQKsYLYHcjipzRsaZUx8FmXyReI9qnCRA+bo0Z7QyFLIXGdUjJNeEDLQCYgm074KdYuPGjcP/qs/atWuH/9UeRaVTaHVwSUk5LsucKcc6ElP9aUnXEmhl2xLI7agyZ2ScOfVRkMkWA4KghzXGI/+zP/sz/zemcpWfyRmtDIWMAfMutEvM/xkpRvUIYUJuH9wzakegxWsJZOUErQ4uKSnHZZkzWrydnupPS7qWQCsPlkBuQ5U50xJrRn0UZLI99thj/TwCmNELdQs6dmH2LtlizhmtDIWMRSvbljkxqkdIVULG+8VUhcUcw5jaEK994Qtf8J/BYxuXXHKJ+nm8FiPQCojlL9et8/+vHWL+j5Z0LYEWryXYonIyOrikpCWuCnOmJdbG/kUrrGqqv3bRKh9LoJUHS9CyLRXmzBbxZtJHQSZk9LLGc8foD4DpW/Es+T/90z+5973vfUzIw2hl2zInzFKFOZCL2Z5C8xxrM0LVpW4LGWPwIgGjMwoS7eLFi93HPvYx//pll13mPve5z6mfl6+1I9AKiCWQB2sdY9CSriXQ4rUEMs6qDi4pkXFVmTMyzpGa6k+rfCyBVh4sgdyWKnNGi9cyFTIh4xI1HnsqptHE7Ht4vvyP//iPmZCH0cq2ZU4ES1Wd+ZDxGcyxWvy7+Hxd6iRkJF+c/S1atMh96lOf8s9QytfQapYJWb5XvNauQCsglkA7aC1j0JKuJdDitQQyzqoOLikp1l/HnGmJtdFCRkus01P9aZWPJdDKgyVo2ZYKc0aL1zIVMiGjUxcuW//e7/2eby1jefzxx/ue1kzIm9HKtmVOBEsVWseyxVv+uwwSMp6F27Bhw/Ar1VQlZCTXgw8+2Cdh/F20kJGEzzrrLP+aTMjlz8cKtAJiCbSD1jIGLelaAi1eSyDjrOrgkhIZV5U50xIrEvIITPWnVT6WQCsPlqBlWyrMGS1ey1TIhFzHnNHKUMhYtLJtmRPBUlU3IReXrN/61re21ToGVQm5uCcMkeyLe8jFPWJcmi7ex33k8ufLibauQCsglkA7aC1j0JKuJdDitQQtsVZ0cElJS1wV5oyMc6Sm+tMqH0uglQdLILelypzR4rVMhZZ0LXNGK0MhY9HKtmVOBEtVTAu5r69vi8vaFnUuWY+GQCsglkA7aC1j0JKuJdDitQRbxGt0cElJS0wV5kxLrI0TnpGY6k+rfCyBVh4sQcu2VJgzWryWqdCSrmXOaGUoZCxa2bbMiWCpajchA7SWp0+fPvyXTn9/v0/EEOPpLl++3A/nt6TRKpBLLVGmEsiCgVb5Po0K88ADD3R77723O+igg/xSfgZoB60lKG+3tQRa0rUEMs46Ai3ekKBO/HI5MDDgH91oZwm09YcEdb439RKUY60z1V/d78cSaJWPJdDKgyWQ21ElQJ8U3FbKaQm0eC1B3e+PXQIt6VqCut/f6eWsWbP8+kNLrQyFBFXfV16CcrlGB2Dc7rzwwgv9En/L93Nic6lSqNOp67HHHmsm4NBnLLqlhbzvvvu6e+65xy1dutR9//vf98/+/ed//qfbq9FalIVni4O20fJ5rJHMcU8Q4j7h1nbUkcn2Pe95jx9UHj3g/+RP/qS5lJ8BclvK+xy/GzqEyM+Alu2oMCXa+kPmTDlWayQ0GIOsdOoIZDmoI5DbUWXOaPFapkJLupY5o5WhkLHIMv3Rj37U39rE2O3olY7l17/+df+6LPe5YJYq7ZEmeWkalfm4ceOan6lqHZfploSMFjFa85ju7Dvf+Y5Pgn/7t3/r5yaVhad8wGIavZ/PmNHRGXxkssUUbI8++qif8WXBggXu+eefdw8//HBLUgZyW3bffXe3cOFC941vfMPPi1tOxhDI7agyJdr6Q+ZMOVZ0nOv0VH+yYqojKJeFKoHcjipzRovXMhVa0rXMGa0MhYxFlmmM2Y6+R5/+9Kf9s9uXXnqpr8OR22S5z4VRPUK6JSHjpOP66693EyZM8M8949I1prE7/PDDWwpP+YBFqxiddQZOPHHzCFeN/48OPMX7MciEjBbxnXfe6WPC3LaYSu/222/3EwmEEnIh9r3WOoZAbkeVKdHWHzJnyrFaI6HBGGTFVEdQLgtVArkdVeaMFq9lKrSka5kzWhkKGYss00jIDz30kE/E5513nl9+73vf22KWs1wY1SOkWxLyLo2WLp7/wyV5JLB3vetd/orBxEblKQtP+YBFpfra7Nkj1kKePHmyv7ePQnXrrbf6BI2W71/+5V9WJmRLILejypRo6w+ZMy2xohf7CEz1V1Q4dQVaebAELdtSYc5o8VqmQku6ljmjlaGQscgyjcYJBolCX6UXXnjBX7ZGC/njH/94S7nPhVE9QrolIaNFPH/+fPfcc8+5wcFB/+Niedxxx7UUnvIBO3v77TffO959dzdnt918xx28Vrwfg0zIf/iHf+gHmMcz2X/+53/uC9cdd9zhPvKRj9ROyNplayC3o8qUaOsPmTMyzqqR0GK3pahw6gpkOagjkNtSZc5o8VqmQku6ljmjlaGQsZTLNVrGGKsCc0ijY9f555/vE3Xxfk6M6hHSLQn5bY2W7nXXXed/SBT48ePHu6uuuqryHjI6cQ1eeaV/nhT3k+fsvHNHEzJaxD/60Y/cyy+/7E8W0GEBy0984hPBhFwugOzUNTrIOHHSNhJT/RUVTl2BLAd1BEWMdcwZLV7LVJQTbpU5o5WhkLHIMo2WMC5Ro38NnkD47Gc/62677TZ/m0+W+1wY1SOkWxKy5q6N1u7OjQRb/A3KB6y/ZD1nzohdsj711FPdv/7rv7obb7zRt5L/4i/+whe2OveQLYHcjipToq0/ZM7IOKtGQovdFlkx1RFo5cESyG2pMme0eC1ToSVdy5zRylDIWGSZxmNO3/rWt3wnLtSTSMoPPPCAu/zyy1vKfS6M6hHSLQkZiRePOMnHnMqC8gErH2VBZYsJ6Ld2QA2ZkDXf+973+sehir+BFq8lkNtRZUq09YdMwfr164f/1R4tsVaMhBa7LbJiqiPQyoMlaNmWCnNGi9cyFVrStcwZrQyFjEWWafSsxiOqmBUQf6MzLsZCQEu5+ExOjOoR0i0JGY89PfXUU75TAJJd3YFB/KMs993XfJRlzfz5W/1sqUy+iAWPOJWfPZYCGSeGHMVMMXjGXL4uBXI7qkyJtv6QqdD2oSXYIt4RmOqvqHDqCrR4LYGMs8qc0eK1TIWWdC1zRitDIWORZfqcc87xkxIhMRevITnj9eLvnBjVI6RbEjIee8IgKKtWrfL3bPGZGTNmVA4MghYOWsVoHXdqsAeZbHEPGYOUvPLKK757f52BQQqL55GvvvrqLd4DcjuqTIm2/pCpKO+/KoEWr2UMRYVTV6DFawm0eEPmjBavZSq0pGuZAvQ9iUErQyFjkWUal6wxdgbqbnRgxd+yhzXMiVE9QrolIaOX9ec//3l/nxb3I04//XR/P6Lysac99nCrvvtdt+Hpp/095E4M9iCTLR57wjSTa9as8Yl5xYoVfiQxa2CQogBu2rTJ98z+93//d3bq2krkvqsj0OK1jEFWOnUEWryWQIs3ZM5o8VqmQku6lqnQypAl0MpQyFjkOtEyxnzR69at8wMo4SonxmwoLmEXceXCqB4h3XTJGmO14lEn/KAYQvPJJ590xxxzTEvh0Q5aXIJEYsbla1yS7OTQmcXAIOjSj7Fc0a3/q1/9qvnYU3mfs5f11iP3XR2BFq9lDLJiqiPQ4rUEWrwhc0aL1zIVWtK1TIVWhiyBVoZCxiLXiRbxt7/9bX/vGHU4RlzEbTsMoiTjyoVRPUK6JSGjUxcuW2OuZbSWsTzggAP8gCGy8LQcsNtu63vMDk6Z4ntW49+dmOO2nJBxbxuPOuGyNc4Af/rTn/rB00MJuY6gZVsqTIm2/pCp0PahJdDitYxBVkx1BFq8lkCLN2TOaPFapkJLupap0MqQJdDKUMhY5DqRkFGnY0IbXLbGo6HoQ8ORuhS6JSHXEciD1c9xe+utblOjELyxYoV7fdkyN/Tww1s9x61MyOjUhcvWH/zgB31yxhKX0zFgCBNyuri0fWgJtHgtY5AVUx2BFq8l0OINmTNavJap0JKuZSq0MmQJtDIUMha5TjwCisvW6GOD5IzlBRdcwE5dGmM5IaOFjEvUGPDhicMPH5FL1nUEWryWoGVbKkyJtv6QqdD2oSXQ4rWMQVZMdQRavJZAizdkzmjxWqZCS7qWqdDKkCXQylDIWLR1W+aEWaowTnIxkxNaYBrajFB1GfMJec893fJrrvE9q0fiknUdgRavJWjZlgpToq0/ZCq0fWgJtHgtY9AqH0ugxWsJtHhD5owWr2UqtKRrmQqtDFkCrQyFjEVbt2VOBEtVnfmQ8ZmpU6c2/118vi5j/pJ1Y9+8+dJLbuPSpX60rtUPPtjRS9Z1BFq8lkBuS5Up0dYfMhVy36G/AYZaxRLPqr/jHe+o9cx6lTFolY8lkHHWEWjxhswZLV7LVGhJ1zIVWhmyBFoZChmLtm7LnAiWKrSOZYu3/HeZUNK2GOstZDzihPvIi0891Y/Whc5dWzv6kpZ0LYEWryVo2ZYKU6KtP2Qq5L5Dh79p06b5ihG9OdEjH8uqZ9arjEGrfCyB3JY6Ai3ekDmjxWuZinLCrTIVWhmyBFoZChmLtm7LnAiWqnYTMlrIkyZNchs2bBh+pZoxnZAbYnanoZkz3frFi/1IXWsbJyudHBikjkCL1xLI7agyJdr6Q6ZC7jsk5K985Sv+WMC0b+h0h+MGc2nH7l8Yg1b5WAK5LXUEWrwhc0aL1zIVWtK1TEW5/ODZXnScKsTTHvJ9oJWhkLHIddYxJ4Klqp2EjEEmzj777LZax2CsJ2Q5lvVIjNRVR6DFawnkdlSZEm39IVMh9x0uVWM+6sWNkzAM1oKR3TCYzL777hu9f2EMWuVjCeS21BFo8YbMGS1ey1RoSdcyFbLsYIa5YlYlPIKJeYe//vWvu49+9KPR5SsWGVcdcyJYqtpJyOjYFXqvTH9/v0/EEA9pY25hPCOGAb/lUkuU8PXVq4e/qT74P9p3hQRaAbEE5QPWj2V9773Nsay1kbrK220tgZZ0LYEWryWQ21ElqBO/XGLWlaGhobaWQFt/SFDne7dmCeS+22mnnfyz6scff7w7oXEShkfQbrjhhsqpOqsEdeKRcWmVjyWQ21JHoMUbEuD2FgZpGMnlq6++6tfVDlq8lqBuPLFLoCVdS1D3+2OXQJYdtIhx4okRDDGZA0Y2/O53v+tzQ2z5AhjwqJ0lkHHVMSc2lyqFOp260DIuLsnFENNCBtrBYQm07woJtAJiCcrrRQt5wfjxfizrJxoVMh57wr3l4v0YtKRrCbR4LYHcjipToq0/ZCrkvsOobjhOcKL5zDPP+PKEwVqQoGP3L4xBq3wsgdyWOgIt3pAp0eINCbR4LVOhJV3LVMiyg/GhkYAxfO8Pf/hDd+mll/oRsjB6YGz5ikXGVcecMEuV9kgTEnVfX5+vdDDhQvF++XN1GNMJuZF4B046ya2ZO9ePY42p9Z467TQ/q4+Mq120pGsJtHgtQcu2VJgSbf0hUyH3HXpYX3fdde7888/3leP4xgnZVVdd1ZEWcrtolY8lkNtSR6DFGzIlWrwhgRavZSrKCbfKVMiygwE4kIRR1pGEL7vsMnfXXXdtdQs5BhlXHXMi7RFSYiwn5Oak80cd5cez9pPOT53q5u23X0tc7aIlXUugxWsJ5LZUmRJt/SFToe1D6a677urvLRd/Ay1eyxi0yscSyLjrCLR4Q6ZEizck0OK1bJfiUm+7aEnXMhWy7OCSNerOl19+2Y/3jyVuTZXnHdb2fchYZFx1zIm0R0iJsZyQMRAIRumSjzkNXnGF7+RV/B2DlnQtgRavJShirGNKtPWHTIXcd0i8eMRJPuZUFmjxWsagVT6WQIvXEmjxhkyJFm9IoMVrGYO23y2BlnQtUyHjRKcutIi/9KUvuYsvvti3ljHxzeWXX96yLdq+DxmLjKuOOZH2CCnREy3kiRN9cvYt5GnT3Lxx41riahct6VoCLV5LILelypRo6w+ZCrnvcA8ZE36glYCxxvE3Bwb5jSnR4g0JtHgtY9D2uyXQkq5lKrR4pZh1Dpeyi7+Btu9DxiJjqGNOpD1CSoz5e8gnn+zvHW8cHHQbG9872Dhb5MAgW4e2/pCpkPsOs4KhbwVmlsEjTyhPM2bM4MAgw6ZEizck0OK1jEHb75ZAS7qWqZBxIvHiOWQ5z3BZoO37kLFo67bMibRHSImOJeRG8ntsp518SxRiDOnyJA7ad4UEWgGxBC0xwe228z2rcQ95bl+fe3THHVvej0FLupZAi9cSyDirTIm2/pCpkPsOjzzhkY+zzjrLPwaC2bfwKMjEiROj9y+MQat8LIHcljoCLd6QKdHiDQm0eC1j0Pa7JdCSrmUqZJy4h4we1jgRvfbaa/3f5557bstngLbvQ8Yi11nHnEh7hJToVEKes8su7ueNVgjGi0aP5tfmzPHDVBbvA+27QgKtgFgCGVMdY9CSriXQ4rUEWrwhU6KtP2Qq5L7DJWo8qzk4OOgvW2PozCeffNIdc8wx0fsXxqBVPpZAbksdgRZvyJRo8YYEWryWMWj73RJoSdcyFTJOTHH440bdu27dOj8vO8r+nEY9LFvMQNv3IWORcdUxJ9IeISU6lZDRKkYP5oETT9z8zO+ECX5yh+J9oH1XSKAVEEsgY6pjDFrStQRavJZAizdkSrT1h0yF3Hfo1IXL1hhCE61lLA844AC3S+OkMXb/whi0yscSyG2pI9DiDZkSGScGbNlnn338b4LHNnHihL9jtwPGoO13S6AlXctUyDjRIsZzxzfffLM/IcWgTxjD/YorrmjZFvmbVBmLjKuOOZH2CCnRqYSMy8KvzZ7NFrIi0OK1BFq8IVOirT9kKrR9aAm0eC1j0CofS6DFawm0eEOmRMaJoUvvuecef7Xijjvu8EObykk/gBavZQzafrcEWtK1TIWMs3jsCY864bL1iy++6J599ll35ZVXtmyL/E2qjEXGVcecSHuElOhUQp69/fab7x3vvrubs9tuflIHvFa8D7TvCgm0AmIJZEx1jEFLupZAi9cSaPGGTIm2/pCp0PahJdDitYxBq3wsgRavJdDiDZkSGSdaxv/4j//o53XHPf4PfOAD7u///u+bA7YALV7LGLT9bgm0pGuZChknOnXhsvVFF13kkzOWF1xwgTvnnHNatkX+JlXGIuOqY06kPUJKdKyFvOeebrBxJoa5hnE/ec7OOzMhDwu0eC2BFm/IlGjrD5kKbR9aAi1eyxi0yscSaPFaAi3ekCmRcWIEtdtuu83Nnz/fPyuLMb9xjxMjqcVsB4xB7m8ksfPOO88nsGKmJPwtPwO0pGuZChlnHYH8TaqMRVu3ZU6kPUJKdPSSdePg4iXrLQVavJZAizdkSrT1h0yFtg8tgRavZQxa5WMJtHgtgRZvyJTIOHFv/7DDDvNjih955JH+GXHUP0Xvd6DFaxmD3N9IvgsWLPCXdh988EG/nDt37hYdobSka5kKuS11BPI3qTIWbd2WOZH2CCnRsUvWYppDdOpa0Djw5CNGQPuukEArIJZAxlTHGLSkawm0eC2BFm/IlGjrD5kKbR9aAi1eyxi0yscSaPFaAi3ekCmRceKSNTobYdIP9HwvPO6446K2A8Yg9zdaxP/1X//lO0ChQxRmBfvmN7+5xehWWtK1TIXcljoC+ZtUGYu2bsucSHuElOhYCxnTHN53X3OawzXz528x77D2XSGBVkAsgYypjjFoSdcSaPFaAi3ekCnR1h8yFdo+tARavJYxaJWPJdDitQRavCFTIuOsmvQDaPFaxiD3dzFDEuqc+++/30/cg+lJMeyk/E3KCbfKVMhtqSOQv0mVsWjrtswJs1RhDuRiFid0htAopmA8+uij3YYNG4ZfrUfHWsg77OBbxWgd/+8JJ7gVN97IhDws0OK1BFq8IVOirT9kKrR9aAm0eC1j0CofS6DFawm0eEPGEDspgxavVE76AbR4LWOQ+1vOkIRWMQbUwFzC5UeFtKRrmQq5LXUE5d/AMhZt3ZY5ESxVdeZDLl7HoOKTJk0atYT8+B57uFWNM80NTz/t7yGveuABN2+ffZrvA+27QgKtgFgCGVMdY9CSriXQ4rUEWrwhU6KtP2QqtH1oCbR4LWPQKh9LoMVrCbR4Q8aixWsJZJxVk34ALV7LGGSMxaNCmBkJjwkVlmdI0pKuZSrkttQRaPs+ZCzaui1zIliq0DqWcxuX/5YgeY9mQoYYnhKJGZev0ckri6EzK4xBS7qWQIvXEmjxhkyJtv6QqdD2oSXQ4rWMQat8LIEWryXQ4g0ZixavJZBxVk36AbR4LWOQMdadIUlLupapkNtSRyB/kypj0dZtmRPBUtU1CXnbbf0zyINTpvie1fj3TxpnnvMbB5w8cLTvCgm0AmIJWuKqYQxa0rUEWryWQIs3ZCf49a9/7X7xi1/45dq1a32rYePGjcPv/gZt/SFToe1DS6DFaxmDVvlYAi1eS6DFGzIWLV5LIOOsmvQDaPFaxqDFKtVmSNKSrmUqZNx1BPI3qTIWbd2WOREsVSOVkPv7+30ihuhdiF6PGN0FnRmKJS7byAT5zDPPNP8N5EGBITKfu/VWt6lxoL2xYoV7fdkyN/Tww/6ZZHngyO8LWawHaAXEEsi46gjkdmOJ9SMZoQco/kZMxftAS7qWQIvXEmjxhgTl7UD82A6M6YwEizIi38dzoENDQ80lKkv0MH3kkUd8y2H//ff3nXBwm6T4HNDWHxKU14MRml577TX39NNP+1suiEe+3+4SaPvQEmjxWgK5XrT2cLwhueBE5s0333RvvPGGH4mqiEurfCyBFq8l0OINCbDf0eNZWy5cuHCL14GMEwkLnbNwyVcOPCEFMs6qST+AFq8lKMf/xBNP+N8BzzvX2Y46MyRpSdcSlOPq9BJo8VoC+ZtUCWbNmtWyfPTRR/0Sz5CD2bNn+2XxPtDWbZkTm0uVwmi0kH/1q1/5ShxJGomoSJBWQkYLGZeol197rXvi8MNrXbIuvg9JQ1sP0AqIJWiJq4YxaEnXEmjxWgIt3pCdAEnky1/+snvooYfctGnTfMKZOnWqH6heoq0/ZCq0fWgJtHgtY9AqH0ugxWsJtHhDxiLjRCIuJu/44he/6EeFwjO95ZaljLNq0g+gxWsZQ3k76syQpCVdy1TIOOsI5G9SZSzaui1zIliqkGSrOnUVdCoho8f2K6+84s/2y8mzELQcGEjIe+7pll9zje9ZXeeStUzC8rXi30ArIJagJa4axqAlXUugxWsJtHhDdoJXX33VnXLKKb5ljESMVgbGHkZlJdHWHzIV2j60BFq8ljFolY8l0OK1BFq8IWORcV544YW+lfs3f/M3vk7CSTyusODKSmhbqib9AFq8ljHI7ag7Q5KWdC1TIbeljkD+JlXGoq3bMifMUjVlypTmY09F6xjJF7Ol4EBAokYhLz4Dp0+f7j9Xh3JC/uUvf+kTMlrKRZKsSsj+knWjAn/zpZfcxsZZL0brWv3gg5WXrOX3ltcDtAJiCWRcdYxBS7qWQIvXEmjxhuwExb3j1atX+3IAcGKGsiDR1h8yFdo+tARavJYxaJWPJdDitQRavCFjkXFijGRMEIEWMZIwWpbXNE7I8XrRSgZavCGBFq9lDHI7EHedGZK0pGuZCrktdQTavg8Zi7Zuy5xIV2splBMyQCsZFXKRHIuEKZNly4HRaCHjESfcR1586ql+tC507sKzyfLAkd9XiMtW8u9iPUArIJagJa4axqAlXUugxWsJtHhDdgIk5PXr1/v7uzgpQ4sBlRP6E0i09YdMhbYPLYEWr2UMWuVjCbR4LYEWb8hYZJy4b1xMYlBMaPC1r31ti97JWrwhgRavZQxyOxA/6hv0qbBmSNKSrmUq5LbUEWj7PmQs2rotcyJdraWgtZBxTwWFEsly2bJlLYmySJblAwOzOw3NnOnWL17sR+pa22i9Vw0Mgu/E/SRtPUArIJZAxlTHGLSkawm0eC2BFm/IToBL1ogXt0lwvw+XFTH2MH4jibb+kKnQ9qEl0OK1jEGrfCyBFq8l0OINGYuMs0hkSGK4XI3balhigI3YbQFavJYxyO1Aa77ODEla0rVMhdyWOgJt34eMRVu3ZU6kq7UUygkZrSQcZGvWrPEHXNGCrUrIcizrmJG6yusBWgGxBDKmOsZQTrhVAi1eS6DFG7IT4PYHnsHEEIK4l4YTM9z+wL8l2vpDpkLbh5ZAi9cyBq3ysQRavJZAizdkLDLOus/vavGGBFq8ljHI7agj0JKuZSq0eC2Btu9DxqKt2zIn0tVaCtol6wKZMKWgfGD4sazvvbc5ljVH6vqNQIvXEmjxhhwpcILGe8ibjUGrfCyBFq8l0OINGYsWr1R7fleLNyTQ4rWMQcZcR6AlXctUaPFaAm3fh4xFW7dlTqSrtRS0FjIq4KJTlyYoHxhoIS8YP96PZf3EEUf4x55wb7l4H8jvkC1uTaAVEEsgY6pjDFrStQRavJZAizdkJyg6deHqiIW2/pCp0PahJdDitYxBq3wsgRavJdDiDRmLjBOJt87zu1q8IYEWr2UMWqyWQEu6lqnQ4rUE2r4PGYu2bsucSFdrKZQTMjp04Rnk4p6uJmg5MBqJd+Ckk9yauXP9ONZrFy50T512mntku+1aDhz5HUjIVlIGWgGxBC1x1TAGLelaAi1eS6DFG7IT4B4ypsLDY0+LFi3y9wS15KytP2QqtH1oCbR4LWPQKh9LoMVrCbR4Q8Yi48T91jrP72rxhgRavJYxyBjrCLSka5kKLV5LoO37kLFo67bMiXS1loLWqQu9a3/6058GkyaQBwUuV//sllvcwqOO8uNZL3jnO/1jUPP226/lwCl/DyzWUV4P0AqIJZBx1TEGLelaAi1eS6DFG7ITIPliFCUMZXjyySe7CRMm+PuD5WfbtfWHTIW2Dy2BFq9lDFrlYwm0eC2BFm/IWGScdZ/f1eINCbR4LWOQ21FHoCVdy1Ro8VoCbd+HjEVbt2VOpKu1FLSEjJYSHn/RknGRLOVBgYFAMEqXfMxp8IorfCev4m+gfRcMJX2tgFiCYn11jUFLupZAi9cSaPGG7AQYqev22293M2fOdJdccol7+OGH/bOmzz///PAnNqOtP2QqtH1oCbR4LWPQKh9LoMVrCbR4Q8Yi40SLuM7zu1q8IYEWr2UMcjvqCLSka5kKLV5LoO37kLFo67bMiXS1lkKohQzR8xmPvGjJUh4UzRbyxIk+OfsW8rRpbt64cS0HTvl7YPHYU3k9QCsglkDGVccYtKRrCbR4LYEWb8hOgBMxjPaGCgWPPh166KHu2GOP9QPRSLT1h0yFtg8tgRavZQxa5WMJtHgtgRZvyFhknMVjT1XP72rxhgRavJYxyO2oIygn3CpTocVrCbR9HzIWbd2WOZGu1lIIdeoqBgYpHkeSgpYDA/eQTz7Z3zve2EisGxufGbz8cnNgELSK8d3F95fXA7QCYgla4qphDFrStQRavJZAizdkDLgKIsHvjsoVlSyeK8USA4SgLEi09YdMhbYPLYEWr2UMWuVjCbR4LYEWb8hYZJx1n9/V4g0JtHgtY5DbUUegJV3LVGjxWgJt34eMRVu3ZU6kq7UUyglZIhOkFGxxcGy3ne9ZjXvIc/v63KM77tjyPtC+KyTQCoglkOusYwxa0rUEWryWQIs3ZCzaui2Btv6QqdBitQRavJYxaJWPJdDitQRavCFj0eK1BFq8IYEWr2UMWqyWQEu6lqnQ4rUE2r4PGYu2bsucSFdrKXQsIVcItO8KCbQCYgm0dVvGoCVdS6DFawm0eEPGoq3bEmjrD5kKLVZLoMVrGYNW+VgCLV5LoMUbMhYtXkugxRsSaPFaxqDFagm0pGuZCi1eS6Dt+5CxaOu2zIl0tZYCE3L7aEnXEmjxWgIt3pCxaOu2BNr6Q6ZCi9USaPFaxqBVPpZAi9cSaPGGjEWL1xJo8YYEWryWMWixWgIt6VqmQovXEmj7PmQs2rotc8IsVZgDuZjF6Ywzzhh+tZU6nwnBhNw+WtK1BFq8lkCLN2Qs2rotgbb+kKnQYrUEWryWMWiVjyXQ4rUEWrwhY9HitQRavCGBFq9lDFqslkBLupap0OK1BNq+DxmLtm7LnAiWqjrzIbczZ7IGE3L7aEnXEmjxWgIt3pCxaOu2BNr6Q6ZCi9USaPFaxqBVPpZAi9cSaPGGjEWL1xJo8YYEWryWMWixWgIt6VqmQovXEmj7PmQs2rotcyJYqtDyLeZABuW/QZ3PWDAht4+WdC2BFq8l0OINGYu2bkugrT9kKrRYLYEWr2UMWuVjCbR4LYEWb8hYtHgtgRZvSKDFaxmDFqsl0JKuZSq0eC2Btu9DxqKt2zIngqWKCVkvJCGBtm7LGLSkawm0eC2BFm/IWLR1WwJt/SFTocVqCbR4LWPQKh9LoMVrCbR4Q8aixWsJtHhDAi1eyxi0WC2BlnQtU6HFawm0fR8yFm3dljkRLFUjlZD7+/t9IoYYYQdjV+OZ0yVLlrQstUQJf/nmm8PfVB/8H+27Qr4ZsY5fb9o0/K/6/OoXv9hiu60lxvpul5j/0+62tLsdWKbYx4hrYGDAjwJWd/naa68N/+96/KKxjnaJKSsow3XiL5YxcaUoK5veeMPf3sIIW3WX5WfR69DutsT8Jvg/deJPuR0A/6dOPKHlG43fCCPk4RgtlhisCa8Xn0tRvvD5WbNm+X/XXcbUKzG/y0iRPCFLYlrI3SjpLrSz6JCEENIpggk5105d3SjpLrTEG5IQQjqFeSNkypQpzUeaipYvknBfX18z8WqfqQsTMskRLfGGJISQThHXM6FDMCGTHNESb0hCCOkUTMgJJN2FlnhDEkJIp2BCTiDpHtrtcZlTD01CSHfDhJxAQgghpAom5ASS7gVzdOOZSyzXrl3rXn75Zbdx48bhdwkhpHMwISeQdC8YKOS+++5zq1at8pPgYyQklFs85kcIIZ2ECTmBpHvBqFdf/vKX3UMPPeSmTZvmnnrqKTd16lQ/chEhhHQSJuQEku7l1Vdfdaeccorbf//9fSLG8IH33HOPbzETQkgnYUJOIOleinvHq1evbvaoxni5v/rVr/y/CSGkUzAhJ5B0L0jI69ev9/eSX3nlFX+p+u6773Yvvvji8CcIIaQzMCEnkHQvuGSNaSwxZvtBBx3kDjzwQHfYYYe5wcHB4U8QQkhnYEJOIOle0Jv6zjvvdPfff7974YUX3IoVK9z06dP9vwkhpJMwISeQjC1wGZv3kAkhncZMyJjfuJjJ6Ywzzhh+tRVMIj158mR39NFHuw0bNgy/Wg8mZJI7RaeuNWvWDL9CCCEjQzAh15nruHj9rrvucpMmTWJCDki6F9xDPu644/xjT4sWLfIjdTE5E0JGgmBCRutYzm9c/luC5M2EHJZ0L0i+Z511lttrr73cySef7CZMmOAuvvjitss6IYRUwYScQNK9YKSu22+/3c2cOdNdcskl7uGHH3Z33HGHe/7554c/QQghnaGZkOX9YvQiHamE3N/f7xMxvOmmm9zy5cvdypUr3ZIlS1qWWmLrVrXt6/XlwMCAT3a5Lx955BH/2BMuWe+zzz7ugAMO8P0lvvOd79T6/1xuXs6bN8/f4uJybC9nzZrl6/luW+YCW8gJJN0LelNjmEycRKA/BZYYIITzIBNCOs1WdeoqYEK2JYQQQqoIJmQwZcqU5mXsonWM5NvX1+eTMxL1uHHjmp8pLnfXhQmZEEII2YyZkEcaJmRCCCFkM0zICSSEEEKqYEJOICGEEFIFE3ICCSGEkCqYkBNICCGEVMGEnEBCCCGkCibkBBJCCCFVMCEnkBBCCKmCCTmBhBBCSBVMyAkkhBBCqmBCTiAhhBBSBRNyAgkhhJAqzIQs50g+44wzhl9tRZuAoi5MyIQQQshmggm5zvSL+MzUqVOb/y4+XxcmZEIIIWQzwYSM1rFs8Zb/LlM1Z7IGEzIhhBCymY4lZLSQJ02a5DZs2DD8SjVMyIQQQshmmglZ3i+ePn16Wwl506ZN7uyzz26rdQyYkAkhhJDNdKSFjI5dVutZ0t/f7xMxvPnmm93y5cvdypUr3ZIlS7jsoeXAwIAbGhriskeW8+bN87e1uBzby1mzZvl6vtuWubBVnbrQMp48eXLtZEwIIYQQnWBCBtojTUjUfX19Pjk/9thjzffLnyOEEEJIfcyETAghhJA0MCETQgghGcCETAghhGQAEzIhhBCSAUzIhBBCSAYwIRNCCCEZwIRMCCGEZAATMiGEEJIBTMiEEEJIBjAhE0IIIRnAhEwIIYRkABMyIYQQkgFMyIQQQkgGMCETQgghGcCETAghhGQAEzIhhBCSAUzIhBBCSAYwIRNCCCEZwIRMCCGEZAATMiGEEJIB2xBCCCFktNlmm/8HG1l6FydlufcAAAAASUVORK5CYII=">
          <a:extLst>
            <a:ext uri="{FF2B5EF4-FFF2-40B4-BE49-F238E27FC236}">
              <a16:creationId xmlns:a16="http://schemas.microsoft.com/office/drawing/2014/main" id="{394DD563-182A-4F48-A47C-C801E1212BC5}"/>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xdr:row>
      <xdr:rowOff>190499</xdr:rowOff>
    </xdr:from>
    <xdr:to>
      <xdr:col>1</xdr:col>
      <xdr:colOff>571500</xdr:colOff>
      <xdr:row>13</xdr:row>
      <xdr:rowOff>47624</xdr:rowOff>
    </xdr:to>
    <xdr:graphicFrame macro="">
      <xdr:nvGraphicFramePr>
        <xdr:cNvPr id="3" name="Chart 2">
          <a:extLst>
            <a:ext uri="{FF2B5EF4-FFF2-40B4-BE49-F238E27FC236}">
              <a16:creationId xmlns:a16="http://schemas.microsoft.com/office/drawing/2014/main" id="{33C809D6-76FB-4EDC-95EC-E65BF0B86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0.06167</cdr:x>
      <cdr:y>0.44615</cdr:y>
    </cdr:from>
    <cdr:to>
      <cdr:x>0.13454</cdr:x>
      <cdr:y>0.52458</cdr:y>
    </cdr:to>
    <cdr:sp macro="" textlink="">
      <cdr:nvSpPr>
        <cdr:cNvPr id="11" name="TextBox 10"/>
        <cdr:cNvSpPr txBox="1"/>
      </cdr:nvSpPr>
      <cdr:spPr>
        <a:xfrm xmlns:a="http://schemas.openxmlformats.org/drawingml/2006/main">
          <a:off x="316766" y="1291870"/>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0.1452</cdr:x>
      <cdr:y>0.36827</cdr:y>
    </cdr:from>
    <cdr:to>
      <cdr:x>0.21807</cdr:x>
      <cdr:y>0.4464</cdr:y>
    </cdr:to>
    <cdr:sp macro="" textlink="">
      <cdr:nvSpPr>
        <cdr:cNvPr id="12" name="TextBox 11"/>
        <cdr:cNvSpPr txBox="1"/>
      </cdr:nvSpPr>
      <cdr:spPr>
        <a:xfrm xmlns:a="http://schemas.openxmlformats.org/drawingml/2006/main">
          <a:off x="745795" y="1066362"/>
          <a:ext cx="374276" cy="226237"/>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0.23455</cdr:x>
      <cdr:y>0.29657</cdr:y>
    </cdr:from>
    <cdr:to>
      <cdr:x>0.30742</cdr:x>
      <cdr:y>0.375</cdr:y>
    </cdr:to>
    <cdr:sp macro="" textlink="">
      <cdr:nvSpPr>
        <cdr:cNvPr id="13" name="TextBox 12"/>
        <cdr:cNvSpPr txBox="1"/>
      </cdr:nvSpPr>
      <cdr:spPr>
        <a:xfrm xmlns:a="http://schemas.openxmlformats.org/drawingml/2006/main">
          <a:off x="1204713" y="858746"/>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0.32963</cdr:x>
      <cdr:y>0.26751</cdr:y>
    </cdr:from>
    <cdr:to>
      <cdr:x>0.4025</cdr:x>
      <cdr:y>0.34594</cdr:y>
    </cdr:to>
    <cdr:sp macro="" textlink="">
      <cdr:nvSpPr>
        <cdr:cNvPr id="14" name="TextBox 13"/>
        <cdr:cNvSpPr txBox="1"/>
      </cdr:nvSpPr>
      <cdr:spPr>
        <a:xfrm xmlns:a="http://schemas.openxmlformats.org/drawingml/2006/main">
          <a:off x="1693062" y="774600"/>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0.42746</cdr:x>
      <cdr:y>0.33075</cdr:y>
    </cdr:from>
    <cdr:to>
      <cdr:x>0.50033</cdr:x>
      <cdr:y>0.40919</cdr:y>
    </cdr:to>
    <cdr:sp macro="" textlink="">
      <cdr:nvSpPr>
        <cdr:cNvPr id="15" name="TextBox 14"/>
        <cdr:cNvSpPr txBox="1"/>
      </cdr:nvSpPr>
      <cdr:spPr>
        <a:xfrm xmlns:a="http://schemas.openxmlformats.org/drawingml/2006/main">
          <a:off x="2195551" y="957718"/>
          <a:ext cx="374276"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0.63225</cdr:x>
      <cdr:y>0.26665</cdr:y>
    </cdr:from>
    <cdr:to>
      <cdr:x>0.71378</cdr:x>
      <cdr:y>0.33902</cdr:y>
    </cdr:to>
    <cdr:sp macro="" textlink="">
      <cdr:nvSpPr>
        <cdr:cNvPr id="19" name="TextBox 18"/>
        <cdr:cNvSpPr txBox="1"/>
      </cdr:nvSpPr>
      <cdr:spPr>
        <a:xfrm xmlns:a="http://schemas.openxmlformats.org/drawingml/2006/main">
          <a:off x="3247359" y="772116"/>
          <a:ext cx="418756" cy="2095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0.53691</cdr:x>
      <cdr:y>0.11456</cdr:y>
    </cdr:from>
    <cdr:to>
      <cdr:x>0.61843</cdr:x>
      <cdr:y>0.18364</cdr:y>
    </cdr:to>
    <cdr:sp macro="" textlink="">
      <cdr:nvSpPr>
        <cdr:cNvPr id="20" name="TextBox 19"/>
        <cdr:cNvSpPr txBox="1"/>
      </cdr:nvSpPr>
      <cdr:spPr>
        <a:xfrm xmlns:a="http://schemas.openxmlformats.org/drawingml/2006/main">
          <a:off x="2757674" y="331720"/>
          <a:ext cx="418704"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0.72339</cdr:x>
      <cdr:y>0.30999</cdr:y>
    </cdr:from>
    <cdr:to>
      <cdr:x>0.80492</cdr:x>
      <cdr:y>0.38236</cdr:y>
    </cdr:to>
    <cdr:sp macro="" textlink="">
      <cdr:nvSpPr>
        <cdr:cNvPr id="18" name="TextBox 1"/>
        <cdr:cNvSpPr txBox="1"/>
      </cdr:nvSpPr>
      <cdr:spPr>
        <a:xfrm xmlns:a="http://schemas.openxmlformats.org/drawingml/2006/main">
          <a:off x="3715475" y="897606"/>
          <a:ext cx="418755"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0.81881</cdr:x>
      <cdr:y>0.18924</cdr:y>
    </cdr:from>
    <cdr:to>
      <cdr:x>0.90034</cdr:x>
      <cdr:y>0.26161</cdr:y>
    </cdr:to>
    <cdr:sp macro="" textlink="">
      <cdr:nvSpPr>
        <cdr:cNvPr id="21" name="TextBox 1"/>
        <cdr:cNvSpPr txBox="1"/>
      </cdr:nvSpPr>
      <cdr:spPr>
        <a:xfrm xmlns:a="http://schemas.openxmlformats.org/drawingml/2006/main">
          <a:off x="4205591" y="547969"/>
          <a:ext cx="418756"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dr:relSizeAnchor xmlns:cdr="http://schemas.openxmlformats.org/drawingml/2006/chartDrawing">
    <cdr:from>
      <cdr:x>0.91749</cdr:x>
      <cdr:y>0.36197</cdr:y>
    </cdr:from>
    <cdr:to>
      <cdr:x>0.99902</cdr:x>
      <cdr:y>0.43434</cdr:y>
    </cdr:to>
    <cdr:sp macro="" textlink="">
      <cdr:nvSpPr>
        <cdr:cNvPr id="16" name="TextBox 1">
          <a:extLst xmlns:a="http://schemas.openxmlformats.org/drawingml/2006/main">
            <a:ext uri="{FF2B5EF4-FFF2-40B4-BE49-F238E27FC236}">
              <a16:creationId xmlns:a16="http://schemas.microsoft.com/office/drawing/2014/main" id="{722C8F03-E13C-4F4D-BD7C-B84A94D8FAFC}"/>
            </a:ext>
          </a:extLst>
        </cdr:cNvPr>
        <cdr:cNvSpPr txBox="1"/>
      </cdr:nvSpPr>
      <cdr:spPr>
        <a:xfrm xmlns:a="http://schemas.openxmlformats.org/drawingml/2006/main">
          <a:off x="4712447" y="1048123"/>
          <a:ext cx="418756"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Calibri"/>
            </a:rPr>
            <a:t>2021</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257175</xdr:colOff>
      <xdr:row>15</xdr:row>
      <xdr:rowOff>57150</xdr:rowOff>
    </xdr:to>
    <xdr:graphicFrame macro="">
      <xdr:nvGraphicFramePr>
        <xdr:cNvPr id="2" name="Chart 1">
          <a:extLst>
            <a:ext uri="{FF2B5EF4-FFF2-40B4-BE49-F238E27FC236}">
              <a16:creationId xmlns:a16="http://schemas.microsoft.com/office/drawing/2014/main" id="{78ECCCCE-0472-46B6-9176-53DB7B921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0.06385</cdr:x>
      <cdr:y>0.5429</cdr:y>
    </cdr:from>
    <cdr:to>
      <cdr:x>0.13672</cdr:x>
      <cdr:y>0.62133</cdr:y>
    </cdr:to>
    <cdr:sp macro="" textlink="">
      <cdr:nvSpPr>
        <cdr:cNvPr id="11" name="TextBox 10"/>
        <cdr:cNvSpPr txBox="1"/>
      </cdr:nvSpPr>
      <cdr:spPr>
        <a:xfrm xmlns:a="http://schemas.openxmlformats.org/drawingml/2006/main">
          <a:off x="327656" y="1572017"/>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0.15175</cdr:x>
      <cdr:y>0.53855</cdr:y>
    </cdr:from>
    <cdr:to>
      <cdr:x>0.22462</cdr:x>
      <cdr:y>0.61698</cdr:y>
    </cdr:to>
    <cdr:sp macro="" textlink="">
      <cdr:nvSpPr>
        <cdr:cNvPr id="12" name="TextBox 11"/>
        <cdr:cNvSpPr txBox="1"/>
      </cdr:nvSpPr>
      <cdr:spPr>
        <a:xfrm xmlns:a="http://schemas.openxmlformats.org/drawingml/2006/main">
          <a:off x="778731" y="1867207"/>
          <a:ext cx="373950" cy="27192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0.24381</cdr:x>
      <cdr:y>0.49845</cdr:y>
    </cdr:from>
    <cdr:to>
      <cdr:x>0.31668</cdr:x>
      <cdr:y>0.57688</cdr:y>
    </cdr:to>
    <cdr:sp macro="" textlink="">
      <cdr:nvSpPr>
        <cdr:cNvPr id="13" name="TextBox 12"/>
        <cdr:cNvSpPr txBox="1"/>
      </cdr:nvSpPr>
      <cdr:spPr>
        <a:xfrm xmlns:a="http://schemas.openxmlformats.org/drawingml/2006/main">
          <a:off x="1251182" y="1728171"/>
          <a:ext cx="373949" cy="27192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0.32843</cdr:x>
      <cdr:y>0.41339</cdr:y>
    </cdr:from>
    <cdr:to>
      <cdr:x>0.4013</cdr:x>
      <cdr:y>0.49182</cdr:y>
    </cdr:to>
    <cdr:sp macro="" textlink="">
      <cdr:nvSpPr>
        <cdr:cNvPr id="14" name="TextBox 13"/>
        <cdr:cNvSpPr txBox="1"/>
      </cdr:nvSpPr>
      <cdr:spPr>
        <a:xfrm xmlns:a="http://schemas.openxmlformats.org/drawingml/2006/main">
          <a:off x="1685419" y="1433280"/>
          <a:ext cx="373949" cy="27192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0.41316</cdr:x>
      <cdr:y>0.39263</cdr:y>
    </cdr:from>
    <cdr:to>
      <cdr:x>0.48603</cdr:x>
      <cdr:y>0.47107</cdr:y>
    </cdr:to>
    <cdr:sp macro="" textlink="">
      <cdr:nvSpPr>
        <cdr:cNvPr id="15" name="TextBox 14"/>
        <cdr:cNvSpPr txBox="1"/>
      </cdr:nvSpPr>
      <cdr:spPr>
        <a:xfrm xmlns:a="http://schemas.openxmlformats.org/drawingml/2006/main">
          <a:off x="2120212" y="1361279"/>
          <a:ext cx="373949" cy="271959"/>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0.63218</cdr:x>
      <cdr:y>0.14526</cdr:y>
    </cdr:from>
    <cdr:to>
      <cdr:x>0.71371</cdr:x>
      <cdr:y>0.21763</cdr:y>
    </cdr:to>
    <cdr:sp macro="" textlink="">
      <cdr:nvSpPr>
        <cdr:cNvPr id="19" name="TextBox 18"/>
        <cdr:cNvSpPr txBox="1"/>
      </cdr:nvSpPr>
      <cdr:spPr>
        <a:xfrm xmlns:a="http://schemas.openxmlformats.org/drawingml/2006/main">
          <a:off x="3244191" y="503640"/>
          <a:ext cx="418391" cy="2509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0.52709</cdr:x>
      <cdr:y>0.28683</cdr:y>
    </cdr:from>
    <cdr:to>
      <cdr:x>0.60861</cdr:x>
      <cdr:y>0.35591</cdr:y>
    </cdr:to>
    <cdr:sp macro="" textlink="">
      <cdr:nvSpPr>
        <cdr:cNvPr id="20" name="TextBox 19"/>
        <cdr:cNvSpPr txBox="1"/>
      </cdr:nvSpPr>
      <cdr:spPr>
        <a:xfrm xmlns:a="http://schemas.openxmlformats.org/drawingml/2006/main">
          <a:off x="2704879" y="994462"/>
          <a:ext cx="418339" cy="239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0.71997</cdr:x>
      <cdr:y>0.10407</cdr:y>
    </cdr:from>
    <cdr:to>
      <cdr:x>0.8015</cdr:x>
      <cdr:y>0.17644</cdr:y>
    </cdr:to>
    <cdr:sp macro="" textlink="">
      <cdr:nvSpPr>
        <cdr:cNvPr id="18" name="TextBox 1"/>
        <cdr:cNvSpPr txBox="1"/>
      </cdr:nvSpPr>
      <cdr:spPr>
        <a:xfrm xmlns:a="http://schemas.openxmlformats.org/drawingml/2006/main">
          <a:off x="3694701" y="360815"/>
          <a:ext cx="418390" cy="250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0.821</cdr:x>
      <cdr:y>0.16567</cdr:y>
    </cdr:from>
    <cdr:to>
      <cdr:x>0.90253</cdr:x>
      <cdr:y>0.23804</cdr:y>
    </cdr:to>
    <cdr:sp macro="" textlink="">
      <cdr:nvSpPr>
        <cdr:cNvPr id="21" name="TextBox 1"/>
        <cdr:cNvSpPr txBox="1"/>
      </cdr:nvSpPr>
      <cdr:spPr>
        <a:xfrm xmlns:a="http://schemas.openxmlformats.org/drawingml/2006/main">
          <a:off x="4213138" y="574378"/>
          <a:ext cx="418390" cy="250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dr:relSizeAnchor xmlns:cdr="http://schemas.openxmlformats.org/drawingml/2006/chartDrawing">
    <cdr:from>
      <cdr:x>0.89646</cdr:x>
      <cdr:y>0.37664</cdr:y>
    </cdr:from>
    <cdr:to>
      <cdr:x>0.97799</cdr:x>
      <cdr:y>0.44901</cdr:y>
    </cdr:to>
    <cdr:sp macro="" textlink="">
      <cdr:nvSpPr>
        <cdr:cNvPr id="16" name="TextBox 1">
          <a:extLst xmlns:a="http://schemas.openxmlformats.org/drawingml/2006/main">
            <a:ext uri="{FF2B5EF4-FFF2-40B4-BE49-F238E27FC236}">
              <a16:creationId xmlns:a16="http://schemas.microsoft.com/office/drawing/2014/main" id="{F49FBC4A-899E-4835-B616-FD0CC69786A3}"/>
            </a:ext>
          </a:extLst>
        </cdr:cNvPr>
        <cdr:cNvSpPr txBox="1"/>
      </cdr:nvSpPr>
      <cdr:spPr>
        <a:xfrm xmlns:a="http://schemas.openxmlformats.org/drawingml/2006/main">
          <a:off x="4600388" y="1305858"/>
          <a:ext cx="418390" cy="250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Calibri"/>
            </a:rPr>
            <a:t>2021</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533400</xdr:colOff>
      <xdr:row>12</xdr:row>
      <xdr:rowOff>161925</xdr:rowOff>
    </xdr:to>
    <xdr:graphicFrame macro="">
      <xdr:nvGraphicFramePr>
        <xdr:cNvPr id="2" name="Chart 1">
          <a:extLst>
            <a:ext uri="{FF2B5EF4-FFF2-40B4-BE49-F238E27FC236}">
              <a16:creationId xmlns:a16="http://schemas.microsoft.com/office/drawing/2014/main" id="{F6A64C1D-7E00-430C-8F9B-5D6A16875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0.06603</cdr:x>
      <cdr:y>0.50033</cdr:y>
    </cdr:from>
    <cdr:to>
      <cdr:x>0.1389</cdr:x>
      <cdr:y>0.57876</cdr:y>
    </cdr:to>
    <cdr:sp macro="" textlink="">
      <cdr:nvSpPr>
        <cdr:cNvPr id="11" name="TextBox 10"/>
        <cdr:cNvSpPr txBox="1"/>
      </cdr:nvSpPr>
      <cdr:spPr>
        <a:xfrm xmlns:a="http://schemas.openxmlformats.org/drawingml/2006/main">
          <a:off x="338863" y="1448752"/>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0.16048</cdr:x>
      <cdr:y>0.42632</cdr:y>
    </cdr:from>
    <cdr:to>
      <cdr:x>0.23335</cdr:x>
      <cdr:y>0.50475</cdr:y>
    </cdr:to>
    <cdr:sp macro="" textlink="">
      <cdr:nvSpPr>
        <cdr:cNvPr id="12" name="TextBox 11"/>
        <cdr:cNvSpPr txBox="1"/>
      </cdr:nvSpPr>
      <cdr:spPr>
        <a:xfrm xmlns:a="http://schemas.openxmlformats.org/drawingml/2006/main">
          <a:off x="830038" y="1234457"/>
          <a:ext cx="37688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0.24163</cdr:x>
      <cdr:y>0.41467</cdr:y>
    </cdr:from>
    <cdr:to>
      <cdr:x>0.3145</cdr:x>
      <cdr:y>0.4931</cdr:y>
    </cdr:to>
    <cdr:sp macro="" textlink="">
      <cdr:nvSpPr>
        <cdr:cNvPr id="13" name="TextBox 12"/>
        <cdr:cNvSpPr txBox="1"/>
      </cdr:nvSpPr>
      <cdr:spPr>
        <a:xfrm xmlns:a="http://schemas.openxmlformats.org/drawingml/2006/main">
          <a:off x="1239980" y="1437699"/>
          <a:ext cx="373950" cy="27192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0.3197</cdr:x>
      <cdr:y>0.32575</cdr:y>
    </cdr:from>
    <cdr:to>
      <cdr:x>0.39257</cdr:x>
      <cdr:y>0.40417</cdr:y>
    </cdr:to>
    <cdr:sp macro="" textlink="">
      <cdr:nvSpPr>
        <cdr:cNvPr id="14" name="TextBox 13"/>
        <cdr:cNvSpPr txBox="1"/>
      </cdr:nvSpPr>
      <cdr:spPr>
        <a:xfrm xmlns:a="http://schemas.openxmlformats.org/drawingml/2006/main">
          <a:off x="1640610" y="1129391"/>
          <a:ext cx="373949" cy="27192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0.42844</cdr:x>
      <cdr:y>0.25407</cdr:y>
    </cdr:from>
    <cdr:to>
      <cdr:x>0.50131</cdr:x>
      <cdr:y>0.33251</cdr:y>
    </cdr:to>
    <cdr:sp macro="" textlink="">
      <cdr:nvSpPr>
        <cdr:cNvPr id="15" name="TextBox 14"/>
        <cdr:cNvSpPr txBox="1"/>
      </cdr:nvSpPr>
      <cdr:spPr>
        <a:xfrm xmlns:a="http://schemas.openxmlformats.org/drawingml/2006/main">
          <a:off x="2198621" y="880895"/>
          <a:ext cx="373949" cy="271959"/>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0.62999</cdr:x>
      <cdr:y>0.2362</cdr:y>
    </cdr:from>
    <cdr:to>
      <cdr:x>0.71152</cdr:x>
      <cdr:y>0.30857</cdr:y>
    </cdr:to>
    <cdr:sp macro="" textlink="">
      <cdr:nvSpPr>
        <cdr:cNvPr id="19" name="TextBox 18"/>
        <cdr:cNvSpPr txBox="1"/>
      </cdr:nvSpPr>
      <cdr:spPr>
        <a:xfrm xmlns:a="http://schemas.openxmlformats.org/drawingml/2006/main">
          <a:off x="3232954" y="818917"/>
          <a:ext cx="418390" cy="2509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0.52491</cdr:x>
      <cdr:y>0.21598</cdr:y>
    </cdr:from>
    <cdr:to>
      <cdr:x>0.60643</cdr:x>
      <cdr:y>0.28506</cdr:y>
    </cdr:to>
    <cdr:sp macro="" textlink="">
      <cdr:nvSpPr>
        <cdr:cNvPr id="20" name="TextBox 19"/>
        <cdr:cNvSpPr txBox="1"/>
      </cdr:nvSpPr>
      <cdr:spPr>
        <a:xfrm xmlns:a="http://schemas.openxmlformats.org/drawingml/2006/main">
          <a:off x="2693692" y="748813"/>
          <a:ext cx="418339" cy="239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0.71123</cdr:x>
      <cdr:y>0.28022</cdr:y>
    </cdr:from>
    <cdr:to>
      <cdr:x>0.79276</cdr:x>
      <cdr:y>0.35259</cdr:y>
    </cdr:to>
    <cdr:sp macro="" textlink="">
      <cdr:nvSpPr>
        <cdr:cNvPr id="18" name="TextBox 1"/>
        <cdr:cNvSpPr txBox="1"/>
      </cdr:nvSpPr>
      <cdr:spPr>
        <a:xfrm xmlns:a="http://schemas.openxmlformats.org/drawingml/2006/main">
          <a:off x="3649865" y="971540"/>
          <a:ext cx="418390" cy="250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0.81227</cdr:x>
      <cdr:y>0.29077</cdr:y>
    </cdr:from>
    <cdr:to>
      <cdr:x>0.8938</cdr:x>
      <cdr:y>0.36314</cdr:y>
    </cdr:to>
    <cdr:sp macro="" textlink="">
      <cdr:nvSpPr>
        <cdr:cNvPr id="21" name="TextBox 1"/>
        <cdr:cNvSpPr txBox="1"/>
      </cdr:nvSpPr>
      <cdr:spPr>
        <a:xfrm xmlns:a="http://schemas.openxmlformats.org/drawingml/2006/main">
          <a:off x="4168342" y="1008141"/>
          <a:ext cx="418390" cy="250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dr:relSizeAnchor xmlns:cdr="http://schemas.openxmlformats.org/drawingml/2006/chartDrawing">
    <cdr:from>
      <cdr:x>0.89864</cdr:x>
      <cdr:y>0.38634</cdr:y>
    </cdr:from>
    <cdr:to>
      <cdr:x>0.98017</cdr:x>
      <cdr:y>0.45871</cdr:y>
    </cdr:to>
    <cdr:sp macro="" textlink="">
      <cdr:nvSpPr>
        <cdr:cNvPr id="16" name="TextBox 1">
          <a:extLst xmlns:a="http://schemas.openxmlformats.org/drawingml/2006/main">
            <a:ext uri="{FF2B5EF4-FFF2-40B4-BE49-F238E27FC236}">
              <a16:creationId xmlns:a16="http://schemas.microsoft.com/office/drawing/2014/main" id="{C55ECC46-1C53-4EC9-B213-301FCBC81382}"/>
            </a:ext>
          </a:extLst>
        </cdr:cNvPr>
        <cdr:cNvSpPr txBox="1"/>
      </cdr:nvSpPr>
      <cdr:spPr>
        <a:xfrm xmlns:a="http://schemas.openxmlformats.org/drawingml/2006/main">
          <a:off x="4611594" y="1339476"/>
          <a:ext cx="418390" cy="250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Calibri"/>
            </a:rPr>
            <a:t>2021</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0.37804</cdr:x>
      <cdr:y>0</cdr:y>
    </cdr:from>
    <cdr:to>
      <cdr:x>0.99239</cdr:x>
      <cdr:y>0.09549</cdr:y>
    </cdr:to>
    <cdr:sp macro="" textlink="">
      <cdr:nvSpPr>
        <cdr:cNvPr id="2" name="Text Box 1"/>
        <cdr:cNvSpPr txBox="1"/>
      </cdr:nvSpPr>
      <cdr:spPr>
        <a:xfrm xmlns:a="http://schemas.openxmlformats.org/drawingml/2006/main">
          <a:off x="857249" y="0"/>
          <a:ext cx="1393079" cy="230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lumMod val="75000"/>
                </a:schemeClr>
              </a:solidFill>
              <a:latin typeface="Source Sans Pro" panose="020B0503030403020204" pitchFamily="34" charset="0"/>
              <a:ea typeface="Source Sans Pro" panose="020B0503030403020204" pitchFamily="34" charset="0"/>
            </a:rPr>
            <a:t>Non-interest</a:t>
          </a:r>
          <a:r>
            <a:rPr lang="en-IE" sz="900" baseline="0">
              <a:solidFill>
                <a:schemeClr val="accent4">
                  <a:lumMod val="75000"/>
                </a:schemeClr>
              </a:solidFill>
              <a:latin typeface="Source Sans Pro" panose="020B0503030403020204" pitchFamily="34" charset="0"/>
              <a:ea typeface="Source Sans Pro" panose="020B0503030403020204" pitchFamily="34" charset="0"/>
            </a:rPr>
            <a:t> balance</a:t>
          </a:r>
          <a:endParaRPr lang="en-IE" sz="900">
            <a:solidFill>
              <a:schemeClr val="accent4">
                <a:lumMod val="7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0.31115</cdr:x>
      <cdr:y>0.52259</cdr:y>
    </cdr:from>
    <cdr:to>
      <cdr:x>0.99972</cdr:x>
      <cdr:y>0.61202</cdr:y>
    </cdr:to>
    <cdr:sp macro="" textlink="">
      <cdr:nvSpPr>
        <cdr:cNvPr id="3" name="Text Box 2"/>
        <cdr:cNvSpPr txBox="1"/>
      </cdr:nvSpPr>
      <cdr:spPr>
        <a:xfrm xmlns:a="http://schemas.openxmlformats.org/drawingml/2006/main">
          <a:off x="705559" y="1260345"/>
          <a:ext cx="1561391" cy="215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0A3D50"/>
              </a:solidFill>
              <a:latin typeface="Source Sans Pro" panose="020B0503030403020204" pitchFamily="34" charset="0"/>
              <a:ea typeface="Source Sans Pro" panose="020B0503030403020204" pitchFamily="34" charset="0"/>
            </a:rPr>
            <a:t>Budget</a:t>
          </a:r>
          <a:r>
            <a:rPr lang="en-IE" sz="900" b="1" baseline="0">
              <a:solidFill>
                <a:srgbClr val="0A3D50"/>
              </a:solidFill>
              <a:latin typeface="Source Sans Pro" panose="020B0503030403020204" pitchFamily="34" charset="0"/>
              <a:ea typeface="Source Sans Pro" panose="020B0503030403020204" pitchFamily="34" charset="0"/>
            </a:rPr>
            <a:t> balance</a:t>
          </a:r>
          <a:endParaRPr lang="en-IE" sz="900" b="1">
            <a:solidFill>
              <a:srgbClr val="0A3D50"/>
            </a:solidFill>
            <a:latin typeface="Source Sans Pro" panose="020B0503030403020204" pitchFamily="34" charset="0"/>
            <a:ea typeface="Source Sans Pro" panose="020B0503030403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0.11089</cdr:x>
      <cdr:y>0</cdr:y>
    </cdr:from>
    <cdr:to>
      <cdr:x>0.73915</cdr:x>
      <cdr:y>0.17414</cdr:y>
    </cdr:to>
    <cdr:sp macro="" textlink="">
      <cdr:nvSpPr>
        <cdr:cNvPr id="2" name="Text Box 1"/>
        <cdr:cNvSpPr txBox="1"/>
      </cdr:nvSpPr>
      <cdr:spPr>
        <a:xfrm xmlns:a="http://schemas.openxmlformats.org/drawingml/2006/main">
          <a:off x="251506" y="0"/>
          <a:ext cx="1424894"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1000" b="0">
              <a:solidFill>
                <a:srgbClr val="25564C"/>
              </a:solidFill>
              <a:latin typeface="Source Sans Pro" panose="020B0503030403020204" pitchFamily="34" charset="0"/>
              <a:ea typeface="Source Sans Pro" panose="020B0503030403020204" pitchFamily="34" charset="0"/>
            </a:rPr>
            <a:t>Structural Primary Balance</a:t>
          </a:r>
        </a:p>
      </cdr:txBody>
    </cdr:sp>
  </cdr:relSizeAnchor>
  <cdr:relSizeAnchor xmlns:cdr="http://schemas.openxmlformats.org/drawingml/2006/chartDrawing">
    <cdr:from>
      <cdr:x>0.2013</cdr:x>
      <cdr:y>0.57388</cdr:y>
    </cdr:from>
    <cdr:to>
      <cdr:x>0.76855</cdr:x>
      <cdr:y>0.89191</cdr:y>
    </cdr:to>
    <cdr:sp macro="" textlink="">
      <cdr:nvSpPr>
        <cdr:cNvPr id="3" name="Text Box 2"/>
        <cdr:cNvSpPr txBox="1"/>
      </cdr:nvSpPr>
      <cdr:spPr>
        <a:xfrm xmlns:a="http://schemas.openxmlformats.org/drawingml/2006/main">
          <a:off x="456549" y="1381126"/>
          <a:ext cx="1286526" cy="7653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1000">
              <a:solidFill>
                <a:srgbClr val="3E9484"/>
              </a:solidFill>
              <a:latin typeface="Source Sans Pro" panose="020B0503030403020204" pitchFamily="34" charset="0"/>
              <a:ea typeface="Source Sans Pro" panose="020B0503030403020204" pitchFamily="34" charset="0"/>
            </a:rPr>
            <a:t>...excluding range of estimates</a:t>
          </a:r>
          <a:r>
            <a:rPr lang="en-IE" sz="1000" baseline="0">
              <a:solidFill>
                <a:srgbClr val="3E9484"/>
              </a:solidFill>
              <a:latin typeface="Source Sans Pro" panose="020B0503030403020204" pitchFamily="34" charset="0"/>
              <a:ea typeface="Source Sans Pro" panose="020B0503030403020204" pitchFamily="34" charset="0"/>
            </a:rPr>
            <a:t> of </a:t>
          </a:r>
          <a:r>
            <a:rPr lang="en-IE" sz="1000">
              <a:solidFill>
                <a:srgbClr val="3E9484"/>
              </a:solidFill>
              <a:latin typeface="Source Sans Pro" panose="020B0503030403020204" pitchFamily="34" charset="0"/>
              <a:ea typeface="Source Sans Pro" panose="020B0503030403020204" pitchFamily="34" charset="0"/>
            </a:rPr>
            <a:t>excess corporation tax receipts</a:t>
          </a:r>
        </a:p>
      </cdr:txBody>
    </cdr:sp>
  </cdr:relSizeAnchor>
  <cdr:relSizeAnchor xmlns:cdr="http://schemas.openxmlformats.org/drawingml/2006/chartDrawing">
    <cdr:from>
      <cdr:x>0.60476</cdr:x>
      <cdr:y>0.45119</cdr:y>
    </cdr:from>
    <cdr:to>
      <cdr:x>0.77709</cdr:x>
      <cdr:y>0.58179</cdr:y>
    </cdr:to>
    <cdr:cxnSp macro="">
      <cdr:nvCxnSpPr>
        <cdr:cNvPr id="5" name="Straight Arrow Connector 4">
          <a:extLst xmlns:a="http://schemas.openxmlformats.org/drawingml/2006/main">
            <a:ext uri="{FF2B5EF4-FFF2-40B4-BE49-F238E27FC236}">
              <a16:creationId xmlns:a16="http://schemas.microsoft.com/office/drawing/2014/main" id="{F51A60D9-AEA2-4CA3-844C-467F6BA60732}"/>
            </a:ext>
          </a:extLst>
        </cdr:cNvPr>
        <cdr:cNvCxnSpPr/>
      </cdr:nvCxnSpPr>
      <cdr:spPr>
        <a:xfrm xmlns:a="http://schemas.openxmlformats.org/drawingml/2006/main" flipV="1">
          <a:off x="1371345" y="1085850"/>
          <a:ext cx="390780" cy="314315"/>
        </a:xfrm>
        <a:prstGeom xmlns:a="http://schemas.openxmlformats.org/drawingml/2006/main" prst="straightConnector1">
          <a:avLst/>
        </a:prstGeom>
        <a:ln xmlns:a="http://schemas.openxmlformats.org/drawingml/2006/main">
          <a:solidFill>
            <a:srgbClr val="379B8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0.38338</cdr:x>
      <cdr:y>0.49718</cdr:y>
    </cdr:from>
    <cdr:to>
      <cdr:x>0.96814</cdr:x>
      <cdr:y>0.62595</cdr:y>
    </cdr:to>
    <cdr:sp macro="" textlink="">
      <cdr:nvSpPr>
        <cdr:cNvPr id="2" name="Text Box 1"/>
        <cdr:cNvSpPr txBox="1"/>
      </cdr:nvSpPr>
      <cdr:spPr>
        <a:xfrm xmlns:a="http://schemas.openxmlformats.org/drawingml/2006/main">
          <a:off x="854016" y="1199070"/>
          <a:ext cx="1302589" cy="310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90000"/>
                  <a:lumOff val="10000"/>
                </a:schemeClr>
              </a:solidFill>
              <a:latin typeface="Source Sans Pro" panose="020B0503030403020204" pitchFamily="34" charset="0"/>
              <a:ea typeface="Source Sans Pro" panose="020B0503030403020204" pitchFamily="34" charset="0"/>
            </a:rPr>
            <a:t>Non-interest spending</a:t>
          </a:r>
        </a:p>
      </cdr:txBody>
    </cdr:sp>
  </cdr:relSizeAnchor>
  <cdr:relSizeAnchor xmlns:cdr="http://schemas.openxmlformats.org/drawingml/2006/chartDrawing">
    <cdr:from>
      <cdr:x>0.41049</cdr:x>
      <cdr:y>0.06438</cdr:y>
    </cdr:from>
    <cdr:to>
      <cdr:x>0.96039</cdr:x>
      <cdr:y>0.17884</cdr:y>
    </cdr:to>
    <cdr:sp macro="" textlink="">
      <cdr:nvSpPr>
        <cdr:cNvPr id="3" name="Text Box 2"/>
        <cdr:cNvSpPr txBox="1"/>
      </cdr:nvSpPr>
      <cdr:spPr>
        <a:xfrm xmlns:a="http://schemas.openxmlformats.org/drawingml/2006/main">
          <a:off x="914400" y="155275"/>
          <a:ext cx="1224952" cy="276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lumMod val="50000"/>
                </a:schemeClr>
              </a:solidFill>
              <a:latin typeface="Source Sans Pro" panose="020B0503030403020204" pitchFamily="34" charset="0"/>
              <a:ea typeface="Source Sans Pro" panose="020B0503030403020204" pitchFamily="34" charset="0"/>
            </a:rPr>
            <a:t>Revenue</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18</xdr:row>
      <xdr:rowOff>0</xdr:rowOff>
    </xdr:from>
    <xdr:to>
      <xdr:col>4</xdr:col>
      <xdr:colOff>1647825</xdr:colOff>
      <xdr:row>29</xdr:row>
      <xdr:rowOff>172085</xdr:rowOff>
    </xdr:to>
    <xdr:graphicFrame macro="">
      <xdr:nvGraphicFramePr>
        <xdr:cNvPr id="2" name="Chart 1">
          <a:extLst>
            <a:ext uri="{FF2B5EF4-FFF2-40B4-BE49-F238E27FC236}">
              <a16:creationId xmlns:a16="http://schemas.microsoft.com/office/drawing/2014/main" id="{48D0907D-9A93-401F-BB3B-3AF43D695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0.48182</cdr:x>
      <cdr:y>0.07732</cdr:y>
    </cdr:from>
    <cdr:to>
      <cdr:x>0.81745</cdr:x>
      <cdr:y>0.19636</cdr:y>
    </cdr:to>
    <cdr:sp macro="" textlink="">
      <cdr:nvSpPr>
        <cdr:cNvPr id="2" name="Text Box 1"/>
        <cdr:cNvSpPr txBox="1"/>
      </cdr:nvSpPr>
      <cdr:spPr>
        <a:xfrm xmlns:a="http://schemas.openxmlformats.org/drawingml/2006/main">
          <a:off x="2202861" y="145484"/>
          <a:ext cx="1534501" cy="223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solidFill>
                <a:srgbClr val="5A0A45"/>
              </a:solidFill>
              <a:latin typeface="Source Sans Pro" panose="020B0503030403020204" pitchFamily="34" charset="0"/>
              <a:ea typeface="Source Sans Pro" panose="020B0503030403020204" pitchFamily="34" charset="0"/>
            </a:rPr>
            <a:t>Net Policy Spending</a:t>
          </a:r>
        </a:p>
      </cdr:txBody>
    </cdr:sp>
  </cdr:relSizeAnchor>
  <cdr:relSizeAnchor xmlns:cdr="http://schemas.openxmlformats.org/drawingml/2006/chartDrawing">
    <cdr:from>
      <cdr:x>0.26977</cdr:x>
      <cdr:y>0.16388</cdr:y>
    </cdr:from>
    <cdr:to>
      <cdr:x>0.52759</cdr:x>
      <cdr:y>0.51727</cdr:y>
    </cdr:to>
    <cdr:sp macro="" textlink="">
      <cdr:nvSpPr>
        <cdr:cNvPr id="3" name="Text Box 2"/>
        <cdr:cNvSpPr txBox="1"/>
      </cdr:nvSpPr>
      <cdr:spPr>
        <a:xfrm xmlns:a="http://schemas.openxmlformats.org/drawingml/2006/main">
          <a:off x="1233377" y="308344"/>
          <a:ext cx="1178764" cy="6649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0">
              <a:solidFill>
                <a:srgbClr val="E834B9"/>
              </a:solidFill>
              <a:latin typeface="Source Sans Pro" panose="020B0503030403020204" pitchFamily="34" charset="0"/>
              <a:ea typeface="Source Sans Pro" panose="020B0503030403020204" pitchFamily="34" charset="0"/>
            </a:rPr>
            <a:t>Primary General Government Expenditure</a:t>
          </a:r>
        </a:p>
      </cdr:txBody>
    </cdr:sp>
  </cdr:relSizeAnchor>
  <cdr:relSizeAnchor xmlns:cdr="http://schemas.openxmlformats.org/drawingml/2006/chartDrawing">
    <cdr:from>
      <cdr:x>0.5043</cdr:x>
      <cdr:y>0.46087</cdr:y>
    </cdr:from>
    <cdr:to>
      <cdr:x>0.83994</cdr:x>
      <cdr:y>0.7855</cdr:y>
    </cdr:to>
    <cdr:sp macro="" textlink="">
      <cdr:nvSpPr>
        <cdr:cNvPr id="4" name="Text Box 3"/>
        <cdr:cNvSpPr txBox="1"/>
      </cdr:nvSpPr>
      <cdr:spPr>
        <a:xfrm xmlns:a="http://schemas.openxmlformats.org/drawingml/2006/main">
          <a:off x="2305665" y="867127"/>
          <a:ext cx="1534546" cy="610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0">
              <a:solidFill>
                <a:srgbClr val="F18BD4"/>
              </a:solidFill>
              <a:latin typeface="Source Sans Pro" panose="020B0503030403020204" pitchFamily="34" charset="0"/>
              <a:ea typeface="Source Sans Pro" panose="020B0503030403020204" pitchFamily="34" charset="0"/>
            </a:rPr>
            <a:t>Gross Voted</a:t>
          </a:r>
        </a:p>
        <a:p xmlns:a="http://schemas.openxmlformats.org/drawingml/2006/main">
          <a:r>
            <a:rPr lang="en-IE" sz="1000" b="0" baseline="0">
              <a:solidFill>
                <a:srgbClr val="F18BD4"/>
              </a:solidFill>
              <a:latin typeface="Source Sans Pro" panose="020B0503030403020204" pitchFamily="34" charset="0"/>
              <a:ea typeface="Source Sans Pro" panose="020B0503030403020204" pitchFamily="34" charset="0"/>
            </a:rPr>
            <a:t>Exchequer</a:t>
          </a:r>
        </a:p>
        <a:p xmlns:a="http://schemas.openxmlformats.org/drawingml/2006/main">
          <a:r>
            <a:rPr lang="en-IE" sz="1000" b="0" baseline="0">
              <a:solidFill>
                <a:srgbClr val="F18BD4"/>
              </a:solidFill>
              <a:latin typeface="Source Sans Pro" panose="020B0503030403020204" pitchFamily="34" charset="0"/>
              <a:ea typeface="Source Sans Pro" panose="020B0503030403020204" pitchFamily="34" charset="0"/>
            </a:rPr>
            <a:t>Spending</a:t>
          </a:r>
          <a:endParaRPr lang="en-IE" sz="1000" b="0">
            <a:solidFill>
              <a:srgbClr val="F18BD4"/>
            </a:solidFill>
            <a:latin typeface="Source Sans Pro" panose="020B0503030403020204" pitchFamily="34" charset="0"/>
            <a:ea typeface="Source Sans Pro" panose="020B0503030403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13</xdr:row>
      <xdr:rowOff>0</xdr:rowOff>
    </xdr:from>
    <xdr:to>
      <xdr:col>5</xdr:col>
      <xdr:colOff>266700</xdr:colOff>
      <xdr:row>23</xdr:row>
      <xdr:rowOff>146685</xdr:rowOff>
    </xdr:to>
    <xdr:graphicFrame macro="">
      <xdr:nvGraphicFramePr>
        <xdr:cNvPr id="2" name="Chart 1">
          <a:extLst>
            <a:ext uri="{FF2B5EF4-FFF2-40B4-BE49-F238E27FC236}">
              <a16:creationId xmlns:a16="http://schemas.microsoft.com/office/drawing/2014/main" id="{64D6082C-8F4B-4829-B04A-84EC8A0DC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15</xdr:row>
      <xdr:rowOff>0</xdr:rowOff>
    </xdr:from>
    <xdr:to>
      <xdr:col>3</xdr:col>
      <xdr:colOff>590495</xdr:colOff>
      <xdr:row>27</xdr:row>
      <xdr:rowOff>125730</xdr:rowOff>
    </xdr:to>
    <xdr:graphicFrame macro="">
      <xdr:nvGraphicFramePr>
        <xdr:cNvPr id="2" name="Chart 1">
          <a:extLst>
            <a:ext uri="{FF2B5EF4-FFF2-40B4-BE49-F238E27FC236}">
              <a16:creationId xmlns:a16="http://schemas.microsoft.com/office/drawing/2014/main" id="{2048352B-AD6E-4E13-ADDD-E39A3C60D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0.77564</cdr:x>
      <cdr:y>0.36831</cdr:y>
    </cdr:from>
    <cdr:to>
      <cdr:x>0.97566</cdr:x>
      <cdr:y>0.60324</cdr:y>
    </cdr:to>
    <cdr:sp macro="" textlink="">
      <cdr:nvSpPr>
        <cdr:cNvPr id="8" name="TextBox 7">
          <a:extLst xmlns:a="http://schemas.openxmlformats.org/drawingml/2006/main">
            <a:ext uri="{FF2B5EF4-FFF2-40B4-BE49-F238E27FC236}">
              <a16:creationId xmlns:a16="http://schemas.microsoft.com/office/drawing/2014/main" id="{836B9A1E-F196-4735-85DE-E0C2E271E155}"/>
            </a:ext>
          </a:extLst>
        </cdr:cNvPr>
        <cdr:cNvSpPr txBox="1"/>
      </cdr:nvSpPr>
      <cdr:spPr>
        <a:xfrm xmlns:a="http://schemas.openxmlformats.org/drawingml/2006/main">
          <a:off x="3573813" y="888264"/>
          <a:ext cx="921604" cy="5665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800">
              <a:effectLst/>
              <a:latin typeface="Source Sans Pro" panose="020B0503030403020204" pitchFamily="34" charset="0"/>
              <a:ea typeface="Source Sans Pro" panose="020B0503030403020204" pitchFamily="34" charset="0"/>
              <a:cs typeface="+mn-cs"/>
            </a:rPr>
            <a:t>€10-14 billion of g</a:t>
          </a:r>
          <a:r>
            <a:rPr lang="en-IE" sz="800">
              <a:latin typeface="Source Sans Pro" panose="020B0503030403020204" pitchFamily="34" charset="0"/>
              <a:ea typeface="Source Sans Pro" panose="020B0503030403020204" pitchFamily="34" charset="0"/>
            </a:rPr>
            <a:t>ains since 2015</a:t>
          </a:r>
        </a:p>
        <a:p xmlns:a="http://schemas.openxmlformats.org/drawingml/2006/main">
          <a:r>
            <a:rPr lang="en-IE" sz="800">
              <a:latin typeface="Source Sans Pro" panose="020B0503030403020204" pitchFamily="34" charset="0"/>
              <a:ea typeface="Source Sans Pro" panose="020B0503030403020204" pitchFamily="34" charset="0"/>
            </a:rPr>
            <a:t>(5-7% GNI*)</a:t>
          </a:r>
        </a:p>
      </cdr:txBody>
    </cdr:sp>
  </cdr:relSizeAnchor>
  <cdr:relSizeAnchor xmlns:cdr="http://schemas.openxmlformats.org/drawingml/2006/chartDrawing">
    <cdr:from>
      <cdr:x>0.58314</cdr:x>
      <cdr:y>0.1803</cdr:y>
    </cdr:from>
    <cdr:to>
      <cdr:x>0.84239</cdr:x>
      <cdr:y>0.41809</cdr:y>
    </cdr:to>
    <cdr:sp macro="" textlink="">
      <cdr:nvSpPr>
        <cdr:cNvPr id="4" name="TextBox 7">
          <a:extLst xmlns:a="http://schemas.openxmlformats.org/drawingml/2006/main"/>
        </cdr:cNvPr>
        <cdr:cNvSpPr txBox="1"/>
      </cdr:nvSpPr>
      <cdr:spPr>
        <a:xfrm xmlns:a="http://schemas.openxmlformats.org/drawingml/2006/main">
          <a:off x="2686836" y="434841"/>
          <a:ext cx="1194510" cy="57348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800">
              <a:effectLst/>
              <a:latin typeface="Source Sans Pro" panose="020B0503030403020204" pitchFamily="34" charset="0"/>
              <a:ea typeface="Source Sans Pro" panose="020B0503030403020204" pitchFamily="34" charset="0"/>
              <a:cs typeface="+mn-cs"/>
            </a:rPr>
            <a:t>Annual corporation tax excess is</a:t>
          </a:r>
          <a:r>
            <a:rPr lang="en-IE" sz="800" baseline="0">
              <a:effectLst/>
              <a:latin typeface="Source Sans Pro" panose="020B0503030403020204" pitchFamily="34" charset="0"/>
              <a:ea typeface="Source Sans Pro" panose="020B0503030403020204" pitchFamily="34" charset="0"/>
              <a:cs typeface="+mn-cs"/>
            </a:rPr>
            <a:t> estimated at €2-6 billion</a:t>
          </a:r>
          <a:endParaRPr lang="en-IE" sz="800">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0.5882</cdr:x>
      <cdr:y>0.38586</cdr:y>
    </cdr:from>
    <cdr:to>
      <cdr:x>0.66691</cdr:x>
      <cdr:y>0.52233</cdr:y>
    </cdr:to>
    <cdr:cxnSp macro="">
      <cdr:nvCxnSpPr>
        <cdr:cNvPr id="3" name="Straight Arrow Connector 2">
          <a:extLst xmlns:a="http://schemas.openxmlformats.org/drawingml/2006/main">
            <a:ext uri="{FF2B5EF4-FFF2-40B4-BE49-F238E27FC236}">
              <a16:creationId xmlns:a16="http://schemas.microsoft.com/office/drawing/2014/main" id="{BF5BF601-E7D2-47A8-AEAE-199B5B5F659E}"/>
            </a:ext>
          </a:extLst>
        </cdr:cNvPr>
        <cdr:cNvCxnSpPr/>
      </cdr:nvCxnSpPr>
      <cdr:spPr>
        <a:xfrm xmlns:a="http://schemas.openxmlformats.org/drawingml/2006/main" flipH="1">
          <a:off x="2714439" y="1170860"/>
          <a:ext cx="363270" cy="414131"/>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0.79101</cdr:x>
      <cdr:y>0.55799</cdr:y>
    </cdr:from>
    <cdr:to>
      <cdr:x>0.82004</cdr:x>
      <cdr:y>0.63151</cdr:y>
    </cdr:to>
    <cdr:cxnSp macro="">
      <cdr:nvCxnSpPr>
        <cdr:cNvPr id="9" name="Straight Arrow Connector 8">
          <a:extLst xmlns:a="http://schemas.openxmlformats.org/drawingml/2006/main">
            <a:ext uri="{FF2B5EF4-FFF2-40B4-BE49-F238E27FC236}">
              <a16:creationId xmlns:a16="http://schemas.microsoft.com/office/drawing/2014/main" id="{DE5E0C6E-27A4-45A5-B0C3-79153DAB4BA2}"/>
            </a:ext>
          </a:extLst>
        </cdr:cNvPr>
        <cdr:cNvCxnSpPr/>
      </cdr:nvCxnSpPr>
      <cdr:spPr>
        <a:xfrm xmlns:a="http://schemas.openxmlformats.org/drawingml/2006/main" flipH="1">
          <a:off x="3644626" y="1345721"/>
          <a:ext cx="133744" cy="177311"/>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12</xdr:row>
      <xdr:rowOff>9525</xdr:rowOff>
    </xdr:from>
    <xdr:to>
      <xdr:col>10</xdr:col>
      <xdr:colOff>150495</xdr:colOff>
      <xdr:row>25</xdr:row>
      <xdr:rowOff>160020</xdr:rowOff>
    </xdr:to>
    <xdr:graphicFrame macro="">
      <xdr:nvGraphicFramePr>
        <xdr:cNvPr id="2" name="Chart 1">
          <a:extLst>
            <a:ext uri="{FF2B5EF4-FFF2-40B4-BE49-F238E27FC236}">
              <a16:creationId xmlns:a16="http://schemas.microsoft.com/office/drawing/2014/main" id="{DAE67E67-0F4A-4B63-84A6-8EE93221F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490855</xdr:colOff>
      <xdr:row>20</xdr:row>
      <xdr:rowOff>58420</xdr:rowOff>
    </xdr:to>
    <xdr:graphicFrame macro="">
      <xdr:nvGraphicFramePr>
        <xdr:cNvPr id="2" name="Chart 1">
          <a:extLst>
            <a:ext uri="{FF2B5EF4-FFF2-40B4-BE49-F238E27FC236}">
              <a16:creationId xmlns:a16="http://schemas.microsoft.com/office/drawing/2014/main" id="{44C44368-1285-42AC-91FB-6EEACA6E9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0.54946</cdr:x>
      <cdr:y>0.23344</cdr:y>
    </cdr:from>
    <cdr:to>
      <cdr:x>0.62759</cdr:x>
      <cdr:y>0.3569</cdr:y>
    </cdr:to>
    <cdr:sp macro="" textlink="">
      <cdr:nvSpPr>
        <cdr:cNvPr id="3" name="Teardrop 2"/>
        <cdr:cNvSpPr/>
      </cdr:nvSpPr>
      <cdr:spPr>
        <a:xfrm xmlns:a="http://schemas.openxmlformats.org/drawingml/2006/main" rot="8089001">
          <a:off x="2541770" y="680034"/>
          <a:ext cx="360000" cy="361328"/>
        </a:xfrm>
        <a:prstGeom xmlns:a="http://schemas.openxmlformats.org/drawingml/2006/main" prst="teardrop">
          <a:avLst>
            <a:gd name="adj" fmla="val 95968"/>
          </a:avLst>
        </a:prstGeom>
        <a:solidFill xmlns:a="http://schemas.openxmlformats.org/drawingml/2006/main">
          <a:schemeClr val="accent3">
            <a:lumMod val="10000"/>
            <a:lumOff val="90000"/>
          </a:schemeClr>
        </a:solidFill>
        <a:ln xmlns:a="http://schemas.openxmlformats.org/drawingml/2006/main">
          <a:solidFill>
            <a:schemeClr val="accent3">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5400000" vertOverflow="clip" vert="vert270"/>
        <a:lstStyle xmlns:a="http://schemas.openxmlformats.org/drawingml/2006/main"/>
        <a:p xmlns:a="http://schemas.openxmlformats.org/drawingml/2006/main">
          <a:endParaRPr lang="en-US">
            <a:solidFill>
              <a:schemeClr val="tx1"/>
            </a:solidFill>
          </a:endParaRPr>
        </a:p>
      </cdr:txBody>
    </cdr:sp>
  </cdr:relSizeAnchor>
  <cdr:relSizeAnchor xmlns:cdr="http://schemas.openxmlformats.org/drawingml/2006/chartDrawing">
    <cdr:from>
      <cdr:x>0.55465</cdr:x>
      <cdr:y>0.22877</cdr:y>
    </cdr:from>
    <cdr:to>
      <cdr:x>0.62258</cdr:x>
      <cdr:y>0.3494</cdr:y>
    </cdr:to>
    <cdr:sp macro="" textlink="">
      <cdr:nvSpPr>
        <cdr:cNvPr id="5" name="TextBox 4"/>
        <cdr:cNvSpPr txBox="1"/>
      </cdr:nvSpPr>
      <cdr:spPr>
        <a:xfrm xmlns:a="http://schemas.openxmlformats.org/drawingml/2006/main">
          <a:off x="2565093" y="667068"/>
          <a:ext cx="314156" cy="351747"/>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t>54.9</a:t>
          </a:r>
        </a:p>
      </cdr:txBody>
    </cdr:sp>
  </cdr:relSizeAnchor>
  <cdr:relSizeAnchor xmlns:cdr="http://schemas.openxmlformats.org/drawingml/2006/chartDrawing">
    <cdr:from>
      <cdr:x>0.80948</cdr:x>
      <cdr:y>0.10476</cdr:y>
    </cdr:from>
    <cdr:to>
      <cdr:x>0.8774</cdr:x>
      <cdr:y>0.2254</cdr:y>
    </cdr:to>
    <cdr:sp macro="" textlink="">
      <cdr:nvSpPr>
        <cdr:cNvPr id="6" name="TextBox 5"/>
        <cdr:cNvSpPr txBox="1"/>
      </cdr:nvSpPr>
      <cdr:spPr>
        <a:xfrm xmlns:a="http://schemas.openxmlformats.org/drawingml/2006/main">
          <a:off x="3431823" y="251326"/>
          <a:ext cx="287949" cy="289424"/>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bg1"/>
              </a:solidFill>
            </a:rPr>
            <a:t>96.3</a:t>
          </a:r>
        </a:p>
      </cdr:txBody>
    </cdr:sp>
  </cdr:relSizeAnchor>
  <cdr:relSizeAnchor xmlns:cdr="http://schemas.openxmlformats.org/drawingml/2006/chartDrawing">
    <cdr:from>
      <cdr:x>0.7631</cdr:x>
      <cdr:y>0.10688</cdr:y>
    </cdr:from>
    <cdr:to>
      <cdr:x>0.84123</cdr:x>
      <cdr:y>0.23034</cdr:y>
    </cdr:to>
    <cdr:sp macro="" textlink="">
      <cdr:nvSpPr>
        <cdr:cNvPr id="7" name="Teardrop 6"/>
        <cdr:cNvSpPr/>
      </cdr:nvSpPr>
      <cdr:spPr>
        <a:xfrm xmlns:a="http://schemas.openxmlformats.org/drawingml/2006/main" rot="8089001">
          <a:off x="3529791" y="311003"/>
          <a:ext cx="360000" cy="361328"/>
        </a:xfrm>
        <a:prstGeom xmlns:a="http://schemas.openxmlformats.org/drawingml/2006/main" prst="teardrop">
          <a:avLst>
            <a:gd name="adj" fmla="val 95968"/>
          </a:avLst>
        </a:prstGeom>
        <a:solidFill xmlns:a="http://schemas.openxmlformats.org/drawingml/2006/main">
          <a:schemeClr val="accent3">
            <a:lumMod val="25000"/>
            <a:lumOff val="75000"/>
          </a:schemeClr>
        </a:solidFill>
        <a:ln xmlns:a="http://schemas.openxmlformats.org/drawingml/2006/main">
          <a:solidFill>
            <a:schemeClr val="accent3">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5400000" vertOverflow="clip" vert="vert270"/>
        <a:lstStyle xmlns:a="http://schemas.openxmlformats.org/drawingml/2006/main"/>
        <a:p xmlns:a="http://schemas.openxmlformats.org/drawingml/2006/main">
          <a:endParaRPr lang="en-US">
            <a:solidFill>
              <a:schemeClr val="tx1"/>
            </a:solidFill>
          </a:endParaRPr>
        </a:p>
      </cdr:txBody>
    </cdr:sp>
  </cdr:relSizeAnchor>
  <cdr:relSizeAnchor xmlns:cdr="http://schemas.openxmlformats.org/drawingml/2006/chartDrawing">
    <cdr:from>
      <cdr:x>0.76829</cdr:x>
      <cdr:y>0.10221</cdr:y>
    </cdr:from>
    <cdr:to>
      <cdr:x>0.83622</cdr:x>
      <cdr:y>0.22284</cdr:y>
    </cdr:to>
    <cdr:sp macro="" textlink="">
      <cdr:nvSpPr>
        <cdr:cNvPr id="8" name="TextBox 7"/>
        <cdr:cNvSpPr txBox="1"/>
      </cdr:nvSpPr>
      <cdr:spPr>
        <a:xfrm xmlns:a="http://schemas.openxmlformats.org/drawingml/2006/main">
          <a:off x="3553296" y="246636"/>
          <a:ext cx="314173" cy="291077"/>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tx1"/>
              </a:solidFill>
            </a:rPr>
            <a:t>90.1</a:t>
          </a:r>
        </a:p>
      </cdr:txBody>
    </cdr:sp>
  </cdr:relSizeAnchor>
</c:userShapes>
</file>

<file path=xl/drawings/drawing22.xml><?xml version="1.0" encoding="utf-8"?>
<xdr:wsDr xmlns:xdr="http://schemas.openxmlformats.org/drawingml/2006/spreadsheetDrawing" xmlns:a="http://schemas.openxmlformats.org/drawingml/2006/main">
  <xdr:twoCellAnchor>
    <xdr:from>
      <xdr:col>7</xdr:col>
      <xdr:colOff>0</xdr:colOff>
      <xdr:row>15</xdr:row>
      <xdr:rowOff>19050</xdr:rowOff>
    </xdr:from>
    <xdr:to>
      <xdr:col>12</xdr:col>
      <xdr:colOff>66675</xdr:colOff>
      <xdr:row>27</xdr:row>
      <xdr:rowOff>36830</xdr:rowOff>
    </xdr:to>
    <xdr:graphicFrame macro="">
      <xdr:nvGraphicFramePr>
        <xdr:cNvPr id="5" name="Chart 4">
          <a:extLst>
            <a:ext uri="{FF2B5EF4-FFF2-40B4-BE49-F238E27FC236}">
              <a16:creationId xmlns:a16="http://schemas.microsoft.com/office/drawing/2014/main" id="{D6B454B6-D9D7-4CC0-A92F-414E8BF12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0.78402</cdr:x>
      <cdr:y>0.01518</cdr:y>
    </cdr:from>
    <cdr:to>
      <cdr:x>1</cdr:x>
      <cdr:y>0.22698</cdr:y>
    </cdr:to>
    <cdr:sp macro="" textlink="">
      <cdr:nvSpPr>
        <cdr:cNvPr id="2" name="TextBox 2">
          <a:extLst xmlns:a="http://schemas.openxmlformats.org/drawingml/2006/main">
            <a:ext uri="{FF2B5EF4-FFF2-40B4-BE49-F238E27FC236}">
              <a16:creationId xmlns:a16="http://schemas.microsoft.com/office/drawing/2014/main" id="{E5DE2296-FFF3-4CEE-BF99-90A86C054CB5}"/>
            </a:ext>
          </a:extLst>
        </cdr:cNvPr>
        <cdr:cNvSpPr txBox="1"/>
      </cdr:nvSpPr>
      <cdr:spPr>
        <a:xfrm xmlns:a="http://schemas.openxmlformats.org/drawingml/2006/main">
          <a:off x="3584540" y="41638"/>
          <a:ext cx="987460" cy="581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aseline="0">
              <a:solidFill>
                <a:schemeClr val="bg1">
                  <a:lumMod val="50000"/>
                </a:schemeClr>
              </a:solidFill>
              <a:latin typeface="Source Sans Pro" panose="020B0503030403020204" pitchFamily="34" charset="0"/>
            </a:rPr>
            <a:t>Gap to general government</a:t>
          </a:r>
          <a:endParaRPr lang="en-GB" sz="1000">
            <a:solidFill>
              <a:schemeClr val="bg1">
                <a:lumMod val="50000"/>
              </a:schemeClr>
            </a:solidFill>
            <a:latin typeface="Source Sans Pro" panose="020B0503030403020204" pitchFamily="34" charset="0"/>
          </a:endParaRPr>
        </a:p>
      </cdr:txBody>
    </cdr:sp>
  </cdr:relSizeAnchor>
  <cdr:relSizeAnchor xmlns:cdr="http://schemas.openxmlformats.org/drawingml/2006/chartDrawing">
    <cdr:from>
      <cdr:x>0.31288</cdr:x>
      <cdr:y>0.07803</cdr:y>
    </cdr:from>
    <cdr:to>
      <cdr:x>0.77991</cdr:x>
      <cdr:y>0.11577</cdr:y>
    </cdr:to>
    <cdr:cxnSp macro="">
      <cdr:nvCxnSpPr>
        <cdr:cNvPr id="3" name="Straight Arrow Connector 2">
          <a:extLst xmlns:a="http://schemas.openxmlformats.org/drawingml/2006/main">
            <a:ext uri="{FF2B5EF4-FFF2-40B4-BE49-F238E27FC236}">
              <a16:creationId xmlns:a16="http://schemas.microsoft.com/office/drawing/2014/main" id="{F84959AA-2795-4A5A-9CF7-BB54E39BFC28}"/>
            </a:ext>
          </a:extLst>
        </cdr:cNvPr>
        <cdr:cNvCxnSpPr/>
      </cdr:nvCxnSpPr>
      <cdr:spPr>
        <a:xfrm xmlns:a="http://schemas.openxmlformats.org/drawingml/2006/main" flipH="1">
          <a:off x="1430482" y="179764"/>
          <a:ext cx="2135267" cy="86936"/>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0.68679</cdr:x>
      <cdr:y>0.08176</cdr:y>
    </cdr:from>
    <cdr:to>
      <cdr:x>0.77925</cdr:x>
      <cdr:y>0.13836</cdr:y>
    </cdr:to>
    <cdr:cxnSp macro="">
      <cdr:nvCxnSpPr>
        <cdr:cNvPr id="5" name="Straight Arrow Connector 4">
          <a:extLst xmlns:a="http://schemas.openxmlformats.org/drawingml/2006/main">
            <a:ext uri="{FF2B5EF4-FFF2-40B4-BE49-F238E27FC236}">
              <a16:creationId xmlns:a16="http://schemas.microsoft.com/office/drawing/2014/main" id="{06B29402-0BE8-43E7-8FAC-A095474845E8}"/>
            </a:ext>
          </a:extLst>
        </cdr:cNvPr>
        <cdr:cNvCxnSpPr/>
      </cdr:nvCxnSpPr>
      <cdr:spPr>
        <a:xfrm xmlns:a="http://schemas.openxmlformats.org/drawingml/2006/main" flipH="1">
          <a:off x="3140016" y="224287"/>
          <a:ext cx="422694" cy="155275"/>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0.34578</cdr:x>
      <cdr:y>0.18224</cdr:y>
    </cdr:from>
    <cdr:to>
      <cdr:x>0.57703</cdr:x>
      <cdr:y>0.39405</cdr:y>
    </cdr:to>
    <cdr:sp macro="" textlink="">
      <cdr:nvSpPr>
        <cdr:cNvPr id="11" name="TextBox 2">
          <a:extLst xmlns:a="http://schemas.openxmlformats.org/drawingml/2006/main">
            <a:ext uri="{FF2B5EF4-FFF2-40B4-BE49-F238E27FC236}">
              <a16:creationId xmlns:a16="http://schemas.microsoft.com/office/drawing/2014/main" id="{91E52D2A-B921-482F-9C8C-7FC60E646636}"/>
            </a:ext>
          </a:extLst>
        </cdr:cNvPr>
        <cdr:cNvSpPr txBox="1"/>
      </cdr:nvSpPr>
      <cdr:spPr>
        <a:xfrm xmlns:a="http://schemas.openxmlformats.org/drawingml/2006/main">
          <a:off x="1580905" y="499926"/>
          <a:ext cx="1057275" cy="581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chemeClr val="accent4">
                  <a:lumMod val="75000"/>
                </a:schemeClr>
              </a:solidFill>
              <a:latin typeface="Source Sans Pro" panose="020B0503030403020204" pitchFamily="34" charset="0"/>
            </a:rPr>
            <a:t>Rest of Exchequer revenue</a:t>
          </a:r>
        </a:p>
      </cdr:txBody>
    </cdr:sp>
  </cdr:relSizeAnchor>
  <cdr:relSizeAnchor xmlns:cdr="http://schemas.openxmlformats.org/drawingml/2006/chartDrawing">
    <cdr:from>
      <cdr:x>0.75556</cdr:x>
      <cdr:y>0.42857</cdr:y>
    </cdr:from>
    <cdr:to>
      <cdr:x>0.9566</cdr:x>
      <cdr:y>0.64038</cdr:y>
    </cdr:to>
    <cdr:sp macro="" textlink="">
      <cdr:nvSpPr>
        <cdr:cNvPr id="13" name="TextBox 2">
          <a:extLst xmlns:a="http://schemas.openxmlformats.org/drawingml/2006/main">
            <a:ext uri="{FF2B5EF4-FFF2-40B4-BE49-F238E27FC236}">
              <a16:creationId xmlns:a16="http://schemas.microsoft.com/office/drawing/2014/main" id="{8999D3FA-CE66-4D84-A386-E9A9888A30A9}"/>
            </a:ext>
          </a:extLst>
        </cdr:cNvPr>
        <cdr:cNvSpPr txBox="1"/>
      </cdr:nvSpPr>
      <cdr:spPr>
        <a:xfrm xmlns:a="http://schemas.openxmlformats.org/drawingml/2006/main">
          <a:off x="3454437" y="1175659"/>
          <a:ext cx="919155" cy="581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chemeClr val="tx2">
                  <a:lumMod val="75000"/>
                </a:schemeClr>
              </a:solidFill>
              <a:latin typeface="Source Sans Pro" panose="020B0503030403020204" pitchFamily="34" charset="0"/>
            </a:rPr>
            <a:t>Exchequer expenditure</a:t>
          </a:r>
        </a:p>
      </cdr:txBody>
    </cdr:sp>
  </cdr:relSizeAnchor>
  <cdr:relSizeAnchor xmlns:cdr="http://schemas.openxmlformats.org/drawingml/2006/chartDrawing">
    <cdr:from>
      <cdr:x>0.34637</cdr:x>
      <cdr:y>0.52494</cdr:y>
    </cdr:from>
    <cdr:to>
      <cdr:x>0.57762</cdr:x>
      <cdr:y>0.73675</cdr:y>
    </cdr:to>
    <cdr:sp macro="" textlink="">
      <cdr:nvSpPr>
        <cdr:cNvPr id="17" name="TextBox 2">
          <a:extLst xmlns:a="http://schemas.openxmlformats.org/drawingml/2006/main">
            <a:ext uri="{FF2B5EF4-FFF2-40B4-BE49-F238E27FC236}">
              <a16:creationId xmlns:a16="http://schemas.microsoft.com/office/drawing/2014/main" id="{9AA12B1F-DCE6-4EED-944F-3F6DF25C58AE}"/>
            </a:ext>
          </a:extLst>
        </cdr:cNvPr>
        <cdr:cNvSpPr txBox="1"/>
      </cdr:nvSpPr>
      <cdr:spPr>
        <a:xfrm xmlns:a="http://schemas.openxmlformats.org/drawingml/2006/main">
          <a:off x="1583602" y="1440002"/>
          <a:ext cx="1057275" cy="581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chemeClr val="accent4"/>
              </a:solidFill>
              <a:latin typeface="Source Sans Pro" panose="020B0503030403020204" pitchFamily="34" charset="0"/>
            </a:rPr>
            <a:t>Exchequer </a:t>
          </a:r>
        </a:p>
        <a:p xmlns:a="http://schemas.openxmlformats.org/drawingml/2006/main">
          <a:r>
            <a:rPr lang="en-GB" sz="900">
              <a:solidFill>
                <a:schemeClr val="accent4"/>
              </a:solidFill>
              <a:latin typeface="Source Sans Pro" panose="020B0503030403020204" pitchFamily="34" charset="0"/>
            </a:rPr>
            <a:t>tax revenue</a:t>
          </a:r>
        </a:p>
      </cdr:txBody>
    </cdr:sp>
  </cdr:relSizeAnchor>
  <cdr:relSizeAnchor xmlns:cdr="http://schemas.openxmlformats.org/drawingml/2006/chartDrawing">
    <cdr:from>
      <cdr:x>0</cdr:x>
      <cdr:y>0.17296</cdr:y>
    </cdr:from>
    <cdr:to>
      <cdr:x>0.08868</cdr:x>
      <cdr:y>0.26101</cdr:y>
    </cdr:to>
    <cdr:sp macro="" textlink="">
      <cdr:nvSpPr>
        <cdr:cNvPr id="9" name="Text Box 8"/>
        <cdr:cNvSpPr txBox="1"/>
      </cdr:nvSpPr>
      <cdr:spPr>
        <a:xfrm xmlns:a="http://schemas.openxmlformats.org/drawingml/2006/main">
          <a:off x="0" y="474452"/>
          <a:ext cx="405442" cy="241540"/>
        </a:xfrm>
        <a:prstGeom xmlns:a="http://schemas.openxmlformats.org/drawingml/2006/main" prst="rect">
          <a:avLst/>
        </a:prstGeom>
      </cdr:spPr>
      <cdr:txBody>
        <a:bodyPr xmlns:a="http://schemas.openxmlformats.org/drawingml/2006/main" vertOverflow="clip" wrap="square" lIns="72000" rtlCol="0"/>
        <a:lstStyle xmlns:a="http://schemas.openxmlformats.org/drawingml/2006/main"/>
        <a:p xmlns:a="http://schemas.openxmlformats.org/drawingml/2006/main">
          <a:r>
            <a:rPr lang="en-IE" sz="900">
              <a:solidFill>
                <a:schemeClr val="tx1">
                  <a:lumMod val="65000"/>
                  <a:lumOff val="35000"/>
                </a:schemeClr>
              </a:solidFill>
              <a:latin typeface="Source Sans Pro" panose="020B0503030403020204" pitchFamily="34" charset="0"/>
              <a:ea typeface="Source Sans Pro" panose="020B0503030403020204" pitchFamily="34" charset="0"/>
            </a:rPr>
            <a:t>80%</a:t>
          </a:r>
        </a:p>
      </cdr:txBody>
    </cdr:sp>
  </cdr:relSizeAnchor>
  <cdr:relSizeAnchor xmlns:cdr="http://schemas.openxmlformats.org/drawingml/2006/chartDrawing">
    <cdr:from>
      <cdr:x>0</cdr:x>
      <cdr:y>0.00629</cdr:y>
    </cdr:from>
    <cdr:to>
      <cdr:x>0.10377</cdr:x>
      <cdr:y>0.09434</cdr:y>
    </cdr:to>
    <cdr:sp macro="" textlink="">
      <cdr:nvSpPr>
        <cdr:cNvPr id="18" name="Text Box 17"/>
        <cdr:cNvSpPr txBox="1"/>
      </cdr:nvSpPr>
      <cdr:spPr>
        <a:xfrm xmlns:a="http://schemas.openxmlformats.org/drawingml/2006/main">
          <a:off x="0" y="17252"/>
          <a:ext cx="474452" cy="241540"/>
        </a:xfrm>
        <a:prstGeom xmlns:a="http://schemas.openxmlformats.org/drawingml/2006/main" prst="rect">
          <a:avLst/>
        </a:prstGeom>
      </cdr:spPr>
      <cdr:txBody>
        <a:bodyPr xmlns:a="http://schemas.openxmlformats.org/drawingml/2006/main" vertOverflow="clip" wrap="square" lIns="36000" rtlCol="0"/>
        <a:lstStyle xmlns:a="http://schemas.openxmlformats.org/drawingml/2006/main"/>
        <a:p xmlns:a="http://schemas.openxmlformats.org/drawingml/2006/main">
          <a:r>
            <a:rPr lang="en-IE" sz="900">
              <a:solidFill>
                <a:schemeClr val="tx1">
                  <a:lumMod val="65000"/>
                  <a:lumOff val="35000"/>
                </a:schemeClr>
              </a:solidFill>
              <a:latin typeface="Source Sans Pro" panose="020B0503030403020204" pitchFamily="34" charset="0"/>
              <a:ea typeface="Source Sans Pro" panose="020B0503030403020204" pitchFamily="34" charset="0"/>
            </a:rPr>
            <a:t>100%</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252730</xdr:colOff>
      <xdr:row>25</xdr:row>
      <xdr:rowOff>0</xdr:rowOff>
    </xdr:to>
    <xdr:graphicFrame macro="">
      <xdr:nvGraphicFramePr>
        <xdr:cNvPr id="50" name="Chart 49">
          <a:extLst>
            <a:ext uri="{FF2B5EF4-FFF2-40B4-BE49-F238E27FC236}">
              <a16:creationId xmlns:a16="http://schemas.microsoft.com/office/drawing/2014/main" id="{C7CD6CA5-E765-43BE-92CA-988A99936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0.38989</cdr:x>
      <cdr:y>0.05298</cdr:y>
    </cdr:from>
    <cdr:to>
      <cdr:x>0.96726</cdr:x>
      <cdr:y>0.93256</cdr:y>
    </cdr:to>
    <cdr:sp macro="" textlink="">
      <cdr:nvSpPr>
        <cdr:cNvPr id="2" name="Text Box 1"/>
        <cdr:cNvSpPr txBox="1"/>
      </cdr:nvSpPr>
      <cdr:spPr>
        <a:xfrm xmlns:a="http://schemas.openxmlformats.org/drawingml/2006/main">
          <a:off x="1361209" y="124344"/>
          <a:ext cx="2015721" cy="20643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i="1">
              <a:solidFill>
                <a:schemeClr val="accent3">
                  <a:lumMod val="50000"/>
                  <a:lumOff val="50000"/>
                </a:schemeClr>
              </a:solidFill>
              <a:latin typeface="Source Sans Pro" panose="020B0503030403020204" pitchFamily="34" charset="0"/>
              <a:ea typeface="Source Sans Pro" panose="020B0503030403020204" pitchFamily="34" charset="0"/>
            </a:rPr>
            <a:t>Budget 2020</a:t>
          </a:r>
          <a:r>
            <a:rPr lang="en-IE" sz="900" b="1">
              <a:solidFill>
                <a:schemeClr val="accent3">
                  <a:lumMod val="50000"/>
                  <a:lumOff val="50000"/>
                </a:schemeClr>
              </a:solidFill>
              <a:latin typeface="Source Sans Pro" panose="020B0503030403020204" pitchFamily="34" charset="0"/>
              <a:ea typeface="Source Sans Pro" panose="020B0503030403020204" pitchFamily="34" charset="0"/>
            </a:rPr>
            <a:t> </a:t>
          </a:r>
        </a:p>
        <a:p xmlns:a="http://schemas.openxmlformats.org/drawingml/2006/main">
          <a:r>
            <a:rPr lang="en-IE" sz="900" b="1">
              <a:solidFill>
                <a:schemeClr val="accent3">
                  <a:lumMod val="50000"/>
                  <a:lumOff val="50000"/>
                </a:schemeClr>
              </a:solidFill>
              <a:latin typeface="Source Sans Pro" panose="020B0503030403020204" pitchFamily="34" charset="0"/>
              <a:ea typeface="Source Sans Pro" panose="020B0503030403020204" pitchFamily="34" charset="0"/>
            </a:rPr>
            <a:t>(incl.</a:t>
          </a:r>
          <a:r>
            <a:rPr lang="en-IE" sz="900" b="1" baseline="0">
              <a:solidFill>
                <a:schemeClr val="accent3">
                  <a:lumMod val="50000"/>
                  <a:lumOff val="50000"/>
                </a:schemeClr>
              </a:solidFill>
              <a:latin typeface="Source Sans Pro" panose="020B0503030403020204" pitchFamily="34" charset="0"/>
              <a:ea typeface="Source Sans Pro" panose="020B0503030403020204" pitchFamily="34" charset="0"/>
            </a:rPr>
            <a:t> Brexit contingency)</a:t>
          </a:r>
        </a:p>
        <a:p xmlns:a="http://schemas.openxmlformats.org/drawingml/2006/main">
          <a:endParaRPr lang="en-IE" sz="800" baseline="0">
            <a:latin typeface="Source Sans Pro" panose="020B0503030403020204" pitchFamily="34" charset="0"/>
            <a:ea typeface="Source Sans Pro" panose="020B0503030403020204" pitchFamily="34" charset="0"/>
          </a:endParaRPr>
        </a:p>
        <a:p xmlns:a="http://schemas.openxmlformats.org/drawingml/2006/main">
          <a:pPr>
            <a:spcAft>
              <a:spcPts val="300"/>
            </a:spcAft>
          </a:pPr>
          <a:r>
            <a:rPr lang="en-IE" sz="900" b="1" baseline="0">
              <a:solidFill>
                <a:schemeClr val="accent3">
                  <a:lumMod val="25000"/>
                  <a:lumOff val="75000"/>
                </a:schemeClr>
              </a:solidFill>
              <a:latin typeface="Source Sans Pro" panose="020B0503030403020204" pitchFamily="34" charset="0"/>
              <a:ea typeface="Source Sans Pro" panose="020B0503030403020204" pitchFamily="34" charset="0"/>
            </a:rPr>
            <a:t>"Sustainable" limit</a:t>
          </a:r>
        </a:p>
        <a:p xmlns:a="http://schemas.openxmlformats.org/drawingml/2006/main">
          <a:r>
            <a:rPr lang="en-IE" sz="900" b="1" baseline="0">
              <a:solidFill>
                <a:schemeClr val="bg1">
                  <a:lumMod val="75000"/>
                </a:schemeClr>
              </a:solidFill>
              <a:latin typeface="Source Sans Pro" panose="020B0503030403020204" pitchFamily="34" charset="0"/>
              <a:ea typeface="Source Sans Pro" panose="020B0503030403020204" pitchFamily="34" charset="0"/>
            </a:rPr>
            <a:t>Budget 2020 </a:t>
          </a:r>
        </a:p>
        <a:p xmlns:a="http://schemas.openxmlformats.org/drawingml/2006/main">
          <a:r>
            <a:rPr lang="en-IE" sz="900" b="1" baseline="0">
              <a:solidFill>
                <a:schemeClr val="bg1">
                  <a:lumMod val="75000"/>
                </a:schemeClr>
              </a:solidFill>
              <a:latin typeface="Source Sans Pro" panose="020B0503030403020204" pitchFamily="34" charset="0"/>
              <a:ea typeface="Source Sans Pro" panose="020B0503030403020204" pitchFamily="34" charset="0"/>
            </a:rPr>
            <a:t>(excl. Brexit contingency)</a:t>
          </a:r>
        </a:p>
        <a:p xmlns:a="http://schemas.openxmlformats.org/drawingml/2006/main">
          <a:endParaRPr lang="en-IE" sz="400" baseline="0">
            <a:latin typeface="Source Sans Pro" panose="020B0503030403020204" pitchFamily="34" charset="0"/>
            <a:ea typeface="Source Sans Pro" panose="020B0503030403020204" pitchFamily="34" charset="0"/>
          </a:endParaRPr>
        </a:p>
        <a:p xmlns:a="http://schemas.openxmlformats.org/drawingml/2006/main">
          <a:r>
            <a:rPr lang="en-IE" sz="900" b="1">
              <a:solidFill>
                <a:schemeClr val="accent4"/>
              </a:solidFill>
              <a:latin typeface="Source Sans Pro" panose="020B0503030403020204" pitchFamily="34" charset="0"/>
              <a:ea typeface="Source Sans Pro" panose="020B0503030403020204" pitchFamily="34" charset="0"/>
            </a:rPr>
            <a:t>Originally planned</a:t>
          </a:r>
        </a:p>
        <a:p xmlns:a="http://schemas.openxmlformats.org/drawingml/2006/main">
          <a:r>
            <a:rPr lang="en-IE" sz="900" b="1">
              <a:solidFill>
                <a:schemeClr val="accent4"/>
              </a:solidFill>
              <a:latin typeface="Source Sans Pro" panose="020B0503030403020204" pitchFamily="34" charset="0"/>
              <a:ea typeface="Source Sans Pro" panose="020B0503030403020204" pitchFamily="34" charset="0"/>
            </a:rPr>
            <a:t>(as set out in April's</a:t>
          </a:r>
          <a:r>
            <a:rPr lang="en-IE" sz="900" b="1" baseline="0">
              <a:solidFill>
                <a:schemeClr val="accent4"/>
              </a:solidFill>
              <a:latin typeface="Source Sans Pro" panose="020B0503030403020204" pitchFamily="34" charset="0"/>
              <a:ea typeface="Source Sans Pro" panose="020B0503030403020204" pitchFamily="34" charset="0"/>
            </a:rPr>
            <a:t> </a:t>
          </a:r>
          <a:r>
            <a:rPr lang="en-IE" sz="900" b="1" i="1" baseline="0">
              <a:solidFill>
                <a:schemeClr val="accent4"/>
              </a:solidFill>
              <a:latin typeface="Source Sans Pro" panose="020B0503030403020204" pitchFamily="34" charset="0"/>
              <a:ea typeface="Source Sans Pro" panose="020B0503030403020204" pitchFamily="34" charset="0"/>
            </a:rPr>
            <a:t>SPU 2019</a:t>
          </a:r>
          <a:r>
            <a:rPr lang="en-IE" sz="900" b="1" baseline="0">
              <a:solidFill>
                <a:schemeClr val="accent4"/>
              </a:solidFill>
              <a:latin typeface="Source Sans Pro" panose="020B0503030403020204" pitchFamily="34" charset="0"/>
              <a:ea typeface="Source Sans Pro" panose="020B0503030403020204" pitchFamily="34" charset="0"/>
            </a:rPr>
            <a:t>)</a:t>
          </a:r>
          <a:endParaRPr lang="en-IE" sz="900" b="1">
            <a:solidFill>
              <a:schemeClr val="accent4"/>
            </a:solidFill>
            <a:latin typeface="Source Sans Pro" panose="020B0503030403020204" pitchFamily="34" charset="0"/>
            <a:ea typeface="Source Sans Pro" panose="020B0503030403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2</xdr:col>
      <xdr:colOff>95250</xdr:colOff>
      <xdr:row>42</xdr:row>
      <xdr:rowOff>0</xdr:rowOff>
    </xdr:from>
    <xdr:to>
      <xdr:col>10</xdr:col>
      <xdr:colOff>438150</xdr:colOff>
      <xdr:row>52</xdr:row>
      <xdr:rowOff>38735</xdr:rowOff>
    </xdr:to>
    <xdr:graphicFrame macro="">
      <xdr:nvGraphicFramePr>
        <xdr:cNvPr id="2" name="Chart 1">
          <a:extLst>
            <a:ext uri="{FF2B5EF4-FFF2-40B4-BE49-F238E27FC236}">
              <a16:creationId xmlns:a16="http://schemas.microsoft.com/office/drawing/2014/main" id="{306B2390-CE2A-4CD7-B1CB-39EF7CE59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0.04223</cdr:x>
      <cdr:y>0.11029</cdr:y>
    </cdr:from>
    <cdr:to>
      <cdr:x>0.63598</cdr:x>
      <cdr:y>0.32209</cdr:y>
    </cdr:to>
    <cdr:sp macro="" textlink="">
      <cdr:nvSpPr>
        <cdr:cNvPr id="2" name="TextBox 1">
          <a:extLst xmlns:a="http://schemas.openxmlformats.org/drawingml/2006/main">
            <a:ext uri="{FF2B5EF4-FFF2-40B4-BE49-F238E27FC236}">
              <a16:creationId xmlns:a16="http://schemas.microsoft.com/office/drawing/2014/main" id="{F23FB495-3534-49B7-8C88-39FC5FAFA7DD}"/>
            </a:ext>
          </a:extLst>
        </cdr:cNvPr>
        <cdr:cNvSpPr txBox="1"/>
      </cdr:nvSpPr>
      <cdr:spPr>
        <a:xfrm xmlns:a="http://schemas.openxmlformats.org/drawingml/2006/main">
          <a:off x="214012" y="265978"/>
          <a:ext cx="3008709" cy="510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Department's long-run average </a:t>
          </a:r>
        </a:p>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(2000-2018)</a:t>
          </a:r>
        </a:p>
      </cdr:txBody>
    </cdr:sp>
  </cdr:relSizeAnchor>
  <cdr:relSizeAnchor xmlns:cdr="http://schemas.openxmlformats.org/drawingml/2006/chartDrawing">
    <cdr:from>
      <cdr:x>0.51065</cdr:x>
      <cdr:y>0</cdr:y>
    </cdr:from>
    <cdr:to>
      <cdr:x>0.68734</cdr:x>
      <cdr:y>0.20486</cdr:y>
    </cdr:to>
    <cdr:sp macro="" textlink="">
      <cdr:nvSpPr>
        <cdr:cNvPr id="3" name="TextBox 2">
          <a:extLst xmlns:a="http://schemas.openxmlformats.org/drawingml/2006/main">
            <a:ext uri="{FF2B5EF4-FFF2-40B4-BE49-F238E27FC236}">
              <a16:creationId xmlns:a16="http://schemas.microsoft.com/office/drawing/2014/main" id="{7C2F38BB-C20B-4D78-89F0-8D2219E12F75}"/>
            </a:ext>
          </a:extLst>
        </cdr:cNvPr>
        <cdr:cNvSpPr txBox="1"/>
      </cdr:nvSpPr>
      <cdr:spPr>
        <a:xfrm xmlns:a="http://schemas.openxmlformats.org/drawingml/2006/main">
          <a:off x="2587616" y="0"/>
          <a:ext cx="895342" cy="4940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25000"/>
                  <a:lumOff val="75000"/>
                </a:schemeClr>
              </a:solidFill>
              <a:latin typeface="Source Sans Pro" panose="020B0503030403020204" pitchFamily="34" charset="0"/>
              <a:ea typeface="Source Sans Pro" panose="020B0503030403020204" pitchFamily="34" charset="0"/>
            </a:rPr>
            <a:t>This "Excess" is then halved</a:t>
          </a:r>
        </a:p>
      </cdr:txBody>
    </cdr:sp>
  </cdr:relSizeAnchor>
  <cdr:relSizeAnchor xmlns:cdr="http://schemas.openxmlformats.org/drawingml/2006/chartDrawing">
    <cdr:from>
      <cdr:x>0.45677</cdr:x>
      <cdr:y>0.1395</cdr:y>
    </cdr:from>
    <cdr:to>
      <cdr:x>0.51412</cdr:x>
      <cdr:y>0.21327</cdr:y>
    </cdr:to>
    <cdr:cxnSp macro="">
      <cdr:nvCxnSpPr>
        <cdr:cNvPr id="5" name="Straight Arrow Connector 4">
          <a:extLst xmlns:a="http://schemas.openxmlformats.org/drawingml/2006/main">
            <a:ext uri="{FF2B5EF4-FFF2-40B4-BE49-F238E27FC236}">
              <a16:creationId xmlns:a16="http://schemas.microsoft.com/office/drawing/2014/main" id="{D6F1A48B-AD7E-4E0B-BD31-5829EB5BAA30}"/>
            </a:ext>
          </a:extLst>
        </cdr:cNvPr>
        <cdr:cNvCxnSpPr/>
      </cdr:nvCxnSpPr>
      <cdr:spPr>
        <a:xfrm xmlns:a="http://schemas.openxmlformats.org/drawingml/2006/main" flipH="1">
          <a:off x="2314592" y="336430"/>
          <a:ext cx="290586" cy="177920"/>
        </a:xfrm>
        <a:prstGeom xmlns:a="http://schemas.openxmlformats.org/drawingml/2006/main" prst="straightConnector1">
          <a:avLst/>
        </a:prstGeom>
        <a:ln xmlns:a="http://schemas.openxmlformats.org/drawingml/2006/main">
          <a:solidFill>
            <a:schemeClr val="accent3">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0.67244</cdr:x>
      <cdr:y>0.12519</cdr:y>
    </cdr:from>
    <cdr:to>
      <cdr:x>0.7406</cdr:x>
      <cdr:y>0.20142</cdr:y>
    </cdr:to>
    <cdr:cxnSp macro="">
      <cdr:nvCxnSpPr>
        <cdr:cNvPr id="6" name="Straight Arrow Connector 5">
          <a:extLst xmlns:a="http://schemas.openxmlformats.org/drawingml/2006/main">
            <a:ext uri="{FF2B5EF4-FFF2-40B4-BE49-F238E27FC236}">
              <a16:creationId xmlns:a16="http://schemas.microsoft.com/office/drawing/2014/main" id="{E756A419-EA52-43A9-BF6D-E9FF6F31AB86}"/>
            </a:ext>
          </a:extLst>
        </cdr:cNvPr>
        <cdr:cNvCxnSpPr/>
      </cdr:nvCxnSpPr>
      <cdr:spPr>
        <a:xfrm xmlns:a="http://schemas.openxmlformats.org/drawingml/2006/main">
          <a:off x="3407434" y="301924"/>
          <a:ext cx="345408" cy="183847"/>
        </a:xfrm>
        <a:prstGeom xmlns:a="http://schemas.openxmlformats.org/drawingml/2006/main" prst="straightConnector1">
          <a:avLst/>
        </a:prstGeom>
        <a:ln xmlns:a="http://schemas.openxmlformats.org/drawingml/2006/main">
          <a:solidFill>
            <a:schemeClr val="accent3">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876300</xdr:colOff>
      <xdr:row>14</xdr:row>
      <xdr:rowOff>85725</xdr:rowOff>
    </xdr:from>
    <xdr:to>
      <xdr:col>2</xdr:col>
      <xdr:colOff>421005</xdr:colOff>
      <xdr:row>25</xdr:row>
      <xdr:rowOff>186055</xdr:rowOff>
    </xdr:to>
    <xdr:graphicFrame macro="">
      <xdr:nvGraphicFramePr>
        <xdr:cNvPr id="3" name="Chart 2">
          <a:extLst>
            <a:ext uri="{FF2B5EF4-FFF2-40B4-BE49-F238E27FC236}">
              <a16:creationId xmlns:a16="http://schemas.microsoft.com/office/drawing/2014/main" id="{EA262633-1C7E-44A2-B8B2-B703973E9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180975</xdr:colOff>
      <xdr:row>14</xdr:row>
      <xdr:rowOff>104775</xdr:rowOff>
    </xdr:from>
    <xdr:to>
      <xdr:col>6</xdr:col>
      <xdr:colOff>421005</xdr:colOff>
      <xdr:row>26</xdr:row>
      <xdr:rowOff>14605</xdr:rowOff>
    </xdr:to>
    <xdr:graphicFrame macro="">
      <xdr:nvGraphicFramePr>
        <xdr:cNvPr id="4" name="Chart 3">
          <a:extLst>
            <a:ext uri="{FF2B5EF4-FFF2-40B4-BE49-F238E27FC236}">
              <a16:creationId xmlns:a16="http://schemas.microsoft.com/office/drawing/2014/main" id="{96AE9C47-577B-4BD8-B1E6-3FFD93C1E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0.11811</cdr:x>
      <cdr:y>0.01719</cdr:y>
    </cdr:from>
    <cdr:to>
      <cdr:x>0.65011</cdr:x>
      <cdr:y>0.19137</cdr:y>
    </cdr:to>
    <cdr:sp macro="" textlink="">
      <cdr:nvSpPr>
        <cdr:cNvPr id="2" name="TextBox 1"/>
        <cdr:cNvSpPr txBox="1"/>
      </cdr:nvSpPr>
      <cdr:spPr>
        <a:xfrm xmlns:a="http://schemas.openxmlformats.org/drawingml/2006/main">
          <a:off x="284843" y="47158"/>
          <a:ext cx="1283035" cy="477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Source Sans Pro" charset="0"/>
              <a:ea typeface="Source Sans Pro" charset="0"/>
              <a:cs typeface="Source Sans Pro" charset="0"/>
            </a:rPr>
            <a:t>Annual allocations</a:t>
          </a:r>
        </a:p>
      </cdr:txBody>
    </cdr:sp>
  </cdr:relSizeAnchor>
</c:userShapes>
</file>

<file path=xl/drawings/drawing3.xml><?xml version="1.0" encoding="utf-8"?>
<c:userShapes xmlns:c="http://schemas.openxmlformats.org/drawingml/2006/chart">
  <cdr:relSizeAnchor xmlns:cdr="http://schemas.openxmlformats.org/drawingml/2006/chartDrawing">
    <cdr:from>
      <cdr:x>0.69289</cdr:x>
      <cdr:y>0.39896</cdr:y>
    </cdr:from>
    <cdr:to>
      <cdr:x>0.97663</cdr:x>
      <cdr:y>0.6609</cdr:y>
    </cdr:to>
    <cdr:sp macro="" textlink="">
      <cdr:nvSpPr>
        <cdr:cNvPr id="3" name="TextBox 2">
          <a:extLst xmlns:a="http://schemas.openxmlformats.org/drawingml/2006/main">
            <a:ext uri="{FF2B5EF4-FFF2-40B4-BE49-F238E27FC236}">
              <a16:creationId xmlns:a16="http://schemas.microsoft.com/office/drawing/2014/main" id="{E5638FFC-2C64-4ACA-98C0-AB587EED1485}"/>
            </a:ext>
          </a:extLst>
        </cdr:cNvPr>
        <cdr:cNvSpPr txBox="1"/>
      </cdr:nvSpPr>
      <cdr:spPr>
        <a:xfrm xmlns:a="http://schemas.openxmlformats.org/drawingml/2006/main">
          <a:off x="3905754" y="1048076"/>
          <a:ext cx="1599413" cy="688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1">
                  <a:lumMod val="75000"/>
                </a:schemeClr>
              </a:solidFill>
            </a:rPr>
            <a:t>Budget 2020 </a:t>
          </a:r>
        </a:p>
        <a:p xmlns:a="http://schemas.openxmlformats.org/drawingml/2006/main">
          <a:r>
            <a:rPr lang="en-IE" sz="1100" b="1">
              <a:solidFill>
                <a:schemeClr val="accent1">
                  <a:lumMod val="75000"/>
                </a:schemeClr>
              </a:solidFill>
            </a:rPr>
            <a:t>(Disorderly</a:t>
          </a:r>
          <a:r>
            <a:rPr lang="en-IE" sz="1100" b="1" baseline="0">
              <a:solidFill>
                <a:schemeClr val="accent1">
                  <a:lumMod val="75000"/>
                </a:schemeClr>
              </a:solidFill>
            </a:rPr>
            <a:t> Brexit)</a:t>
          </a:r>
          <a:endParaRPr lang="en-IE" sz="1100" b="1">
            <a:solidFill>
              <a:schemeClr val="accent1">
                <a:lumMod val="75000"/>
              </a:schemeClr>
            </a:solidFill>
          </a:endParaRPr>
        </a:p>
      </cdr:txBody>
    </cdr:sp>
  </cdr:relSizeAnchor>
  <cdr:relSizeAnchor xmlns:cdr="http://schemas.openxmlformats.org/drawingml/2006/chartDrawing">
    <cdr:from>
      <cdr:x>0.69019</cdr:x>
      <cdr:y>0.08458</cdr:y>
    </cdr:from>
    <cdr:to>
      <cdr:x>0.93337</cdr:x>
      <cdr:y>0.21401</cdr:y>
    </cdr:to>
    <cdr:sp macro="" textlink="">
      <cdr:nvSpPr>
        <cdr:cNvPr id="4" name="TextBox 3">
          <a:extLst xmlns:a="http://schemas.openxmlformats.org/drawingml/2006/main">
            <a:ext uri="{FF2B5EF4-FFF2-40B4-BE49-F238E27FC236}">
              <a16:creationId xmlns:a16="http://schemas.microsoft.com/office/drawing/2014/main" id="{D8E41A32-EDF7-4E07-A794-589C58615EA6}"/>
            </a:ext>
          </a:extLst>
        </cdr:cNvPr>
        <cdr:cNvSpPr txBox="1"/>
      </cdr:nvSpPr>
      <cdr:spPr>
        <a:xfrm xmlns:a="http://schemas.openxmlformats.org/drawingml/2006/main">
          <a:off x="3890535" y="222191"/>
          <a:ext cx="1370780" cy="3400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3">
                  <a:lumMod val="25000"/>
                  <a:lumOff val="75000"/>
                </a:schemeClr>
              </a:solidFill>
            </a:rPr>
            <a:t>Upside Scenario</a:t>
          </a:r>
        </a:p>
      </cdr:txBody>
    </cdr:sp>
  </cdr:relSizeAnchor>
  <cdr:relSizeAnchor xmlns:cdr="http://schemas.openxmlformats.org/drawingml/2006/chartDrawing">
    <cdr:from>
      <cdr:x>0.4818</cdr:x>
      <cdr:y>0.57121</cdr:y>
    </cdr:from>
    <cdr:to>
      <cdr:x>0.80014</cdr:x>
      <cdr:y>0.83315</cdr:y>
    </cdr:to>
    <cdr:sp macro="" textlink="">
      <cdr:nvSpPr>
        <cdr:cNvPr id="5" name="TextBox 4">
          <a:extLst xmlns:a="http://schemas.openxmlformats.org/drawingml/2006/main">
            <a:ext uri="{FF2B5EF4-FFF2-40B4-BE49-F238E27FC236}">
              <a16:creationId xmlns:a16="http://schemas.microsoft.com/office/drawing/2014/main" id="{318F3C41-2355-4D25-9863-3F51141BED18}"/>
            </a:ext>
          </a:extLst>
        </cdr:cNvPr>
        <cdr:cNvSpPr txBox="1"/>
      </cdr:nvSpPr>
      <cdr:spPr>
        <a:xfrm xmlns:a="http://schemas.openxmlformats.org/drawingml/2006/main">
          <a:off x="2715830" y="1500576"/>
          <a:ext cx="1794449" cy="688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0">
              <a:solidFill>
                <a:schemeClr val="accent1">
                  <a:lumMod val="60000"/>
                  <a:lumOff val="40000"/>
                </a:schemeClr>
              </a:solidFill>
            </a:rPr>
            <a:t>Centra</a:t>
          </a:r>
          <a:r>
            <a:rPr lang="en-IE" sz="1100" b="0" baseline="0">
              <a:solidFill>
                <a:schemeClr val="accent1">
                  <a:lumMod val="60000"/>
                  <a:lumOff val="40000"/>
                </a:schemeClr>
              </a:solidFill>
            </a:rPr>
            <a:t>l Bank </a:t>
          </a:r>
        </a:p>
        <a:p xmlns:a="http://schemas.openxmlformats.org/drawingml/2006/main">
          <a:r>
            <a:rPr lang="en-IE" sz="1100" b="0" baseline="0">
              <a:solidFill>
                <a:schemeClr val="accent1">
                  <a:lumMod val="60000"/>
                  <a:lumOff val="40000"/>
                </a:schemeClr>
              </a:solidFill>
            </a:rPr>
            <a:t>(Disorderly Brexit)</a:t>
          </a:r>
          <a:endParaRPr lang="en-IE" sz="1100" b="0">
            <a:solidFill>
              <a:schemeClr val="accent1">
                <a:lumMod val="60000"/>
                <a:lumOff val="40000"/>
              </a:schemeClr>
            </a:solidFill>
          </a:endParaRPr>
        </a:p>
      </cdr:txBody>
    </cdr:sp>
  </cdr:relSizeAnchor>
  <cdr:relSizeAnchor xmlns:cdr="http://schemas.openxmlformats.org/drawingml/2006/chartDrawing">
    <cdr:from>
      <cdr:x>0.69225</cdr:x>
      <cdr:y>0.21445</cdr:y>
    </cdr:from>
    <cdr:to>
      <cdr:x>0.97426</cdr:x>
      <cdr:y>0.52878</cdr:y>
    </cdr:to>
    <cdr:sp macro="" textlink="">
      <cdr:nvSpPr>
        <cdr:cNvPr id="6" name="TextBox 5">
          <a:extLst xmlns:a="http://schemas.openxmlformats.org/drawingml/2006/main">
            <a:ext uri="{FF2B5EF4-FFF2-40B4-BE49-F238E27FC236}">
              <a16:creationId xmlns:a16="http://schemas.microsoft.com/office/drawing/2014/main" id="{11193C02-2A62-422A-8225-05575C725119}"/>
            </a:ext>
          </a:extLst>
        </cdr:cNvPr>
        <cdr:cNvSpPr txBox="1"/>
      </cdr:nvSpPr>
      <cdr:spPr>
        <a:xfrm xmlns:a="http://schemas.openxmlformats.org/drawingml/2006/main">
          <a:off x="3902153" y="563349"/>
          <a:ext cx="1589660" cy="8257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0">
              <a:solidFill>
                <a:schemeClr val="accent1">
                  <a:lumMod val="60000"/>
                  <a:lumOff val="40000"/>
                </a:schemeClr>
              </a:solidFill>
            </a:rPr>
            <a:t>April</a:t>
          </a:r>
          <a:r>
            <a:rPr lang="en-IE" sz="1100" b="0" baseline="0">
              <a:solidFill>
                <a:schemeClr val="accent1">
                  <a:lumMod val="60000"/>
                  <a:lumOff val="40000"/>
                </a:schemeClr>
              </a:solidFill>
            </a:rPr>
            <a:t>'s SPU </a:t>
          </a:r>
        </a:p>
        <a:p xmlns:a="http://schemas.openxmlformats.org/drawingml/2006/main">
          <a:r>
            <a:rPr lang="en-IE" sz="1100" b="0" baseline="0">
              <a:solidFill>
                <a:schemeClr val="accent1">
                  <a:lumMod val="60000"/>
                  <a:lumOff val="40000"/>
                </a:schemeClr>
              </a:solidFill>
            </a:rPr>
            <a:t>(Soft Brexit)</a:t>
          </a:r>
          <a:endParaRPr lang="en-IE" sz="1100" b="0">
            <a:solidFill>
              <a:schemeClr val="accent1">
                <a:lumMod val="60000"/>
                <a:lumOff val="40000"/>
              </a:schemeClr>
            </a:solidFill>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0.1348</cdr:x>
      <cdr:y>0.01809</cdr:y>
    </cdr:from>
    <cdr:to>
      <cdr:x>0.57577</cdr:x>
      <cdr:y>0.22295</cdr:y>
    </cdr:to>
    <cdr:sp macro="" textlink="">
      <cdr:nvSpPr>
        <cdr:cNvPr id="2" name="TextBox 1"/>
        <cdr:cNvSpPr txBox="1"/>
      </cdr:nvSpPr>
      <cdr:spPr>
        <a:xfrm xmlns:a="http://schemas.openxmlformats.org/drawingml/2006/main">
          <a:off x="325106" y="49635"/>
          <a:ext cx="1063501" cy="5619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Source Sans Pro" charset="0"/>
              <a:ea typeface="Source Sans Pro" charset="0"/>
              <a:cs typeface="Source Sans Pro" charset="0"/>
            </a:rPr>
            <a:t>Cumulative allocations</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0</xdr:colOff>
      <xdr:row>3</xdr:row>
      <xdr:rowOff>0</xdr:rowOff>
    </xdr:from>
    <xdr:to>
      <xdr:col>7</xdr:col>
      <xdr:colOff>342815</xdr:colOff>
      <xdr:row>16</xdr:row>
      <xdr:rowOff>56988</xdr:rowOff>
    </xdr:to>
    <xdr:graphicFrame macro="">
      <xdr:nvGraphicFramePr>
        <xdr:cNvPr id="3" name="Chart 2">
          <a:extLst>
            <a:ext uri="{FF2B5EF4-FFF2-40B4-BE49-F238E27FC236}">
              <a16:creationId xmlns:a16="http://schemas.microsoft.com/office/drawing/2014/main" id="{BE1A6A7F-BBE6-4E2F-95A5-9C672F6DF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342815</xdr:colOff>
      <xdr:row>16</xdr:row>
      <xdr:rowOff>66334</xdr:rowOff>
    </xdr:to>
    <xdr:graphicFrame macro="">
      <xdr:nvGraphicFramePr>
        <xdr:cNvPr id="4" name="Chart 3">
          <a:extLst>
            <a:ext uri="{FF2B5EF4-FFF2-40B4-BE49-F238E27FC236}">
              <a16:creationId xmlns:a16="http://schemas.microsoft.com/office/drawing/2014/main" id="{F7B0720B-5505-4111-A0DB-37771C9C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0.01008</cdr:x>
      <cdr:y>0.02106</cdr:y>
    </cdr:from>
    <cdr:to>
      <cdr:x>0.01134</cdr:x>
      <cdr:y>0.13295</cdr:y>
    </cdr:to>
    <cdr:cxnSp macro="">
      <cdr:nvCxnSpPr>
        <cdr:cNvPr id="20" name="Straight Arrow Connector 19">
          <a:extLst xmlns:a="http://schemas.openxmlformats.org/drawingml/2006/main">
            <a:ext uri="{FF2B5EF4-FFF2-40B4-BE49-F238E27FC236}">
              <a16:creationId xmlns:a16="http://schemas.microsoft.com/office/drawing/2014/main" id="{B9F15761-9154-4058-9F77-FC6C7E271380}"/>
            </a:ext>
          </a:extLst>
        </cdr:cNvPr>
        <cdr:cNvCxnSpPr/>
      </cdr:nvCxnSpPr>
      <cdr:spPr>
        <a:xfrm xmlns:a="http://schemas.openxmlformats.org/drawingml/2006/main" flipV="1">
          <a:off x="50800" y="50800"/>
          <a:ext cx="6348" cy="269877"/>
        </a:xfrm>
        <a:prstGeom xmlns:a="http://schemas.openxmlformats.org/drawingml/2006/main" prst="straightConnector1">
          <a:avLst/>
        </a:prstGeom>
        <a:ln xmlns:a="http://schemas.openxmlformats.org/drawingml/2006/main">
          <a:solidFill>
            <a:schemeClr val="bg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0.01008</cdr:x>
      <cdr:y>0.02106</cdr:y>
    </cdr:from>
    <cdr:to>
      <cdr:x>0.01134</cdr:x>
      <cdr:y>0.13295</cdr:y>
    </cdr:to>
    <cdr:cxnSp macro="">
      <cdr:nvCxnSpPr>
        <cdr:cNvPr id="20" name="Straight Arrow Connector 19">
          <a:extLst xmlns:a="http://schemas.openxmlformats.org/drawingml/2006/main">
            <a:ext uri="{FF2B5EF4-FFF2-40B4-BE49-F238E27FC236}">
              <a16:creationId xmlns:a16="http://schemas.microsoft.com/office/drawing/2014/main" id="{B9F15761-9154-4058-9F77-FC6C7E271380}"/>
            </a:ext>
          </a:extLst>
        </cdr:cNvPr>
        <cdr:cNvCxnSpPr/>
      </cdr:nvCxnSpPr>
      <cdr:spPr>
        <a:xfrm xmlns:a="http://schemas.openxmlformats.org/drawingml/2006/main" flipV="1">
          <a:off x="50800" y="50800"/>
          <a:ext cx="6348" cy="269877"/>
        </a:xfrm>
        <a:prstGeom xmlns:a="http://schemas.openxmlformats.org/drawingml/2006/main" prst="straightConnector1">
          <a:avLst/>
        </a:prstGeom>
        <a:ln xmlns:a="http://schemas.openxmlformats.org/drawingml/2006/main">
          <a:solidFill>
            <a:schemeClr val="bg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7</xdr:col>
      <xdr:colOff>342815</xdr:colOff>
      <xdr:row>16</xdr:row>
      <xdr:rowOff>66334</xdr:rowOff>
    </xdr:to>
    <xdr:graphicFrame macro="">
      <xdr:nvGraphicFramePr>
        <xdr:cNvPr id="6" name="Chart 5">
          <a:extLst>
            <a:ext uri="{FF2B5EF4-FFF2-40B4-BE49-F238E27FC236}">
              <a16:creationId xmlns:a16="http://schemas.microsoft.com/office/drawing/2014/main" id="{F6EDCC3F-0254-4BB0-A229-1F49088E4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342815</xdr:colOff>
      <xdr:row>16</xdr:row>
      <xdr:rowOff>57707</xdr:rowOff>
    </xdr:to>
    <xdr:graphicFrame macro="">
      <xdr:nvGraphicFramePr>
        <xdr:cNvPr id="7" name="Chart 6">
          <a:extLst>
            <a:ext uri="{FF2B5EF4-FFF2-40B4-BE49-F238E27FC236}">
              <a16:creationId xmlns:a16="http://schemas.microsoft.com/office/drawing/2014/main" id="{14571C1F-DBDE-436E-8F38-91F830094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4" name="Chart 3">
          <a:extLst>
            <a:ext uri="{FF2B5EF4-FFF2-40B4-BE49-F238E27FC236}">
              <a16:creationId xmlns:a16="http://schemas.microsoft.com/office/drawing/2014/main" id="{08BA5357-B6D9-4DB4-B533-7790DE00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3" name="Chart 2">
          <a:extLst>
            <a:ext uri="{FF2B5EF4-FFF2-40B4-BE49-F238E27FC236}">
              <a16:creationId xmlns:a16="http://schemas.microsoft.com/office/drawing/2014/main" id="{0BB8E5BE-F94C-4D77-979B-D8B4775F3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413385</xdr:colOff>
      <xdr:row>14</xdr:row>
      <xdr:rowOff>123190</xdr:rowOff>
    </xdr:to>
    <xdr:graphicFrame macro="">
      <xdr:nvGraphicFramePr>
        <xdr:cNvPr id="3" name="Chart 2">
          <a:extLst>
            <a:ext uri="{FF2B5EF4-FFF2-40B4-BE49-F238E27FC236}">
              <a16:creationId xmlns:a16="http://schemas.microsoft.com/office/drawing/2014/main" id="{5B3BD384-6BEB-4CC1-B584-96151DBE8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19050</xdr:colOff>
      <xdr:row>3</xdr:row>
      <xdr:rowOff>104775</xdr:rowOff>
    </xdr:to>
    <xdr:pic>
      <xdr:nvPicPr>
        <xdr:cNvPr id="2" name="Picture 1">
          <a:extLst>
            <a:ext uri="{FF2B5EF4-FFF2-40B4-BE49-F238E27FC236}">
              <a16:creationId xmlns:a16="http://schemas.microsoft.com/office/drawing/2014/main" id="{CE8CE822-7C40-475D-AEE4-504F899AC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0"/>
          <a:ext cx="51530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259715</xdr:colOff>
      <xdr:row>15</xdr:row>
      <xdr:rowOff>56515</xdr:rowOff>
    </xdr:to>
    <xdr:graphicFrame macro="">
      <xdr:nvGraphicFramePr>
        <xdr:cNvPr id="4" name="Chart 3">
          <a:extLst>
            <a:ext uri="{FF2B5EF4-FFF2-40B4-BE49-F238E27FC236}">
              <a16:creationId xmlns:a16="http://schemas.microsoft.com/office/drawing/2014/main" id="{2AB01FEA-D9CB-4D8C-B29A-8519F0420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0</xdr:rowOff>
    </xdr:from>
    <xdr:to>
      <xdr:col>3</xdr:col>
      <xdr:colOff>686435</xdr:colOff>
      <xdr:row>52</xdr:row>
      <xdr:rowOff>125730</xdr:rowOff>
    </xdr:to>
    <xdr:graphicFrame macro="">
      <xdr:nvGraphicFramePr>
        <xdr:cNvPr id="2" name="Chart 1">
          <a:extLst>
            <a:ext uri="{FF2B5EF4-FFF2-40B4-BE49-F238E27FC236}">
              <a16:creationId xmlns:a16="http://schemas.microsoft.com/office/drawing/2014/main" id="{EEC10549-9DA7-4FD3-84B0-C8194DF4D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40</xdr:row>
      <xdr:rowOff>0</xdr:rowOff>
    </xdr:from>
    <xdr:to>
      <xdr:col>6</xdr:col>
      <xdr:colOff>686435</xdr:colOff>
      <xdr:row>52</xdr:row>
      <xdr:rowOff>125730</xdr:rowOff>
    </xdr:to>
    <xdr:graphicFrame macro="">
      <xdr:nvGraphicFramePr>
        <xdr:cNvPr id="3" name="Chart 2">
          <a:extLst>
            <a:ext uri="{FF2B5EF4-FFF2-40B4-BE49-F238E27FC236}">
              <a16:creationId xmlns:a16="http://schemas.microsoft.com/office/drawing/2014/main" id="{3FA5FEB1-8FD0-4781-A13F-C70F27CC5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0.75747</cdr:x>
      <cdr:y>0.22938</cdr:y>
    </cdr:from>
    <cdr:to>
      <cdr:x>0.96367</cdr:x>
      <cdr:y>0.41364</cdr:y>
    </cdr:to>
    <cdr:cxnSp macro="">
      <cdr:nvCxnSpPr>
        <cdr:cNvPr id="2" name="Straight Arrow Connector 1">
          <a:extLst xmlns:a="http://schemas.openxmlformats.org/drawingml/2006/main">
            <a:ext uri="{FF2B5EF4-FFF2-40B4-BE49-F238E27FC236}">
              <a16:creationId xmlns:a16="http://schemas.microsoft.com/office/drawing/2014/main" id="{192EF070-68B3-4138-86CA-6F6F60C70B33}"/>
            </a:ext>
          </a:extLst>
        </cdr:cNvPr>
        <cdr:cNvCxnSpPr/>
      </cdr:nvCxnSpPr>
      <cdr:spPr>
        <a:xfrm xmlns:a="http://schemas.openxmlformats.org/drawingml/2006/main">
          <a:off x="3429000" y="581025"/>
          <a:ext cx="933450" cy="466725"/>
        </a:xfrm>
        <a:prstGeom xmlns:a="http://schemas.openxmlformats.org/drawingml/2006/main" prst="straightConnector1">
          <a:avLst/>
        </a:prstGeom>
        <a:ln xmlns:a="http://schemas.openxmlformats.org/drawingml/2006/main">
          <a:solidFill>
            <a:schemeClr val="accent3">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0.74751</cdr:x>
      <cdr:y>0.23063</cdr:y>
    </cdr:from>
    <cdr:to>
      <cdr:x>1</cdr:x>
      <cdr:y>0.3284</cdr:y>
    </cdr:to>
    <cdr:sp macro="" textlink="">
      <cdr:nvSpPr>
        <cdr:cNvPr id="4" name="TextBox 1">
          <a:extLst xmlns:a="http://schemas.openxmlformats.org/drawingml/2006/main">
            <a:ext uri="{FF2B5EF4-FFF2-40B4-BE49-F238E27FC236}">
              <a16:creationId xmlns:a16="http://schemas.microsoft.com/office/drawing/2014/main" id="{C0D4C2B1-FCA1-495F-B4AC-1EF7A5101137}"/>
            </a:ext>
          </a:extLst>
        </cdr:cNvPr>
        <cdr:cNvSpPr txBox="1"/>
      </cdr:nvSpPr>
      <cdr:spPr>
        <a:xfrm xmlns:a="http://schemas.openxmlformats.org/drawingml/2006/main" rot="1595011">
          <a:off x="3388918" y="584200"/>
          <a:ext cx="1143001" cy="2476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900" b="1" i="0" baseline="0">
              <a:solidFill>
                <a:schemeClr val="accent3">
                  <a:lumMod val="50000"/>
                  <a:lumOff val="50000"/>
                </a:schemeClr>
              </a:solidFill>
              <a:effectLst/>
              <a:latin typeface="Source Sans Pro" panose="020B0503030403020204" pitchFamily="34" charset="0"/>
              <a:ea typeface="Source Sans Pro" panose="020B0503030403020204" pitchFamily="34" charset="0"/>
              <a:cs typeface="+mn-cs"/>
            </a:rPr>
            <a:t>CA* (Budget 2020)</a:t>
          </a:r>
          <a:endParaRPr lang="en-IE" sz="900">
            <a:solidFill>
              <a:schemeClr val="accent3">
                <a:lumMod val="50000"/>
                <a:lumOff val="50000"/>
              </a:schemeClr>
            </a:solidFill>
            <a:effectLst/>
            <a:latin typeface="Source Sans Pro" panose="020B0503030403020204" pitchFamily="34" charset="0"/>
            <a:ea typeface="Source Sans Pro" panose="020B0503030403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219075</xdr:colOff>
      <xdr:row>28</xdr:row>
      <xdr:rowOff>114300</xdr:rowOff>
    </xdr:to>
    <xdr:graphicFrame macro="">
      <xdr:nvGraphicFramePr>
        <xdr:cNvPr id="4" name="Chart 3">
          <a:extLst>
            <a:ext uri="{FF2B5EF4-FFF2-40B4-BE49-F238E27FC236}">
              <a16:creationId xmlns:a16="http://schemas.microsoft.com/office/drawing/2014/main" id="{5C74E0AE-4B97-4C0D-BB36-319C456C4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6</xdr:col>
      <xdr:colOff>219075</xdr:colOff>
      <xdr:row>55</xdr:row>
      <xdr:rowOff>114300</xdr:rowOff>
    </xdr:to>
    <xdr:graphicFrame macro="">
      <xdr:nvGraphicFramePr>
        <xdr:cNvPr id="6" name="Chart 5">
          <a:extLst>
            <a:ext uri="{FF2B5EF4-FFF2-40B4-BE49-F238E27FC236}">
              <a16:creationId xmlns:a16="http://schemas.microsoft.com/office/drawing/2014/main" id="{42615E54-A5FA-4818-ACCF-5EC91A9C3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0.42014</cdr:x>
      <cdr:y>0.72189</cdr:y>
    </cdr:from>
    <cdr:to>
      <cdr:x>0.75184</cdr:x>
      <cdr:y>0.87574</cdr:y>
    </cdr:to>
    <cdr:sp macro="" textlink="">
      <cdr:nvSpPr>
        <cdr:cNvPr id="2" name="Text Box 1"/>
        <cdr:cNvSpPr txBox="1"/>
      </cdr:nvSpPr>
      <cdr:spPr>
        <a:xfrm xmlns:a="http://schemas.openxmlformats.org/drawingml/2006/main">
          <a:off x="1628758" y="3486147"/>
          <a:ext cx="1285893" cy="742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aseline="0">
              <a:solidFill>
                <a:schemeClr val="accent1">
                  <a:lumMod val="75000"/>
                </a:schemeClr>
              </a:solidFill>
            </a:rPr>
            <a:t>Forecast for 2020 in a </a:t>
          </a:r>
          <a:r>
            <a:rPr lang="en-IE" sz="1100">
              <a:solidFill>
                <a:schemeClr val="accent1">
                  <a:lumMod val="75000"/>
                </a:schemeClr>
              </a:solidFill>
            </a:rPr>
            <a:t>Disorderly Brexit</a:t>
          </a:r>
          <a:r>
            <a:rPr lang="en-IE" sz="1100" baseline="0">
              <a:solidFill>
                <a:schemeClr val="accent1">
                  <a:lumMod val="75000"/>
                </a:schemeClr>
              </a:solidFill>
            </a:rPr>
            <a:t> </a:t>
          </a:r>
          <a:endParaRPr lang="en-IE" sz="1100">
            <a:solidFill>
              <a:schemeClr val="accent1">
                <a:lumMod val="75000"/>
              </a:schemeClr>
            </a:solidFill>
          </a:endParaRPr>
        </a:p>
      </cdr:txBody>
    </cdr:sp>
  </cdr:relSizeAnchor>
  <cdr:relSizeAnchor xmlns:cdr="http://schemas.openxmlformats.org/drawingml/2006/chartDrawing">
    <cdr:from>
      <cdr:x>0.61179</cdr:x>
      <cdr:y>0.84813</cdr:y>
    </cdr:from>
    <cdr:to>
      <cdr:x>0.84521</cdr:x>
      <cdr:y>0.91124</cdr:y>
    </cdr:to>
    <cdr:cxnSp macro="">
      <cdr:nvCxnSpPr>
        <cdr:cNvPr id="4" name="Straight Arrow Connector 3">
          <a:extLst xmlns:a="http://schemas.openxmlformats.org/drawingml/2006/main">
            <a:ext uri="{FF2B5EF4-FFF2-40B4-BE49-F238E27FC236}">
              <a16:creationId xmlns:a16="http://schemas.microsoft.com/office/drawing/2014/main" id="{75B047CF-6621-49AB-AEAB-067D5EF02D83}"/>
            </a:ext>
          </a:extLst>
        </cdr:cNvPr>
        <cdr:cNvCxnSpPr/>
      </cdr:nvCxnSpPr>
      <cdr:spPr>
        <a:xfrm xmlns:a="http://schemas.openxmlformats.org/drawingml/2006/main">
          <a:off x="2371725" y="4095750"/>
          <a:ext cx="904875" cy="3048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0.42014</cdr:x>
      <cdr:y>0.72189</cdr:y>
    </cdr:from>
    <cdr:to>
      <cdr:x>0.75184</cdr:x>
      <cdr:y>0.87574</cdr:y>
    </cdr:to>
    <cdr:sp macro="" textlink="">
      <cdr:nvSpPr>
        <cdr:cNvPr id="2" name="Text Box 1"/>
        <cdr:cNvSpPr txBox="1"/>
      </cdr:nvSpPr>
      <cdr:spPr>
        <a:xfrm xmlns:a="http://schemas.openxmlformats.org/drawingml/2006/main">
          <a:off x="1628758" y="3486147"/>
          <a:ext cx="1285893" cy="742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aseline="0">
              <a:solidFill>
                <a:schemeClr val="accent1">
                  <a:lumMod val="75000"/>
                </a:schemeClr>
              </a:solidFill>
            </a:rPr>
            <a:t>Forecast for 2020 in a </a:t>
          </a:r>
          <a:r>
            <a:rPr lang="en-IE" sz="1100">
              <a:solidFill>
                <a:schemeClr val="accent1">
                  <a:lumMod val="75000"/>
                </a:schemeClr>
              </a:solidFill>
            </a:rPr>
            <a:t>Disorderly Brexit</a:t>
          </a:r>
          <a:r>
            <a:rPr lang="en-IE" sz="1100" baseline="0">
              <a:solidFill>
                <a:schemeClr val="accent1">
                  <a:lumMod val="75000"/>
                </a:schemeClr>
              </a:solidFill>
            </a:rPr>
            <a:t> </a:t>
          </a:r>
          <a:endParaRPr lang="en-IE" sz="1100">
            <a:solidFill>
              <a:schemeClr val="accent1">
                <a:lumMod val="75000"/>
              </a:schemeClr>
            </a:solidFill>
          </a:endParaRPr>
        </a:p>
      </cdr:txBody>
    </cdr:sp>
  </cdr:relSizeAnchor>
  <cdr:relSizeAnchor xmlns:cdr="http://schemas.openxmlformats.org/drawingml/2006/chartDrawing">
    <cdr:from>
      <cdr:x>0.61179</cdr:x>
      <cdr:y>0.84813</cdr:y>
    </cdr:from>
    <cdr:to>
      <cdr:x>0.84521</cdr:x>
      <cdr:y>0.91124</cdr:y>
    </cdr:to>
    <cdr:cxnSp macro="">
      <cdr:nvCxnSpPr>
        <cdr:cNvPr id="4" name="Straight Arrow Connector 3">
          <a:extLst xmlns:a="http://schemas.openxmlformats.org/drawingml/2006/main">
            <a:ext uri="{FF2B5EF4-FFF2-40B4-BE49-F238E27FC236}">
              <a16:creationId xmlns:a16="http://schemas.microsoft.com/office/drawing/2014/main" id="{75B047CF-6621-49AB-AEAB-067D5EF02D83}"/>
            </a:ext>
          </a:extLst>
        </cdr:cNvPr>
        <cdr:cNvCxnSpPr/>
      </cdr:nvCxnSpPr>
      <cdr:spPr>
        <a:xfrm xmlns:a="http://schemas.openxmlformats.org/drawingml/2006/main">
          <a:off x="2371725" y="4095750"/>
          <a:ext cx="904875" cy="3048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219075</xdr:colOff>
      <xdr:row>28</xdr:row>
      <xdr:rowOff>66675</xdr:rowOff>
    </xdr:to>
    <xdr:graphicFrame macro="">
      <xdr:nvGraphicFramePr>
        <xdr:cNvPr id="4" name="Chart 3">
          <a:extLst>
            <a:ext uri="{FF2B5EF4-FFF2-40B4-BE49-F238E27FC236}">
              <a16:creationId xmlns:a16="http://schemas.microsoft.com/office/drawing/2014/main" id="{0B72DD54-AF5F-4828-A128-1C87F77D9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6</xdr:col>
      <xdr:colOff>219075</xdr:colOff>
      <xdr:row>55</xdr:row>
      <xdr:rowOff>66675</xdr:rowOff>
    </xdr:to>
    <xdr:graphicFrame macro="">
      <xdr:nvGraphicFramePr>
        <xdr:cNvPr id="5" name="Chart 4">
          <a:extLst>
            <a:ext uri="{FF2B5EF4-FFF2-40B4-BE49-F238E27FC236}">
              <a16:creationId xmlns:a16="http://schemas.microsoft.com/office/drawing/2014/main" id="{BF0B7653-32DF-45F1-B2CB-7EE37F833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0.42014</cdr:x>
      <cdr:y>0.72189</cdr:y>
    </cdr:from>
    <cdr:to>
      <cdr:x>0.75184</cdr:x>
      <cdr:y>0.87574</cdr:y>
    </cdr:to>
    <cdr:sp macro="" textlink="">
      <cdr:nvSpPr>
        <cdr:cNvPr id="2" name="Text Box 1"/>
        <cdr:cNvSpPr txBox="1"/>
      </cdr:nvSpPr>
      <cdr:spPr>
        <a:xfrm xmlns:a="http://schemas.openxmlformats.org/drawingml/2006/main">
          <a:off x="1628758" y="3486147"/>
          <a:ext cx="1285893" cy="742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aseline="0">
              <a:solidFill>
                <a:schemeClr val="accent1">
                  <a:lumMod val="75000"/>
                </a:schemeClr>
              </a:solidFill>
            </a:rPr>
            <a:t>Forecast for 2020 in a </a:t>
          </a:r>
          <a:r>
            <a:rPr lang="en-IE" sz="1100">
              <a:solidFill>
                <a:schemeClr val="accent1">
                  <a:lumMod val="75000"/>
                </a:schemeClr>
              </a:solidFill>
            </a:rPr>
            <a:t>Disorderly Brexit</a:t>
          </a:r>
          <a:r>
            <a:rPr lang="en-IE" sz="1100" baseline="0">
              <a:solidFill>
                <a:schemeClr val="accent1">
                  <a:lumMod val="75000"/>
                </a:schemeClr>
              </a:solidFill>
            </a:rPr>
            <a:t> </a:t>
          </a:r>
          <a:endParaRPr lang="en-IE" sz="1100">
            <a:solidFill>
              <a:schemeClr val="accent1">
                <a:lumMod val="75000"/>
              </a:schemeClr>
            </a:solidFill>
          </a:endParaRPr>
        </a:p>
      </cdr:txBody>
    </cdr:sp>
  </cdr:relSizeAnchor>
  <cdr:relSizeAnchor xmlns:cdr="http://schemas.openxmlformats.org/drawingml/2006/chartDrawing">
    <cdr:from>
      <cdr:x>0.56265</cdr:x>
      <cdr:y>0.84813</cdr:y>
    </cdr:from>
    <cdr:to>
      <cdr:x>0.79607</cdr:x>
      <cdr:y>0.91124</cdr:y>
    </cdr:to>
    <cdr:cxnSp macro="">
      <cdr:nvCxnSpPr>
        <cdr:cNvPr id="4" name="Straight Arrow Connector 3">
          <a:extLst xmlns:a="http://schemas.openxmlformats.org/drawingml/2006/main">
            <a:ext uri="{FF2B5EF4-FFF2-40B4-BE49-F238E27FC236}">
              <a16:creationId xmlns:a16="http://schemas.microsoft.com/office/drawing/2014/main" id="{75B047CF-6621-49AB-AEAB-067D5EF02D83}"/>
            </a:ext>
          </a:extLst>
        </cdr:cNvPr>
        <cdr:cNvCxnSpPr/>
      </cdr:nvCxnSpPr>
      <cdr:spPr>
        <a:xfrm xmlns:a="http://schemas.openxmlformats.org/drawingml/2006/main">
          <a:off x="2181211" y="4095768"/>
          <a:ext cx="904893" cy="30476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0.42014</cdr:x>
      <cdr:y>0.72189</cdr:y>
    </cdr:from>
    <cdr:to>
      <cdr:x>0.75184</cdr:x>
      <cdr:y>0.87574</cdr:y>
    </cdr:to>
    <cdr:sp macro="" textlink="">
      <cdr:nvSpPr>
        <cdr:cNvPr id="2" name="Text Box 1"/>
        <cdr:cNvSpPr txBox="1"/>
      </cdr:nvSpPr>
      <cdr:spPr>
        <a:xfrm xmlns:a="http://schemas.openxmlformats.org/drawingml/2006/main">
          <a:off x="1628758" y="3486147"/>
          <a:ext cx="1285893" cy="742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aseline="0">
              <a:solidFill>
                <a:schemeClr val="accent1">
                  <a:lumMod val="75000"/>
                </a:schemeClr>
              </a:solidFill>
            </a:rPr>
            <a:t>Forecast for 2020 in a </a:t>
          </a:r>
          <a:r>
            <a:rPr lang="en-IE" sz="1100">
              <a:solidFill>
                <a:schemeClr val="accent1">
                  <a:lumMod val="75000"/>
                </a:schemeClr>
              </a:solidFill>
            </a:rPr>
            <a:t>Disorderly Brexit</a:t>
          </a:r>
          <a:r>
            <a:rPr lang="en-IE" sz="1100" baseline="0">
              <a:solidFill>
                <a:schemeClr val="accent1">
                  <a:lumMod val="75000"/>
                </a:schemeClr>
              </a:solidFill>
            </a:rPr>
            <a:t> </a:t>
          </a:r>
          <a:endParaRPr lang="en-IE" sz="1100">
            <a:solidFill>
              <a:schemeClr val="accent1">
                <a:lumMod val="75000"/>
              </a:schemeClr>
            </a:solidFill>
          </a:endParaRPr>
        </a:p>
      </cdr:txBody>
    </cdr:sp>
  </cdr:relSizeAnchor>
  <cdr:relSizeAnchor xmlns:cdr="http://schemas.openxmlformats.org/drawingml/2006/chartDrawing">
    <cdr:from>
      <cdr:x>0.56265</cdr:x>
      <cdr:y>0.84813</cdr:y>
    </cdr:from>
    <cdr:to>
      <cdr:x>0.79607</cdr:x>
      <cdr:y>0.91124</cdr:y>
    </cdr:to>
    <cdr:cxnSp macro="">
      <cdr:nvCxnSpPr>
        <cdr:cNvPr id="4" name="Straight Arrow Connector 3">
          <a:extLst xmlns:a="http://schemas.openxmlformats.org/drawingml/2006/main">
            <a:ext uri="{FF2B5EF4-FFF2-40B4-BE49-F238E27FC236}">
              <a16:creationId xmlns:a16="http://schemas.microsoft.com/office/drawing/2014/main" id="{75B047CF-6621-49AB-AEAB-067D5EF02D83}"/>
            </a:ext>
          </a:extLst>
        </cdr:cNvPr>
        <cdr:cNvCxnSpPr/>
      </cdr:nvCxnSpPr>
      <cdr:spPr>
        <a:xfrm xmlns:a="http://schemas.openxmlformats.org/drawingml/2006/main">
          <a:off x="2181211" y="4095768"/>
          <a:ext cx="904893" cy="30476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13</xdr:row>
      <xdr:rowOff>40005</xdr:rowOff>
    </xdr:to>
    <xdr:graphicFrame macro="">
      <xdr:nvGraphicFramePr>
        <xdr:cNvPr id="7" name="Chart 6">
          <a:extLst>
            <a:ext uri="{FF2B5EF4-FFF2-40B4-BE49-F238E27FC236}">
              <a16:creationId xmlns:a16="http://schemas.microsoft.com/office/drawing/2014/main" id="{714B6ACC-98CE-40BA-AEE8-AB8C9518E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0.52819</cdr:x>
      <cdr:y>0.20622</cdr:y>
    </cdr:from>
    <cdr:to>
      <cdr:x>0.70287</cdr:x>
      <cdr:y>0.39889</cdr:y>
    </cdr:to>
    <cdr:sp macro="" textlink="">
      <cdr:nvSpPr>
        <cdr:cNvPr id="2" name="TextBox 1">
          <a:extLst xmlns:a="http://schemas.openxmlformats.org/drawingml/2006/main">
            <a:ext uri="{FF2B5EF4-FFF2-40B4-BE49-F238E27FC236}">
              <a16:creationId xmlns:a16="http://schemas.microsoft.com/office/drawing/2014/main" id="{5FD7A872-E66B-4B52-AB44-B10B362DF7FA}"/>
            </a:ext>
          </a:extLst>
        </cdr:cNvPr>
        <cdr:cNvSpPr txBox="1"/>
      </cdr:nvSpPr>
      <cdr:spPr>
        <a:xfrm xmlns:a="http://schemas.openxmlformats.org/drawingml/2006/main">
          <a:off x="2433645" y="497351"/>
          <a:ext cx="804855" cy="4646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0">
              <a:solidFill>
                <a:schemeClr val="accent2">
                  <a:lumMod val="60000"/>
                  <a:lumOff val="40000"/>
                </a:schemeClr>
              </a:solidFill>
              <a:latin typeface="Source Sans Pro" panose="020B0503030403020204" pitchFamily="34" charset="0"/>
              <a:ea typeface="Source Sans Pro" panose="020B0503030403020204" pitchFamily="34" charset="0"/>
            </a:rPr>
            <a:t>Consumer spending</a:t>
          </a:r>
        </a:p>
      </cdr:txBody>
    </cdr:sp>
  </cdr:relSizeAnchor>
  <cdr:relSizeAnchor xmlns:cdr="http://schemas.openxmlformats.org/drawingml/2006/chartDrawing">
    <cdr:from>
      <cdr:x>0.25498</cdr:x>
      <cdr:y>0.54945</cdr:y>
    </cdr:from>
    <cdr:to>
      <cdr:x>0.44653</cdr:x>
      <cdr:y>0.65956</cdr:y>
    </cdr:to>
    <cdr:sp macro="" textlink="">
      <cdr:nvSpPr>
        <cdr:cNvPr id="3" name="TextBox 2">
          <a:extLst xmlns:a="http://schemas.openxmlformats.org/drawingml/2006/main">
            <a:ext uri="{FF2B5EF4-FFF2-40B4-BE49-F238E27FC236}">
              <a16:creationId xmlns:a16="http://schemas.microsoft.com/office/drawing/2014/main" id="{79EA271D-E342-4DE0-B1D3-B526F887E1AF}"/>
            </a:ext>
          </a:extLst>
        </cdr:cNvPr>
        <cdr:cNvSpPr txBox="1"/>
      </cdr:nvSpPr>
      <cdr:spPr>
        <a:xfrm xmlns:a="http://schemas.openxmlformats.org/drawingml/2006/main">
          <a:off x="1174848" y="1325119"/>
          <a:ext cx="882551" cy="2655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solidFill>
                <a:srgbClr val="EEAC36"/>
              </a:solidFill>
              <a:latin typeface="Source Sans Pro" panose="020B0503030403020204" pitchFamily="34" charset="0"/>
              <a:ea typeface="Source Sans Pro" panose="020B0503030403020204" pitchFamily="34" charset="0"/>
            </a:rPr>
            <a:t>Sentiment</a:t>
          </a:r>
        </a:p>
      </cdr:txBody>
    </cdr:sp>
  </cdr:relSizeAnchor>
  <cdr:relSizeAnchor xmlns:cdr="http://schemas.openxmlformats.org/drawingml/2006/chartDrawing">
    <cdr:from>
      <cdr:x>0.46567</cdr:x>
      <cdr:y>0.07034</cdr:y>
    </cdr:from>
    <cdr:to>
      <cdr:x>0.66772</cdr:x>
      <cdr:y>0.24487</cdr:y>
    </cdr:to>
    <cdr:sp macro="" textlink="">
      <cdr:nvSpPr>
        <cdr:cNvPr id="4" name="TextBox 3">
          <a:extLst xmlns:a="http://schemas.openxmlformats.org/drawingml/2006/main">
            <a:ext uri="{FF2B5EF4-FFF2-40B4-BE49-F238E27FC236}">
              <a16:creationId xmlns:a16="http://schemas.microsoft.com/office/drawing/2014/main" id="{FCE2C822-0419-4071-965F-03CF64CE3429}"/>
            </a:ext>
          </a:extLst>
        </cdr:cNvPr>
        <cdr:cNvSpPr txBox="1"/>
      </cdr:nvSpPr>
      <cdr:spPr>
        <a:xfrm xmlns:a="http://schemas.openxmlformats.org/drawingml/2006/main">
          <a:off x="2145590" y="169634"/>
          <a:ext cx="930985" cy="420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0">
              <a:solidFill>
                <a:schemeClr val="accent2"/>
              </a:solidFill>
              <a:latin typeface="Source Sans Pro" panose="020B0503030403020204" pitchFamily="34" charset="0"/>
              <a:ea typeface="Source Sans Pro" panose="020B0503030403020204" pitchFamily="34" charset="0"/>
            </a:rPr>
            <a:t>Domestic</a:t>
          </a:r>
          <a:r>
            <a:rPr lang="en-IE" sz="1000" b="0" baseline="0">
              <a:solidFill>
                <a:schemeClr val="accent2"/>
              </a:solidFill>
              <a:latin typeface="Source Sans Pro" panose="020B0503030403020204" pitchFamily="34" charset="0"/>
              <a:ea typeface="Source Sans Pro" panose="020B0503030403020204" pitchFamily="34" charset="0"/>
            </a:rPr>
            <a:t> Demand</a:t>
          </a:r>
          <a:endParaRPr lang="en-IE" sz="1000" b="0">
            <a:solidFill>
              <a:schemeClr val="accent2"/>
            </a:solidFill>
            <a:latin typeface="Source Sans Pro" panose="020B0503030403020204" pitchFamily="34" charset="0"/>
            <a:ea typeface="Source Sans Pro" panose="020B050303040302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13</xdr:row>
      <xdr:rowOff>40275</xdr:rowOff>
    </xdr:to>
    <xdr:graphicFrame macro="">
      <xdr:nvGraphicFramePr>
        <xdr:cNvPr id="4" name="Chart 3">
          <a:extLst>
            <a:ext uri="{FF2B5EF4-FFF2-40B4-BE49-F238E27FC236}">
              <a16:creationId xmlns:a16="http://schemas.microsoft.com/office/drawing/2014/main" id="{AAC64655-D853-422F-A2A9-ABBF66567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0.71396</cdr:x>
      <cdr:y>0.31592</cdr:y>
    </cdr:from>
    <cdr:to>
      <cdr:x>0.94914</cdr:x>
      <cdr:y>0.42649</cdr:y>
    </cdr:to>
    <cdr:sp macro="" textlink="">
      <cdr:nvSpPr>
        <cdr:cNvPr id="2" name="TextBox 1">
          <a:extLst xmlns:a="http://schemas.openxmlformats.org/drawingml/2006/main">
            <a:ext uri="{FF2B5EF4-FFF2-40B4-BE49-F238E27FC236}">
              <a16:creationId xmlns:a16="http://schemas.microsoft.com/office/drawing/2014/main" id="{EBD7BC60-3F77-4634-A0ED-6427DB4C9610}"/>
            </a:ext>
          </a:extLst>
        </cdr:cNvPr>
        <cdr:cNvSpPr txBox="1"/>
      </cdr:nvSpPr>
      <cdr:spPr>
        <a:xfrm xmlns:a="http://schemas.openxmlformats.org/drawingml/2006/main">
          <a:off x="1619250" y="762000"/>
          <a:ext cx="5334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0">
              <a:solidFill>
                <a:schemeClr val="bg2"/>
              </a:solidFill>
              <a:latin typeface="Source Sans Pro" panose="020B0503030403020204" pitchFamily="34" charset="0"/>
              <a:ea typeface="Source Sans Pro" panose="020B0503030403020204" pitchFamily="34" charset="0"/>
            </a:rPr>
            <a:t>Total</a:t>
          </a:r>
        </a:p>
      </cdr:txBody>
    </cdr:sp>
  </cdr:relSizeAnchor>
  <cdr:relSizeAnchor xmlns:cdr="http://schemas.openxmlformats.org/drawingml/2006/chartDrawing">
    <cdr:from>
      <cdr:x>0.65516</cdr:x>
      <cdr:y>0</cdr:y>
    </cdr:from>
    <cdr:to>
      <cdr:x>0.94914</cdr:x>
      <cdr:y>0.11057</cdr:y>
    </cdr:to>
    <cdr:sp macro="" textlink="">
      <cdr:nvSpPr>
        <cdr:cNvPr id="3" name="TextBox 2">
          <a:extLst xmlns:a="http://schemas.openxmlformats.org/drawingml/2006/main">
            <a:ext uri="{FF2B5EF4-FFF2-40B4-BE49-F238E27FC236}">
              <a16:creationId xmlns:a16="http://schemas.microsoft.com/office/drawing/2014/main" id="{C044B09E-CE87-4988-AAD9-042C140A1F4D}"/>
            </a:ext>
          </a:extLst>
        </cdr:cNvPr>
        <cdr:cNvSpPr txBox="1"/>
      </cdr:nvSpPr>
      <cdr:spPr>
        <a:xfrm xmlns:a="http://schemas.openxmlformats.org/drawingml/2006/main">
          <a:off x="1485900" y="0"/>
          <a:ext cx="666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0">
              <a:solidFill>
                <a:schemeClr val="bg2">
                  <a:lumMod val="75000"/>
                  <a:lumOff val="25000"/>
                </a:schemeClr>
              </a:solidFill>
              <a:latin typeface="Source Sans Pro" panose="020B0503030403020204" pitchFamily="34" charset="0"/>
              <a:ea typeface="Source Sans Pro" panose="020B0503030403020204" pitchFamily="34" charset="0"/>
            </a:rPr>
            <a:t>Full Time</a:t>
          </a:r>
        </a:p>
      </cdr:txBody>
    </cdr:sp>
  </cdr:relSizeAnchor>
</c:userShapes>
</file>

<file path=xl/drawings/drawing50.xml><?xml version="1.0" encoding="utf-8"?>
<c:userShapes xmlns:c="http://schemas.openxmlformats.org/drawingml/2006/chart">
  <cdr:relSizeAnchor xmlns:cdr="http://schemas.openxmlformats.org/drawingml/2006/chartDrawing">
    <cdr:from>
      <cdr:x>0.26571</cdr:x>
      <cdr:y>0.59023</cdr:y>
    </cdr:from>
    <cdr:to>
      <cdr:x>0.47096</cdr:x>
      <cdr:y>0.67216</cdr:y>
    </cdr:to>
    <cdr:sp macro="" textlink="">
      <cdr:nvSpPr>
        <cdr:cNvPr id="2" name="TextBox 1">
          <a:extLst xmlns:a="http://schemas.openxmlformats.org/drawingml/2006/main">
            <a:ext uri="{FF2B5EF4-FFF2-40B4-BE49-F238E27FC236}">
              <a16:creationId xmlns:a16="http://schemas.microsoft.com/office/drawing/2014/main" id="{BA8D97AA-DD32-4130-A7D9-F0DCFE960E59}"/>
            </a:ext>
          </a:extLst>
        </cdr:cNvPr>
        <cdr:cNvSpPr txBox="1"/>
      </cdr:nvSpPr>
      <cdr:spPr>
        <a:xfrm xmlns:a="http://schemas.openxmlformats.org/drawingml/2006/main">
          <a:off x="1224392" y="1423625"/>
          <a:ext cx="945792" cy="197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solidFill>
                <a:schemeClr val="accent5">
                  <a:lumMod val="75000"/>
                </a:schemeClr>
              </a:solidFill>
              <a:latin typeface="Source Sans Pro" panose="020B0503030403020204" pitchFamily="34" charset="0"/>
              <a:ea typeface="Source Sans Pro" panose="020B0503030403020204" pitchFamily="34" charset="0"/>
            </a:rPr>
            <a:t>Sentiment</a:t>
          </a:r>
        </a:p>
      </cdr:txBody>
    </cdr:sp>
  </cdr:relSizeAnchor>
  <cdr:relSizeAnchor xmlns:cdr="http://schemas.openxmlformats.org/drawingml/2006/chartDrawing">
    <cdr:from>
      <cdr:x>0.53875</cdr:x>
      <cdr:y>0.31432</cdr:y>
    </cdr:from>
    <cdr:to>
      <cdr:x>0.63459</cdr:x>
      <cdr:y>0.42516</cdr:y>
    </cdr:to>
    <cdr:sp macro="" textlink="">
      <cdr:nvSpPr>
        <cdr:cNvPr id="3" name="TextBox 2">
          <a:extLst xmlns:a="http://schemas.openxmlformats.org/drawingml/2006/main">
            <a:ext uri="{FF2B5EF4-FFF2-40B4-BE49-F238E27FC236}">
              <a16:creationId xmlns:a16="http://schemas.microsoft.com/office/drawing/2014/main" id="{325FD170-5566-497D-B22D-717E26F77828}"/>
            </a:ext>
          </a:extLst>
        </cdr:cNvPr>
        <cdr:cNvSpPr txBox="1"/>
      </cdr:nvSpPr>
      <cdr:spPr>
        <a:xfrm xmlns:a="http://schemas.openxmlformats.org/drawingml/2006/main">
          <a:off x="2482576" y="758149"/>
          <a:ext cx="441599" cy="267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0">
              <a:solidFill>
                <a:schemeClr val="tx2">
                  <a:lumMod val="60000"/>
                  <a:lumOff val="40000"/>
                </a:schemeClr>
              </a:solidFill>
              <a:latin typeface="Source Sans Pro" panose="020B0503030403020204" pitchFamily="34" charset="0"/>
              <a:ea typeface="Source Sans Pro" panose="020B0503030403020204" pitchFamily="34" charset="0"/>
            </a:rPr>
            <a:t>GDP</a:t>
          </a:r>
        </a:p>
      </cdr:txBody>
    </cdr:sp>
  </cdr:relSizeAnchor>
  <cdr:relSizeAnchor xmlns:cdr="http://schemas.openxmlformats.org/drawingml/2006/chartDrawing">
    <cdr:from>
      <cdr:x>0.61002</cdr:x>
      <cdr:y>0.66198</cdr:y>
    </cdr:from>
    <cdr:to>
      <cdr:x>0.81029</cdr:x>
      <cdr:y>0.84114</cdr:y>
    </cdr:to>
    <cdr:sp macro="" textlink="">
      <cdr:nvSpPr>
        <cdr:cNvPr id="4" name="TextBox 3">
          <a:extLst xmlns:a="http://schemas.openxmlformats.org/drawingml/2006/main">
            <a:ext uri="{FF2B5EF4-FFF2-40B4-BE49-F238E27FC236}">
              <a16:creationId xmlns:a16="http://schemas.microsoft.com/office/drawing/2014/main" id="{21F7E0C5-0BAC-4A72-A24F-CADC63E26639}"/>
            </a:ext>
          </a:extLst>
        </cdr:cNvPr>
        <cdr:cNvSpPr txBox="1"/>
      </cdr:nvSpPr>
      <cdr:spPr>
        <a:xfrm xmlns:a="http://schemas.openxmlformats.org/drawingml/2006/main">
          <a:off x="2810956" y="1596701"/>
          <a:ext cx="922844" cy="4321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0">
              <a:solidFill>
                <a:schemeClr val="tx2">
                  <a:lumMod val="50000"/>
                </a:schemeClr>
              </a:solidFill>
              <a:latin typeface="Source Sans Pro" panose="020B0503030403020204" pitchFamily="34" charset="0"/>
              <a:ea typeface="Source Sans Pro" panose="020B0503030403020204" pitchFamily="34" charset="0"/>
            </a:rPr>
            <a:t>Underlying investment</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125730</xdr:rowOff>
    </xdr:to>
    <xdr:graphicFrame macro="">
      <xdr:nvGraphicFramePr>
        <xdr:cNvPr id="2" name="Chart 1">
          <a:extLst>
            <a:ext uri="{FF2B5EF4-FFF2-40B4-BE49-F238E27FC236}">
              <a16:creationId xmlns:a16="http://schemas.microsoft.com/office/drawing/2014/main" id="{BE384B17-3E84-4D15-B576-8E080B821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403200</xdr:colOff>
      <xdr:row>15</xdr:row>
      <xdr:rowOff>125730</xdr:rowOff>
    </xdr:to>
    <xdr:graphicFrame macro="">
      <xdr:nvGraphicFramePr>
        <xdr:cNvPr id="3" name="Chart 2">
          <a:extLst>
            <a:ext uri="{FF2B5EF4-FFF2-40B4-BE49-F238E27FC236}">
              <a16:creationId xmlns:a16="http://schemas.microsoft.com/office/drawing/2014/main" id="{688DC794-FBA1-4C7A-ADEE-97408C8D7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3</xdr:col>
      <xdr:colOff>403200</xdr:colOff>
      <xdr:row>30</xdr:row>
      <xdr:rowOff>125730</xdr:rowOff>
    </xdr:to>
    <xdr:graphicFrame macro="">
      <xdr:nvGraphicFramePr>
        <xdr:cNvPr id="4" name="Chart 3">
          <a:extLst>
            <a:ext uri="{FF2B5EF4-FFF2-40B4-BE49-F238E27FC236}">
              <a16:creationId xmlns:a16="http://schemas.microsoft.com/office/drawing/2014/main" id="{590A5D36-6456-4A8C-B8D2-FB53FE822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18</xdr:row>
      <xdr:rowOff>0</xdr:rowOff>
    </xdr:from>
    <xdr:to>
      <xdr:col>7</xdr:col>
      <xdr:colOff>403200</xdr:colOff>
      <xdr:row>30</xdr:row>
      <xdr:rowOff>125730</xdr:rowOff>
    </xdr:to>
    <xdr:graphicFrame macro="">
      <xdr:nvGraphicFramePr>
        <xdr:cNvPr id="5" name="Chart 4">
          <a:extLst>
            <a:ext uri="{FF2B5EF4-FFF2-40B4-BE49-F238E27FC236}">
              <a16:creationId xmlns:a16="http://schemas.microsoft.com/office/drawing/2014/main" id="{29B70B49-5DCB-4085-A644-56A584685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190499</xdr:rowOff>
    </xdr:from>
    <xdr:to>
      <xdr:col>7</xdr:col>
      <xdr:colOff>340800</xdr:colOff>
      <xdr:row>45</xdr:row>
      <xdr:rowOff>125999</xdr:rowOff>
    </xdr:to>
    <xdr:graphicFrame macro="">
      <xdr:nvGraphicFramePr>
        <xdr:cNvPr id="6" name="Chart 5">
          <a:extLst>
            <a:ext uri="{FF2B5EF4-FFF2-40B4-BE49-F238E27FC236}">
              <a16:creationId xmlns:a16="http://schemas.microsoft.com/office/drawing/2014/main" id="{FF90641F-D518-4F36-91CC-670C4B940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48</xdr:row>
      <xdr:rowOff>0</xdr:rowOff>
    </xdr:from>
    <xdr:to>
      <xdr:col>3</xdr:col>
      <xdr:colOff>403200</xdr:colOff>
      <xdr:row>60</xdr:row>
      <xdr:rowOff>125730</xdr:rowOff>
    </xdr:to>
    <xdr:graphicFrame macro="">
      <xdr:nvGraphicFramePr>
        <xdr:cNvPr id="7" name="Chart 6">
          <a:extLst>
            <a:ext uri="{FF2B5EF4-FFF2-40B4-BE49-F238E27FC236}">
              <a16:creationId xmlns:a16="http://schemas.microsoft.com/office/drawing/2014/main" id="{32F0B829-F2FE-44C5-A074-451404A2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48</xdr:row>
      <xdr:rowOff>0</xdr:rowOff>
    </xdr:from>
    <xdr:to>
      <xdr:col>7</xdr:col>
      <xdr:colOff>403200</xdr:colOff>
      <xdr:row>60</xdr:row>
      <xdr:rowOff>126000</xdr:rowOff>
    </xdr:to>
    <xdr:graphicFrame macro="">
      <xdr:nvGraphicFramePr>
        <xdr:cNvPr id="8" name="Chart 7">
          <a:extLst>
            <a:ext uri="{FF2B5EF4-FFF2-40B4-BE49-F238E27FC236}">
              <a16:creationId xmlns:a16="http://schemas.microsoft.com/office/drawing/2014/main" id="{A87C735C-275C-4393-83C5-FEF1AC311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340800</xdr:colOff>
      <xdr:row>15</xdr:row>
      <xdr:rowOff>125730</xdr:rowOff>
    </xdr:to>
    <xdr:graphicFrame macro="">
      <xdr:nvGraphicFramePr>
        <xdr:cNvPr id="2" name="Chart 1">
          <a:extLst>
            <a:ext uri="{FF2B5EF4-FFF2-40B4-BE49-F238E27FC236}">
              <a16:creationId xmlns:a16="http://schemas.microsoft.com/office/drawing/2014/main" id="{89692F13-8515-46F7-BDDE-C192AE236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7</xdr:col>
      <xdr:colOff>340800</xdr:colOff>
      <xdr:row>30</xdr:row>
      <xdr:rowOff>125730</xdr:rowOff>
    </xdr:to>
    <xdr:graphicFrame macro="">
      <xdr:nvGraphicFramePr>
        <xdr:cNvPr id="3" name="Chart 2">
          <a:extLst>
            <a:ext uri="{FF2B5EF4-FFF2-40B4-BE49-F238E27FC236}">
              <a16:creationId xmlns:a16="http://schemas.microsoft.com/office/drawing/2014/main" id="{4C452122-3050-4A8A-9F20-E61FC28EE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125730</xdr:rowOff>
    </xdr:to>
    <xdr:graphicFrame macro="">
      <xdr:nvGraphicFramePr>
        <xdr:cNvPr id="2" name="Chart 1">
          <a:extLst>
            <a:ext uri="{FF2B5EF4-FFF2-40B4-BE49-F238E27FC236}">
              <a16:creationId xmlns:a16="http://schemas.microsoft.com/office/drawing/2014/main" id="{E35A9FD9-15E1-45C5-AAC7-05642DBEE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8</xdr:col>
      <xdr:colOff>189600</xdr:colOff>
      <xdr:row>15</xdr:row>
      <xdr:rowOff>125730</xdr:rowOff>
    </xdr:to>
    <xdr:graphicFrame macro="">
      <xdr:nvGraphicFramePr>
        <xdr:cNvPr id="3" name="Chart 2">
          <a:extLst>
            <a:ext uri="{FF2B5EF4-FFF2-40B4-BE49-F238E27FC236}">
              <a16:creationId xmlns:a16="http://schemas.microsoft.com/office/drawing/2014/main" id="{E7CB085D-DD4C-464F-B5BD-C0674135D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7</xdr:col>
      <xdr:colOff>340800</xdr:colOff>
      <xdr:row>33</xdr:row>
      <xdr:rowOff>126000</xdr:rowOff>
    </xdr:to>
    <xdr:graphicFrame macro="">
      <xdr:nvGraphicFramePr>
        <xdr:cNvPr id="4" name="Chart 3">
          <a:extLst>
            <a:ext uri="{FF2B5EF4-FFF2-40B4-BE49-F238E27FC236}">
              <a16:creationId xmlns:a16="http://schemas.microsoft.com/office/drawing/2014/main" id="{A266021B-ADA1-4C22-84EB-65F78C2F5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36</xdr:row>
      <xdr:rowOff>0</xdr:rowOff>
    </xdr:from>
    <xdr:to>
      <xdr:col>3</xdr:col>
      <xdr:colOff>403200</xdr:colOff>
      <xdr:row>48</xdr:row>
      <xdr:rowOff>126000</xdr:rowOff>
    </xdr:to>
    <xdr:graphicFrame macro="">
      <xdr:nvGraphicFramePr>
        <xdr:cNvPr id="5" name="Chart 4">
          <a:extLst>
            <a:ext uri="{FF2B5EF4-FFF2-40B4-BE49-F238E27FC236}">
              <a16:creationId xmlns:a16="http://schemas.microsoft.com/office/drawing/2014/main" id="{287F71A0-950B-43C8-8688-0878F9748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36</xdr:row>
      <xdr:rowOff>0</xdr:rowOff>
    </xdr:from>
    <xdr:to>
      <xdr:col>7</xdr:col>
      <xdr:colOff>403200</xdr:colOff>
      <xdr:row>48</xdr:row>
      <xdr:rowOff>125730</xdr:rowOff>
    </xdr:to>
    <xdr:graphicFrame macro="">
      <xdr:nvGraphicFramePr>
        <xdr:cNvPr id="6" name="Chart 5">
          <a:extLst>
            <a:ext uri="{FF2B5EF4-FFF2-40B4-BE49-F238E27FC236}">
              <a16:creationId xmlns:a16="http://schemas.microsoft.com/office/drawing/2014/main" id="{3DBF8BF1-59D0-4C2F-BB70-527B15C28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52</xdr:row>
      <xdr:rowOff>0</xdr:rowOff>
    </xdr:from>
    <xdr:to>
      <xdr:col>3</xdr:col>
      <xdr:colOff>402590</xdr:colOff>
      <xdr:row>64</xdr:row>
      <xdr:rowOff>125730</xdr:rowOff>
    </xdr:to>
    <xdr:graphicFrame macro="">
      <xdr:nvGraphicFramePr>
        <xdr:cNvPr id="7" name="Chart 6">
          <a:extLst>
            <a:ext uri="{FF2B5EF4-FFF2-40B4-BE49-F238E27FC236}">
              <a16:creationId xmlns:a16="http://schemas.microsoft.com/office/drawing/2014/main" id="{DDA83A1F-A1AB-4407-BB8B-306E7DD6A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52</xdr:row>
      <xdr:rowOff>0</xdr:rowOff>
    </xdr:from>
    <xdr:to>
      <xdr:col>7</xdr:col>
      <xdr:colOff>403200</xdr:colOff>
      <xdr:row>64</xdr:row>
      <xdr:rowOff>126000</xdr:rowOff>
    </xdr:to>
    <xdr:graphicFrame macro="">
      <xdr:nvGraphicFramePr>
        <xdr:cNvPr id="8" name="Chart 7">
          <a:extLst>
            <a:ext uri="{FF2B5EF4-FFF2-40B4-BE49-F238E27FC236}">
              <a16:creationId xmlns:a16="http://schemas.microsoft.com/office/drawing/2014/main" id="{FBFFA565-58AD-440C-9734-308059291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67</xdr:row>
      <xdr:rowOff>0</xdr:rowOff>
    </xdr:from>
    <xdr:to>
      <xdr:col>3</xdr:col>
      <xdr:colOff>403200</xdr:colOff>
      <xdr:row>79</xdr:row>
      <xdr:rowOff>125730</xdr:rowOff>
    </xdr:to>
    <xdr:graphicFrame macro="">
      <xdr:nvGraphicFramePr>
        <xdr:cNvPr id="9" name="Chart 8">
          <a:extLst>
            <a:ext uri="{FF2B5EF4-FFF2-40B4-BE49-F238E27FC236}">
              <a16:creationId xmlns:a16="http://schemas.microsoft.com/office/drawing/2014/main" id="{502A8DE9-0577-4248-9FB2-75F450AB0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67</xdr:row>
      <xdr:rowOff>0</xdr:rowOff>
    </xdr:from>
    <xdr:to>
      <xdr:col>7</xdr:col>
      <xdr:colOff>402590</xdr:colOff>
      <xdr:row>79</xdr:row>
      <xdr:rowOff>125730</xdr:rowOff>
    </xdr:to>
    <xdr:graphicFrame macro="">
      <xdr:nvGraphicFramePr>
        <xdr:cNvPr id="10" name="Chart 9">
          <a:extLst>
            <a:ext uri="{FF2B5EF4-FFF2-40B4-BE49-F238E27FC236}">
              <a16:creationId xmlns:a16="http://schemas.microsoft.com/office/drawing/2014/main" id="{CBC42820-29FC-4B9A-9002-E18A1FE87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83</xdr:row>
      <xdr:rowOff>0</xdr:rowOff>
    </xdr:from>
    <xdr:to>
      <xdr:col>7</xdr:col>
      <xdr:colOff>340800</xdr:colOff>
      <xdr:row>95</xdr:row>
      <xdr:rowOff>126000</xdr:rowOff>
    </xdr:to>
    <xdr:graphicFrame macro="">
      <xdr:nvGraphicFramePr>
        <xdr:cNvPr id="11" name="Chart 10">
          <a:extLst>
            <a:ext uri="{FF2B5EF4-FFF2-40B4-BE49-F238E27FC236}">
              <a16:creationId xmlns:a16="http://schemas.microsoft.com/office/drawing/2014/main" id="{766E5A8B-8440-4107-88FB-55E1632FA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0.48463</cdr:x>
      <cdr:y>0.66746</cdr:y>
    </cdr:from>
    <cdr:to>
      <cdr:x>0.63582</cdr:x>
      <cdr:y>0.66746</cdr:y>
    </cdr:to>
    <cdr:cxnSp macro="">
      <cdr:nvCxnSpPr>
        <cdr:cNvPr id="3" name="Straight Arrow Connector 2">
          <a:extLst xmlns:a="http://schemas.openxmlformats.org/drawingml/2006/main">
            <a:ext uri="{FF2B5EF4-FFF2-40B4-BE49-F238E27FC236}">
              <a16:creationId xmlns:a16="http://schemas.microsoft.com/office/drawing/2014/main" id="{41D235AD-2821-4598-A213-8CD366DBD920}"/>
            </a:ext>
          </a:extLst>
        </cdr:cNvPr>
        <cdr:cNvCxnSpPr/>
      </cdr:nvCxnSpPr>
      <cdr:spPr>
        <a:xfrm xmlns:a="http://schemas.openxmlformats.org/drawingml/2006/main">
          <a:off x="1273619" y="1609731"/>
          <a:ext cx="397327" cy="0"/>
        </a:xfrm>
        <a:prstGeom xmlns:a="http://schemas.openxmlformats.org/drawingml/2006/main" prst="straightConnector1">
          <a:avLst/>
        </a:prstGeom>
        <a:ln xmlns:a="http://schemas.openxmlformats.org/drawingml/2006/main">
          <a:solidFill>
            <a:schemeClr val="accent2"/>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340800</xdr:colOff>
      <xdr:row>15</xdr:row>
      <xdr:rowOff>125730</xdr:rowOff>
    </xdr:to>
    <xdr:graphicFrame macro="">
      <xdr:nvGraphicFramePr>
        <xdr:cNvPr id="2" name="Chart 1">
          <a:extLst>
            <a:ext uri="{FF2B5EF4-FFF2-40B4-BE49-F238E27FC236}">
              <a16:creationId xmlns:a16="http://schemas.microsoft.com/office/drawing/2014/main" id="{8067B808-FD59-442C-9DD5-D572772BF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7</xdr:col>
      <xdr:colOff>340800</xdr:colOff>
      <xdr:row>36</xdr:row>
      <xdr:rowOff>125730</xdr:rowOff>
    </xdr:to>
    <xdr:graphicFrame macro="">
      <xdr:nvGraphicFramePr>
        <xdr:cNvPr id="3" name="Chart 2">
          <a:extLst>
            <a:ext uri="{FF2B5EF4-FFF2-40B4-BE49-F238E27FC236}">
              <a16:creationId xmlns:a16="http://schemas.microsoft.com/office/drawing/2014/main" id="{8F954ACA-2900-4A1A-A26D-E799DF2D1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39</xdr:row>
      <xdr:rowOff>0</xdr:rowOff>
    </xdr:from>
    <xdr:to>
      <xdr:col>7</xdr:col>
      <xdr:colOff>340800</xdr:colOff>
      <xdr:row>51</xdr:row>
      <xdr:rowOff>125730</xdr:rowOff>
    </xdr:to>
    <xdr:graphicFrame macro="">
      <xdr:nvGraphicFramePr>
        <xdr:cNvPr id="4" name="Chart 3">
          <a:extLst>
            <a:ext uri="{FF2B5EF4-FFF2-40B4-BE49-F238E27FC236}">
              <a16:creationId xmlns:a16="http://schemas.microsoft.com/office/drawing/2014/main" id="{7C0D8054-F3A1-4F4F-87EE-8E4832C24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438150</xdr:colOff>
      <xdr:row>4</xdr:row>
      <xdr:rowOff>38100</xdr:rowOff>
    </xdr:to>
    <xdr:sp macro="" textlink="">
      <xdr:nvSpPr>
        <xdr:cNvPr id="30724" name="Text Box 3">
          <a:extLst>
            <a:ext uri="{FF2B5EF4-FFF2-40B4-BE49-F238E27FC236}">
              <a16:creationId xmlns:a16="http://schemas.microsoft.com/office/drawing/2014/main" id="{572CE851-DAC4-439A-8954-D3C633105A56}"/>
            </a:ext>
          </a:extLst>
        </xdr:cNvPr>
        <xdr:cNvSpPr txBox="1">
          <a:spLocks noChangeArrowheads="1"/>
        </xdr:cNvSpPr>
      </xdr:nvSpPr>
      <xdr:spPr bwMode="auto">
        <a:xfrm>
          <a:off x="0" y="3124200"/>
          <a:ext cx="2266950" cy="228600"/>
        </a:xfrm>
        <a:prstGeom prst="rect">
          <a:avLst/>
        </a:prstGeom>
        <a:solidFill>
          <a:sysClr val="window" lastClr="FFFFFF"/>
        </a:solidFill>
        <a:ln>
          <a:noFill/>
        </a:ln>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A. Employment Growth</a:t>
          </a:r>
        </a:p>
      </xdr:txBody>
    </xdr:sp>
    <xdr:clientData/>
  </xdr:twoCellAnchor>
  <xdr:twoCellAnchor>
    <xdr:from>
      <xdr:col>3</xdr:col>
      <xdr:colOff>581025</xdr:colOff>
      <xdr:row>2</xdr:row>
      <xdr:rowOff>171450</xdr:rowOff>
    </xdr:from>
    <xdr:to>
      <xdr:col>13</xdr:col>
      <xdr:colOff>104775</xdr:colOff>
      <xdr:row>4</xdr:row>
      <xdr:rowOff>19050</xdr:rowOff>
    </xdr:to>
    <xdr:sp macro="" textlink="">
      <xdr:nvSpPr>
        <xdr:cNvPr id="30723" name="Text Box 4">
          <a:extLst>
            <a:ext uri="{FF2B5EF4-FFF2-40B4-BE49-F238E27FC236}">
              <a16:creationId xmlns:a16="http://schemas.microsoft.com/office/drawing/2014/main" id="{B304FFFE-6F5D-4CF3-88C7-B9348785FFB4}"/>
            </a:ext>
          </a:extLst>
        </xdr:cNvPr>
        <xdr:cNvSpPr txBox="1">
          <a:spLocks noChangeArrowheads="1"/>
        </xdr:cNvSpPr>
      </xdr:nvSpPr>
      <xdr:spPr bwMode="auto">
        <a:xfrm>
          <a:off x="5505450" y="723900"/>
          <a:ext cx="5619750" cy="228600"/>
        </a:xfrm>
        <a:prstGeom prst="rect">
          <a:avLst/>
        </a:prstGeom>
        <a:solidFill>
          <a:sysClr val="window" lastClr="FFFFFF"/>
        </a:solidFill>
        <a:ln>
          <a:noFill/>
        </a:ln>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B. Personal Goods Consumption Growth</a:t>
          </a:r>
        </a:p>
      </xdr:txBody>
    </xdr:sp>
    <xdr:clientData/>
  </xdr:twoCellAnchor>
  <xdr:twoCellAnchor>
    <xdr:from>
      <xdr:col>0</xdr:col>
      <xdr:colOff>47625</xdr:colOff>
      <xdr:row>3</xdr:row>
      <xdr:rowOff>180975</xdr:rowOff>
    </xdr:from>
    <xdr:to>
      <xdr:col>0</xdr:col>
      <xdr:colOff>2279015</xdr:colOff>
      <xdr:row>12</xdr:row>
      <xdr:rowOff>30480</xdr:rowOff>
    </xdr:to>
    <xdr:graphicFrame macro="">
      <xdr:nvGraphicFramePr>
        <xdr:cNvPr id="6" name="Chart 5">
          <a:extLst>
            <a:ext uri="{FF2B5EF4-FFF2-40B4-BE49-F238E27FC236}">
              <a16:creationId xmlns:a16="http://schemas.microsoft.com/office/drawing/2014/main" id="{221431C8-0494-46F8-9B5C-E4ABCAA8FD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4</xdr:row>
      <xdr:rowOff>123825</xdr:rowOff>
    </xdr:from>
    <xdr:to>
      <xdr:col>7</xdr:col>
      <xdr:colOff>459740</xdr:colOff>
      <xdr:row>12</xdr:row>
      <xdr:rowOff>163830</xdr:rowOff>
    </xdr:to>
    <xdr:graphicFrame macro="">
      <xdr:nvGraphicFramePr>
        <xdr:cNvPr id="9" name="Chart 8">
          <a:extLst>
            <a:ext uri="{FF2B5EF4-FFF2-40B4-BE49-F238E27FC236}">
              <a16:creationId xmlns:a16="http://schemas.microsoft.com/office/drawing/2014/main" id="{7F1358C4-CDB8-4B04-9B8D-981F4258D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0</xdr:rowOff>
    </xdr:from>
    <xdr:to>
      <xdr:col>3</xdr:col>
      <xdr:colOff>438150</xdr:colOff>
      <xdr:row>17</xdr:row>
      <xdr:rowOff>38100</xdr:rowOff>
    </xdr:to>
    <xdr:sp macro="" textlink="">
      <xdr:nvSpPr>
        <xdr:cNvPr id="10" name="Text Box 3">
          <a:extLst>
            <a:ext uri="{FF2B5EF4-FFF2-40B4-BE49-F238E27FC236}">
              <a16:creationId xmlns:a16="http://schemas.microsoft.com/office/drawing/2014/main" id="{AA999DE5-C3E0-4D80-B508-8AC2FE51D347}"/>
            </a:ext>
          </a:extLst>
        </xdr:cNvPr>
        <xdr:cNvSpPr txBox="1">
          <a:spLocks noChangeArrowheads="1"/>
        </xdr:cNvSpPr>
      </xdr:nvSpPr>
      <xdr:spPr bwMode="auto">
        <a:xfrm>
          <a:off x="0" y="4076700"/>
          <a:ext cx="5362575" cy="228600"/>
        </a:xfrm>
        <a:prstGeom prst="rect">
          <a:avLst/>
        </a:prstGeom>
        <a:solidFill>
          <a:sysClr val="window" lastClr="FFFFFF"/>
        </a:solidFill>
        <a:ln>
          <a:noFill/>
        </a:ln>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A. Employment Growth</a:t>
          </a:r>
        </a:p>
      </xdr:txBody>
    </xdr:sp>
    <xdr:clientData/>
  </xdr:twoCellAnchor>
  <xdr:twoCellAnchor>
    <xdr:from>
      <xdr:col>13</xdr:col>
      <xdr:colOff>0</xdr:colOff>
      <xdr:row>15</xdr:row>
      <xdr:rowOff>0</xdr:rowOff>
    </xdr:from>
    <xdr:to>
      <xdr:col>22</xdr:col>
      <xdr:colOff>133350</xdr:colOff>
      <xdr:row>16</xdr:row>
      <xdr:rowOff>38100</xdr:rowOff>
    </xdr:to>
    <xdr:sp macro="" textlink="">
      <xdr:nvSpPr>
        <xdr:cNvPr id="11" name="Text Box 4">
          <a:extLst>
            <a:ext uri="{FF2B5EF4-FFF2-40B4-BE49-F238E27FC236}">
              <a16:creationId xmlns:a16="http://schemas.microsoft.com/office/drawing/2014/main" id="{DC3D1287-FE09-4EF8-A833-CFC7393B5A55}"/>
            </a:ext>
          </a:extLst>
        </xdr:cNvPr>
        <xdr:cNvSpPr txBox="1">
          <a:spLocks noChangeArrowheads="1"/>
        </xdr:cNvSpPr>
      </xdr:nvSpPr>
      <xdr:spPr bwMode="auto">
        <a:xfrm>
          <a:off x="11020425" y="3886200"/>
          <a:ext cx="5619750" cy="228600"/>
        </a:xfrm>
        <a:prstGeom prst="rect">
          <a:avLst/>
        </a:prstGeom>
        <a:solidFill>
          <a:sysClr val="window" lastClr="FFFFFF"/>
        </a:solidFill>
        <a:ln>
          <a:noFill/>
        </a:ln>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B. Personal Goods Consumption Growth</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0.59785</cdr:x>
      <cdr:y>0.08489</cdr:y>
    </cdr:from>
    <cdr:to>
      <cdr:x>0.85372</cdr:x>
      <cdr:y>0.24361</cdr:y>
    </cdr:to>
    <cdr:sp macro="" textlink="">
      <cdr:nvSpPr>
        <cdr:cNvPr id="2" name="TextBox 1">
          <a:extLst xmlns:a="http://schemas.openxmlformats.org/drawingml/2006/main">
            <a:ext uri="{FF2B5EF4-FFF2-40B4-BE49-F238E27FC236}">
              <a16:creationId xmlns:a16="http://schemas.microsoft.com/office/drawing/2014/main" id="{1C619885-1AB5-41BC-99CE-3BCB70076CE2}"/>
            </a:ext>
          </a:extLst>
        </cdr:cNvPr>
        <cdr:cNvSpPr txBox="1"/>
      </cdr:nvSpPr>
      <cdr:spPr>
        <a:xfrm xmlns:a="http://schemas.openxmlformats.org/drawingml/2006/main">
          <a:off x="1334044" y="132768"/>
          <a:ext cx="570945" cy="2482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56075"/>
              </a:solidFill>
            </a:rPr>
            <a:t>Actual</a:t>
          </a:r>
        </a:p>
      </cdr:txBody>
    </cdr:sp>
  </cdr:relSizeAnchor>
  <cdr:relSizeAnchor xmlns:cdr="http://schemas.openxmlformats.org/drawingml/2006/chartDrawing">
    <cdr:from>
      <cdr:x>0.56482</cdr:x>
      <cdr:y>0.41352</cdr:y>
    </cdr:from>
    <cdr:to>
      <cdr:x>1</cdr:x>
      <cdr:y>0.52116</cdr:y>
    </cdr:to>
    <cdr:sp macro="" textlink="">
      <cdr:nvSpPr>
        <cdr:cNvPr id="3" name="TextBox 1">
          <a:extLst xmlns:a="http://schemas.openxmlformats.org/drawingml/2006/main">
            <a:ext uri="{FF2B5EF4-FFF2-40B4-BE49-F238E27FC236}">
              <a16:creationId xmlns:a16="http://schemas.microsoft.com/office/drawing/2014/main" id="{37C5FD8E-7AEB-4D57-8B2A-679C478FD7D9}"/>
            </a:ext>
          </a:extLst>
        </cdr:cNvPr>
        <cdr:cNvSpPr txBox="1"/>
      </cdr:nvSpPr>
      <cdr:spPr>
        <a:xfrm xmlns:a="http://schemas.openxmlformats.org/drawingml/2006/main">
          <a:off x="1260334" y="997307"/>
          <a:ext cx="971056" cy="259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88E4EE"/>
              </a:solidFill>
              <a:latin typeface="+mn-lt"/>
              <a:ea typeface="+mn-ea"/>
              <a:cs typeface="+mn-cs"/>
            </a:rPr>
            <a:t>Benchmark</a:t>
          </a:r>
          <a:endParaRPr lang="en-IE" sz="1100">
            <a:solidFill>
              <a:srgbClr val="88E4EE"/>
            </a:solidFill>
          </a:endParaRPr>
        </a:p>
      </cdr:txBody>
    </cdr:sp>
  </cdr:relSizeAnchor>
  <cdr:relSizeAnchor xmlns:cdr="http://schemas.openxmlformats.org/drawingml/2006/chartDrawing">
    <cdr:from>
      <cdr:x>0.22507</cdr:x>
      <cdr:y>0.04881</cdr:y>
    </cdr:from>
    <cdr:to>
      <cdr:x>0.54639</cdr:x>
      <cdr:y>0.15645</cdr:y>
    </cdr:to>
    <cdr:sp macro="" textlink="">
      <cdr:nvSpPr>
        <cdr:cNvPr id="4" name="TextBox 1">
          <a:extLst xmlns:a="http://schemas.openxmlformats.org/drawingml/2006/main">
            <a:ext uri="{FF2B5EF4-FFF2-40B4-BE49-F238E27FC236}">
              <a16:creationId xmlns:a16="http://schemas.microsoft.com/office/drawing/2014/main" id="{37C5FD8E-7AEB-4D57-8B2A-679C478FD7D9}"/>
            </a:ext>
          </a:extLst>
        </cdr:cNvPr>
        <cdr:cNvSpPr txBox="1"/>
      </cdr:nvSpPr>
      <cdr:spPr>
        <a:xfrm xmlns:a="http://schemas.openxmlformats.org/drawingml/2006/main">
          <a:off x="502209" y="117717"/>
          <a:ext cx="716991" cy="259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4CAFB8"/>
              </a:solidFill>
            </a:rPr>
            <a:t>LBVAR</a:t>
          </a:r>
        </a:p>
      </cdr:txBody>
    </cdr:sp>
  </cdr:relSizeAnchor>
</c:userShapes>
</file>

<file path=xl/drawings/drawing58.xml><?xml version="1.0" encoding="utf-8"?>
<c:userShapes xmlns:c="http://schemas.openxmlformats.org/drawingml/2006/chart">
  <cdr:relSizeAnchor xmlns:cdr="http://schemas.openxmlformats.org/drawingml/2006/chartDrawing">
    <cdr:from>
      <cdr:x>0.44845</cdr:x>
      <cdr:y>0.04835</cdr:y>
    </cdr:from>
    <cdr:to>
      <cdr:x>0.70432</cdr:x>
      <cdr:y>0.21315</cdr:y>
    </cdr:to>
    <cdr:sp macro="" textlink="">
      <cdr:nvSpPr>
        <cdr:cNvPr id="2" name="TextBox 1">
          <a:extLst xmlns:a="http://schemas.openxmlformats.org/drawingml/2006/main">
            <a:ext uri="{FF2B5EF4-FFF2-40B4-BE49-F238E27FC236}">
              <a16:creationId xmlns:a16="http://schemas.microsoft.com/office/drawing/2014/main" id="{1C619885-1AB5-41BC-99CE-3BCB70076CE2}"/>
            </a:ext>
          </a:extLst>
        </cdr:cNvPr>
        <cdr:cNvSpPr txBox="1"/>
      </cdr:nvSpPr>
      <cdr:spPr>
        <a:xfrm xmlns:a="http://schemas.openxmlformats.org/drawingml/2006/main">
          <a:off x="1000669" y="75618"/>
          <a:ext cx="570945" cy="257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056075"/>
              </a:solidFill>
            </a:rPr>
            <a:t>Actual</a:t>
          </a:r>
        </a:p>
      </cdr:txBody>
    </cdr:sp>
  </cdr:relSizeAnchor>
  <cdr:relSizeAnchor xmlns:cdr="http://schemas.openxmlformats.org/drawingml/2006/chartDrawing">
    <cdr:from>
      <cdr:x>0.50506</cdr:x>
      <cdr:y>0.45006</cdr:y>
    </cdr:from>
    <cdr:to>
      <cdr:x>0.94024</cdr:x>
      <cdr:y>0.5577</cdr:y>
    </cdr:to>
    <cdr:sp macro="" textlink="">
      <cdr:nvSpPr>
        <cdr:cNvPr id="3" name="TextBox 1">
          <a:extLst xmlns:a="http://schemas.openxmlformats.org/drawingml/2006/main">
            <a:ext uri="{FF2B5EF4-FFF2-40B4-BE49-F238E27FC236}">
              <a16:creationId xmlns:a16="http://schemas.microsoft.com/office/drawing/2014/main" id="{37C5FD8E-7AEB-4D57-8B2A-679C478FD7D9}"/>
            </a:ext>
          </a:extLst>
        </cdr:cNvPr>
        <cdr:cNvSpPr txBox="1"/>
      </cdr:nvSpPr>
      <cdr:spPr>
        <a:xfrm xmlns:a="http://schemas.openxmlformats.org/drawingml/2006/main">
          <a:off x="1126984" y="703897"/>
          <a:ext cx="971056" cy="168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88E4EE"/>
              </a:solidFill>
              <a:latin typeface="+mn-lt"/>
              <a:ea typeface="+mn-ea"/>
              <a:cs typeface="+mn-cs"/>
            </a:rPr>
            <a:t>Benchmark</a:t>
          </a:r>
          <a:endParaRPr lang="en-IE" sz="1100">
            <a:solidFill>
              <a:srgbClr val="88E4EE"/>
            </a:solidFill>
          </a:endParaRPr>
        </a:p>
      </cdr:txBody>
    </cdr:sp>
  </cdr:relSizeAnchor>
  <cdr:relSizeAnchor xmlns:cdr="http://schemas.openxmlformats.org/drawingml/2006/chartDrawing">
    <cdr:from>
      <cdr:x>0.67868</cdr:x>
      <cdr:y>0.18279</cdr:y>
    </cdr:from>
    <cdr:to>
      <cdr:x>1</cdr:x>
      <cdr:y>0.29043</cdr:y>
    </cdr:to>
    <cdr:sp macro="" textlink="">
      <cdr:nvSpPr>
        <cdr:cNvPr id="4" name="TextBox 1">
          <a:extLst xmlns:a="http://schemas.openxmlformats.org/drawingml/2006/main">
            <a:ext uri="{FF2B5EF4-FFF2-40B4-BE49-F238E27FC236}">
              <a16:creationId xmlns:a16="http://schemas.microsoft.com/office/drawing/2014/main" id="{37C5FD8E-7AEB-4D57-8B2A-679C478FD7D9}"/>
            </a:ext>
          </a:extLst>
        </cdr:cNvPr>
        <cdr:cNvSpPr txBox="1"/>
      </cdr:nvSpPr>
      <cdr:spPr>
        <a:xfrm xmlns:a="http://schemas.openxmlformats.org/drawingml/2006/main">
          <a:off x="1514400" y="285889"/>
          <a:ext cx="716990" cy="168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rgbClr val="4CAFB8"/>
              </a:solidFill>
            </a:rPr>
            <a:t>LBVAR</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106239</xdr:colOff>
      <xdr:row>2</xdr:row>
      <xdr:rowOff>101112</xdr:rowOff>
    </xdr:from>
    <xdr:to>
      <xdr:col>7</xdr:col>
      <xdr:colOff>240773</xdr:colOff>
      <xdr:row>15</xdr:row>
      <xdr:rowOff>36612</xdr:rowOff>
    </xdr:to>
    <xdr:graphicFrame macro="">
      <xdr:nvGraphicFramePr>
        <xdr:cNvPr id="2" name="Chart 1">
          <a:extLst>
            <a:ext uri="{FF2B5EF4-FFF2-40B4-BE49-F238E27FC236}">
              <a16:creationId xmlns:a16="http://schemas.microsoft.com/office/drawing/2014/main" id="{2103626B-281A-41E3-B233-F7B1E647F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0.2663</cdr:x>
      <cdr:y>0</cdr:y>
    </cdr:from>
    <cdr:to>
      <cdr:x>1</cdr:x>
      <cdr:y>0.11057</cdr:y>
    </cdr:to>
    <cdr:sp macro="" textlink="">
      <cdr:nvSpPr>
        <cdr:cNvPr id="2" name="TextBox 1">
          <a:extLst xmlns:a="http://schemas.openxmlformats.org/drawingml/2006/main">
            <a:ext uri="{FF2B5EF4-FFF2-40B4-BE49-F238E27FC236}">
              <a16:creationId xmlns:a16="http://schemas.microsoft.com/office/drawing/2014/main" id="{43DA7526-F34A-4808-AF74-449D14C62482}"/>
            </a:ext>
          </a:extLst>
        </cdr:cNvPr>
        <cdr:cNvSpPr txBox="1"/>
      </cdr:nvSpPr>
      <cdr:spPr>
        <a:xfrm xmlns:a="http://schemas.openxmlformats.org/drawingml/2006/main">
          <a:off x="603849" y="0"/>
          <a:ext cx="1663736" cy="266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chemeClr val="accent4">
                  <a:lumMod val="50000"/>
                </a:schemeClr>
              </a:solidFill>
              <a:latin typeface="Source Sans Pro" panose="020B0503030403020204" pitchFamily="34" charset="0"/>
              <a:ea typeface="Source Sans Pro" panose="020B0503030403020204" pitchFamily="34" charset="0"/>
            </a:rPr>
            <a:t>Underlying Domestic Demand</a:t>
          </a:r>
        </a:p>
      </cdr:txBody>
    </cdr:sp>
  </cdr:relSizeAnchor>
  <cdr:relSizeAnchor xmlns:cdr="http://schemas.openxmlformats.org/drawingml/2006/chartDrawing">
    <cdr:from>
      <cdr:x>0.65936</cdr:x>
      <cdr:y>0.30012</cdr:y>
    </cdr:from>
    <cdr:to>
      <cdr:x>1</cdr:x>
      <cdr:y>0.47783</cdr:y>
    </cdr:to>
    <cdr:sp macro="" textlink="">
      <cdr:nvSpPr>
        <cdr:cNvPr id="3" name="TextBox 2">
          <a:extLst xmlns:a="http://schemas.openxmlformats.org/drawingml/2006/main">
            <a:ext uri="{FF2B5EF4-FFF2-40B4-BE49-F238E27FC236}">
              <a16:creationId xmlns:a16="http://schemas.microsoft.com/office/drawing/2014/main" id="{8461415D-24FA-41DF-844E-059247F8F1A4}"/>
            </a:ext>
          </a:extLst>
        </cdr:cNvPr>
        <cdr:cNvSpPr txBox="1"/>
      </cdr:nvSpPr>
      <cdr:spPr>
        <a:xfrm xmlns:a="http://schemas.openxmlformats.org/drawingml/2006/main">
          <a:off x="1495424" y="723899"/>
          <a:ext cx="772575"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chemeClr val="accent4"/>
              </a:solidFill>
              <a:latin typeface="Source Sans Pro" panose="020B0503030403020204" pitchFamily="34" charset="0"/>
              <a:ea typeface="Source Sans Pro" panose="020B0503030403020204" pitchFamily="34" charset="0"/>
            </a:rPr>
            <a:t>Consumer Spending</a:t>
          </a:r>
        </a:p>
      </cdr:txBody>
    </cdr:sp>
  </cdr:relSizeAnchor>
</c:userShapes>
</file>

<file path=xl/drawings/drawing60.xml><?xml version="1.0" encoding="utf-8"?>
<c:userShapes xmlns:c="http://schemas.openxmlformats.org/drawingml/2006/chart">
  <cdr:relSizeAnchor xmlns:cdr="http://schemas.openxmlformats.org/drawingml/2006/chartDrawing">
    <cdr:from>
      <cdr:x>0.5452</cdr:x>
      <cdr:y>0.59208</cdr:y>
    </cdr:from>
    <cdr:to>
      <cdr:x>0.95832</cdr:x>
      <cdr:y>0.7398</cdr:y>
    </cdr:to>
    <cdr:sp macro="" textlink="">
      <cdr:nvSpPr>
        <cdr:cNvPr id="4" name="TextBox 3">
          <a:extLst xmlns:a="http://schemas.openxmlformats.org/drawingml/2006/main">
            <a:ext uri="{FF2B5EF4-FFF2-40B4-BE49-F238E27FC236}">
              <a16:creationId xmlns:a16="http://schemas.microsoft.com/office/drawing/2014/main" id="{436C4AF1-4D3F-4DC3-9D06-2A6C25C70364}"/>
            </a:ext>
          </a:extLst>
        </cdr:cNvPr>
        <cdr:cNvSpPr txBox="1"/>
      </cdr:nvSpPr>
      <cdr:spPr>
        <a:xfrm xmlns:a="http://schemas.openxmlformats.org/drawingml/2006/main">
          <a:off x="2512303" y="1428094"/>
          <a:ext cx="1903657" cy="35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solidFill>
                <a:schemeClr val="accent3">
                  <a:lumMod val="50000"/>
                  <a:lumOff val="50000"/>
                </a:schemeClr>
              </a:solidFill>
              <a:latin typeface="Source Sans Pro" panose="020B0503030403020204" pitchFamily="34" charset="0"/>
            </a:rPr>
            <a:t>Expenditure</a:t>
          </a:r>
          <a:endParaRPr lang="en-GB" sz="1100" b="1">
            <a:solidFill>
              <a:schemeClr val="accent3">
                <a:lumMod val="50000"/>
                <a:lumOff val="50000"/>
              </a:schemeClr>
            </a:solidFill>
            <a:latin typeface="Source Sans Pro" panose="020B0503030403020204" pitchFamily="34" charset="0"/>
          </a:endParaRPr>
        </a:p>
      </cdr:txBody>
    </cdr:sp>
  </cdr:relSizeAnchor>
  <cdr:relSizeAnchor xmlns:cdr="http://schemas.openxmlformats.org/drawingml/2006/chartDrawing">
    <cdr:from>
      <cdr:x>0.68545</cdr:x>
      <cdr:y>0.36326</cdr:y>
    </cdr:from>
    <cdr:to>
      <cdr:x>0.94121</cdr:x>
      <cdr:y>0.84048</cdr:y>
    </cdr:to>
    <cdr:sp macro="" textlink="">
      <cdr:nvSpPr>
        <cdr:cNvPr id="5" name="TextBox 1">
          <a:extLst xmlns:a="http://schemas.openxmlformats.org/drawingml/2006/main">
            <a:ext uri="{FF2B5EF4-FFF2-40B4-BE49-F238E27FC236}">
              <a16:creationId xmlns:a16="http://schemas.microsoft.com/office/drawing/2014/main" id="{7B616443-E39B-4F02-9C7F-31FD91FEF39F}"/>
            </a:ext>
          </a:extLst>
        </cdr:cNvPr>
        <cdr:cNvSpPr txBox="1"/>
      </cdr:nvSpPr>
      <cdr:spPr>
        <a:xfrm xmlns:a="http://schemas.openxmlformats.org/drawingml/2006/main">
          <a:off x="3158537" y="876185"/>
          <a:ext cx="1178580" cy="11510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4">
                  <a:lumMod val="75000"/>
                </a:schemeClr>
              </a:solidFill>
              <a:latin typeface="Source Sans Pro" panose="020B0503030403020204" pitchFamily="34" charset="0"/>
            </a:rPr>
            <a:t>Revenue (exc. corporation tax)</a:t>
          </a:r>
          <a:endParaRPr lang="en-GB" sz="1050" b="1">
            <a:solidFill>
              <a:schemeClr val="accent4">
                <a:lumMod val="75000"/>
              </a:schemeClr>
            </a:solidFill>
            <a:latin typeface="Source Sans Pro" panose="020B0503030403020204" pitchFamily="34" charset="0"/>
          </a:endParaRPr>
        </a:p>
      </cdr:txBody>
    </cdr:sp>
  </cdr:relSizeAnchor>
  <cdr:relSizeAnchor xmlns:cdr="http://schemas.openxmlformats.org/drawingml/2006/chartDrawing">
    <cdr:from>
      <cdr:x>0.72555</cdr:x>
      <cdr:y>0.01196</cdr:y>
    </cdr:from>
    <cdr:to>
      <cdr:x>0.99498</cdr:x>
      <cdr:y>0.32469</cdr:y>
    </cdr:to>
    <cdr:sp macro="" textlink="">
      <cdr:nvSpPr>
        <cdr:cNvPr id="6" name="TextBox 1">
          <a:extLst xmlns:a="http://schemas.openxmlformats.org/drawingml/2006/main">
            <a:ext uri="{FF2B5EF4-FFF2-40B4-BE49-F238E27FC236}">
              <a16:creationId xmlns:a16="http://schemas.microsoft.com/office/drawing/2014/main" id="{A2DCB40F-0CE9-4FE8-B088-85E790942D6E}"/>
            </a:ext>
          </a:extLst>
        </cdr:cNvPr>
        <cdr:cNvSpPr txBox="1"/>
      </cdr:nvSpPr>
      <cdr:spPr>
        <a:xfrm xmlns:a="http://schemas.openxmlformats.org/drawingml/2006/main">
          <a:off x="3343323" y="28855"/>
          <a:ext cx="1241534" cy="7543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chemeClr val="accent2">
                  <a:lumMod val="75000"/>
                </a:schemeClr>
              </a:solidFill>
              <a:latin typeface="Source Sans Pro" panose="020B0503030403020204" pitchFamily="34" charset="0"/>
            </a:rPr>
            <a:t>Revenue </a:t>
          </a:r>
          <a:endParaRPr lang="en-GB" sz="1050">
            <a:solidFill>
              <a:schemeClr val="accent2">
                <a:lumMod val="75000"/>
              </a:schemeClr>
            </a:solidFill>
            <a:latin typeface="Source Sans Pro" panose="020B0503030403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19050</xdr:colOff>
      <xdr:row>3</xdr:row>
      <xdr:rowOff>57150</xdr:rowOff>
    </xdr:to>
    <xdr:sp macro="" textlink="">
      <xdr:nvSpPr>
        <xdr:cNvPr id="2" name="Text Box 13">
          <a:extLst>
            <a:ext uri="{FF2B5EF4-FFF2-40B4-BE49-F238E27FC236}">
              <a16:creationId xmlns:a16="http://schemas.microsoft.com/office/drawing/2014/main" id="{8129191B-6DA6-4A75-B640-AE8BB52ECB03}"/>
            </a:ext>
          </a:extLst>
        </xdr:cNvPr>
        <xdr:cNvSpPr txBox="1">
          <a:spLocks noChangeArrowheads="1"/>
        </xdr:cNvSpPr>
      </xdr:nvSpPr>
      <xdr:spPr bwMode="auto">
        <a:xfrm>
          <a:off x="609600" y="571500"/>
          <a:ext cx="55721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Times New Roman" panose="02020603050405020304" pitchFamily="18" charset="0"/>
            </a:rPr>
            <a:t>A. Primary spending                             B.  Revenue                                            C. Balance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 </a:t>
          </a:r>
          <a:endParaRPr lang="en-GB" sz="9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3</xdr:row>
      <xdr:rowOff>85725</xdr:rowOff>
    </xdr:from>
    <xdr:to>
      <xdr:col>2</xdr:col>
      <xdr:colOff>258150</xdr:colOff>
      <xdr:row>16</xdr:row>
      <xdr:rowOff>0</xdr:rowOff>
    </xdr:to>
    <xdr:graphicFrame macro="">
      <xdr:nvGraphicFramePr>
        <xdr:cNvPr id="3" name="Chart 2">
          <a:extLst>
            <a:ext uri="{FF2B5EF4-FFF2-40B4-BE49-F238E27FC236}">
              <a16:creationId xmlns:a16="http://schemas.microsoft.com/office/drawing/2014/main" id="{CD2E0B2D-952A-46A0-8FDA-30E07B433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323850</xdr:colOff>
      <xdr:row>3</xdr:row>
      <xdr:rowOff>85725</xdr:rowOff>
    </xdr:from>
    <xdr:to>
      <xdr:col>5</xdr:col>
      <xdr:colOff>635</xdr:colOff>
      <xdr:row>16</xdr:row>
      <xdr:rowOff>0</xdr:rowOff>
    </xdr:to>
    <xdr:graphicFrame macro="">
      <xdr:nvGraphicFramePr>
        <xdr:cNvPr id="4" name="Chart 3">
          <a:extLst>
            <a:ext uri="{FF2B5EF4-FFF2-40B4-BE49-F238E27FC236}">
              <a16:creationId xmlns:a16="http://schemas.microsoft.com/office/drawing/2014/main" id="{479B2DD3-43FC-4BF9-82D1-72AC40E17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85725</xdr:colOff>
      <xdr:row>3</xdr:row>
      <xdr:rowOff>57150</xdr:rowOff>
    </xdr:from>
    <xdr:to>
      <xdr:col>7</xdr:col>
      <xdr:colOff>353060</xdr:colOff>
      <xdr:row>15</xdr:row>
      <xdr:rowOff>182880</xdr:rowOff>
    </xdr:to>
    <xdr:graphicFrame macro="">
      <xdr:nvGraphicFramePr>
        <xdr:cNvPr id="5" name="Chart 4">
          <a:extLst>
            <a:ext uri="{FF2B5EF4-FFF2-40B4-BE49-F238E27FC236}">
              <a16:creationId xmlns:a16="http://schemas.microsoft.com/office/drawing/2014/main" id="{D2ABDA9E-7BD0-4821-92D8-B72B65B9B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0.55398</cdr:x>
      <cdr:y>0.11345</cdr:y>
    </cdr:from>
    <cdr:to>
      <cdr:x>0.90415</cdr:x>
      <cdr:y>0.23749</cdr:y>
    </cdr:to>
    <cdr:sp macro="" textlink="">
      <cdr:nvSpPr>
        <cdr:cNvPr id="3" name="TextBox 1">
          <a:extLst xmlns:a="http://schemas.openxmlformats.org/drawingml/2006/main"/>
        </cdr:cNvPr>
        <cdr:cNvSpPr txBox="1"/>
      </cdr:nvSpPr>
      <cdr:spPr>
        <a:xfrm xmlns:a="http://schemas.openxmlformats.org/drawingml/2006/main">
          <a:off x="914261" y="273605"/>
          <a:ext cx="577919" cy="299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solidFill>
                <a:srgbClr val="E942BC"/>
              </a:solidFill>
              <a:latin typeface="Source Sans Pro" panose="020B0503030403020204" pitchFamily="34" charset="0"/>
            </a:rPr>
            <a:t>Budget 2020</a:t>
          </a:r>
        </a:p>
      </cdr:txBody>
    </cdr:sp>
  </cdr:relSizeAnchor>
  <cdr:relSizeAnchor xmlns:cdr="http://schemas.openxmlformats.org/drawingml/2006/chartDrawing">
    <cdr:from>
      <cdr:x>0.1539</cdr:x>
      <cdr:y>0.66483</cdr:y>
    </cdr:from>
    <cdr:to>
      <cdr:x>0.63101</cdr:x>
      <cdr:y>0.73855</cdr:y>
    </cdr:to>
    <cdr:sp macro="" textlink="">
      <cdr:nvSpPr>
        <cdr:cNvPr id="5" name="TextBox 1">
          <a:extLst xmlns:a="http://schemas.openxmlformats.org/drawingml/2006/main"/>
        </cdr:cNvPr>
        <cdr:cNvSpPr txBox="1"/>
      </cdr:nvSpPr>
      <cdr:spPr>
        <a:xfrm xmlns:a="http://schemas.openxmlformats.org/drawingml/2006/main">
          <a:off x="253991" y="1603390"/>
          <a:ext cx="787406" cy="1777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solidFill>
                <a:srgbClr val="A2B1CE"/>
              </a:solidFill>
              <a:latin typeface="Source Sans Pro" panose="020B0503030403020204" pitchFamily="34" charset="0"/>
            </a:rPr>
            <a:t>Budget 2013</a:t>
          </a:r>
        </a:p>
      </cdr:txBody>
    </cdr:sp>
  </cdr:relSizeAnchor>
</c:userShapes>
</file>

<file path=xl/drawings/drawing63.xml><?xml version="1.0" encoding="utf-8"?>
<c:userShapes xmlns:c="http://schemas.openxmlformats.org/drawingml/2006/chart">
  <cdr:relSizeAnchor xmlns:cdr="http://schemas.openxmlformats.org/drawingml/2006/chartDrawing">
    <cdr:from>
      <cdr:x>0.1926</cdr:x>
      <cdr:y>0.67931</cdr:y>
    </cdr:from>
    <cdr:to>
      <cdr:x>0.67026</cdr:x>
      <cdr:y>0.75303</cdr:y>
    </cdr:to>
    <cdr:sp macro="" textlink="">
      <cdr:nvSpPr>
        <cdr:cNvPr id="3" name="TextBox 1">
          <a:extLst xmlns:a="http://schemas.openxmlformats.org/drawingml/2006/main"/>
        </cdr:cNvPr>
        <cdr:cNvSpPr txBox="1"/>
      </cdr:nvSpPr>
      <cdr:spPr>
        <a:xfrm xmlns:a="http://schemas.openxmlformats.org/drawingml/2006/main">
          <a:off x="317493" y="1638312"/>
          <a:ext cx="787404" cy="1777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solidFill>
                <a:srgbClr val="A2B1CE"/>
              </a:solidFill>
              <a:latin typeface="Source Sans Pro" panose="020B0503030403020204" pitchFamily="34" charset="0"/>
            </a:rPr>
            <a:t>Budget 2013</a:t>
          </a:r>
        </a:p>
      </cdr:txBody>
    </cdr:sp>
  </cdr:relSizeAnchor>
  <cdr:relSizeAnchor xmlns:cdr="http://schemas.openxmlformats.org/drawingml/2006/chartDrawing">
    <cdr:from>
      <cdr:x>0.43569</cdr:x>
      <cdr:y>0.10269</cdr:y>
    </cdr:from>
    <cdr:to>
      <cdr:x>0.75541</cdr:x>
      <cdr:y>0.21854</cdr:y>
    </cdr:to>
    <cdr:sp macro="" textlink="">
      <cdr:nvSpPr>
        <cdr:cNvPr id="4" name="TextBox 1">
          <a:extLst xmlns:a="http://schemas.openxmlformats.org/drawingml/2006/main"/>
        </cdr:cNvPr>
        <cdr:cNvSpPr txBox="1"/>
      </cdr:nvSpPr>
      <cdr:spPr>
        <a:xfrm xmlns:a="http://schemas.openxmlformats.org/drawingml/2006/main">
          <a:off x="718212" y="247661"/>
          <a:ext cx="527046" cy="2793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solidFill>
                <a:srgbClr val="E942BC"/>
              </a:solidFill>
              <a:latin typeface="Source Sans Pro" panose="020B0503030403020204" pitchFamily="34" charset="0"/>
            </a:rPr>
            <a:t>Budget 2020</a:t>
          </a:r>
        </a:p>
      </cdr:txBody>
    </cdr:sp>
  </cdr:relSizeAnchor>
</c:userShapes>
</file>

<file path=xl/drawings/drawing64.xml><?xml version="1.0" encoding="utf-8"?>
<c:userShapes xmlns:c="http://schemas.openxmlformats.org/drawingml/2006/chart">
  <cdr:relSizeAnchor xmlns:cdr="http://schemas.openxmlformats.org/drawingml/2006/chartDrawing">
    <cdr:from>
      <cdr:x>0.62624</cdr:x>
      <cdr:y>0.52491</cdr:y>
    </cdr:from>
    <cdr:to>
      <cdr:x>0.98679</cdr:x>
      <cdr:y>0.59863</cdr:y>
    </cdr:to>
    <cdr:sp macro="" textlink="">
      <cdr:nvSpPr>
        <cdr:cNvPr id="3" name="TextBox 1">
          <a:extLst xmlns:a="http://schemas.openxmlformats.org/drawingml/2006/main"/>
        </cdr:cNvPr>
        <cdr:cNvSpPr txBox="1"/>
      </cdr:nvSpPr>
      <cdr:spPr>
        <a:xfrm xmlns:a="http://schemas.openxmlformats.org/drawingml/2006/main">
          <a:off x="1032336" y="1265936"/>
          <a:ext cx="594352" cy="1777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solidFill>
                <a:srgbClr val="E942BC"/>
              </a:solidFill>
              <a:latin typeface="Source Sans Pro" panose="020B0503030403020204" pitchFamily="34" charset="0"/>
            </a:rPr>
            <a:t>Budget 2020</a:t>
          </a:r>
        </a:p>
      </cdr:txBody>
    </cdr:sp>
  </cdr:relSizeAnchor>
  <cdr:relSizeAnchor xmlns:cdr="http://schemas.openxmlformats.org/drawingml/2006/chartDrawing">
    <cdr:from>
      <cdr:x>0.1849</cdr:x>
      <cdr:y>0.7109</cdr:y>
    </cdr:from>
    <cdr:to>
      <cdr:x>0.58552</cdr:x>
      <cdr:y>0.78462</cdr:y>
    </cdr:to>
    <cdr:sp macro="" textlink="">
      <cdr:nvSpPr>
        <cdr:cNvPr id="5" name="TextBox 1">
          <a:extLst xmlns:a="http://schemas.openxmlformats.org/drawingml/2006/main"/>
        </cdr:cNvPr>
        <cdr:cNvSpPr txBox="1"/>
      </cdr:nvSpPr>
      <cdr:spPr>
        <a:xfrm xmlns:a="http://schemas.openxmlformats.org/drawingml/2006/main">
          <a:off x="304800" y="1714499"/>
          <a:ext cx="660406" cy="1777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solidFill>
                <a:srgbClr val="A2B1CE"/>
              </a:solidFill>
              <a:latin typeface="Source Sans Pro" panose="020B0503030403020204" pitchFamily="34" charset="0"/>
            </a:rPr>
            <a:t>SPU 2014</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11906</xdr:colOff>
      <xdr:row>3</xdr:row>
      <xdr:rowOff>23812</xdr:rowOff>
    </xdr:from>
    <xdr:to>
      <xdr:col>3</xdr:col>
      <xdr:colOff>412725</xdr:colOff>
      <xdr:row>15</xdr:row>
      <xdr:rowOff>149812</xdr:rowOff>
    </xdr:to>
    <xdr:graphicFrame macro="">
      <xdr:nvGraphicFramePr>
        <xdr:cNvPr id="2" name="Chart 1">
          <a:extLst>
            <a:ext uri="{FF2B5EF4-FFF2-40B4-BE49-F238E27FC236}">
              <a16:creationId xmlns:a16="http://schemas.microsoft.com/office/drawing/2014/main" id="{E987D3B4-85D8-4519-9C58-7D74A5DF3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400819</xdr:colOff>
      <xdr:row>15</xdr:row>
      <xdr:rowOff>126000</xdr:rowOff>
    </xdr:to>
    <xdr:graphicFrame macro="">
      <xdr:nvGraphicFramePr>
        <xdr:cNvPr id="3" name="Chart 2">
          <a:extLst>
            <a:ext uri="{FF2B5EF4-FFF2-40B4-BE49-F238E27FC236}">
              <a16:creationId xmlns:a16="http://schemas.microsoft.com/office/drawing/2014/main" id="{0D51B8BD-1771-49BD-8E34-B9CC2A963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19050</xdr:colOff>
      <xdr:row>92</xdr:row>
      <xdr:rowOff>76200</xdr:rowOff>
    </xdr:from>
    <xdr:to>
      <xdr:col>11</xdr:col>
      <xdr:colOff>514350</xdr:colOff>
      <xdr:row>112</xdr:row>
      <xdr:rowOff>171450</xdr:rowOff>
    </xdr:to>
    <xdr:graphicFrame macro="">
      <xdr:nvGraphicFramePr>
        <xdr:cNvPr id="2" name="Chart 1">
          <a:extLst>
            <a:ext uri="{FF2B5EF4-FFF2-40B4-BE49-F238E27FC236}">
              <a16:creationId xmlns:a16="http://schemas.microsoft.com/office/drawing/2014/main" id="{5BBBDA6C-3453-4FF9-979F-D15575788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71255</xdr:colOff>
      <xdr:row>2</xdr:row>
      <xdr:rowOff>6593</xdr:rowOff>
    </xdr:from>
    <xdr:to>
      <xdr:col>7</xdr:col>
      <xdr:colOff>409674</xdr:colOff>
      <xdr:row>14</xdr:row>
      <xdr:rowOff>84968</xdr:rowOff>
    </xdr:to>
    <xdr:graphicFrame macro="">
      <xdr:nvGraphicFramePr>
        <xdr:cNvPr id="3" name="Chart 2">
          <a:extLst>
            <a:ext uri="{FF2B5EF4-FFF2-40B4-BE49-F238E27FC236}">
              <a16:creationId xmlns:a16="http://schemas.microsoft.com/office/drawing/2014/main" id="{1A74A187-0313-4138-AAD8-A1868B0DE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0.88285</cdr:x>
      <cdr:y>0.72867</cdr:y>
    </cdr:from>
    <cdr:to>
      <cdr:x>0.94763</cdr:x>
      <cdr:y>0.83004</cdr:y>
    </cdr:to>
    <cdr:sp macro="" textlink="">
      <cdr:nvSpPr>
        <cdr:cNvPr id="2" name="Teardrop 1"/>
        <cdr:cNvSpPr/>
      </cdr:nvSpPr>
      <cdr:spPr>
        <a:xfrm xmlns:a="http://schemas.openxmlformats.org/drawingml/2006/main" rot="13478684">
          <a:off x="5819105" y="2845634"/>
          <a:ext cx="426980" cy="395891"/>
        </a:xfrm>
        <a:prstGeom xmlns:a="http://schemas.openxmlformats.org/drawingml/2006/main" prst="teardrop">
          <a:avLst>
            <a:gd name="adj" fmla="val 109520"/>
          </a:avLst>
        </a:prstGeom>
        <a:solidFill xmlns:a="http://schemas.openxmlformats.org/drawingml/2006/main">
          <a:schemeClr val="bg1">
            <a:lumMod val="95000"/>
          </a:schemeClr>
        </a:solidFill>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0.8767</cdr:x>
      <cdr:y>0.74634</cdr:y>
    </cdr:from>
    <cdr:to>
      <cdr:x>0.96063</cdr:x>
      <cdr:y>0.79512</cdr:y>
    </cdr:to>
    <cdr:sp macro="" textlink="">
      <cdr:nvSpPr>
        <cdr:cNvPr id="3" name="TextBox 2"/>
        <cdr:cNvSpPr txBox="1"/>
      </cdr:nvSpPr>
      <cdr:spPr>
        <a:xfrm xmlns:a="http://schemas.openxmlformats.org/drawingml/2006/main">
          <a:off x="5778599" y="2914640"/>
          <a:ext cx="553208" cy="190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t>18.7% </a:t>
          </a:r>
        </a:p>
      </cdr:txBody>
    </cdr:sp>
  </cdr:relSizeAnchor>
  <cdr:relSizeAnchor xmlns:cdr="http://schemas.openxmlformats.org/drawingml/2006/chartDrawing">
    <cdr:from>
      <cdr:x>0.79245</cdr:x>
      <cdr:y>0.31545</cdr:y>
    </cdr:from>
    <cdr:to>
      <cdr:x>0.85787</cdr:x>
      <cdr:y>0.41367</cdr:y>
    </cdr:to>
    <cdr:sp macro="" textlink="">
      <cdr:nvSpPr>
        <cdr:cNvPr id="4" name="Teardrop 3"/>
        <cdr:cNvSpPr/>
      </cdr:nvSpPr>
      <cdr:spPr>
        <a:xfrm xmlns:a="http://schemas.openxmlformats.org/drawingml/2006/main" rot="13478684">
          <a:off x="5223262" y="1231895"/>
          <a:ext cx="431203" cy="383574"/>
        </a:xfrm>
        <a:prstGeom xmlns:a="http://schemas.openxmlformats.org/drawingml/2006/main" prst="teardrop">
          <a:avLst>
            <a:gd name="adj" fmla="val 109520"/>
          </a:avLst>
        </a:prstGeom>
        <a:solidFill xmlns:a="http://schemas.openxmlformats.org/drawingml/2006/main">
          <a:schemeClr val="bg1">
            <a:lumMod val="95000"/>
          </a:schemeClr>
        </a:solidFill>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0.78137</cdr:x>
      <cdr:y>0.33496</cdr:y>
    </cdr:from>
    <cdr:to>
      <cdr:x>0.8653</cdr:x>
      <cdr:y>0.38374</cdr:y>
    </cdr:to>
    <cdr:sp macro="" textlink="">
      <cdr:nvSpPr>
        <cdr:cNvPr id="5" name="TextBox 1"/>
        <cdr:cNvSpPr txBox="1"/>
      </cdr:nvSpPr>
      <cdr:spPr>
        <a:xfrm xmlns:a="http://schemas.openxmlformats.org/drawingml/2006/main">
          <a:off x="5150230" y="1308086"/>
          <a:ext cx="553208" cy="190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t>16.4% </a:t>
          </a:r>
        </a:p>
      </cdr:txBody>
    </cdr:sp>
  </cdr:relSizeAnchor>
  <cdr:relSizeAnchor xmlns:cdr="http://schemas.openxmlformats.org/drawingml/2006/chartDrawing">
    <cdr:from>
      <cdr:x>0.01267</cdr:x>
      <cdr:y>0.0561</cdr:y>
    </cdr:from>
    <cdr:to>
      <cdr:x>0.01267</cdr:x>
      <cdr:y>0.93902</cdr:y>
    </cdr:to>
    <cdr:cxnSp macro="">
      <cdr:nvCxnSpPr>
        <cdr:cNvPr id="7" name="Straight Arrow Connector 6">
          <a:extLst xmlns:a="http://schemas.openxmlformats.org/drawingml/2006/main">
            <a:ext uri="{FF2B5EF4-FFF2-40B4-BE49-F238E27FC236}">
              <a16:creationId xmlns:a16="http://schemas.microsoft.com/office/drawing/2014/main" id="{728D1436-CCA4-473B-9DB9-94440198A28E}"/>
            </a:ext>
          </a:extLst>
        </cdr:cNvPr>
        <cdr:cNvCxnSpPr/>
      </cdr:nvCxnSpPr>
      <cdr:spPr>
        <a:xfrm xmlns:a="http://schemas.openxmlformats.org/drawingml/2006/main">
          <a:off x="76200" y="219075"/>
          <a:ext cx="0" cy="3448050"/>
        </a:xfrm>
        <a:prstGeom xmlns:a="http://schemas.openxmlformats.org/drawingml/2006/main" prst="straightConnector1">
          <a:avLst/>
        </a:prstGeom>
        <a:ln xmlns:a="http://schemas.openxmlformats.org/drawingml/2006/main" w="15875">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0.71958</cdr:x>
      <cdr:y>0.14687</cdr:y>
    </cdr:from>
    <cdr:to>
      <cdr:x>0.82638</cdr:x>
      <cdr:y>0.20459</cdr:y>
    </cdr:to>
    <cdr:cxnSp macro="">
      <cdr:nvCxnSpPr>
        <cdr:cNvPr id="3" name="Straight Arrow Connector 2">
          <a:extLst xmlns:a="http://schemas.openxmlformats.org/drawingml/2006/main">
            <a:ext uri="{FF2B5EF4-FFF2-40B4-BE49-F238E27FC236}">
              <a16:creationId xmlns:a16="http://schemas.microsoft.com/office/drawing/2014/main" id="{AA047ABB-7F87-4292-B0B1-3620EA9490FC}"/>
            </a:ext>
          </a:extLst>
        </cdr:cNvPr>
        <cdr:cNvCxnSpPr/>
      </cdr:nvCxnSpPr>
      <cdr:spPr>
        <a:xfrm xmlns:a="http://schemas.openxmlformats.org/drawingml/2006/main" flipH="1" flipV="1">
          <a:off x="3307373" y="354259"/>
          <a:ext cx="490904" cy="139211"/>
        </a:xfrm>
        <a:prstGeom xmlns:a="http://schemas.openxmlformats.org/drawingml/2006/main" prst="straightConnector1">
          <a:avLst/>
        </a:prstGeom>
        <a:ln xmlns:a="http://schemas.openxmlformats.org/drawingml/2006/main">
          <a:solidFill>
            <a:schemeClr val="accent4">
              <a:lumMod val="75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0.56862</cdr:x>
      <cdr:y>0.05498</cdr:y>
    </cdr:from>
    <cdr:to>
      <cdr:x>0.79339</cdr:x>
      <cdr:y>0.24636</cdr:y>
    </cdr:to>
    <cdr:sp macro="" textlink="">
      <cdr:nvSpPr>
        <cdr:cNvPr id="4" name="TextBox 3"/>
        <cdr:cNvSpPr txBox="1"/>
      </cdr:nvSpPr>
      <cdr:spPr>
        <a:xfrm xmlns:a="http://schemas.openxmlformats.org/drawingml/2006/main">
          <a:off x="2609372" y="132618"/>
          <a:ext cx="1031448" cy="461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solidFill>
                <a:schemeClr val="accent4">
                  <a:lumMod val="75000"/>
                </a:schemeClr>
              </a:solidFill>
              <a:latin typeface="Source sans pro"/>
            </a:rPr>
            <a:t>SPU 2019 forecasts</a:t>
          </a:r>
        </a:p>
      </cdr:txBody>
    </cdr:sp>
  </cdr:relSizeAnchor>
  <cdr:relSizeAnchor xmlns:cdr="http://schemas.openxmlformats.org/drawingml/2006/chartDrawing">
    <cdr:from>
      <cdr:x>0.80176</cdr:x>
      <cdr:y>0.00132</cdr:y>
    </cdr:from>
    <cdr:to>
      <cdr:x>1</cdr:x>
      <cdr:y>0.14782</cdr:y>
    </cdr:to>
    <cdr:sp macro="" textlink="">
      <cdr:nvSpPr>
        <cdr:cNvPr id="5" name="TextBox 1"/>
        <cdr:cNvSpPr txBox="1"/>
      </cdr:nvSpPr>
      <cdr:spPr>
        <a:xfrm xmlns:a="http://schemas.openxmlformats.org/drawingml/2006/main">
          <a:off x="3679215" y="3177"/>
          <a:ext cx="909735" cy="3533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chemeClr val="accent2">
                  <a:lumMod val="75000"/>
                </a:schemeClr>
              </a:solidFill>
              <a:latin typeface="Source sans pro"/>
            </a:rPr>
            <a:t>Budget 2020 forecasts</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416560</xdr:colOff>
      <xdr:row>14</xdr:row>
      <xdr:rowOff>125730</xdr:rowOff>
    </xdr:to>
    <xdr:graphicFrame macro="">
      <xdr:nvGraphicFramePr>
        <xdr:cNvPr id="2" name="Chart 1">
          <a:extLst>
            <a:ext uri="{FF2B5EF4-FFF2-40B4-BE49-F238E27FC236}">
              <a16:creationId xmlns:a16="http://schemas.microsoft.com/office/drawing/2014/main" id="{702BFA54-BCD1-4342-A27C-C6289D92C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6</xdr:row>
      <xdr:rowOff>0</xdr:rowOff>
    </xdr:from>
    <xdr:to>
      <xdr:col>14</xdr:col>
      <xdr:colOff>400050</xdr:colOff>
      <xdr:row>8</xdr:row>
      <xdr:rowOff>19050</xdr:rowOff>
    </xdr:to>
    <xdr:sp macro="" textlink="">
      <xdr:nvSpPr>
        <xdr:cNvPr id="9" name="Text Box 11">
          <a:extLst>
            <a:ext uri="{FF2B5EF4-FFF2-40B4-BE49-F238E27FC236}">
              <a16:creationId xmlns:a16="http://schemas.microsoft.com/office/drawing/2014/main" id="{68450F64-788D-4998-8EF7-A86418993A92}"/>
            </a:ext>
          </a:extLst>
        </xdr:cNvPr>
        <xdr:cNvSpPr txBox="1">
          <a:spLocks noChangeArrowheads="1"/>
        </xdr:cNvSpPr>
      </xdr:nvSpPr>
      <xdr:spPr bwMode="auto">
        <a:xfrm>
          <a:off x="8448675" y="4572000"/>
          <a:ext cx="2286000" cy="4476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a:t>
          </a:r>
          <a:r>
            <a:rPr lang="en-IE" sz="700" b="1" i="0" u="none" strike="noStrike" baseline="0">
              <a:solidFill>
                <a:srgbClr val="0060B0"/>
              </a:solidFill>
              <a:latin typeface="Times New Roman"/>
              <a:cs typeface="Times New Roman"/>
            </a:rPr>
            <a:t>       </a:t>
          </a:r>
          <a:r>
            <a:rPr lang="en-IE" sz="900" b="1" i="0" u="none" strike="noStrike" baseline="0">
              <a:solidFill>
                <a:srgbClr val="0060B0"/>
              </a:solidFill>
              <a:latin typeface="Calibri"/>
              <a:cs typeface="Calibri"/>
            </a:rPr>
            <a:t>Sentiment indicators weaken </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Calibri"/>
              <a:cs typeface="Calibri"/>
            </a:rPr>
            <a:t>(level, average = 0)</a:t>
          </a:r>
        </a:p>
      </xdr:txBody>
    </xdr:sp>
    <xdr:clientData/>
  </xdr:twoCellAnchor>
  <xdr:twoCellAnchor>
    <xdr:from>
      <xdr:col>14</xdr:col>
      <xdr:colOff>581024</xdr:colOff>
      <xdr:row>6</xdr:row>
      <xdr:rowOff>28574</xdr:rowOff>
    </xdr:from>
    <xdr:to>
      <xdr:col>19</xdr:col>
      <xdr:colOff>9525</xdr:colOff>
      <xdr:row>8</xdr:row>
      <xdr:rowOff>95250</xdr:rowOff>
    </xdr:to>
    <xdr:sp macro="" textlink="">
      <xdr:nvSpPr>
        <xdr:cNvPr id="10" name="Text Box 12">
          <a:extLst>
            <a:ext uri="{FF2B5EF4-FFF2-40B4-BE49-F238E27FC236}">
              <a16:creationId xmlns:a16="http://schemas.microsoft.com/office/drawing/2014/main" id="{9980E210-AEAB-46E8-9BB0-037AC0A5F51E}"/>
            </a:ext>
          </a:extLst>
        </xdr:cNvPr>
        <xdr:cNvSpPr txBox="1">
          <a:spLocks noChangeArrowheads="1"/>
        </xdr:cNvSpPr>
      </xdr:nvSpPr>
      <xdr:spPr bwMode="auto">
        <a:xfrm>
          <a:off x="11915774" y="1295399"/>
          <a:ext cx="2381251" cy="49530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B. Purchases of consumer durables moderate</a:t>
          </a:r>
        </a:p>
      </xdr:txBody>
    </xdr:sp>
    <xdr:clientData/>
  </xdr:twoCellAnchor>
  <xdr:twoCellAnchor>
    <xdr:from>
      <xdr:col>15</xdr:col>
      <xdr:colOff>9525</xdr:colOff>
      <xdr:row>8</xdr:row>
      <xdr:rowOff>0</xdr:rowOff>
    </xdr:from>
    <xdr:to>
      <xdr:col>18</xdr:col>
      <xdr:colOff>505460</xdr:colOff>
      <xdr:row>20</xdr:row>
      <xdr:rowOff>125730</xdr:rowOff>
    </xdr:to>
    <xdr:graphicFrame macro="">
      <xdr:nvGraphicFramePr>
        <xdr:cNvPr id="11" name="Chart 10">
          <a:extLst>
            <a:ext uri="{FF2B5EF4-FFF2-40B4-BE49-F238E27FC236}">
              <a16:creationId xmlns:a16="http://schemas.microsoft.com/office/drawing/2014/main" id="{193CA1D5-3D5B-4675-A92F-03F527C6B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xdr:row>
      <xdr:rowOff>0</xdr:rowOff>
    </xdr:from>
    <xdr:to>
      <xdr:col>14</xdr:col>
      <xdr:colOff>381635</xdr:colOff>
      <xdr:row>20</xdr:row>
      <xdr:rowOff>125730</xdr:rowOff>
    </xdr:to>
    <xdr:graphicFrame macro="">
      <xdr:nvGraphicFramePr>
        <xdr:cNvPr id="12" name="Chart 11">
          <a:extLst>
            <a:ext uri="{FF2B5EF4-FFF2-40B4-BE49-F238E27FC236}">
              <a16:creationId xmlns:a16="http://schemas.microsoft.com/office/drawing/2014/main" id="{495849AC-3F20-4C99-96A7-B9920F405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22</xdr:row>
      <xdr:rowOff>0</xdr:rowOff>
    </xdr:from>
    <xdr:to>
      <xdr:col>14</xdr:col>
      <xdr:colOff>381635</xdr:colOff>
      <xdr:row>34</xdr:row>
      <xdr:rowOff>125730</xdr:rowOff>
    </xdr:to>
    <xdr:graphicFrame macro="">
      <xdr:nvGraphicFramePr>
        <xdr:cNvPr id="13" name="Chart 12">
          <a:extLst>
            <a:ext uri="{FF2B5EF4-FFF2-40B4-BE49-F238E27FC236}">
              <a16:creationId xmlns:a16="http://schemas.microsoft.com/office/drawing/2014/main" id="{4F743F81-708D-4B8A-980F-A451786D4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20</xdr:row>
      <xdr:rowOff>76200</xdr:rowOff>
    </xdr:from>
    <xdr:to>
      <xdr:col>14</xdr:col>
      <xdr:colOff>381000</xdr:colOff>
      <xdr:row>21</xdr:row>
      <xdr:rowOff>152400</xdr:rowOff>
    </xdr:to>
    <xdr:sp macro="" textlink="">
      <xdr:nvSpPr>
        <xdr:cNvPr id="64518" name="Text Box 8">
          <a:extLst>
            <a:ext uri="{FF2B5EF4-FFF2-40B4-BE49-F238E27FC236}">
              <a16:creationId xmlns:a16="http://schemas.microsoft.com/office/drawing/2014/main" id="{3EFBEADD-8BD0-4B80-9646-2F4D1943C8C1}"/>
            </a:ext>
          </a:extLst>
        </xdr:cNvPr>
        <xdr:cNvSpPr txBox="1">
          <a:spLocks noChangeArrowheads="1"/>
        </xdr:cNvSpPr>
      </xdr:nvSpPr>
      <xdr:spPr bwMode="auto">
        <a:xfrm>
          <a:off x="9448800" y="4057650"/>
          <a:ext cx="226695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C. House commencements rebound in Q3</a:t>
          </a:r>
        </a:p>
      </xdr:txBody>
    </xdr:sp>
    <xdr:clientData/>
  </xdr:twoCellAnchor>
  <xdr:twoCellAnchor>
    <xdr:from>
      <xdr:col>15</xdr:col>
      <xdr:colOff>57148</xdr:colOff>
      <xdr:row>20</xdr:row>
      <xdr:rowOff>85725</xdr:rowOff>
    </xdr:from>
    <xdr:to>
      <xdr:col>19</xdr:col>
      <xdr:colOff>476249</xdr:colOff>
      <xdr:row>21</xdr:row>
      <xdr:rowOff>161925</xdr:rowOff>
    </xdr:to>
    <xdr:sp macro="" textlink="">
      <xdr:nvSpPr>
        <xdr:cNvPr id="64517" name="Text Box 9">
          <a:extLst>
            <a:ext uri="{FF2B5EF4-FFF2-40B4-BE49-F238E27FC236}">
              <a16:creationId xmlns:a16="http://schemas.microsoft.com/office/drawing/2014/main" id="{6782056F-7777-4C36-A33D-D1301D28C83F}"/>
            </a:ext>
          </a:extLst>
        </xdr:cNvPr>
        <xdr:cNvSpPr txBox="1">
          <a:spLocks noChangeArrowheads="1"/>
        </xdr:cNvSpPr>
      </xdr:nvSpPr>
      <xdr:spPr bwMode="auto">
        <a:xfrm>
          <a:off x="11982448" y="4067175"/>
          <a:ext cx="2781301"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D. And volatile business investment holds up well </a:t>
          </a:r>
        </a:p>
      </xdr:txBody>
    </xdr:sp>
    <xdr:clientData/>
  </xdr:twoCellAnchor>
  <xdr:twoCellAnchor>
    <xdr:from>
      <xdr:col>15</xdr:col>
      <xdr:colOff>38100</xdr:colOff>
      <xdr:row>22</xdr:row>
      <xdr:rowOff>0</xdr:rowOff>
    </xdr:from>
    <xdr:to>
      <xdr:col>18</xdr:col>
      <xdr:colOff>581025</xdr:colOff>
      <xdr:row>34</xdr:row>
      <xdr:rowOff>125730</xdr:rowOff>
    </xdr:to>
    <xdr:graphicFrame macro="">
      <xdr:nvGraphicFramePr>
        <xdr:cNvPr id="18" name="Chart 17">
          <a:extLst>
            <a:ext uri="{FF2B5EF4-FFF2-40B4-BE49-F238E27FC236}">
              <a16:creationId xmlns:a16="http://schemas.microsoft.com/office/drawing/2014/main" id="{E4377F05-5B9C-43C0-B4FF-B0B22B32B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0.28443</cdr:x>
      <cdr:y>0.66467</cdr:y>
    </cdr:from>
    <cdr:to>
      <cdr:x>0.5976</cdr:x>
      <cdr:y>0.79531</cdr:y>
    </cdr:to>
    <cdr:sp macro="" textlink="">
      <cdr:nvSpPr>
        <cdr:cNvPr id="3" name="TextBox 3">
          <a:extLst xmlns:a="http://schemas.openxmlformats.org/drawingml/2006/main">
            <a:ext uri="{FF2B5EF4-FFF2-40B4-BE49-F238E27FC236}">
              <a16:creationId xmlns:a16="http://schemas.microsoft.com/office/drawing/2014/main" id="{DA46E426-B58F-4120-8D1B-5580C89D6120}"/>
            </a:ext>
          </a:extLst>
        </cdr:cNvPr>
        <cdr:cNvSpPr txBox="1"/>
      </cdr:nvSpPr>
      <cdr:spPr>
        <a:xfrm xmlns:a="http://schemas.openxmlformats.org/drawingml/2006/main">
          <a:off x="1310533" y="1603000"/>
          <a:ext cx="1442950" cy="31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E942BC"/>
              </a:solidFill>
              <a:latin typeface="Source sans pro"/>
            </a:rPr>
            <a:t>No-deal (Budget 2020)</a:t>
          </a:r>
        </a:p>
      </cdr:txBody>
    </cdr:sp>
  </cdr:relSizeAnchor>
  <cdr:relSizeAnchor xmlns:cdr="http://schemas.openxmlformats.org/drawingml/2006/chartDrawing">
    <cdr:from>
      <cdr:x>0.37914</cdr:x>
      <cdr:y>0.07117</cdr:y>
    </cdr:from>
    <cdr:to>
      <cdr:x>0.72122</cdr:x>
      <cdr:y>0.26569</cdr:y>
    </cdr:to>
    <cdr:sp macro="" textlink="">
      <cdr:nvSpPr>
        <cdr:cNvPr id="6" name="TextBox 3">
          <a:extLst xmlns:a="http://schemas.openxmlformats.org/drawingml/2006/main">
            <a:ext uri="{FF2B5EF4-FFF2-40B4-BE49-F238E27FC236}">
              <a16:creationId xmlns:a16="http://schemas.microsoft.com/office/drawing/2014/main" id="{1D1147C7-ADB6-42B8-9D5B-DA140063339E}"/>
            </a:ext>
          </a:extLst>
        </cdr:cNvPr>
        <cdr:cNvSpPr txBox="1"/>
      </cdr:nvSpPr>
      <cdr:spPr>
        <a:xfrm xmlns:a="http://schemas.openxmlformats.org/drawingml/2006/main">
          <a:off x="1746913" y="171651"/>
          <a:ext cx="1576132" cy="4691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4CB4A0"/>
              </a:solidFill>
              <a:latin typeface="Source sans pro"/>
            </a:rPr>
            <a:t>Orderly deal  estimate</a:t>
          </a:r>
        </a:p>
      </cdr:txBody>
    </cdr:sp>
  </cdr:relSizeAnchor>
  <cdr:relSizeAnchor xmlns:cdr="http://schemas.openxmlformats.org/drawingml/2006/chartDrawing">
    <cdr:from>
      <cdr:x>0.73538</cdr:x>
      <cdr:y>0</cdr:y>
    </cdr:from>
    <cdr:to>
      <cdr:x>0.89248</cdr:x>
      <cdr:y>0.09918</cdr:y>
    </cdr:to>
    <cdr:sp macro="" textlink="">
      <cdr:nvSpPr>
        <cdr:cNvPr id="8" name="TextBox 3">
          <a:extLst xmlns:a="http://schemas.openxmlformats.org/drawingml/2006/main">
            <a:ext uri="{FF2B5EF4-FFF2-40B4-BE49-F238E27FC236}">
              <a16:creationId xmlns:a16="http://schemas.microsoft.com/office/drawing/2014/main" id="{FB99EA7A-2B9E-4563-97E1-9E01B37581CB}"/>
            </a:ext>
          </a:extLst>
        </cdr:cNvPr>
        <cdr:cNvSpPr txBox="1"/>
      </cdr:nvSpPr>
      <cdr:spPr>
        <a:xfrm xmlns:a="http://schemas.openxmlformats.org/drawingml/2006/main">
          <a:off x="3388319" y="-6182436"/>
          <a:ext cx="723848" cy="2391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0">
              <a:solidFill>
                <a:schemeClr val="accent1">
                  <a:lumMod val="75000"/>
                </a:schemeClr>
              </a:solidFill>
              <a:latin typeface="Source sans pro"/>
            </a:rPr>
            <a:t>SPU</a:t>
          </a:r>
          <a:r>
            <a:rPr lang="en-GB" sz="900" b="0" baseline="0">
              <a:solidFill>
                <a:schemeClr val="accent1">
                  <a:lumMod val="75000"/>
                </a:schemeClr>
              </a:solidFill>
              <a:latin typeface="Source sans pro"/>
            </a:rPr>
            <a:t> 2019</a:t>
          </a:r>
          <a:endParaRPr lang="en-GB" sz="900" b="0">
            <a:solidFill>
              <a:schemeClr val="accent1">
                <a:lumMod val="75000"/>
              </a:schemeClr>
            </a:solidFill>
            <a:latin typeface="Source sans pro"/>
          </a:endParaRPr>
        </a:p>
      </cdr:txBody>
    </cdr:sp>
  </cdr:relSizeAnchor>
  <cdr:relSizeAnchor xmlns:cdr="http://schemas.openxmlformats.org/drawingml/2006/chartDrawing">
    <cdr:from>
      <cdr:x>0.74051</cdr:x>
      <cdr:y>0.07922</cdr:y>
    </cdr:from>
    <cdr:to>
      <cdr:x>0.75828</cdr:x>
      <cdr:y>0.13864</cdr:y>
    </cdr:to>
    <cdr:cxnSp macro="">
      <cdr:nvCxnSpPr>
        <cdr:cNvPr id="9" name="Straight Arrow Connector 6">
          <a:extLst xmlns:a="http://schemas.openxmlformats.org/drawingml/2006/main">
            <a:ext uri="{FF2B5EF4-FFF2-40B4-BE49-F238E27FC236}">
              <a16:creationId xmlns:a16="http://schemas.microsoft.com/office/drawing/2014/main" id="{5AD61A6F-98EB-43AA-A460-A80FC8B76152}"/>
            </a:ext>
          </a:extLst>
        </cdr:cNvPr>
        <cdr:cNvCxnSpPr/>
      </cdr:nvCxnSpPr>
      <cdr:spPr>
        <a:xfrm xmlns:a="http://schemas.openxmlformats.org/drawingml/2006/main" flipV="1">
          <a:off x="3411941" y="191068"/>
          <a:ext cx="81886" cy="143304"/>
        </a:xfrm>
        <a:prstGeom xmlns:a="http://schemas.openxmlformats.org/drawingml/2006/main" prst="straightConnector1">
          <a:avLst/>
        </a:prstGeom>
        <a:ln xmlns:a="http://schemas.openxmlformats.org/drawingml/2006/main" w="6350">
          <a:solidFill>
            <a:srgbClr val="2F5597"/>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0.28443</cdr:x>
      <cdr:y>0.66467</cdr:y>
    </cdr:from>
    <cdr:to>
      <cdr:x>0.5976</cdr:x>
      <cdr:y>0.79531</cdr:y>
    </cdr:to>
    <cdr:sp macro="" textlink="">
      <cdr:nvSpPr>
        <cdr:cNvPr id="2" name="TextBox 3">
          <a:extLst xmlns:a="http://schemas.openxmlformats.org/drawingml/2006/main">
            <a:ext uri="{FF2B5EF4-FFF2-40B4-BE49-F238E27FC236}">
              <a16:creationId xmlns:a16="http://schemas.microsoft.com/office/drawing/2014/main" id="{DA46E426-B58F-4120-8D1B-5580C89D6120}"/>
            </a:ext>
          </a:extLst>
        </cdr:cNvPr>
        <cdr:cNvSpPr txBox="1"/>
      </cdr:nvSpPr>
      <cdr:spPr>
        <a:xfrm xmlns:a="http://schemas.openxmlformats.org/drawingml/2006/main">
          <a:off x="1310533" y="1603000"/>
          <a:ext cx="1442950" cy="31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E942BC"/>
              </a:solidFill>
              <a:latin typeface="Source sans pro"/>
            </a:rPr>
            <a:t>No-deal (Budget 2020)</a:t>
          </a:r>
        </a:p>
      </cdr:txBody>
    </cdr:sp>
  </cdr:relSizeAnchor>
  <cdr:relSizeAnchor xmlns:cdr="http://schemas.openxmlformats.org/drawingml/2006/chartDrawing">
    <cdr:from>
      <cdr:x>0.37914</cdr:x>
      <cdr:y>0.07117</cdr:y>
    </cdr:from>
    <cdr:to>
      <cdr:x>0.72122</cdr:x>
      <cdr:y>0.26569</cdr:y>
    </cdr:to>
    <cdr:sp macro="" textlink="">
      <cdr:nvSpPr>
        <cdr:cNvPr id="4" name="TextBox 3">
          <a:extLst xmlns:a="http://schemas.openxmlformats.org/drawingml/2006/main">
            <a:ext uri="{FF2B5EF4-FFF2-40B4-BE49-F238E27FC236}">
              <a16:creationId xmlns:a16="http://schemas.microsoft.com/office/drawing/2014/main" id="{1D1147C7-ADB6-42B8-9D5B-DA140063339E}"/>
            </a:ext>
          </a:extLst>
        </cdr:cNvPr>
        <cdr:cNvSpPr txBox="1"/>
      </cdr:nvSpPr>
      <cdr:spPr>
        <a:xfrm xmlns:a="http://schemas.openxmlformats.org/drawingml/2006/main">
          <a:off x="1746913" y="171651"/>
          <a:ext cx="1576132" cy="4691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4CB4A0"/>
              </a:solidFill>
              <a:latin typeface="Source sans pro"/>
            </a:rPr>
            <a:t>Orderly deal  estimate</a:t>
          </a:r>
        </a:p>
      </cdr:txBody>
    </cdr:sp>
  </cdr:relSizeAnchor>
  <cdr:relSizeAnchor xmlns:cdr="http://schemas.openxmlformats.org/drawingml/2006/chartDrawing">
    <cdr:from>
      <cdr:x>0.73538</cdr:x>
      <cdr:y>0</cdr:y>
    </cdr:from>
    <cdr:to>
      <cdr:x>0.89248</cdr:x>
      <cdr:y>0.09918</cdr:y>
    </cdr:to>
    <cdr:sp macro="" textlink="">
      <cdr:nvSpPr>
        <cdr:cNvPr id="5" name="TextBox 3">
          <a:extLst xmlns:a="http://schemas.openxmlformats.org/drawingml/2006/main">
            <a:ext uri="{FF2B5EF4-FFF2-40B4-BE49-F238E27FC236}">
              <a16:creationId xmlns:a16="http://schemas.microsoft.com/office/drawing/2014/main" id="{FB99EA7A-2B9E-4563-97E1-9E01B37581CB}"/>
            </a:ext>
          </a:extLst>
        </cdr:cNvPr>
        <cdr:cNvSpPr txBox="1"/>
      </cdr:nvSpPr>
      <cdr:spPr>
        <a:xfrm xmlns:a="http://schemas.openxmlformats.org/drawingml/2006/main">
          <a:off x="3388319" y="-6182436"/>
          <a:ext cx="723848" cy="2391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0">
              <a:solidFill>
                <a:schemeClr val="accent1">
                  <a:lumMod val="75000"/>
                </a:schemeClr>
              </a:solidFill>
              <a:latin typeface="Source sans pro"/>
            </a:rPr>
            <a:t>SPU</a:t>
          </a:r>
          <a:r>
            <a:rPr lang="en-GB" sz="900" b="0" baseline="0">
              <a:solidFill>
                <a:schemeClr val="accent1">
                  <a:lumMod val="75000"/>
                </a:schemeClr>
              </a:solidFill>
              <a:latin typeface="Source sans pro"/>
            </a:rPr>
            <a:t> 2019</a:t>
          </a:r>
          <a:endParaRPr lang="en-GB" sz="900" b="0">
            <a:solidFill>
              <a:schemeClr val="accent1">
                <a:lumMod val="75000"/>
              </a:schemeClr>
            </a:solidFill>
            <a:latin typeface="Source sans pro"/>
          </a:endParaRPr>
        </a:p>
      </cdr:txBody>
    </cdr:sp>
  </cdr:relSizeAnchor>
  <cdr:relSizeAnchor xmlns:cdr="http://schemas.openxmlformats.org/drawingml/2006/chartDrawing">
    <cdr:from>
      <cdr:x>0.74051</cdr:x>
      <cdr:y>0.07922</cdr:y>
    </cdr:from>
    <cdr:to>
      <cdr:x>0.75828</cdr:x>
      <cdr:y>0.13864</cdr:y>
    </cdr:to>
    <cdr:cxnSp macro="">
      <cdr:nvCxnSpPr>
        <cdr:cNvPr id="7" name="Straight Arrow Connector 6">
          <a:extLst xmlns:a="http://schemas.openxmlformats.org/drawingml/2006/main">
            <a:ext uri="{FF2B5EF4-FFF2-40B4-BE49-F238E27FC236}">
              <a16:creationId xmlns:a16="http://schemas.microsoft.com/office/drawing/2014/main" id="{5AD61A6F-98EB-43AA-A460-A80FC8B76152}"/>
            </a:ext>
          </a:extLst>
        </cdr:cNvPr>
        <cdr:cNvCxnSpPr/>
      </cdr:nvCxnSpPr>
      <cdr:spPr>
        <a:xfrm xmlns:a="http://schemas.openxmlformats.org/drawingml/2006/main" flipV="1">
          <a:off x="3411941" y="191068"/>
          <a:ext cx="81886" cy="143304"/>
        </a:xfrm>
        <a:prstGeom xmlns:a="http://schemas.openxmlformats.org/drawingml/2006/main" prst="straightConnector1">
          <a:avLst/>
        </a:prstGeom>
        <a:ln xmlns:a="http://schemas.openxmlformats.org/drawingml/2006/main" w="6350">
          <a:solidFill>
            <a:srgbClr val="2F5597"/>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3</xdr:row>
      <xdr:rowOff>57978</xdr:rowOff>
    </xdr:from>
    <xdr:to>
      <xdr:col>3</xdr:col>
      <xdr:colOff>124239</xdr:colOff>
      <xdr:row>15</xdr:row>
      <xdr:rowOff>173935</xdr:rowOff>
    </xdr:to>
    <xdr:graphicFrame macro="">
      <xdr:nvGraphicFramePr>
        <xdr:cNvPr id="2" name="Chart 1">
          <a:extLst>
            <a:ext uri="{FF2B5EF4-FFF2-40B4-BE49-F238E27FC236}">
              <a16:creationId xmlns:a16="http://schemas.microsoft.com/office/drawing/2014/main" id="{E72B6A7C-03FE-4176-B6BB-FADA19C74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425823</xdr:colOff>
      <xdr:row>2</xdr:row>
      <xdr:rowOff>123264</xdr:rowOff>
    </xdr:from>
    <xdr:to>
      <xdr:col>34</xdr:col>
      <xdr:colOff>132716</xdr:colOff>
      <xdr:row>17</xdr:row>
      <xdr:rowOff>8964</xdr:rowOff>
    </xdr:to>
    <xdr:graphicFrame macro="">
      <xdr:nvGraphicFramePr>
        <xdr:cNvPr id="3" name="Chart 2">
          <a:extLst>
            <a:ext uri="{FF2B5EF4-FFF2-40B4-BE49-F238E27FC236}">
              <a16:creationId xmlns:a16="http://schemas.microsoft.com/office/drawing/2014/main" id="{23716C9C-DB7A-49A4-BA87-6BBDC3229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0</xdr:colOff>
      <xdr:row>3</xdr:row>
      <xdr:rowOff>0</xdr:rowOff>
    </xdr:from>
    <xdr:to>
      <xdr:col>42</xdr:col>
      <xdr:colOff>312011</xdr:colOff>
      <xdr:row>17</xdr:row>
      <xdr:rowOff>76200</xdr:rowOff>
    </xdr:to>
    <xdr:graphicFrame macro="">
      <xdr:nvGraphicFramePr>
        <xdr:cNvPr id="4" name="Chart 3">
          <a:extLst>
            <a:ext uri="{FF2B5EF4-FFF2-40B4-BE49-F238E27FC236}">
              <a16:creationId xmlns:a16="http://schemas.microsoft.com/office/drawing/2014/main" id="{FEEA95B2-6A6E-4328-820E-1A33DCE95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107933</xdr:colOff>
      <xdr:row>3</xdr:row>
      <xdr:rowOff>42449</xdr:rowOff>
    </xdr:from>
    <xdr:to>
      <xdr:col>6</xdr:col>
      <xdr:colOff>53578</xdr:colOff>
      <xdr:row>15</xdr:row>
      <xdr:rowOff>119063</xdr:rowOff>
    </xdr:to>
    <xdr:graphicFrame macro="">
      <xdr:nvGraphicFramePr>
        <xdr:cNvPr id="5" name="Chart 4">
          <a:extLst>
            <a:ext uri="{FF2B5EF4-FFF2-40B4-BE49-F238E27FC236}">
              <a16:creationId xmlns:a16="http://schemas.microsoft.com/office/drawing/2014/main" id="{A2582CC8-3E59-4CE7-9635-28A517F9B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261938</xdr:colOff>
      <xdr:row>3</xdr:row>
      <xdr:rowOff>107156</xdr:rowOff>
    </xdr:from>
    <xdr:to>
      <xdr:col>9</xdr:col>
      <xdr:colOff>207582</xdr:colOff>
      <xdr:row>15</xdr:row>
      <xdr:rowOff>183770</xdr:rowOff>
    </xdr:to>
    <xdr:graphicFrame macro="">
      <xdr:nvGraphicFramePr>
        <xdr:cNvPr id="6" name="Chart 5">
          <a:extLst>
            <a:ext uri="{FF2B5EF4-FFF2-40B4-BE49-F238E27FC236}">
              <a16:creationId xmlns:a16="http://schemas.microsoft.com/office/drawing/2014/main" id="{31D6C00F-2235-4B21-8E6F-923303830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0.29958</cdr:x>
      <cdr:y>0.07334</cdr:y>
    </cdr:from>
    <cdr:to>
      <cdr:x>0.71182</cdr:x>
      <cdr:y>0.26552</cdr:y>
    </cdr:to>
    <cdr:sp macro="" textlink="">
      <cdr:nvSpPr>
        <cdr:cNvPr id="2" name="TextBox 1"/>
        <cdr:cNvSpPr txBox="1"/>
      </cdr:nvSpPr>
      <cdr:spPr>
        <a:xfrm xmlns:a="http://schemas.openxmlformats.org/drawingml/2006/main">
          <a:off x="588065" y="176155"/>
          <a:ext cx="809218" cy="4616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bg2">
                  <a:lumMod val="75000"/>
                  <a:lumOff val="25000"/>
                </a:schemeClr>
              </a:solidFill>
              <a:latin typeface="Source sans pro"/>
            </a:rPr>
            <a:t>SPU 2019 (deal) </a:t>
          </a:r>
        </a:p>
      </cdr:txBody>
    </cdr:sp>
  </cdr:relSizeAnchor>
  <cdr:relSizeAnchor xmlns:cdr="http://schemas.openxmlformats.org/drawingml/2006/chartDrawing">
    <cdr:from>
      <cdr:x>0.47291</cdr:x>
      <cdr:y>0.70365</cdr:y>
    </cdr:from>
    <cdr:to>
      <cdr:x>0.97924</cdr:x>
      <cdr:y>0.92446</cdr:y>
    </cdr:to>
    <cdr:sp macro="" textlink="">
      <cdr:nvSpPr>
        <cdr:cNvPr id="3" name="TextBox 1"/>
        <cdr:cNvSpPr txBox="1"/>
      </cdr:nvSpPr>
      <cdr:spPr>
        <a:xfrm xmlns:a="http://schemas.openxmlformats.org/drawingml/2006/main">
          <a:off x="962462" y="1690128"/>
          <a:ext cx="1030477" cy="530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solidFill>
                <a:schemeClr val="accent3">
                  <a:lumMod val="50000"/>
                  <a:lumOff val="50000"/>
                </a:schemeClr>
              </a:solidFill>
              <a:latin typeface="Source sans pro"/>
            </a:rPr>
            <a:t>Budget  2020 (no deal)</a:t>
          </a:r>
        </a:p>
      </cdr:txBody>
    </cdr:sp>
  </cdr:relSizeAnchor>
  <cdr:relSizeAnchor xmlns:cdr="http://schemas.openxmlformats.org/drawingml/2006/chartDrawing">
    <cdr:from>
      <cdr:x>0.66102</cdr:x>
      <cdr:y>0.30193</cdr:y>
    </cdr:from>
    <cdr:to>
      <cdr:x>0.74208</cdr:x>
      <cdr:y>0.46498</cdr:y>
    </cdr:to>
    <cdr:cxnSp macro="">
      <cdr:nvCxnSpPr>
        <cdr:cNvPr id="5" name="Straight Arrow Connector 4">
          <a:extLst xmlns:a="http://schemas.openxmlformats.org/drawingml/2006/main">
            <a:ext uri="{FF2B5EF4-FFF2-40B4-BE49-F238E27FC236}">
              <a16:creationId xmlns:a16="http://schemas.microsoft.com/office/drawing/2014/main" id="{8AF8B29F-A9DA-4C2A-8496-CDB2064A1679}"/>
            </a:ext>
          </a:extLst>
        </cdr:cNvPr>
        <cdr:cNvCxnSpPr/>
      </cdr:nvCxnSpPr>
      <cdr:spPr>
        <a:xfrm xmlns:a="http://schemas.openxmlformats.org/drawingml/2006/main">
          <a:off x="3039718" y="828261"/>
          <a:ext cx="372717" cy="447261"/>
        </a:xfrm>
        <a:prstGeom xmlns:a="http://schemas.openxmlformats.org/drawingml/2006/main" prst="straightConnector1">
          <a:avLst/>
        </a:prstGeom>
        <a:ln xmlns:a="http://schemas.openxmlformats.org/drawingml/2006/main" w="22225">
          <a:solidFill>
            <a:schemeClr val="bg1">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0.19804</cdr:x>
      <cdr:y>0.75643</cdr:y>
    </cdr:from>
    <cdr:to>
      <cdr:x>0.43579</cdr:x>
      <cdr:y>0.91343</cdr:y>
    </cdr:to>
    <cdr:sp macro="" textlink="">
      <cdr:nvSpPr>
        <cdr:cNvPr id="2" name="TextBox 1"/>
        <cdr:cNvSpPr txBox="1"/>
      </cdr:nvSpPr>
      <cdr:spPr>
        <a:xfrm xmlns:a="http://schemas.openxmlformats.org/drawingml/2006/main">
          <a:off x="900632" y="2075038"/>
          <a:ext cx="1081248" cy="4306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solidFill>
                <a:schemeClr val="accent2">
                  <a:lumMod val="75000"/>
                </a:schemeClr>
              </a:solidFill>
              <a:latin typeface="Source sans pro"/>
            </a:rPr>
            <a:t>SPU 2019 </a:t>
          </a:r>
        </a:p>
      </cdr:txBody>
    </cdr:sp>
  </cdr:relSizeAnchor>
  <cdr:relSizeAnchor xmlns:cdr="http://schemas.openxmlformats.org/drawingml/2006/chartDrawing">
    <cdr:from>
      <cdr:x>0.69819</cdr:x>
      <cdr:y>0.35473</cdr:y>
    </cdr:from>
    <cdr:to>
      <cdr:x>0.93594</cdr:x>
      <cdr:y>0.52341</cdr:y>
    </cdr:to>
    <cdr:sp macro="" textlink="">
      <cdr:nvSpPr>
        <cdr:cNvPr id="3" name="TextBox 1"/>
        <cdr:cNvSpPr txBox="1"/>
      </cdr:nvSpPr>
      <cdr:spPr>
        <a:xfrm xmlns:a="http://schemas.openxmlformats.org/drawingml/2006/main">
          <a:off x="3175233" y="973084"/>
          <a:ext cx="1081248" cy="4627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chemeClr val="accent3">
                  <a:lumMod val="90000"/>
                  <a:lumOff val="10000"/>
                </a:schemeClr>
              </a:solidFill>
              <a:latin typeface="Source sans pro"/>
            </a:rPr>
            <a:t>Budget 2020 </a:t>
          </a:r>
        </a:p>
      </cdr:txBody>
    </cdr:sp>
  </cdr:relSizeAnchor>
</c:userShapes>
</file>

<file path=xl/drawings/drawing74.xml><?xml version="1.0" encoding="utf-8"?>
<c:userShapes xmlns:c="http://schemas.openxmlformats.org/drawingml/2006/chart">
  <cdr:relSizeAnchor xmlns:cdr="http://schemas.openxmlformats.org/drawingml/2006/chartDrawing">
    <cdr:from>
      <cdr:x>0.59474</cdr:x>
      <cdr:y>0.59303</cdr:y>
    </cdr:from>
    <cdr:to>
      <cdr:x>0.83249</cdr:x>
      <cdr:y>0.75003</cdr:y>
    </cdr:to>
    <cdr:sp macro="" textlink="">
      <cdr:nvSpPr>
        <cdr:cNvPr id="2" name="TextBox 1"/>
        <cdr:cNvSpPr txBox="1"/>
      </cdr:nvSpPr>
      <cdr:spPr>
        <a:xfrm xmlns:a="http://schemas.openxmlformats.org/drawingml/2006/main">
          <a:off x="2704779" y="1626802"/>
          <a:ext cx="1081248" cy="4306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solidFill>
                <a:schemeClr val="accent2">
                  <a:lumMod val="75000"/>
                </a:schemeClr>
              </a:solidFill>
              <a:latin typeface="Source sans pro"/>
            </a:rPr>
            <a:t>SPU 2019 </a:t>
          </a:r>
        </a:p>
      </cdr:txBody>
    </cdr:sp>
  </cdr:relSizeAnchor>
  <cdr:relSizeAnchor xmlns:cdr="http://schemas.openxmlformats.org/drawingml/2006/chartDrawing">
    <cdr:from>
      <cdr:x>0.41975</cdr:x>
      <cdr:y>0.19541</cdr:y>
    </cdr:from>
    <cdr:to>
      <cdr:x>0.6575</cdr:x>
      <cdr:y>0.36409</cdr:y>
    </cdr:to>
    <cdr:sp macro="" textlink="">
      <cdr:nvSpPr>
        <cdr:cNvPr id="3" name="TextBox 1"/>
        <cdr:cNvSpPr txBox="1"/>
      </cdr:nvSpPr>
      <cdr:spPr>
        <a:xfrm xmlns:a="http://schemas.openxmlformats.org/drawingml/2006/main">
          <a:off x="1908968" y="536056"/>
          <a:ext cx="1081248" cy="4627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chemeClr val="accent3">
                  <a:lumMod val="90000"/>
                  <a:lumOff val="10000"/>
                </a:schemeClr>
              </a:solidFill>
              <a:latin typeface="Source sans pro"/>
            </a:rPr>
            <a:t>Budget 2020 </a:t>
          </a:r>
        </a:p>
      </cdr:txBody>
    </cdr:sp>
  </cdr:relSizeAnchor>
  <cdr:relSizeAnchor xmlns:cdr="http://schemas.openxmlformats.org/drawingml/2006/chartDrawing">
    <cdr:from>
      <cdr:x>0.73962</cdr:x>
      <cdr:y>0.33835</cdr:y>
    </cdr:from>
    <cdr:to>
      <cdr:x>0.75645</cdr:x>
      <cdr:y>0.4085</cdr:y>
    </cdr:to>
    <cdr:cxnSp macro="">
      <cdr:nvCxnSpPr>
        <cdr:cNvPr id="5" name="Straight Arrow Connector 4">
          <a:extLst xmlns:a="http://schemas.openxmlformats.org/drawingml/2006/main">
            <a:ext uri="{FF2B5EF4-FFF2-40B4-BE49-F238E27FC236}">
              <a16:creationId xmlns:a16="http://schemas.microsoft.com/office/drawing/2014/main" id="{8AF8B29F-A9DA-4C2A-8496-CDB2064A1679}"/>
            </a:ext>
          </a:extLst>
        </cdr:cNvPr>
        <cdr:cNvCxnSpPr/>
      </cdr:nvCxnSpPr>
      <cdr:spPr>
        <a:xfrm xmlns:a="http://schemas.openxmlformats.org/drawingml/2006/main" flipH="1" flipV="1">
          <a:off x="3363652" y="928151"/>
          <a:ext cx="76554" cy="192437"/>
        </a:xfrm>
        <a:prstGeom xmlns:a="http://schemas.openxmlformats.org/drawingml/2006/main" prst="straightConnector1">
          <a:avLst/>
        </a:prstGeom>
        <a:ln xmlns:a="http://schemas.openxmlformats.org/drawingml/2006/main" w="22225">
          <a:solidFill>
            <a:schemeClr val="bg1">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0.45431</cdr:x>
      <cdr:y>0.61975</cdr:y>
    </cdr:from>
    <cdr:to>
      <cdr:x>0.98356</cdr:x>
      <cdr:y>0.80094</cdr:y>
    </cdr:to>
    <cdr:sp macro="" textlink="">
      <cdr:nvSpPr>
        <cdr:cNvPr id="2" name="TextBox 1"/>
        <cdr:cNvSpPr txBox="1"/>
      </cdr:nvSpPr>
      <cdr:spPr>
        <a:xfrm xmlns:a="http://schemas.openxmlformats.org/drawingml/2006/main">
          <a:off x="802896" y="1464230"/>
          <a:ext cx="935360" cy="428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bg2">
                  <a:lumMod val="75000"/>
                  <a:lumOff val="25000"/>
                </a:schemeClr>
              </a:solidFill>
              <a:latin typeface="Source sans pro"/>
            </a:rPr>
            <a:t>SPU 2019 </a:t>
          </a:r>
        </a:p>
      </cdr:txBody>
    </cdr:sp>
  </cdr:relSizeAnchor>
  <cdr:relSizeAnchor xmlns:cdr="http://schemas.openxmlformats.org/drawingml/2006/chartDrawing">
    <cdr:from>
      <cdr:x>0.23628</cdr:x>
      <cdr:y>0.17919</cdr:y>
    </cdr:from>
    <cdr:to>
      <cdr:x>0.82821</cdr:x>
      <cdr:y>0.4</cdr:y>
    </cdr:to>
    <cdr:sp macro="" textlink="">
      <cdr:nvSpPr>
        <cdr:cNvPr id="3" name="TextBox 1"/>
        <cdr:cNvSpPr txBox="1"/>
      </cdr:nvSpPr>
      <cdr:spPr>
        <a:xfrm xmlns:a="http://schemas.openxmlformats.org/drawingml/2006/main">
          <a:off x="417581" y="423348"/>
          <a:ext cx="1046111" cy="521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solidFill>
                <a:schemeClr val="accent3">
                  <a:lumMod val="50000"/>
                  <a:lumOff val="50000"/>
                </a:schemeClr>
              </a:solidFill>
              <a:latin typeface="Source sans pro"/>
            </a:rPr>
            <a:t>Budget  2020 </a:t>
          </a:r>
        </a:p>
      </cdr:txBody>
    </cdr:sp>
  </cdr:relSizeAnchor>
</c:userShapes>
</file>

<file path=xl/drawings/drawing76.xml><?xml version="1.0" encoding="utf-8"?>
<c:userShapes xmlns:c="http://schemas.openxmlformats.org/drawingml/2006/chart">
  <cdr:relSizeAnchor xmlns:cdr="http://schemas.openxmlformats.org/drawingml/2006/chartDrawing">
    <cdr:from>
      <cdr:x>0.45431</cdr:x>
      <cdr:y>0.61975</cdr:y>
    </cdr:from>
    <cdr:to>
      <cdr:x>0.98356</cdr:x>
      <cdr:y>0.80094</cdr:y>
    </cdr:to>
    <cdr:sp macro="" textlink="">
      <cdr:nvSpPr>
        <cdr:cNvPr id="2" name="TextBox 1"/>
        <cdr:cNvSpPr txBox="1"/>
      </cdr:nvSpPr>
      <cdr:spPr>
        <a:xfrm xmlns:a="http://schemas.openxmlformats.org/drawingml/2006/main">
          <a:off x="802896" y="1464230"/>
          <a:ext cx="935360" cy="428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bg2">
                  <a:lumMod val="75000"/>
                  <a:lumOff val="25000"/>
                </a:schemeClr>
              </a:solidFill>
              <a:latin typeface="Source sans pro"/>
            </a:rPr>
            <a:t>SPU 2019 </a:t>
          </a:r>
        </a:p>
      </cdr:txBody>
    </cdr:sp>
  </cdr:relSizeAnchor>
  <cdr:relSizeAnchor xmlns:cdr="http://schemas.openxmlformats.org/drawingml/2006/chartDrawing">
    <cdr:from>
      <cdr:x>0.23628</cdr:x>
      <cdr:y>0.17919</cdr:y>
    </cdr:from>
    <cdr:to>
      <cdr:x>0.82821</cdr:x>
      <cdr:y>0.4</cdr:y>
    </cdr:to>
    <cdr:sp macro="" textlink="">
      <cdr:nvSpPr>
        <cdr:cNvPr id="3" name="TextBox 1"/>
        <cdr:cNvSpPr txBox="1"/>
      </cdr:nvSpPr>
      <cdr:spPr>
        <a:xfrm xmlns:a="http://schemas.openxmlformats.org/drawingml/2006/main">
          <a:off x="417581" y="423348"/>
          <a:ext cx="1046111" cy="521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solidFill>
                <a:schemeClr val="accent3">
                  <a:lumMod val="50000"/>
                  <a:lumOff val="50000"/>
                </a:schemeClr>
              </a:solidFill>
              <a:latin typeface="Source sans pro"/>
            </a:rPr>
            <a:t>Budget  2020 </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357469</xdr:colOff>
      <xdr:row>14</xdr:row>
      <xdr:rowOff>126000</xdr:rowOff>
    </xdr:to>
    <xdr:graphicFrame macro="">
      <xdr:nvGraphicFramePr>
        <xdr:cNvPr id="2" name="Chart 1">
          <a:extLst>
            <a:ext uri="{FF2B5EF4-FFF2-40B4-BE49-F238E27FC236}">
              <a16:creationId xmlns:a16="http://schemas.microsoft.com/office/drawing/2014/main" id="{03CF9FDC-A47E-4DE3-99CA-0C15F5CDA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0.76223</cdr:x>
      <cdr:y>0</cdr:y>
    </cdr:from>
    <cdr:to>
      <cdr:x>0.95608</cdr:x>
      <cdr:y>0.17771</cdr:y>
    </cdr:to>
    <cdr:sp macro="" textlink="">
      <cdr:nvSpPr>
        <cdr:cNvPr id="3" name="TextBox 2">
          <a:extLst xmlns:a="http://schemas.openxmlformats.org/drawingml/2006/main">
            <a:ext uri="{FF2B5EF4-FFF2-40B4-BE49-F238E27FC236}">
              <a16:creationId xmlns:a16="http://schemas.microsoft.com/office/drawing/2014/main" id="{1501C03A-D4EB-4CE6-8079-86A1094B312F}"/>
            </a:ext>
          </a:extLst>
        </cdr:cNvPr>
        <cdr:cNvSpPr txBox="1"/>
      </cdr:nvSpPr>
      <cdr:spPr>
        <a:xfrm xmlns:a="http://schemas.openxmlformats.org/drawingml/2006/main">
          <a:off x="3512344" y="0"/>
          <a:ext cx="893250" cy="4286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solidFill>
                <a:srgbClr val="4CB4A0"/>
              </a:solidFill>
              <a:latin typeface="Source Sans Pro" panose="020B0503030403020204" pitchFamily="34" charset="0"/>
            </a:rPr>
            <a:t>Orderly deal estimate</a:t>
          </a:r>
        </a:p>
      </cdr:txBody>
    </cdr:sp>
  </cdr:relSizeAnchor>
  <cdr:relSizeAnchor xmlns:cdr="http://schemas.openxmlformats.org/drawingml/2006/chartDrawing">
    <cdr:from>
      <cdr:x>0.77773</cdr:x>
      <cdr:y>0.33205</cdr:y>
    </cdr:from>
    <cdr:to>
      <cdr:x>0.99934</cdr:x>
      <cdr:y>0.5109</cdr:y>
    </cdr:to>
    <cdr:sp macro="" textlink="">
      <cdr:nvSpPr>
        <cdr:cNvPr id="4" name="TextBox 1">
          <a:extLst xmlns:a="http://schemas.openxmlformats.org/drawingml/2006/main">
            <a:ext uri="{FF2B5EF4-FFF2-40B4-BE49-F238E27FC236}">
              <a16:creationId xmlns:a16="http://schemas.microsoft.com/office/drawing/2014/main" id="{B6F68CB0-6886-43D0-9772-049B6EC1BFDC}"/>
            </a:ext>
          </a:extLst>
        </cdr:cNvPr>
        <cdr:cNvSpPr txBox="1"/>
      </cdr:nvSpPr>
      <cdr:spPr>
        <a:xfrm xmlns:a="http://schemas.openxmlformats.org/drawingml/2006/main">
          <a:off x="3583780" y="800893"/>
          <a:ext cx="1021159" cy="431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E942BC"/>
              </a:solidFill>
              <a:latin typeface="Source Sans Pro" panose="020B0503030403020204" pitchFamily="34" charset="0"/>
            </a:rPr>
            <a:t>No</a:t>
          </a:r>
          <a:r>
            <a:rPr lang="en-GB" sz="1000" b="1" baseline="0">
              <a:solidFill>
                <a:srgbClr val="E942BC"/>
              </a:solidFill>
              <a:latin typeface="Source Sans Pro" panose="020B0503030403020204" pitchFamily="34" charset="0"/>
            </a:rPr>
            <a:t> deal (Budget 2020)</a:t>
          </a:r>
          <a:endParaRPr lang="en-GB" sz="1000" b="1">
            <a:solidFill>
              <a:srgbClr val="E942BC"/>
            </a:solidFill>
            <a:latin typeface="Source Sans Pro" panose="020B0503030403020204" pitchFamily="34" charset="0"/>
          </a:endParaRPr>
        </a:p>
      </cdr:txBody>
    </cdr:sp>
  </cdr:relSizeAnchor>
  <cdr:relSizeAnchor xmlns:cdr="http://schemas.openxmlformats.org/drawingml/2006/chartDrawing">
    <cdr:from>
      <cdr:x>0.8785</cdr:x>
      <cdr:y>0.26162</cdr:y>
    </cdr:from>
    <cdr:to>
      <cdr:x>0.90951</cdr:x>
      <cdr:y>0.35541</cdr:y>
    </cdr:to>
    <cdr:cxnSp macro="">
      <cdr:nvCxnSpPr>
        <cdr:cNvPr id="6" name="Straight Arrow Connector 5">
          <a:extLst xmlns:a="http://schemas.openxmlformats.org/drawingml/2006/main">
            <a:ext uri="{FF2B5EF4-FFF2-40B4-BE49-F238E27FC236}">
              <a16:creationId xmlns:a16="http://schemas.microsoft.com/office/drawing/2014/main" id="{25BAE8A9-FC67-4296-8C25-DAD59AC151F7}"/>
            </a:ext>
          </a:extLst>
        </cdr:cNvPr>
        <cdr:cNvCxnSpPr/>
      </cdr:nvCxnSpPr>
      <cdr:spPr>
        <a:xfrm xmlns:a="http://schemas.openxmlformats.org/drawingml/2006/main" flipH="1">
          <a:off x="4048127" y="631031"/>
          <a:ext cx="142873" cy="226219"/>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7C9FDE24-2A60-4FF4-9D59-DD6EA1464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0.21423</cdr:x>
      <cdr:y>0.52527</cdr:y>
    </cdr:from>
    <cdr:to>
      <cdr:x>0.55447</cdr:x>
      <cdr:y>0.66745</cdr:y>
    </cdr:to>
    <cdr:sp macro="" textlink="">
      <cdr:nvSpPr>
        <cdr:cNvPr id="5" name="Text Box 4"/>
        <cdr:cNvSpPr txBox="1"/>
      </cdr:nvSpPr>
      <cdr:spPr>
        <a:xfrm xmlns:a="http://schemas.openxmlformats.org/drawingml/2006/main">
          <a:off x="485784" y="1266820"/>
          <a:ext cx="771523"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0">
              <a:solidFill>
                <a:srgbClr val="F3A60B"/>
              </a:solidFill>
              <a:latin typeface="Source Sans Pro" panose="020B0503030403020204" pitchFamily="34" charset="0"/>
              <a:ea typeface="Source Sans Pro" panose="020B0503030403020204" pitchFamily="34" charset="0"/>
            </a:rPr>
            <a:t>Consumers</a:t>
          </a:r>
        </a:p>
      </cdr:txBody>
    </cdr:sp>
  </cdr:relSizeAnchor>
  <cdr:relSizeAnchor xmlns:cdr="http://schemas.openxmlformats.org/drawingml/2006/chartDrawing">
    <cdr:from>
      <cdr:x>0.22263</cdr:x>
      <cdr:y>0.04739</cdr:y>
    </cdr:from>
    <cdr:to>
      <cdr:x>0.56287</cdr:x>
      <cdr:y>0.18957</cdr:y>
    </cdr:to>
    <cdr:sp macro="" textlink="">
      <cdr:nvSpPr>
        <cdr:cNvPr id="7" name="Text Box 4">
          <a:extLst xmlns:a="http://schemas.openxmlformats.org/drawingml/2006/main">
            <a:ext uri="{FF2B5EF4-FFF2-40B4-BE49-F238E27FC236}">
              <a16:creationId xmlns:a16="http://schemas.microsoft.com/office/drawing/2014/main" id="{0D5004EA-D304-48B2-BD3C-A1EEB024AA37}"/>
            </a:ext>
          </a:extLst>
        </cdr:cNvPr>
        <cdr:cNvSpPr txBox="1"/>
      </cdr:nvSpPr>
      <cdr:spPr>
        <a:xfrm xmlns:a="http://schemas.openxmlformats.org/drawingml/2006/main">
          <a:off x="504834" y="114300"/>
          <a:ext cx="771523"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0">
              <a:solidFill>
                <a:srgbClr val="51ADDB"/>
              </a:solidFill>
              <a:latin typeface="Source Sans Pro" panose="020B0503030403020204" pitchFamily="34" charset="0"/>
              <a:ea typeface="Source Sans Pro" panose="020B0503030403020204" pitchFamily="34" charset="0"/>
            </a:rPr>
            <a:t>Business</a:t>
          </a:r>
        </a:p>
      </cdr:txBody>
    </cdr:sp>
  </cdr:relSizeAnchor>
</c:userShapes>
</file>

<file path=xl/drawings/drawing80.xml><?xml version="1.0" encoding="utf-8"?>
<xdr:wsDr xmlns:xdr="http://schemas.openxmlformats.org/drawingml/2006/spreadsheetDrawing" xmlns:a="http://schemas.openxmlformats.org/drawingml/2006/main">
  <xdr:twoCellAnchor>
    <xdr:from>
      <xdr:col>29</xdr:col>
      <xdr:colOff>608134</xdr:colOff>
      <xdr:row>26</xdr:row>
      <xdr:rowOff>0</xdr:rowOff>
    </xdr:from>
    <xdr:to>
      <xdr:col>37</xdr:col>
      <xdr:colOff>340799</xdr:colOff>
      <xdr:row>38</xdr:row>
      <xdr:rowOff>126000</xdr:rowOff>
    </xdr:to>
    <xdr:graphicFrame macro="">
      <xdr:nvGraphicFramePr>
        <xdr:cNvPr id="2" name="Chart 1">
          <a:extLst>
            <a:ext uri="{FF2B5EF4-FFF2-40B4-BE49-F238E27FC236}">
              <a16:creationId xmlns:a16="http://schemas.microsoft.com/office/drawing/2014/main" id="{24F8A3F2-41AB-41E8-B811-C0711E3D6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367393</xdr:colOff>
      <xdr:row>2</xdr:row>
      <xdr:rowOff>136070</xdr:rowOff>
    </xdr:from>
    <xdr:to>
      <xdr:col>2</xdr:col>
      <xdr:colOff>222750</xdr:colOff>
      <xdr:row>15</xdr:row>
      <xdr:rowOff>71570</xdr:rowOff>
    </xdr:to>
    <xdr:graphicFrame macro="">
      <xdr:nvGraphicFramePr>
        <xdr:cNvPr id="3" name="Chart 2">
          <a:extLst>
            <a:ext uri="{FF2B5EF4-FFF2-40B4-BE49-F238E27FC236}">
              <a16:creationId xmlns:a16="http://schemas.microsoft.com/office/drawing/2014/main" id="{4E19110E-6A49-43DC-8D84-1C1FB3629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142879</xdr:colOff>
      <xdr:row>2</xdr:row>
      <xdr:rowOff>146957</xdr:rowOff>
    </xdr:from>
    <xdr:to>
      <xdr:col>3</xdr:col>
      <xdr:colOff>504825</xdr:colOff>
      <xdr:row>15</xdr:row>
      <xdr:rowOff>82457</xdr:rowOff>
    </xdr:to>
    <xdr:graphicFrame macro="">
      <xdr:nvGraphicFramePr>
        <xdr:cNvPr id="4" name="Chart 3">
          <a:extLst>
            <a:ext uri="{FF2B5EF4-FFF2-40B4-BE49-F238E27FC236}">
              <a16:creationId xmlns:a16="http://schemas.microsoft.com/office/drawing/2014/main" id="{DF1A17AE-C2E5-4B58-A11F-178D1B533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520122</xdr:colOff>
      <xdr:row>2</xdr:row>
      <xdr:rowOff>177362</xdr:rowOff>
    </xdr:from>
    <xdr:to>
      <xdr:col>5</xdr:col>
      <xdr:colOff>375479</xdr:colOff>
      <xdr:row>15</xdr:row>
      <xdr:rowOff>112862</xdr:rowOff>
    </xdr:to>
    <xdr:graphicFrame macro="">
      <xdr:nvGraphicFramePr>
        <xdr:cNvPr id="5" name="Chart 4">
          <a:extLst>
            <a:ext uri="{FF2B5EF4-FFF2-40B4-BE49-F238E27FC236}">
              <a16:creationId xmlns:a16="http://schemas.microsoft.com/office/drawing/2014/main" id="{D1F9F85C-BD62-4D42-BF07-EFD0571A5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364577</xdr:colOff>
      <xdr:row>3</xdr:row>
      <xdr:rowOff>76857</xdr:rowOff>
    </xdr:from>
    <xdr:to>
      <xdr:col>7</xdr:col>
      <xdr:colOff>225377</xdr:colOff>
      <xdr:row>15</xdr:row>
      <xdr:rowOff>164757</xdr:rowOff>
    </xdr:to>
    <xdr:graphicFrame macro="">
      <xdr:nvGraphicFramePr>
        <xdr:cNvPr id="6" name="Chart 5">
          <a:extLst>
            <a:ext uri="{FF2B5EF4-FFF2-40B4-BE49-F238E27FC236}">
              <a16:creationId xmlns:a16="http://schemas.microsoft.com/office/drawing/2014/main" id="{DF63E967-BA42-4C01-A64E-B4329FE67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150430</xdr:colOff>
      <xdr:row>3</xdr:row>
      <xdr:rowOff>8212</xdr:rowOff>
    </xdr:from>
    <xdr:to>
      <xdr:col>9</xdr:col>
      <xdr:colOff>11230</xdr:colOff>
      <xdr:row>15</xdr:row>
      <xdr:rowOff>134212</xdr:rowOff>
    </xdr:to>
    <xdr:graphicFrame macro="">
      <xdr:nvGraphicFramePr>
        <xdr:cNvPr id="7" name="Chart 6">
          <a:extLst>
            <a:ext uri="{FF2B5EF4-FFF2-40B4-BE49-F238E27FC236}">
              <a16:creationId xmlns:a16="http://schemas.microsoft.com/office/drawing/2014/main" id="{E4CF3AE4-8E3F-47BA-B4B1-60C827D2D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0.46848</cdr:x>
      <cdr:y>0.16885</cdr:y>
    </cdr:from>
    <cdr:to>
      <cdr:x>0.60264</cdr:x>
      <cdr:y>0.48205</cdr:y>
    </cdr:to>
    <cdr:cxnSp macro="">
      <cdr:nvCxnSpPr>
        <cdr:cNvPr id="3" name="Straight Arrow Connector 2">
          <a:extLst xmlns:a="http://schemas.openxmlformats.org/drawingml/2006/main">
            <a:ext uri="{FF2B5EF4-FFF2-40B4-BE49-F238E27FC236}">
              <a16:creationId xmlns:a16="http://schemas.microsoft.com/office/drawing/2014/main" id="{CDCF3771-D410-4827-B0E4-D2E18F6487AB}"/>
            </a:ext>
          </a:extLst>
        </cdr:cNvPr>
        <cdr:cNvCxnSpPr/>
      </cdr:nvCxnSpPr>
      <cdr:spPr>
        <a:xfrm xmlns:a="http://schemas.openxmlformats.org/drawingml/2006/main" flipH="1">
          <a:off x="504637" y="407276"/>
          <a:ext cx="144517" cy="755431"/>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0.30968</cdr:x>
      <cdr:y>0.22688</cdr:y>
    </cdr:from>
    <cdr:to>
      <cdr:x>0.31631</cdr:x>
      <cdr:y>0.32965</cdr:y>
    </cdr:to>
    <cdr:cxnSp macro="">
      <cdr:nvCxnSpPr>
        <cdr:cNvPr id="4" name="Straight Arrow Connector 3">
          <a:extLst xmlns:a="http://schemas.openxmlformats.org/drawingml/2006/main">
            <a:ext uri="{FF2B5EF4-FFF2-40B4-BE49-F238E27FC236}">
              <a16:creationId xmlns:a16="http://schemas.microsoft.com/office/drawing/2014/main" id="{516C54CF-50DE-4B3D-92E9-E4DBDE24074A}"/>
            </a:ext>
          </a:extLst>
        </cdr:cNvPr>
        <cdr:cNvCxnSpPr/>
      </cdr:nvCxnSpPr>
      <cdr:spPr>
        <a:xfrm xmlns:a="http://schemas.openxmlformats.org/drawingml/2006/main" flipH="1">
          <a:off x="390849" y="547243"/>
          <a:ext cx="8380" cy="247882"/>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0.36481</cdr:x>
      <cdr:y>0.01906</cdr:y>
    </cdr:from>
    <cdr:to>
      <cdr:x>0.96244</cdr:x>
      <cdr:y>0.19064</cdr:y>
    </cdr:to>
    <cdr:sp macro="" textlink="">
      <cdr:nvSpPr>
        <cdr:cNvPr id="7" name="TextBox 6">
          <a:extLst xmlns:a="http://schemas.openxmlformats.org/drawingml/2006/main">
            <a:ext uri="{FF2B5EF4-FFF2-40B4-BE49-F238E27FC236}">
              <a16:creationId xmlns:a16="http://schemas.microsoft.com/office/drawing/2014/main" id="{78AD1A9B-8EA4-4C9A-884C-E2FEC592388C}"/>
            </a:ext>
          </a:extLst>
        </cdr:cNvPr>
        <cdr:cNvSpPr txBox="1"/>
      </cdr:nvSpPr>
      <cdr:spPr>
        <a:xfrm xmlns:a="http://schemas.openxmlformats.org/drawingml/2006/main">
          <a:off x="392965" y="45983"/>
          <a:ext cx="643758" cy="413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solidFill>
                <a:schemeClr val="accent4">
                  <a:lumMod val="75000"/>
                </a:schemeClr>
              </a:solidFill>
              <a:latin typeface="Source Sans Pro" panose="020B0503030403020204" pitchFamily="34" charset="0"/>
            </a:rPr>
            <a:t>Budget 2020</a:t>
          </a:r>
        </a:p>
      </cdr:txBody>
    </cdr:sp>
  </cdr:relSizeAnchor>
  <cdr:relSizeAnchor xmlns:cdr="http://schemas.openxmlformats.org/drawingml/2006/chartDrawing">
    <cdr:from>
      <cdr:x>0</cdr:x>
      <cdr:y>0.13806</cdr:y>
    </cdr:from>
    <cdr:to>
      <cdr:x>0.59763</cdr:x>
      <cdr:y>0.30964</cdr:y>
    </cdr:to>
    <cdr:sp macro="" textlink="">
      <cdr:nvSpPr>
        <cdr:cNvPr id="8" name="TextBox 1">
          <a:extLst xmlns:a="http://schemas.openxmlformats.org/drawingml/2006/main">
            <a:ext uri="{FF2B5EF4-FFF2-40B4-BE49-F238E27FC236}">
              <a16:creationId xmlns:a16="http://schemas.microsoft.com/office/drawing/2014/main" id="{C3AB75D8-9E24-4162-B9A7-DF166F253A5E}"/>
            </a:ext>
          </a:extLst>
        </cdr:cNvPr>
        <cdr:cNvSpPr txBox="1"/>
      </cdr:nvSpPr>
      <cdr:spPr>
        <a:xfrm xmlns:a="http://schemas.openxmlformats.org/drawingml/2006/main">
          <a:off x="0" y="333003"/>
          <a:ext cx="754284" cy="4138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3">
                  <a:lumMod val="50000"/>
                  <a:lumOff val="50000"/>
                </a:schemeClr>
              </a:solidFill>
              <a:latin typeface="Source Sans Pro" panose="020B0503030403020204" pitchFamily="34" charset="0"/>
            </a:rPr>
            <a:t>SPU 2019</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302260</xdr:colOff>
      <xdr:row>14</xdr:row>
      <xdr:rowOff>125730</xdr:rowOff>
    </xdr:to>
    <xdr:graphicFrame macro="">
      <xdr:nvGraphicFramePr>
        <xdr:cNvPr id="4" name="Chart 3">
          <a:extLst>
            <a:ext uri="{FF2B5EF4-FFF2-40B4-BE49-F238E27FC236}">
              <a16:creationId xmlns:a16="http://schemas.microsoft.com/office/drawing/2014/main" id="{97A44889-BCB7-4C90-A99A-ECAF1CF21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60960</xdr:rowOff>
    </xdr:to>
    <xdr:graphicFrame macro="">
      <xdr:nvGraphicFramePr>
        <xdr:cNvPr id="2" name="Chart 1">
          <a:extLst>
            <a:ext uri="{FF2B5EF4-FFF2-40B4-BE49-F238E27FC236}">
              <a16:creationId xmlns:a16="http://schemas.microsoft.com/office/drawing/2014/main" id="{E9AFC6D4-026A-495D-8424-9AB523822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283210</xdr:colOff>
      <xdr:row>14</xdr:row>
      <xdr:rowOff>125730</xdr:rowOff>
    </xdr:to>
    <xdr:graphicFrame macro="">
      <xdr:nvGraphicFramePr>
        <xdr:cNvPr id="2" name="Chart 1">
          <a:extLst>
            <a:ext uri="{FF2B5EF4-FFF2-40B4-BE49-F238E27FC236}">
              <a16:creationId xmlns:a16="http://schemas.microsoft.com/office/drawing/2014/main" id="{3872B449-71C2-47EB-8E47-EF9FC326D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402590</xdr:colOff>
      <xdr:row>15</xdr:row>
      <xdr:rowOff>125730</xdr:rowOff>
    </xdr:to>
    <xdr:graphicFrame macro="">
      <xdr:nvGraphicFramePr>
        <xdr:cNvPr id="2" name="Chart 1">
          <a:extLst>
            <a:ext uri="{FF2B5EF4-FFF2-40B4-BE49-F238E27FC236}">
              <a16:creationId xmlns:a16="http://schemas.microsoft.com/office/drawing/2014/main" id="{3CD2F544-C679-4F0F-9AC2-CAACA3AEF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402590</xdr:colOff>
      <xdr:row>15</xdr:row>
      <xdr:rowOff>125730</xdr:rowOff>
    </xdr:to>
    <xdr:graphicFrame macro="">
      <xdr:nvGraphicFramePr>
        <xdr:cNvPr id="3" name="Chart 2">
          <a:extLst>
            <a:ext uri="{FF2B5EF4-FFF2-40B4-BE49-F238E27FC236}">
              <a16:creationId xmlns:a16="http://schemas.microsoft.com/office/drawing/2014/main" id="{D8E14970-6043-4E61-87D2-238F19C4D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549910</xdr:colOff>
      <xdr:row>14</xdr:row>
      <xdr:rowOff>125730</xdr:rowOff>
    </xdr:to>
    <xdr:graphicFrame macro="">
      <xdr:nvGraphicFramePr>
        <xdr:cNvPr id="2" name="Chart 1">
          <a:extLst>
            <a:ext uri="{FF2B5EF4-FFF2-40B4-BE49-F238E27FC236}">
              <a16:creationId xmlns:a16="http://schemas.microsoft.com/office/drawing/2014/main" id="{345991E6-7BFF-4A7C-8B55-FD4E28D50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0.33958</cdr:x>
      <cdr:y>0.14931</cdr:y>
    </cdr:from>
    <cdr:to>
      <cdr:x>0.53958</cdr:x>
      <cdr:y>0.48264</cdr:y>
    </cdr:to>
    <cdr:sp macro="" textlink="">
      <cdr:nvSpPr>
        <cdr:cNvPr id="2" name="TextBox 1"/>
        <cdr:cNvSpPr txBox="1"/>
      </cdr:nvSpPr>
      <cdr:spPr>
        <a:xfrm xmlns:a="http://schemas.openxmlformats.org/drawingml/2006/main">
          <a:off x="1552575" y="409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0.09095</cdr:x>
      <cdr:y>0.06353</cdr:y>
    </cdr:from>
    <cdr:to>
      <cdr:x>0.48792</cdr:x>
      <cdr:y>0.21438</cdr:y>
    </cdr:to>
    <cdr:sp macro="" textlink="">
      <cdr:nvSpPr>
        <cdr:cNvPr id="3" name="TextBox 1">
          <a:extLst xmlns:a="http://schemas.openxmlformats.org/drawingml/2006/main"/>
        </cdr:cNvPr>
        <cdr:cNvSpPr txBox="1"/>
      </cdr:nvSpPr>
      <cdr:spPr>
        <a:xfrm xmlns:a="http://schemas.openxmlformats.org/drawingml/2006/main">
          <a:off x="415836" y="174278"/>
          <a:ext cx="1814919" cy="413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FF33CC"/>
              </a:solidFill>
              <a:latin typeface="Source Sans Pro" panose="020B0503030403020204" pitchFamily="34" charset="0"/>
            </a:rPr>
            <a:t>Outturn higher than forecast </a:t>
          </a:r>
        </a:p>
      </cdr:txBody>
    </cdr:sp>
  </cdr:relSizeAnchor>
  <cdr:relSizeAnchor xmlns:cdr="http://schemas.openxmlformats.org/drawingml/2006/chartDrawing">
    <cdr:from>
      <cdr:x>0.10137</cdr:x>
      <cdr:y>0.63992</cdr:y>
    </cdr:from>
    <cdr:to>
      <cdr:x>0.49833</cdr:x>
      <cdr:y>0.79077</cdr:y>
    </cdr:to>
    <cdr:sp macro="" textlink="">
      <cdr:nvSpPr>
        <cdr:cNvPr id="4" name="TextBox 1">
          <a:extLst xmlns:a="http://schemas.openxmlformats.org/drawingml/2006/main"/>
        </cdr:cNvPr>
        <cdr:cNvSpPr txBox="1"/>
      </cdr:nvSpPr>
      <cdr:spPr>
        <a:xfrm xmlns:a="http://schemas.openxmlformats.org/drawingml/2006/main">
          <a:off x="463461" y="1755428"/>
          <a:ext cx="1814919" cy="413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5">
                  <a:lumMod val="75000"/>
                </a:schemeClr>
              </a:solidFill>
              <a:latin typeface="Source Sans Pro" panose="020B0503030403020204" pitchFamily="34" charset="0"/>
            </a:rPr>
            <a:t>Outturn lower than forecast </a:t>
          </a:r>
        </a:p>
      </cdr:txBody>
    </cdr:sp>
  </cdr:relSizeAnchor>
  <cdr:relSizeAnchor xmlns:cdr="http://schemas.openxmlformats.org/drawingml/2006/chartDrawing">
    <cdr:from>
      <cdr:x>0.33958</cdr:x>
      <cdr:y>0.14931</cdr:y>
    </cdr:from>
    <cdr:to>
      <cdr:x>0.53958</cdr:x>
      <cdr:y>0.48264</cdr:y>
    </cdr:to>
    <cdr:sp macro="" textlink="">
      <cdr:nvSpPr>
        <cdr:cNvPr id="5" name="TextBox 1">
          <a:extLst xmlns:a="http://schemas.openxmlformats.org/drawingml/2006/main">
            <a:ext uri="{FF2B5EF4-FFF2-40B4-BE49-F238E27FC236}">
              <a16:creationId xmlns:a16="http://schemas.microsoft.com/office/drawing/2014/main" id="{F0F1A818-80D3-4BE8-B963-30E0208FA828}"/>
            </a:ext>
          </a:extLst>
        </cdr:cNvPr>
        <cdr:cNvSpPr txBox="1"/>
      </cdr:nvSpPr>
      <cdr:spPr>
        <a:xfrm xmlns:a="http://schemas.openxmlformats.org/drawingml/2006/main">
          <a:off x="1552575" y="409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0.09095</cdr:x>
      <cdr:y>0.06353</cdr:y>
    </cdr:from>
    <cdr:to>
      <cdr:x>0.48792</cdr:x>
      <cdr:y>0.21438</cdr:y>
    </cdr:to>
    <cdr:sp macro="" textlink="">
      <cdr:nvSpPr>
        <cdr:cNvPr id="6" name="TextBox 1">
          <a:extLst xmlns:a="http://schemas.openxmlformats.org/drawingml/2006/main">
            <a:ext uri="{FF2B5EF4-FFF2-40B4-BE49-F238E27FC236}">
              <a16:creationId xmlns:a16="http://schemas.microsoft.com/office/drawing/2014/main" id="{9579E8E7-F066-44A0-A3D1-E972A51BF8E9}"/>
            </a:ext>
          </a:extLst>
        </cdr:cNvPr>
        <cdr:cNvSpPr txBox="1"/>
      </cdr:nvSpPr>
      <cdr:spPr>
        <a:xfrm xmlns:a="http://schemas.openxmlformats.org/drawingml/2006/main">
          <a:off x="415836" y="174278"/>
          <a:ext cx="1814919" cy="413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FF33CC"/>
              </a:solidFill>
              <a:latin typeface="Source Sans Pro" panose="020B0503030403020204" pitchFamily="34" charset="0"/>
            </a:rPr>
            <a:t>Outturn higher than forecast </a:t>
          </a:r>
        </a:p>
      </cdr:txBody>
    </cdr:sp>
  </cdr:relSizeAnchor>
  <cdr:relSizeAnchor xmlns:cdr="http://schemas.openxmlformats.org/drawingml/2006/chartDrawing">
    <cdr:from>
      <cdr:x>0.10137</cdr:x>
      <cdr:y>0.63992</cdr:y>
    </cdr:from>
    <cdr:to>
      <cdr:x>0.49833</cdr:x>
      <cdr:y>0.79077</cdr:y>
    </cdr:to>
    <cdr:sp macro="" textlink="">
      <cdr:nvSpPr>
        <cdr:cNvPr id="7" name="TextBox 1">
          <a:extLst xmlns:a="http://schemas.openxmlformats.org/drawingml/2006/main">
            <a:ext uri="{FF2B5EF4-FFF2-40B4-BE49-F238E27FC236}">
              <a16:creationId xmlns:a16="http://schemas.microsoft.com/office/drawing/2014/main" id="{31736150-3607-437D-8498-12958A6125CC}"/>
            </a:ext>
          </a:extLst>
        </cdr:cNvPr>
        <cdr:cNvSpPr txBox="1"/>
      </cdr:nvSpPr>
      <cdr:spPr>
        <a:xfrm xmlns:a="http://schemas.openxmlformats.org/drawingml/2006/main">
          <a:off x="463461" y="1755428"/>
          <a:ext cx="1814919" cy="413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5">
                  <a:lumMod val="75000"/>
                </a:schemeClr>
              </a:solidFill>
              <a:latin typeface="Source Sans Pro" panose="020B0503030403020204" pitchFamily="34" charset="0"/>
            </a:rPr>
            <a:t>Outturn lower than forecast </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2</xdr:row>
      <xdr:rowOff>28575</xdr:rowOff>
    </xdr:from>
    <xdr:to>
      <xdr:col>6</xdr:col>
      <xdr:colOff>530860</xdr:colOff>
      <xdr:row>14</xdr:row>
      <xdr:rowOff>154305</xdr:rowOff>
    </xdr:to>
    <xdr:graphicFrame macro="">
      <xdr:nvGraphicFramePr>
        <xdr:cNvPr id="2" name="Chart 1">
          <a:extLst>
            <a:ext uri="{FF2B5EF4-FFF2-40B4-BE49-F238E27FC236}">
              <a16:creationId xmlns:a16="http://schemas.microsoft.com/office/drawing/2014/main" id="{C5FEF7B8-6E2C-4819-970D-28BC9E1E7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29</xdr:row>
      <xdr:rowOff>0</xdr:rowOff>
    </xdr:from>
    <xdr:to>
      <xdr:col>8</xdr:col>
      <xdr:colOff>473710</xdr:colOff>
      <xdr:row>41</xdr:row>
      <xdr:rowOff>125730</xdr:rowOff>
    </xdr:to>
    <xdr:graphicFrame macro="">
      <xdr:nvGraphicFramePr>
        <xdr:cNvPr id="3" name="Chart 2">
          <a:extLst>
            <a:ext uri="{FF2B5EF4-FFF2-40B4-BE49-F238E27FC236}">
              <a16:creationId xmlns:a16="http://schemas.microsoft.com/office/drawing/2014/main" id="{8E71A382-7E4E-42F9-957A-6F67A42A5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0.33958</cdr:x>
      <cdr:y>0.14931</cdr:y>
    </cdr:from>
    <cdr:to>
      <cdr:x>0.53958</cdr:x>
      <cdr:y>0.48264</cdr:y>
    </cdr:to>
    <cdr:sp macro="" textlink="">
      <cdr:nvSpPr>
        <cdr:cNvPr id="2" name="TextBox 1"/>
        <cdr:cNvSpPr txBox="1"/>
      </cdr:nvSpPr>
      <cdr:spPr>
        <a:xfrm xmlns:a="http://schemas.openxmlformats.org/drawingml/2006/main">
          <a:off x="1552575" y="409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0.09998</cdr:x>
      <cdr:y>0.04038</cdr:y>
    </cdr:from>
    <cdr:to>
      <cdr:x>0.58958</cdr:x>
      <cdr:y>0.13542</cdr:y>
    </cdr:to>
    <cdr:sp macro="" textlink="">
      <cdr:nvSpPr>
        <cdr:cNvPr id="3" name="TextBox 1">
          <a:extLst xmlns:a="http://schemas.openxmlformats.org/drawingml/2006/main"/>
        </cdr:cNvPr>
        <cdr:cNvSpPr txBox="1"/>
      </cdr:nvSpPr>
      <cdr:spPr>
        <a:xfrm xmlns:a="http://schemas.openxmlformats.org/drawingml/2006/main">
          <a:off x="457111" y="110778"/>
          <a:ext cx="2238464" cy="2606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rgbClr val="FF33CC"/>
              </a:solidFill>
              <a:latin typeface="Source Sans Pro" panose="020B0503030403020204" pitchFamily="34" charset="0"/>
            </a:rPr>
            <a:t>Actual</a:t>
          </a:r>
          <a:r>
            <a:rPr lang="en-GB" sz="1000" b="1" baseline="0">
              <a:solidFill>
                <a:srgbClr val="FF33CC"/>
              </a:solidFill>
              <a:latin typeface="Source Sans Pro" panose="020B0503030403020204" pitchFamily="34" charset="0"/>
            </a:rPr>
            <a:t> </a:t>
          </a:r>
          <a:r>
            <a:rPr lang="en-GB" sz="1000" b="1">
              <a:solidFill>
                <a:srgbClr val="FF33CC"/>
              </a:solidFill>
              <a:latin typeface="Source Sans Pro" panose="020B0503030403020204" pitchFamily="34" charset="0"/>
            </a:rPr>
            <a:t>growth higher than forecast </a:t>
          </a:r>
        </a:p>
      </cdr:txBody>
    </cdr:sp>
  </cdr:relSizeAnchor>
  <cdr:relSizeAnchor xmlns:cdr="http://schemas.openxmlformats.org/drawingml/2006/chartDrawing">
    <cdr:from>
      <cdr:x>0.10623</cdr:x>
      <cdr:y>0.69663</cdr:y>
    </cdr:from>
    <cdr:to>
      <cdr:x>0.56667</cdr:x>
      <cdr:y>0.84748</cdr:y>
    </cdr:to>
    <cdr:sp macro="" textlink="">
      <cdr:nvSpPr>
        <cdr:cNvPr id="4" name="TextBox 1">
          <a:extLst xmlns:a="http://schemas.openxmlformats.org/drawingml/2006/main"/>
        </cdr:cNvPr>
        <cdr:cNvSpPr txBox="1"/>
      </cdr:nvSpPr>
      <cdr:spPr>
        <a:xfrm xmlns:a="http://schemas.openxmlformats.org/drawingml/2006/main">
          <a:off x="485686" y="1911003"/>
          <a:ext cx="2105114" cy="413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5">
                  <a:lumMod val="75000"/>
                </a:schemeClr>
              </a:solidFill>
              <a:latin typeface="Source Sans Pro" panose="020B0503030403020204" pitchFamily="34" charset="0"/>
            </a:rPr>
            <a:t>Actual growth lower than forecast </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304800</xdr:colOff>
      <xdr:row>14</xdr:row>
      <xdr:rowOff>161925</xdr:rowOff>
    </xdr:to>
    <xdr:graphicFrame macro="">
      <xdr:nvGraphicFramePr>
        <xdr:cNvPr id="2" name="Chart 1">
          <a:extLst>
            <a:ext uri="{FF2B5EF4-FFF2-40B4-BE49-F238E27FC236}">
              <a16:creationId xmlns:a16="http://schemas.microsoft.com/office/drawing/2014/main" id="{B171D8FE-B3C1-4F63-8E3A-232506395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35802</xdr:colOff>
      <xdr:row>2</xdr:row>
      <xdr:rowOff>46640</xdr:rowOff>
    </xdr:from>
    <xdr:to>
      <xdr:col>7</xdr:col>
      <xdr:colOff>377915</xdr:colOff>
      <xdr:row>14</xdr:row>
      <xdr:rowOff>172640</xdr:rowOff>
    </xdr:to>
    <xdr:graphicFrame macro="">
      <xdr:nvGraphicFramePr>
        <xdr:cNvPr id="2" name="Chart 1">
          <a:extLst>
            <a:ext uri="{FF2B5EF4-FFF2-40B4-BE49-F238E27FC236}">
              <a16:creationId xmlns:a16="http://schemas.microsoft.com/office/drawing/2014/main" id="{45F7C6D2-598F-45EC-8DD6-E15A206D1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157465</xdr:colOff>
      <xdr:row>2</xdr:row>
      <xdr:rowOff>92531</xdr:rowOff>
    </xdr:from>
    <xdr:to>
      <xdr:col>5</xdr:col>
      <xdr:colOff>118922</xdr:colOff>
      <xdr:row>15</xdr:row>
      <xdr:rowOff>28031</xdr:rowOff>
    </xdr:to>
    <xdr:graphicFrame macro="">
      <xdr:nvGraphicFramePr>
        <xdr:cNvPr id="2" name="Chart 1">
          <a:extLst>
            <a:ext uri="{FF2B5EF4-FFF2-40B4-BE49-F238E27FC236}">
              <a16:creationId xmlns:a16="http://schemas.microsoft.com/office/drawing/2014/main" id="{D3199C59-B81D-4B7F-824F-D73E2FA98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cdr:x>
      <cdr:y>0.84127</cdr:y>
    </cdr:from>
    <cdr:to>
      <cdr:x>0.96739</cdr:x>
      <cdr:y>0.97884</cdr:y>
    </cdr:to>
    <cdr:sp macro="" textlink="">
      <cdr:nvSpPr>
        <cdr:cNvPr id="2" name="TextBox 1"/>
        <cdr:cNvSpPr txBox="1"/>
      </cdr:nvSpPr>
      <cdr:spPr>
        <a:xfrm xmlns:a="http://schemas.openxmlformats.org/drawingml/2006/main">
          <a:off x="0" y="2297088"/>
          <a:ext cx="5086350" cy="3756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1"/>
        </a:p>
        <a:p xmlns:a="http://schemas.openxmlformats.org/drawingml/2006/main">
          <a:endParaRPr lang="en-IE" sz="900" i="1"/>
        </a:p>
      </cdr:txBody>
    </cdr:sp>
  </cdr:relSizeAnchor>
  <cdr:relSizeAnchor xmlns:cdr="http://schemas.openxmlformats.org/drawingml/2006/chartDrawing">
    <cdr:from>
      <cdr:x>0.18518</cdr:x>
      <cdr:y>0.09325</cdr:y>
    </cdr:from>
    <cdr:to>
      <cdr:x>0.46785</cdr:x>
      <cdr:y>0.28056</cdr:y>
    </cdr:to>
    <cdr:sp macro="" textlink="">
      <cdr:nvSpPr>
        <cdr:cNvPr id="3" name="Text Box 2">
          <a:extLst xmlns:a="http://schemas.openxmlformats.org/drawingml/2006/main">
            <a:ext uri="{FF2B5EF4-FFF2-40B4-BE49-F238E27FC236}">
              <a16:creationId xmlns:a16="http://schemas.microsoft.com/office/drawing/2014/main" id="{314A79C1-CB72-4B8A-A237-C03AC7CDAF87}"/>
            </a:ext>
          </a:extLst>
        </cdr:cNvPr>
        <cdr:cNvSpPr txBox="1">
          <a:spLocks xmlns:a="http://schemas.openxmlformats.org/drawingml/2006/main" noChangeArrowheads="1"/>
        </cdr:cNvSpPr>
      </cdr:nvSpPr>
      <cdr:spPr bwMode="auto">
        <a:xfrm xmlns:a="http://schemas.openxmlformats.org/drawingml/2006/main">
          <a:off x="853300" y="224917"/>
          <a:ext cx="1302558" cy="451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1000">
              <a:solidFill>
                <a:srgbClr val="F359C0"/>
              </a:solidFill>
              <a:effectLst/>
              <a:latin typeface="Source Sans Pro" panose="020B0503030403020204" pitchFamily="34" charset="0"/>
              <a:ea typeface="Calibri" panose="020F0502020204030204" pitchFamily="34" charset="0"/>
              <a:cs typeface="Times New Roman" panose="02020603050405020304" pitchFamily="18" charset="0"/>
            </a:rPr>
            <a:t>Spending higher than forecast</a:t>
          </a:r>
          <a:endParaRPr lang="en-GB" sz="1000">
            <a:solidFill>
              <a:srgbClr val="F359C0"/>
            </a:solidFill>
            <a:effectLst/>
            <a:latin typeface="Source Sans Pro" panose="020B050303040302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0.19313</cdr:x>
      <cdr:y>0.74082</cdr:y>
    </cdr:from>
    <cdr:to>
      <cdr:x>0.41923</cdr:x>
      <cdr:y>0.93752</cdr:y>
    </cdr:to>
    <cdr:sp macro="" textlink="">
      <cdr:nvSpPr>
        <cdr:cNvPr id="4" name="Text Box 2">
          <a:extLst xmlns:a="http://schemas.openxmlformats.org/drawingml/2006/main">
            <a:ext uri="{FF2B5EF4-FFF2-40B4-BE49-F238E27FC236}">
              <a16:creationId xmlns:a16="http://schemas.microsoft.com/office/drawing/2014/main" id="{7DF68A12-D252-44E6-A21D-31108FAF74E6}"/>
            </a:ext>
          </a:extLst>
        </cdr:cNvPr>
        <cdr:cNvSpPr txBox="1">
          <a:spLocks xmlns:a="http://schemas.openxmlformats.org/drawingml/2006/main" noChangeArrowheads="1"/>
        </cdr:cNvSpPr>
      </cdr:nvSpPr>
      <cdr:spPr bwMode="auto">
        <a:xfrm xmlns:a="http://schemas.openxmlformats.org/drawingml/2006/main">
          <a:off x="889930" y="1786850"/>
          <a:ext cx="1041862" cy="474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1000">
              <a:solidFill>
                <a:srgbClr val="193B35"/>
              </a:solidFill>
              <a:effectLst/>
              <a:latin typeface="Source Sans Pro" panose="020B0503030403020204" pitchFamily="34" charset="0"/>
              <a:ea typeface="Calibri" panose="020F0502020204030204" pitchFamily="34" charset="0"/>
              <a:cs typeface="Times New Roman" panose="02020603050405020304" pitchFamily="18" charset="0"/>
            </a:rPr>
            <a:t>Spending lower than forecast</a:t>
          </a:r>
          <a:endParaRPr lang="en-GB" sz="1000">
            <a:solidFill>
              <a:srgbClr val="193B35"/>
            </a:solidFill>
            <a:effectLst/>
            <a:latin typeface="Source Sans Pro" panose="020B050303040302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0.17945</cdr:x>
      <cdr:y>0.04922</cdr:y>
    </cdr:from>
    <cdr:to>
      <cdr:x>0.17945</cdr:x>
      <cdr:y>0.30196</cdr:y>
    </cdr:to>
    <cdr:cxnSp macro="">
      <cdr:nvCxnSpPr>
        <cdr:cNvPr id="5" name="Straight Arrow Connector 4">
          <a:extLst xmlns:a="http://schemas.openxmlformats.org/drawingml/2006/main">
            <a:ext uri="{FF2B5EF4-FFF2-40B4-BE49-F238E27FC236}">
              <a16:creationId xmlns:a16="http://schemas.microsoft.com/office/drawing/2014/main" id="{C8A7CEC6-A21E-4241-A192-2FB61A2A8535}"/>
            </a:ext>
          </a:extLst>
        </cdr:cNvPr>
        <cdr:cNvCxnSpPr/>
      </cdr:nvCxnSpPr>
      <cdr:spPr>
        <a:xfrm xmlns:a="http://schemas.openxmlformats.org/drawingml/2006/main" flipV="1">
          <a:off x="826899" y="118729"/>
          <a:ext cx="0" cy="609589"/>
        </a:xfrm>
        <a:prstGeom xmlns:a="http://schemas.openxmlformats.org/drawingml/2006/main" prst="straightConnector1">
          <a:avLst/>
        </a:prstGeom>
        <a:ln xmlns:a="http://schemas.openxmlformats.org/drawingml/2006/main">
          <a:solidFill>
            <a:srgbClr val="F359C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0.17393</cdr:x>
      <cdr:y>0.63894</cdr:y>
    </cdr:from>
    <cdr:to>
      <cdr:x>0.17393</cdr:x>
      <cdr:y>0.87851</cdr:y>
    </cdr:to>
    <cdr:cxnSp macro="">
      <cdr:nvCxnSpPr>
        <cdr:cNvPr id="6" name="Straight Arrow Connector 5">
          <a:extLst xmlns:a="http://schemas.openxmlformats.org/drawingml/2006/main">
            <a:ext uri="{FF2B5EF4-FFF2-40B4-BE49-F238E27FC236}">
              <a16:creationId xmlns:a16="http://schemas.microsoft.com/office/drawing/2014/main" id="{E70769F5-0FB7-48D5-803B-895296A49C7A}"/>
            </a:ext>
          </a:extLst>
        </cdr:cNvPr>
        <cdr:cNvCxnSpPr/>
      </cdr:nvCxnSpPr>
      <cdr:spPr>
        <a:xfrm xmlns:a="http://schemas.openxmlformats.org/drawingml/2006/main">
          <a:off x="801465" y="1541119"/>
          <a:ext cx="0" cy="577850"/>
        </a:xfrm>
        <a:prstGeom xmlns:a="http://schemas.openxmlformats.org/drawingml/2006/main" prst="straightConnector1">
          <a:avLst/>
        </a:prstGeom>
        <a:ln xmlns:a="http://schemas.openxmlformats.org/drawingml/2006/main">
          <a:solidFill>
            <a:schemeClr val="accent5">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5.xml><?xml version="1.0" encoding="utf-8"?>
<xdr:wsDr xmlns:xdr="http://schemas.openxmlformats.org/drawingml/2006/spreadsheetDrawing" xmlns:a="http://schemas.openxmlformats.org/drawingml/2006/main">
  <xdr:twoCellAnchor>
    <xdr:from>
      <xdr:col>0</xdr:col>
      <xdr:colOff>234398</xdr:colOff>
      <xdr:row>2</xdr:row>
      <xdr:rowOff>151364</xdr:rowOff>
    </xdr:from>
    <xdr:to>
      <xdr:col>7</xdr:col>
      <xdr:colOff>542512</xdr:colOff>
      <xdr:row>15</xdr:row>
      <xdr:rowOff>86864</xdr:rowOff>
    </xdr:to>
    <xdr:graphicFrame macro="">
      <xdr:nvGraphicFramePr>
        <xdr:cNvPr id="2" name="Chart 1">
          <a:extLst>
            <a:ext uri="{FF2B5EF4-FFF2-40B4-BE49-F238E27FC236}">
              <a16:creationId xmlns:a16="http://schemas.microsoft.com/office/drawing/2014/main" id="{2819CB06-9F73-4B5D-BBE9-ABB0C163F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211748</xdr:colOff>
      <xdr:row>2</xdr:row>
      <xdr:rowOff>89753</xdr:rowOff>
    </xdr:from>
    <xdr:to>
      <xdr:col>4</xdr:col>
      <xdr:colOff>293907</xdr:colOff>
      <xdr:row>15</xdr:row>
      <xdr:rowOff>139212</xdr:rowOff>
    </xdr:to>
    <xdr:graphicFrame macro="">
      <xdr:nvGraphicFramePr>
        <xdr:cNvPr id="2" name="Chart 1">
          <a:extLst>
            <a:ext uri="{FF2B5EF4-FFF2-40B4-BE49-F238E27FC236}">
              <a16:creationId xmlns:a16="http://schemas.microsoft.com/office/drawing/2014/main" id="{1D9D6451-7302-4EBB-8794-188C99C8B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39</xdr:row>
      <xdr:rowOff>133350</xdr:rowOff>
    </xdr:from>
    <xdr:to>
      <xdr:col>8</xdr:col>
      <xdr:colOff>342900</xdr:colOff>
      <xdr:row>42</xdr:row>
      <xdr:rowOff>47625</xdr:rowOff>
    </xdr:to>
    <xdr:sp macro="" textlink="">
      <xdr:nvSpPr>
        <xdr:cNvPr id="3" name="TextBox 2">
          <a:extLst>
            <a:ext uri="{FF2B5EF4-FFF2-40B4-BE49-F238E27FC236}">
              <a16:creationId xmlns:a16="http://schemas.microsoft.com/office/drawing/2014/main" id="{57766CF0-70C4-4D17-8796-1CDFDE5709B4}"/>
            </a:ext>
          </a:extLst>
        </xdr:cNvPr>
        <xdr:cNvSpPr txBox="1"/>
      </xdr:nvSpPr>
      <xdr:spPr>
        <a:xfrm>
          <a:off x="2705100" y="7905750"/>
          <a:ext cx="460057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solidFill>
                <a:schemeClr val="dk1"/>
              </a:solidFill>
              <a:effectLst/>
              <a:latin typeface="Source Sans Pro" panose="020B0503030403020204" pitchFamily="34" charset="0"/>
              <a:ea typeface="Source Sans Pro" panose="020B0503030403020204" pitchFamily="34" charset="0"/>
              <a:cs typeface="+mn-cs"/>
            </a:rPr>
            <a:t>Sources: Fiscal Monitors 2017–2019; HSE Performance Reports (Finance section) 2017–2019.</a:t>
          </a:r>
          <a:br>
            <a:rPr lang="en-IE" sz="900">
              <a:solidFill>
                <a:schemeClr val="dk1"/>
              </a:solidFill>
              <a:effectLst/>
              <a:latin typeface="Source Sans Pro" panose="020B0503030403020204" pitchFamily="34" charset="0"/>
              <a:ea typeface="Source Sans Pro" panose="020B0503030403020204" pitchFamily="34" charset="0"/>
              <a:cs typeface="+mn-cs"/>
            </a:rPr>
          </a:br>
          <a:r>
            <a:rPr lang="en-IE" sz="900">
              <a:solidFill>
                <a:schemeClr val="dk1"/>
              </a:solidFill>
              <a:effectLst/>
              <a:latin typeface="Source Sans Pro" panose="020B0503030403020204" pitchFamily="34" charset="0"/>
              <a:ea typeface="Source Sans Pro" panose="020B0503030403020204" pitchFamily="34" charset="0"/>
              <a:cs typeface="+mn-cs"/>
            </a:rPr>
            <a:t>Note: January Fiscal Monitors do not include comparisons of outturns to profiles.</a:t>
          </a:r>
          <a:endParaRPr lang="en-IE" sz="900">
            <a:latin typeface="Source Sans Pro" panose="020B0503030403020204" pitchFamily="34" charset="0"/>
            <a:ea typeface="Source Sans Pro" panose="020B0503030403020204" pitchFamily="34" charset="0"/>
          </a:endParaRPr>
        </a:p>
      </xdr:txBody>
    </xdr:sp>
    <xdr:clientData/>
  </xdr:twoCellAnchor>
</xdr:wsDr>
</file>

<file path=xl/drawings/drawing97.xml><?xml version="1.0" encoding="utf-8"?>
<c:userShapes xmlns:c="http://schemas.openxmlformats.org/drawingml/2006/chart">
  <cdr:relSizeAnchor xmlns:cdr="http://schemas.openxmlformats.org/drawingml/2006/chartDrawing">
    <cdr:from>
      <cdr:x>0.3639</cdr:x>
      <cdr:y>0.18476</cdr:y>
    </cdr:from>
    <cdr:to>
      <cdr:x>0.60746</cdr:x>
      <cdr:y>0.35403</cdr:y>
    </cdr:to>
    <cdr:sp macro="" textlink="">
      <cdr:nvSpPr>
        <cdr:cNvPr id="2" name="Text Box 1">
          <a:extLst xmlns:a="http://schemas.openxmlformats.org/drawingml/2006/main">
            <a:ext uri="{FF2B5EF4-FFF2-40B4-BE49-F238E27FC236}">
              <a16:creationId xmlns:a16="http://schemas.microsoft.com/office/drawing/2014/main" id="{B718D6D7-CBA4-46CF-ACB6-231FC87F22DF}"/>
            </a:ext>
          </a:extLst>
        </cdr:cNvPr>
        <cdr:cNvSpPr txBox="1"/>
      </cdr:nvSpPr>
      <cdr:spPr>
        <a:xfrm xmlns:a="http://schemas.openxmlformats.org/drawingml/2006/main">
          <a:off x="1674996" y="466707"/>
          <a:ext cx="1121066" cy="427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900" b="1">
              <a:solidFill>
                <a:srgbClr val="009999"/>
              </a:solidFill>
              <a:effectLst/>
              <a:latin typeface="Source Sans Pro" panose="020B0503030403020204" pitchFamily="34" charset="0"/>
              <a:ea typeface="Source Sans Pro" panose="020B0503030403020204" pitchFamily="34" charset="0"/>
              <a:cs typeface="Calibri" panose="020F0502020204030204" pitchFamily="34" charset="0"/>
            </a:rPr>
            <a:t>HSE Performance Report</a:t>
          </a:r>
          <a:endParaRPr lang="en-GB" sz="1100">
            <a:solidFill>
              <a:srgbClr val="009999"/>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a:lnSpc>
              <a:spcPct val="115000"/>
            </a:lnSpc>
            <a:spcAft>
              <a:spcPts val="1000"/>
            </a:spcAft>
          </a:pPr>
          <a:endParaRPr lang="en-GB" sz="1100">
            <a:solidFill>
              <a:schemeClr val="accent4">
                <a:lumMod val="75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0.56625</cdr:x>
      <cdr:y>0.52885</cdr:y>
    </cdr:from>
    <cdr:to>
      <cdr:x>0.78149</cdr:x>
      <cdr:y>0.74002</cdr:y>
    </cdr:to>
    <cdr:sp macro="" textlink="">
      <cdr:nvSpPr>
        <cdr:cNvPr id="3" name="Text Box 1">
          <a:extLst xmlns:a="http://schemas.openxmlformats.org/drawingml/2006/main">
            <a:ext uri="{FF2B5EF4-FFF2-40B4-BE49-F238E27FC236}">
              <a16:creationId xmlns:a16="http://schemas.microsoft.com/office/drawing/2014/main" id="{9C43007F-BC91-497F-80E3-B6ECE22505E0}"/>
            </a:ext>
          </a:extLst>
        </cdr:cNvPr>
        <cdr:cNvSpPr txBox="1"/>
      </cdr:nvSpPr>
      <cdr:spPr>
        <a:xfrm xmlns:a="http://schemas.openxmlformats.org/drawingml/2006/main">
          <a:off x="2606383" y="1335866"/>
          <a:ext cx="990718" cy="533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900" b="1">
              <a:solidFill>
                <a:schemeClr val="accent3">
                  <a:lumMod val="50000"/>
                  <a:lumOff val="50000"/>
                </a:schemeClr>
              </a:solidFill>
              <a:effectLst/>
              <a:latin typeface="Source Sans Pro" panose="020B0503030403020204" pitchFamily="34" charset="0"/>
              <a:ea typeface="Source Sans Pro" panose="020B0503030403020204" pitchFamily="34" charset="0"/>
              <a:cs typeface="Calibri" panose="020F0502020204030204" pitchFamily="34" charset="0"/>
            </a:rPr>
            <a:t>Fiscal Monitor (Health Vote)</a:t>
          </a:r>
          <a:endParaRPr lang="en-GB" sz="1100">
            <a:solidFill>
              <a:schemeClr val="accent3">
                <a:lumMod val="50000"/>
                <a:lumOff val="50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4</xdr:row>
      <xdr:rowOff>57150</xdr:rowOff>
    </xdr:to>
    <xdr:sp macro="" textlink="">
      <xdr:nvSpPr>
        <xdr:cNvPr id="4100" name="Text Box 29">
          <a:extLst>
            <a:ext uri="{FF2B5EF4-FFF2-40B4-BE49-F238E27FC236}">
              <a16:creationId xmlns:a16="http://schemas.microsoft.com/office/drawing/2014/main" id="{47DB680B-B9A8-471A-B517-962F9A549FCE}"/>
            </a:ext>
          </a:extLst>
        </xdr:cNvPr>
        <xdr:cNvSpPr txBox="1">
          <a:spLocks noChangeArrowheads="1"/>
        </xdr:cNvSpPr>
      </xdr:nvSpPr>
      <xdr:spPr bwMode="auto">
        <a:xfrm>
          <a:off x="0" y="381000"/>
          <a:ext cx="22669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A. Budget Condition</a:t>
          </a:r>
          <a:endParaRPr lang="en-IE" sz="1050" b="0" i="0" u="none" strike="noStrike" baseline="0">
            <a:solidFill>
              <a:srgbClr val="17365D"/>
            </a:solidFill>
            <a:latin typeface="Calibri"/>
          </a:endParaRPr>
        </a:p>
        <a:p>
          <a:pPr algn="l" rtl="0">
            <a:defRPr sz="1000"/>
          </a:pPr>
          <a:r>
            <a:rPr lang="en-IE" sz="1100" b="0" i="0" u="none" strike="noStrike" baseline="0">
              <a:solidFill>
                <a:srgbClr val="000000"/>
              </a:solidFill>
              <a:latin typeface="Calibri"/>
            </a:rPr>
            <a:t>% GDP</a:t>
          </a:r>
        </a:p>
      </xdr:txBody>
    </xdr:sp>
    <xdr:clientData/>
  </xdr:twoCellAnchor>
  <xdr:twoCellAnchor>
    <xdr:from>
      <xdr:col>3</xdr:col>
      <xdr:colOff>466725</xdr:colOff>
      <xdr:row>1</xdr:row>
      <xdr:rowOff>133350</xdr:rowOff>
    </xdr:from>
    <xdr:to>
      <xdr:col>7</xdr:col>
      <xdr:colOff>552450</xdr:colOff>
      <xdr:row>4</xdr:row>
      <xdr:rowOff>0</xdr:rowOff>
    </xdr:to>
    <xdr:sp macro="" textlink="">
      <xdr:nvSpPr>
        <xdr:cNvPr id="4099" name="Text Box 30">
          <a:extLst>
            <a:ext uri="{FF2B5EF4-FFF2-40B4-BE49-F238E27FC236}">
              <a16:creationId xmlns:a16="http://schemas.microsoft.com/office/drawing/2014/main" id="{689A08C9-7D32-47AA-85A1-A96F5411ED8A}"/>
            </a:ext>
          </a:extLst>
        </xdr:cNvPr>
        <xdr:cNvSpPr txBox="1">
          <a:spLocks noChangeArrowheads="1"/>
        </xdr:cNvSpPr>
      </xdr:nvSpPr>
      <xdr:spPr bwMode="auto">
        <a:xfrm>
          <a:off x="2295525" y="323850"/>
          <a:ext cx="25241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en-IE" sz="900" b="1" i="0" u="none" strike="noStrike" baseline="0">
              <a:solidFill>
                <a:srgbClr val="0060B0"/>
              </a:solidFill>
              <a:latin typeface="Calibri"/>
            </a:rPr>
            <a:t>B. Adjustment Path Condition</a:t>
          </a:r>
          <a:endParaRPr lang="en-IE" sz="1050" b="0" i="0" u="none" strike="noStrike" baseline="0">
            <a:solidFill>
              <a:srgbClr val="17365D"/>
            </a:solidFill>
            <a:latin typeface="Calibri"/>
          </a:endParaRPr>
        </a:p>
        <a:p>
          <a:pPr algn="l" rtl="0">
            <a:lnSpc>
              <a:spcPts val="1200"/>
            </a:lnSpc>
            <a:defRPr sz="1000"/>
          </a:pPr>
          <a:r>
            <a:rPr lang="en-IE" sz="1100" b="0" i="0" u="none" strike="noStrike" baseline="0">
              <a:solidFill>
                <a:srgbClr val="000000"/>
              </a:solidFill>
              <a:latin typeface="Calibri"/>
            </a:rPr>
            <a:t>Percentage Points</a:t>
          </a:r>
          <a:endParaRPr lang="en-IE" sz="1050" b="0" i="0" u="none" strike="noStrike" baseline="0">
            <a:solidFill>
              <a:srgbClr val="17365D"/>
            </a:solidFill>
            <a:latin typeface="Calibri"/>
          </a:endParaRPr>
        </a:p>
        <a:p>
          <a:pPr algn="l" rtl="0">
            <a:lnSpc>
              <a:spcPts val="900"/>
            </a:lnSpc>
            <a:defRPr sz="1000"/>
          </a:pPr>
          <a:r>
            <a:rPr lang="en-IE" sz="900" b="1" i="0" u="none" strike="noStrike" baseline="0">
              <a:solidFill>
                <a:srgbClr val="365F91"/>
              </a:solidFill>
              <a:latin typeface="Calibri"/>
            </a:rPr>
            <a:t> </a:t>
          </a:r>
        </a:p>
      </xdr:txBody>
    </xdr:sp>
    <xdr:clientData/>
  </xdr:twoCellAnchor>
  <xdr:twoCellAnchor>
    <xdr:from>
      <xdr:col>0</xdr:col>
      <xdr:colOff>0</xdr:colOff>
      <xdr:row>4</xdr:row>
      <xdr:rowOff>0</xdr:rowOff>
    </xdr:from>
    <xdr:to>
      <xdr:col>3</xdr:col>
      <xdr:colOff>402590</xdr:colOff>
      <xdr:row>16</xdr:row>
      <xdr:rowOff>125730</xdr:rowOff>
    </xdr:to>
    <xdr:graphicFrame macro="">
      <xdr:nvGraphicFramePr>
        <xdr:cNvPr id="4" name="Chart 3">
          <a:extLst>
            <a:ext uri="{FF2B5EF4-FFF2-40B4-BE49-F238E27FC236}">
              <a16:creationId xmlns:a16="http://schemas.microsoft.com/office/drawing/2014/main" id="{00000000-0008-0000-10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390525</xdr:colOff>
      <xdr:row>4</xdr:row>
      <xdr:rowOff>9525</xdr:rowOff>
    </xdr:from>
    <xdr:to>
      <xdr:col>7</xdr:col>
      <xdr:colOff>183515</xdr:colOff>
      <xdr:row>16</xdr:row>
      <xdr:rowOff>135255</xdr:rowOff>
    </xdr:to>
    <xdr:graphicFrame macro="">
      <xdr:nvGraphicFramePr>
        <xdr:cNvPr id="5" name="Chart 4">
          <a:extLst>
            <a:ext uri="{FF2B5EF4-FFF2-40B4-BE49-F238E27FC236}">
              <a16:creationId xmlns:a16="http://schemas.microsoft.com/office/drawing/2014/main" id="{00000000-0008-0000-10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20</xdr:row>
      <xdr:rowOff>123825</xdr:rowOff>
    </xdr:from>
    <xdr:to>
      <xdr:col>3</xdr:col>
      <xdr:colOff>447675</xdr:colOff>
      <xdr:row>22</xdr:row>
      <xdr:rowOff>180975</xdr:rowOff>
    </xdr:to>
    <xdr:sp macro="" textlink="">
      <xdr:nvSpPr>
        <xdr:cNvPr id="6" name="Text Box 29">
          <a:extLst>
            <a:ext uri="{FF2B5EF4-FFF2-40B4-BE49-F238E27FC236}">
              <a16:creationId xmlns:a16="http://schemas.microsoft.com/office/drawing/2014/main" id="{CE55E4ED-4472-4A29-B99C-26160C966A35}"/>
            </a:ext>
          </a:extLst>
        </xdr:cNvPr>
        <xdr:cNvSpPr txBox="1">
          <a:spLocks noChangeArrowheads="1"/>
        </xdr:cNvSpPr>
      </xdr:nvSpPr>
      <xdr:spPr bwMode="auto">
        <a:xfrm>
          <a:off x="9525" y="3933825"/>
          <a:ext cx="22669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rPr>
            <a:t>A. Budget Condition</a:t>
          </a:r>
          <a:endParaRPr lang="en-IE" sz="1050" b="0" i="0" u="none" strike="noStrike" baseline="0">
            <a:solidFill>
              <a:srgbClr val="17365D"/>
            </a:solidFill>
            <a:latin typeface="Calibri"/>
          </a:endParaRPr>
        </a:p>
        <a:p>
          <a:pPr algn="l" rtl="0">
            <a:defRPr sz="1000"/>
          </a:pPr>
          <a:r>
            <a:rPr lang="en-IE" sz="1100" b="0" i="0" u="none" strike="noStrike" baseline="0">
              <a:solidFill>
                <a:srgbClr val="000000"/>
              </a:solidFill>
              <a:latin typeface="Calibri"/>
            </a:rPr>
            <a:t>% GDP</a:t>
          </a:r>
        </a:p>
      </xdr:txBody>
    </xdr:sp>
    <xdr:clientData/>
  </xdr:twoCellAnchor>
  <xdr:twoCellAnchor>
    <xdr:from>
      <xdr:col>15</xdr:col>
      <xdr:colOff>590550</xdr:colOff>
      <xdr:row>20</xdr:row>
      <xdr:rowOff>114300</xdr:rowOff>
    </xdr:from>
    <xdr:to>
      <xdr:col>16</xdr:col>
      <xdr:colOff>2505075</xdr:colOff>
      <xdr:row>22</xdr:row>
      <xdr:rowOff>171450</xdr:rowOff>
    </xdr:to>
    <xdr:sp macro="" textlink="">
      <xdr:nvSpPr>
        <xdr:cNvPr id="7" name="Text Box 30">
          <a:extLst>
            <a:ext uri="{FF2B5EF4-FFF2-40B4-BE49-F238E27FC236}">
              <a16:creationId xmlns:a16="http://schemas.microsoft.com/office/drawing/2014/main" id="{2E1C1637-6211-456E-9170-9AD0310CCFA0}"/>
            </a:ext>
          </a:extLst>
        </xdr:cNvPr>
        <xdr:cNvSpPr txBox="1">
          <a:spLocks noChangeArrowheads="1"/>
        </xdr:cNvSpPr>
      </xdr:nvSpPr>
      <xdr:spPr bwMode="auto">
        <a:xfrm>
          <a:off x="9734550" y="3924300"/>
          <a:ext cx="25241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en-IE" sz="900" b="1" i="0" u="none" strike="noStrike" baseline="0">
              <a:solidFill>
                <a:srgbClr val="0060B0"/>
              </a:solidFill>
              <a:latin typeface="Calibri"/>
            </a:rPr>
            <a:t>B. Adjustment Path Condition</a:t>
          </a:r>
          <a:endParaRPr lang="en-IE" sz="1050" b="0" i="0" u="none" strike="noStrike" baseline="0">
            <a:solidFill>
              <a:srgbClr val="17365D"/>
            </a:solidFill>
            <a:latin typeface="Calibri"/>
          </a:endParaRPr>
        </a:p>
        <a:p>
          <a:pPr algn="l" rtl="0">
            <a:lnSpc>
              <a:spcPts val="1200"/>
            </a:lnSpc>
            <a:defRPr sz="1000"/>
          </a:pPr>
          <a:r>
            <a:rPr lang="en-IE" sz="1100" b="0" i="0" u="none" strike="noStrike" baseline="0">
              <a:solidFill>
                <a:srgbClr val="000000"/>
              </a:solidFill>
              <a:latin typeface="Calibri"/>
            </a:rPr>
            <a:t>Percentage Points</a:t>
          </a:r>
          <a:endParaRPr lang="en-IE" sz="1050" b="0" i="0" u="none" strike="noStrike" baseline="0">
            <a:solidFill>
              <a:srgbClr val="17365D"/>
            </a:solidFill>
            <a:latin typeface="Calibri"/>
          </a:endParaRPr>
        </a:p>
        <a:p>
          <a:pPr algn="l" rtl="0">
            <a:lnSpc>
              <a:spcPts val="900"/>
            </a:lnSpc>
            <a:defRPr sz="1000"/>
          </a:pPr>
          <a:r>
            <a:rPr lang="en-IE" sz="900" b="1" i="0" u="none" strike="noStrike" baseline="0">
              <a:solidFill>
                <a:srgbClr val="365F91"/>
              </a:solidFill>
              <a:latin typeface="Calibri"/>
            </a:rPr>
            <a:t> </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5E6504E0-18A6-4D96-BA16-9F1F29D63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Fiscal%20Rules\Assessment%20Spreadsheet\FiscalRules20171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rdi29\c\usr\DONNEES\NL\1997\Construit\Nl90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fac-server03\data\Fiscal%20Assessment%20Reports\2018\FAR%20November%202018\Data%20Pack\Fiscal%20Assessment%20Report%20November%202018%20Data%20Pack_KT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scal%20Assessment%20Reports/2018/FAR%20November%202018/Data%20Pack/Fiscal%20Assessment%20Report%20November%202018%20Data%20Pack_K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Eddie.Casey\GFS\FF%20SPU%20201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4">
          <cell r="O4">
            <v>-1.5</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2"/>
      <sheetName val="Table2.1"/>
      <sheetName val="Table2.2"/>
      <sheetName val="Figure2.1"/>
      <sheetName val="Figure2.2"/>
      <sheetName val="Figure2.3"/>
      <sheetName val="Figure2.4"/>
      <sheetName val="Figure2.5"/>
      <sheetName val="Figure2.6"/>
      <sheetName val="Figure2.7"/>
      <sheetName val="Figure2.8"/>
      <sheetName val="Figure2.9"/>
      <sheetName val="Figure2.10"/>
      <sheetName val="TableAC.1"/>
      <sheetName val="FigureAD.1"/>
      <sheetName val="FigureAD.2"/>
      <sheetName val="FigureA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1">
          <cell r="M1">
            <v>2005</v>
          </cell>
        </row>
      </sheetData>
      <sheetData sheetId="24">
        <row r="1">
          <cell r="L1" t="str">
            <v>2018 (forecast Mar-May '18)</v>
          </cell>
        </row>
      </sheetData>
      <sheetData sheetId="25">
        <row r="1">
          <cell r="L1" t="str">
            <v>Oct '16</v>
          </cell>
        </row>
      </sheetData>
      <sheetData sheetId="26">
        <row r="1">
          <cell r="K1" t="str">
            <v>New private cars</v>
          </cell>
        </row>
      </sheetData>
      <sheetData sheetId="27">
        <row r="1">
          <cell r="K1" t="str">
            <v>DoF</v>
          </cell>
        </row>
      </sheetData>
      <sheetData sheetId="28">
        <row r="1">
          <cell r="I1" t="str">
            <v>Hard Brexit</v>
          </cell>
        </row>
      </sheetData>
      <sheetData sheetId="29" refreshError="1"/>
      <sheetData sheetId="30">
        <row r="1">
          <cell r="K1" t="str">
            <v>Net Migration, Annual Change</v>
          </cell>
        </row>
      </sheetData>
      <sheetData sheetId="31">
        <row r="1">
          <cell r="K1" t="str">
            <v>Residential Construction</v>
          </cell>
        </row>
      </sheetData>
      <sheetData sheetId="32" refreshError="1"/>
      <sheetData sheetId="33">
        <row r="1">
          <cell r="K1" t="str">
            <v>Job Vacancies 4QMA</v>
          </cell>
        </row>
      </sheetData>
      <sheetData sheetId="34">
        <row r="1">
          <cell r="K1" t="str">
            <v>Current Account</v>
          </cell>
        </row>
      </sheetData>
      <sheetData sheetId="35">
        <row r="1">
          <cell r="K1" t="str">
            <v>Credit-to-GDP Ratio</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1.9"/>
      <sheetName val="Figure 1.10"/>
      <sheetName val="Figure 1.11"/>
      <sheetName val="Figure 1.12"/>
      <sheetName val="Figure A.1"/>
      <sheetName val="Table2.1"/>
      <sheetName val="Table2.2"/>
      <sheetName val="Figure2.1"/>
      <sheetName val="Figure2.2"/>
      <sheetName val="Figure2.3"/>
      <sheetName val="Figure2.4"/>
      <sheetName val="Figure2.5"/>
      <sheetName val="Figure2.6"/>
      <sheetName val="Figure2.7"/>
      <sheetName val="Figure2.8"/>
      <sheetName val="Figure2.9"/>
      <sheetName val="Figure2.10"/>
      <sheetName val="TableAC.1"/>
      <sheetName val="FigureAD.1"/>
      <sheetName val="FigureAD.2"/>
      <sheetName val="FigureAD.3"/>
      <sheetName val="FigureAD.4"/>
      <sheetName val="Appendix Figure A2"/>
      <sheetName val="Table 3.3"/>
      <sheetName val="Table 3.4"/>
      <sheetName val="Table 4.1"/>
      <sheetName val="Table 4.2"/>
      <sheetName val="Table 4.3"/>
      <sheetName val="Table 4.4"/>
      <sheetName val="Table 4.5"/>
      <sheetName val="Figure 3.1"/>
      <sheetName val="Figure D.1"/>
      <sheetName val="Figure D.2"/>
      <sheetName val="Figure 3.6"/>
      <sheetName val="Figure 3.7"/>
      <sheetName val="Figure 3.8"/>
      <sheetName val="Figure 3.9"/>
      <sheetName val="Figure 3.10"/>
      <sheetName val="Figure 3.14"/>
      <sheetName val="Figure 3.16"/>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 val="Table 3.1"/>
      <sheetName val="Figure 3.2"/>
      <sheetName val="Figure 3.4"/>
      <sheetName val="Figure 3.5"/>
      <sheetName val="Figure 3.11"/>
      <sheetName val="Figure 3.12"/>
      <sheetName val="Table 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sheetData sheetId="4"/>
      <sheetData sheetId="5"/>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 val="Bank Assets"/>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Eddie Casey" id="{0A73840C-7561-48ED-B3A6-D65185138E2C}" userId="S::eddie.casey@fiscalcouncil.ie::9275ed3d-ad48-42c5-ab01-097bbbdbaeb2" providerId="AD"/>
</personList>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49"/>
  <sheetViews>
    <sheetView tabSelected="1" workbookViewId="0">
      <selection activeCell="C12" sqref="C12"/>
    </sheetView>
  </sheetViews>
  <sheetFormatPr defaultRowHeight="15.75"/>
  <cols>
    <col min="1" max="1" width="9.140625" style="13"/>
    <col min="2" max="2" width="9.140625" style="15"/>
    <col min="3" max="3" width="20.140625" style="17" customWidth="1"/>
    <col min="4" max="23" width="9.140625" style="17"/>
    <col min="24" max="57" width="9.140625" style="13"/>
    <col min="58" max="16384" width="9.140625" style="17"/>
  </cols>
  <sheetData>
    <row r="1" spans="2:15" s="13" customFormat="1">
      <c r="B1" s="14"/>
    </row>
    <row r="3" spans="2:15">
      <c r="C3" s="16"/>
    </row>
    <row r="9" spans="2:15" ht="31.5">
      <c r="C9" s="18" t="s">
        <v>172</v>
      </c>
    </row>
    <row r="10" spans="2:15" ht="28.5">
      <c r="C10" s="19" t="s">
        <v>169</v>
      </c>
    </row>
    <row r="12" spans="2:15">
      <c r="C12" s="20" t="str">
        <f ca="1">"This data pack contains tables, charts and underlying data from the Council's "&amp;C9&amp;". When using data, please refer to Fiscal Council ("&amp;YEAR(TODAY())&amp;") "&amp;C9&amp;"."</f>
        <v>This data pack contains tables, charts and underlying data from the Council's Fiscal Assessment Report November 2019. When using data, please refer to Fiscal Council (2019) Fiscal Assessment Report November 2019.</v>
      </c>
      <c r="D12" s="21"/>
      <c r="E12" s="21"/>
      <c r="F12" s="21"/>
      <c r="G12" s="21"/>
      <c r="H12" s="21"/>
      <c r="I12" s="21"/>
      <c r="J12" s="21"/>
      <c r="K12" s="21"/>
      <c r="L12" s="21"/>
      <c r="M12" s="21"/>
    </row>
    <row r="13" spans="2:15">
      <c r="C13" s="22"/>
      <c r="D13" s="23"/>
      <c r="E13" s="23"/>
      <c r="F13" s="23"/>
      <c r="G13" s="23"/>
      <c r="H13" s="23"/>
      <c r="I13" s="23"/>
      <c r="J13" s="23"/>
      <c r="K13" s="23"/>
      <c r="L13" s="23"/>
      <c r="M13" s="23"/>
    </row>
    <row r="14" spans="2:15">
      <c r="C14" s="20" t="s">
        <v>170</v>
      </c>
      <c r="D14" s="21"/>
      <c r="E14" s="21"/>
      <c r="F14" s="21"/>
      <c r="G14" s="21"/>
      <c r="H14" s="21"/>
      <c r="I14" s="21"/>
      <c r="J14" s="21"/>
      <c r="K14" s="21"/>
      <c r="L14" s="21"/>
      <c r="M14" s="21"/>
      <c r="N14" s="24"/>
      <c r="O14" s="24"/>
    </row>
    <row r="15" spans="2:15">
      <c r="C15" s="22"/>
      <c r="D15" s="23"/>
      <c r="E15" s="23"/>
      <c r="F15" s="23"/>
      <c r="G15" s="23"/>
      <c r="H15" s="23"/>
      <c r="I15" s="23"/>
      <c r="J15" s="23"/>
      <c r="K15" s="23"/>
      <c r="L15" s="23"/>
      <c r="M15" s="23"/>
      <c r="N15" s="24"/>
      <c r="O15" s="24"/>
    </row>
    <row r="16" spans="2:15">
      <c r="C16" s="20" t="s">
        <v>171</v>
      </c>
      <c r="D16" s="20"/>
      <c r="E16" s="20"/>
      <c r="G16" s="20"/>
      <c r="H16" s="20"/>
      <c r="I16" s="20"/>
      <c r="J16" s="20"/>
      <c r="K16" s="20"/>
      <c r="L16" s="20"/>
      <c r="M16" s="20"/>
      <c r="N16" s="24"/>
      <c r="O16" s="24"/>
    </row>
    <row r="17" spans="2:23">
      <c r="C17" s="25" t="s">
        <v>0</v>
      </c>
      <c r="D17" s="24"/>
      <c r="E17" s="24"/>
      <c r="G17" s="24"/>
      <c r="H17" s="24"/>
      <c r="I17" s="24"/>
      <c r="J17" s="24"/>
      <c r="K17" s="24"/>
      <c r="L17" s="24"/>
      <c r="M17" s="24"/>
      <c r="N17" s="24"/>
      <c r="O17" s="24"/>
    </row>
    <row r="19" spans="2:23">
      <c r="B19" s="158"/>
      <c r="C19" s="156" t="s">
        <v>480</v>
      </c>
      <c r="D19" s="159"/>
      <c r="E19" s="159"/>
      <c r="F19" s="159"/>
      <c r="G19" s="159"/>
      <c r="H19" s="157"/>
      <c r="I19" s="157"/>
      <c r="J19" s="157"/>
      <c r="K19" s="157"/>
      <c r="L19" s="157"/>
      <c r="M19" s="157"/>
      <c r="N19" s="157"/>
      <c r="O19" s="157"/>
      <c r="P19" s="157"/>
      <c r="Q19" s="157"/>
      <c r="R19" s="157"/>
      <c r="S19" s="157"/>
      <c r="T19" s="157"/>
      <c r="U19" s="157"/>
      <c r="V19" s="157"/>
      <c r="W19" s="157"/>
    </row>
    <row r="20" spans="2:23">
      <c r="B20" s="15" t="s">
        <v>910</v>
      </c>
      <c r="C20" s="247" t="str">
        <f>HYPERLINK("#'"&amp;B20&amp;"'!A1",B20)</f>
        <v>Figure 1.1</v>
      </c>
      <c r="D20" s="27" t="str">
        <f t="shared" ref="D20:D47" ca="1" si="0">INDIRECT("'"&amp;C20&amp;"'"&amp;"!A1")</f>
        <v>Figure 1.1: Economic outlook exceptionally uncertain for the budget</v>
      </c>
      <c r="E20" s="27"/>
      <c r="F20" s="27"/>
      <c r="G20" s="27"/>
    </row>
    <row r="21" spans="2:23">
      <c r="B21" s="15" t="s">
        <v>911</v>
      </c>
      <c r="C21" s="247" t="str">
        <f>HYPERLINK("#'"&amp;B21&amp;"'!A1",B21)</f>
        <v>Figure 1.2</v>
      </c>
      <c r="D21" s="27" t="str">
        <f t="shared" ca="1" si="0"/>
        <v>Figure 1.2: A cyclical upswing has been evident since about 2013</v>
      </c>
      <c r="E21" s="27"/>
      <c r="F21" s="27"/>
      <c r="G21" s="27"/>
    </row>
    <row r="22" spans="2:23">
      <c r="B22" s="15" t="s">
        <v>912</v>
      </c>
      <c r="C22" s="247" t="str">
        <f>HYPERLINK("#'"&amp;B22&amp;"'!A1",B22)</f>
        <v>Figure 1.3</v>
      </c>
      <c r="D22" s="27" t="str">
        <f t="shared" ca="1" si="0"/>
        <v>Figure 1.3: Latest indicators show mild uncertainty effects</v>
      </c>
      <c r="E22" s="27"/>
      <c r="F22" s="27"/>
      <c r="G22" s="27"/>
    </row>
    <row r="23" spans="2:23">
      <c r="B23" s="15" t="s">
        <v>913</v>
      </c>
      <c r="C23" s="247" t="str">
        <f>HYPERLINK("#'"&amp;B23&amp;"'!A1",B23)</f>
        <v>Figure 1.4</v>
      </c>
      <c r="D23" s="27" t="str">
        <f t="shared" ca="1" si="0"/>
        <v>Figure 1.4: Overheating risks still present even in a disorderly Brexit</v>
      </c>
      <c r="E23" s="27"/>
      <c r="F23" s="27"/>
      <c r="G23" s="27"/>
    </row>
    <row r="24" spans="2:23">
      <c r="B24" s="15" t="s">
        <v>1014</v>
      </c>
      <c r="C24" s="247" t="str">
        <f t="shared" ref="C24:C32" si="1">HYPERLINK("#'"&amp;B24&amp;"'!A1",B24)</f>
        <v>Figure 1.5</v>
      </c>
      <c r="D24" s="27" t="str">
        <f t="shared" ref="D24:D27" ca="1" si="2">INDIRECT("'"&amp;C24&amp;"'"&amp;"!A1")</f>
        <v>Figure 1.5: Underlying budgetary improvements have stalled since 2015</v>
      </c>
      <c r="E24" s="27"/>
      <c r="F24" s="27"/>
      <c r="G24" s="27"/>
    </row>
    <row r="25" spans="2:23">
      <c r="B25" s="15" t="s">
        <v>1015</v>
      </c>
      <c r="C25" s="247" t="str">
        <f t="shared" si="1"/>
        <v>Figure 1.6</v>
      </c>
      <c r="D25" s="27" t="str">
        <f t="shared" ca="1" si="2"/>
        <v>Figure 1.6: Expenditure growth has been fast</v>
      </c>
      <c r="E25" s="27"/>
      <c r="F25" s="27"/>
      <c r="G25" s="27"/>
    </row>
    <row r="26" spans="2:23">
      <c r="B26" s="15" t="s">
        <v>1016</v>
      </c>
      <c r="C26" s="247" t="str">
        <f t="shared" si="1"/>
        <v>Figure 1.7</v>
      </c>
      <c r="D26" s="27" t="str">
        <f t="shared" ca="1" si="2"/>
        <v xml:space="preserve">Figure 1.7: Within-year spending increases have added to spending plans </v>
      </c>
      <c r="E26" s="27"/>
      <c r="F26" s="27"/>
      <c r="G26" s="27"/>
    </row>
    <row r="27" spans="2:23">
      <c r="B27" s="15" t="s">
        <v>1017</v>
      </c>
      <c r="C27" s="247" t="str">
        <f t="shared" si="1"/>
        <v>Figure 1.8</v>
      </c>
      <c r="D27" s="27" t="str">
        <f t="shared" ca="1" si="2"/>
        <v xml:space="preserve">Figure 1.8: Various gains have been used to increase spending  </v>
      </c>
      <c r="E27" s="27"/>
      <c r="F27" s="27"/>
      <c r="G27" s="27"/>
    </row>
    <row r="28" spans="2:23">
      <c r="B28" s="15" t="s">
        <v>1049</v>
      </c>
      <c r="C28" s="247" t="str">
        <f t="shared" si="1"/>
        <v>Figure 1.9</v>
      </c>
      <c r="D28" s="27" t="str">
        <f t="shared" ref="D28:D31" ca="1" si="3">INDIRECT("'"&amp;C28&amp;"'"&amp;"!A1")</f>
        <v>Figure 1.9: The Largest 25 Net Debt Ratios in OECD Countries</v>
      </c>
      <c r="E28" s="27"/>
      <c r="F28" s="27"/>
      <c r="G28" s="27"/>
    </row>
    <row r="29" spans="2:23">
      <c r="B29" s="15" t="s">
        <v>1067</v>
      </c>
      <c r="C29" s="247" t="str">
        <f t="shared" si="1"/>
        <v>Figure A.1</v>
      </c>
      <c r="D29" s="27" t="str">
        <f t="shared" ca="1" si="3"/>
        <v>Figure A.1: Exchequer data miss a portion of government</v>
      </c>
      <c r="E29" s="27"/>
      <c r="F29" s="27"/>
      <c r="G29" s="27"/>
    </row>
    <row r="30" spans="2:23">
      <c r="B30" s="15" t="s">
        <v>1050</v>
      </c>
      <c r="C30" s="247" t="str">
        <f t="shared" si="1"/>
        <v>Figure 1.11</v>
      </c>
      <c r="D30" s="27" t="str">
        <f t="shared" ca="1" si="3"/>
        <v>Figure 1.11: Plans were for more moderate net spending growth in 2020</v>
      </c>
      <c r="E30" s="27"/>
      <c r="F30" s="27"/>
      <c r="G30" s="27"/>
    </row>
    <row r="31" spans="2:23">
      <c r="B31" s="15" t="s">
        <v>1072</v>
      </c>
      <c r="C31" s="247" t="str">
        <f t="shared" si="1"/>
        <v>Figure C.1</v>
      </c>
      <c r="D31" s="27" t="str">
        <f t="shared" ca="1" si="3"/>
        <v>Figure C.1: The Department’s proposal to ringfence excess corporation tax receipts</v>
      </c>
      <c r="E31" s="27"/>
      <c r="F31" s="27"/>
      <c r="G31" s="27"/>
    </row>
    <row r="32" spans="2:23">
      <c r="B32" s="15" t="s">
        <v>1079</v>
      </c>
      <c r="C32" s="247" t="str">
        <f t="shared" si="1"/>
        <v>Figure C.2</v>
      </c>
      <c r="D32" s="27" t="str">
        <f t="shared" ref="D32" ca="1" si="4">INDIRECT("'"&amp;C32&amp;"'"&amp;"!A1")</f>
        <v>Figure C.2: The Department's proposed corporation tax savings are relatively modest</v>
      </c>
      <c r="E32" s="27"/>
      <c r="F32" s="27"/>
      <c r="G32" s="27"/>
    </row>
    <row r="33" spans="2:23">
      <c r="C33" s="26"/>
      <c r="D33" s="27"/>
      <c r="E33" s="27"/>
      <c r="F33" s="27"/>
      <c r="G33" s="27"/>
    </row>
    <row r="34" spans="2:23">
      <c r="B34" s="158"/>
      <c r="C34" s="156" t="s">
        <v>479</v>
      </c>
      <c r="D34" s="159"/>
      <c r="E34" s="159"/>
      <c r="F34" s="159"/>
      <c r="G34" s="159"/>
      <c r="H34" s="157"/>
      <c r="I34" s="157"/>
      <c r="J34" s="157"/>
      <c r="K34" s="157"/>
      <c r="L34" s="157"/>
      <c r="M34" s="157"/>
      <c r="N34" s="157"/>
      <c r="O34" s="157"/>
      <c r="P34" s="157"/>
      <c r="Q34" s="157"/>
      <c r="R34" s="157"/>
      <c r="S34" s="157"/>
      <c r="T34" s="157"/>
      <c r="U34" s="157"/>
      <c r="V34" s="157"/>
      <c r="W34" s="157"/>
    </row>
    <row r="35" spans="2:23">
      <c r="B35" s="15" t="s">
        <v>698</v>
      </c>
      <c r="C35" s="247" t="str">
        <f t="shared" ref="C35:C49" si="5">HYPERLINK("#'"&amp;B35&amp;"'!A1",B35)</f>
        <v>Table 2.3</v>
      </c>
      <c r="D35" s="27" t="str">
        <f t="shared" ca="1" si="0"/>
        <v>Table 2.3: Budget 2020 macroeconomic forecasts (to 2020)</v>
      </c>
      <c r="E35" s="27"/>
      <c r="F35" s="27"/>
      <c r="G35" s="27"/>
    </row>
    <row r="36" spans="2:23">
      <c r="B36" s="15" t="s">
        <v>687</v>
      </c>
      <c r="C36" s="247" t="str">
        <f t="shared" si="5"/>
        <v>Figure 2.1</v>
      </c>
      <c r="D36" s="27" t="str">
        <f t="shared" ca="1" si="0"/>
        <v>Figure 2.1: Forecasts of underlying domestic demand</v>
      </c>
      <c r="E36" s="27"/>
      <c r="F36" s="27"/>
      <c r="G36" s="27"/>
    </row>
    <row r="37" spans="2:23">
      <c r="B37" s="15" t="s">
        <v>688</v>
      </c>
      <c r="C37" s="247" t="str">
        <f t="shared" si="5"/>
        <v>Figure 2.2</v>
      </c>
      <c r="D37" s="27" t="str">
        <f t="shared" ca="1" si="0"/>
        <v>Figure 2.2: World demand weaker with rising policy uncertainty</v>
      </c>
      <c r="E37" s="27"/>
      <c r="F37" s="27"/>
      <c r="G37" s="27"/>
    </row>
    <row r="38" spans="2:23">
      <c r="B38" s="15" t="s">
        <v>689</v>
      </c>
      <c r="C38" s="247" t="str">
        <f t="shared" si="5"/>
        <v>Figure 2.3</v>
      </c>
      <c r="D38" s="27" t="str">
        <f t="shared" ca="1" si="0"/>
        <v xml:space="preserve">Figure 2.3: “Domestic” net exports have contributed less to economic growth since the Brexit vote in mid-2016 </v>
      </c>
      <c r="E38" s="27"/>
      <c r="F38" s="27"/>
      <c r="G38" s="27"/>
    </row>
    <row r="39" spans="2:23">
      <c r="B39" s="15" t="s">
        <v>690</v>
      </c>
      <c r="C39" s="247" t="str">
        <f t="shared" si="5"/>
        <v>Figure 2.4</v>
      </c>
      <c r="D39" s="27" t="str">
        <f t="shared" ca="1" si="0"/>
        <v>Figure 2.4: Changes to SPU 2019 short-term forecasts for underlying domestic demand and its component contributions</v>
      </c>
      <c r="E39" s="27"/>
      <c r="F39" s="27"/>
      <c r="G39" s="27"/>
    </row>
    <row r="40" spans="2:23">
      <c r="B40" s="15" t="s">
        <v>691</v>
      </c>
      <c r="C40" s="247" t="str">
        <f t="shared" si="5"/>
        <v>Figure 2.5</v>
      </c>
      <c r="D40" s="27" t="str">
        <f t="shared" ca="1" si="0"/>
        <v>Figure 2.5: Alternative output gap estimates</v>
      </c>
      <c r="E40" s="27"/>
      <c r="F40" s="27"/>
      <c r="G40" s="27"/>
    </row>
    <row r="41" spans="2:23">
      <c r="B41" s="15" t="s">
        <v>692</v>
      </c>
      <c r="C41" s="247" t="str">
        <f t="shared" si="5"/>
        <v>Figure 2.6</v>
      </c>
      <c r="D41" s="27" t="str">
        <f t="shared" ca="1" si="0"/>
        <v>Figure 2.6: Heat map for monitoring potential imbalances in the Irish economy</v>
      </c>
      <c r="E41" s="27"/>
      <c r="F41" s="27"/>
      <c r="G41" s="27"/>
    </row>
    <row r="42" spans="2:23">
      <c r="B42" s="15" t="s">
        <v>693</v>
      </c>
      <c r="C42" s="247" t="str">
        <f t="shared" si="5"/>
        <v>Figure 2.7</v>
      </c>
      <c r="D42" s="27" t="str">
        <f t="shared" ca="1" si="0"/>
        <v>Figure 2.7: Domestic balances were all positive in 2018</v>
      </c>
      <c r="E42" s="27"/>
      <c r="F42" s="27"/>
      <c r="G42" s="27"/>
    </row>
    <row r="43" spans="2:23">
      <c r="B43" s="15" t="s">
        <v>694</v>
      </c>
      <c r="C43" s="247" t="str">
        <f t="shared" si="5"/>
        <v>Figure D.1</v>
      </c>
      <c r="D43" s="27" t="str">
        <f t="shared" ca="1" si="0"/>
        <v>Figure D.1: Investment falls by more than consumption in downturns</v>
      </c>
      <c r="E43" s="27"/>
      <c r="F43" s="27"/>
      <c r="G43" s="27"/>
    </row>
    <row r="44" spans="2:23">
      <c r="B44" s="15" t="s">
        <v>695</v>
      </c>
      <c r="C44" s="247" t="str">
        <f t="shared" si="5"/>
        <v>Figure D.2</v>
      </c>
      <c r="D44" s="27" t="str">
        <f t="shared" ca="1" si="0"/>
        <v>Figure D.2: Wages often fall by more than employment in downturns</v>
      </c>
      <c r="E44" s="27"/>
      <c r="F44" s="27"/>
      <c r="G44" s="27"/>
    </row>
    <row r="45" spans="2:23">
      <c r="B45" s="15" t="s">
        <v>1235</v>
      </c>
      <c r="C45" s="247" t="str">
        <f t="shared" ref="C45" si="6">HYPERLINK("#'"&amp;B45&amp;"'!A1",B45)</f>
        <v>Table E.1</v>
      </c>
      <c r="D45" s="27" t="str">
        <f t="shared" ref="D45" ca="1" si="7">INDIRECT("'"&amp;C45&amp;"'"&amp;"!A1")</f>
        <v>Table E.1: Consumer sentiment is more correlated with real economic growth than is business sentiment</v>
      </c>
      <c r="E45" s="27"/>
      <c r="F45" s="27"/>
      <c r="G45" s="27"/>
    </row>
    <row r="46" spans="2:23">
      <c r="B46" s="15" t="s">
        <v>696</v>
      </c>
      <c r="C46" s="247" t="str">
        <f t="shared" si="5"/>
        <v>Figure E.1</v>
      </c>
      <c r="D46" s="27" t="str">
        <f t="shared" ca="1" si="0"/>
        <v>Figure E.2:  Business sentiment indices show weaker correlation with real activity</v>
      </c>
      <c r="E46" s="27"/>
      <c r="F46" s="27"/>
      <c r="G46" s="27"/>
    </row>
    <row r="47" spans="2:23">
      <c r="B47" s="15" t="s">
        <v>697</v>
      </c>
      <c r="C47" s="247" t="str">
        <f t="shared" si="5"/>
        <v>Figure E.2</v>
      </c>
      <c r="D47" s="27" t="str">
        <f t="shared" ca="1" si="0"/>
        <v>Figure E.1:  Consumer sentiment indices are reasonably correlated with real activity, but have a mixed performance as leading indicators</v>
      </c>
      <c r="E47" s="27"/>
      <c r="F47" s="27"/>
      <c r="G47" s="27"/>
    </row>
    <row r="48" spans="2:23">
      <c r="B48" s="15" t="s">
        <v>470</v>
      </c>
      <c r="C48" s="247" t="str">
        <f t="shared" si="5"/>
        <v>Figure F.1</v>
      </c>
      <c r="D48" s="27" t="str">
        <f ca="1">INDIRECT("'"&amp;C48&amp;"'"&amp;"!A1")</f>
        <v>Figure F.1: Comparison of LBVAR forecasts with the Council’s benchmarks</v>
      </c>
      <c r="E48" s="27"/>
      <c r="F48" s="27"/>
      <c r="G48" s="27"/>
    </row>
    <row r="49" spans="2:23">
      <c r="B49" s="15" t="s">
        <v>477</v>
      </c>
      <c r="C49" s="247" t="str">
        <f t="shared" si="5"/>
        <v>Table F.1</v>
      </c>
      <c r="D49" s="27" t="str">
        <f ca="1">INDIRECT("'"&amp;C49&amp;"'"&amp;"!A1")</f>
        <v>Table F.1: LBVAR statistical forecasts</v>
      </c>
      <c r="E49" s="27"/>
      <c r="F49" s="27"/>
      <c r="G49" s="27"/>
    </row>
    <row r="50" spans="2:23">
      <c r="C50" s="26"/>
      <c r="E50" s="27"/>
      <c r="F50" s="27"/>
      <c r="G50" s="27"/>
    </row>
    <row r="51" spans="2:23">
      <c r="B51" s="158"/>
      <c r="C51" s="156" t="s">
        <v>450</v>
      </c>
      <c r="D51" s="159"/>
      <c r="E51" s="159"/>
      <c r="F51" s="159"/>
      <c r="G51" s="159"/>
      <c r="H51" s="157"/>
      <c r="I51" s="157"/>
      <c r="J51" s="157"/>
      <c r="K51" s="157"/>
      <c r="L51" s="157"/>
      <c r="M51" s="157"/>
      <c r="N51" s="157"/>
      <c r="O51" s="157"/>
      <c r="P51" s="157"/>
      <c r="Q51" s="157"/>
      <c r="R51" s="157"/>
      <c r="S51" s="157"/>
      <c r="T51" s="157"/>
      <c r="U51" s="157"/>
      <c r="V51" s="157"/>
      <c r="W51" s="157"/>
    </row>
    <row r="52" spans="2:23">
      <c r="B52" s="15" t="s">
        <v>273</v>
      </c>
      <c r="C52" s="247" t="str">
        <f t="shared" ref="C52:C76" si="8">HYPERLINK("#'"&amp;B52&amp;"'!A1",B52)</f>
        <v>Table 3.1</v>
      </c>
      <c r="D52" s="27" t="str">
        <f t="shared" ref="D52:D76" ca="1" si="9">INDIRECT("'"&amp;C52&amp;"'"&amp;"!A1")</f>
        <v xml:space="preserve">Table 3.1: Summary of fiscal outturns (2018) and forecasts (2019–2024) under an assumed no-deal Brexit </v>
      </c>
      <c r="E52" s="27"/>
      <c r="F52" s="27"/>
      <c r="G52" s="27"/>
    </row>
    <row r="53" spans="2:23">
      <c r="B53" s="15" t="s">
        <v>274</v>
      </c>
      <c r="C53" s="247" t="str">
        <f t="shared" si="8"/>
        <v>Table 3.2</v>
      </c>
      <c r="D53" s="27" t="str">
        <f t="shared" ca="1" si="9"/>
        <v>Table 3.2: General government and Exchequer revenue forecasts under an assumed no-deal Brexit</v>
      </c>
      <c r="E53" s="27"/>
      <c r="F53" s="27"/>
      <c r="G53" s="27"/>
    </row>
    <row r="54" spans="2:23">
      <c r="B54" s="15" t="s">
        <v>371</v>
      </c>
      <c r="C54" s="247" t="str">
        <f t="shared" si="8"/>
        <v>Table 3.3</v>
      </c>
      <c r="D54" s="27" t="str">
        <f t="shared" ca="1" si="9"/>
        <v>Table 3.3: General government expenditure forecasts under an assumed no-deal Brexit</v>
      </c>
      <c r="E54" s="27"/>
      <c r="F54" s="27"/>
      <c r="G54" s="27"/>
    </row>
    <row r="55" spans="2:23">
      <c r="B55" s="15" t="s">
        <v>372</v>
      </c>
      <c r="C55" s="247" t="str">
        <f t="shared" si="8"/>
        <v>Table 3.4</v>
      </c>
      <c r="D55" s="27" t="str">
        <f t="shared" ca="1" si="9"/>
        <v>Table 3.4: Alternative scenarios for general government expenditure, revenue and balance</v>
      </c>
      <c r="E55" s="27"/>
      <c r="F55" s="27"/>
      <c r="G55" s="27"/>
    </row>
    <row r="56" spans="2:23">
      <c r="B56" s="15" t="s">
        <v>449</v>
      </c>
      <c r="C56" s="247" t="str">
        <f t="shared" si="8"/>
        <v>Table J.1</v>
      </c>
      <c r="D56" s="27" t="str">
        <f t="shared" ca="1" si="9"/>
        <v>Table J.1: The forecast yield of the increased stamp duty is made on the same basis as in Budget 2018, which proved over-optimistic</v>
      </c>
      <c r="E56" s="27"/>
      <c r="F56" s="27"/>
      <c r="G56" s="27"/>
    </row>
    <row r="57" spans="2:23">
      <c r="B57" s="15" t="s">
        <v>199</v>
      </c>
      <c r="C57" s="247" t="str">
        <f t="shared" si="8"/>
        <v>Figure 3.1</v>
      </c>
      <c r="D57" s="27" t="str">
        <f t="shared" ca="1" si="9"/>
        <v>Figure 3.1: Expenditure growth has accelerated since 2013, matching strong revenue growth</v>
      </c>
      <c r="E57" s="27"/>
      <c r="F57" s="27"/>
      <c r="G57" s="27"/>
    </row>
    <row r="58" spans="2:23">
      <c r="B58" s="15" t="s">
        <v>227</v>
      </c>
      <c r="C58" s="247" t="str">
        <f t="shared" si="8"/>
        <v>Figure 3.2</v>
      </c>
      <c r="D58" s="27" t="str">
        <f t="shared" ca="1" si="9"/>
        <v xml:space="preserve">Figure 3.2: Vintages of general government primary spending, revenue and balance forecasts </v>
      </c>
      <c r="E58" s="27"/>
      <c r="F58" s="27"/>
      <c r="G58" s="27"/>
    </row>
    <row r="59" spans="2:23">
      <c r="B59" s="15" t="s">
        <v>285</v>
      </c>
      <c r="C59" s="247" t="str">
        <f t="shared" si="8"/>
        <v>Figure 3.3</v>
      </c>
      <c r="D59" s="27" t="str">
        <f t="shared" ca="1" si="9"/>
        <v xml:space="preserve">Figure 3.3: Tax revenue and PRSI are outperforming to end-October 2019 </v>
      </c>
      <c r="E59" s="27"/>
      <c r="F59" s="27"/>
      <c r="G59" s="27"/>
    </row>
    <row r="60" spans="2:23">
      <c r="B60" s="15" t="s">
        <v>286</v>
      </c>
      <c r="C60" s="247" t="str">
        <f t="shared" si="8"/>
        <v>Figure 3.4</v>
      </c>
      <c r="D60" s="27" t="str">
        <f t="shared" ca="1" si="9"/>
        <v>Figure 3.4: Corporation tax (% tax revenue) is projected to remain high</v>
      </c>
      <c r="E60" s="27"/>
      <c r="F60" s="27"/>
      <c r="G60" s="27"/>
    </row>
    <row r="61" spans="2:23">
      <c r="B61" s="15" t="s">
        <v>294</v>
      </c>
      <c r="C61" s="247" t="str">
        <f t="shared" si="8"/>
        <v>Figure 3.5</v>
      </c>
      <c r="D61" s="27" t="str">
        <f t="shared" ca="1" si="9"/>
        <v>Figure 3.5: General government balance under different Brexit assumptions</v>
      </c>
      <c r="E61" s="27"/>
      <c r="F61" s="27"/>
      <c r="G61" s="27"/>
    </row>
    <row r="62" spans="2:23">
      <c r="B62" s="15" t="s">
        <v>303</v>
      </c>
      <c r="C62" s="247" t="str">
        <f t="shared" si="8"/>
        <v>Figure 3.6</v>
      </c>
      <c r="D62" s="27" t="str">
        <f t="shared" ca="1" si="9"/>
        <v xml:space="preserve">Figure 3.6: The balance is projected to be worse than in SPU 2019, driven by higher spending, while revenue is expected to remain broadly unchanged </v>
      </c>
      <c r="E62" s="27"/>
      <c r="F62" s="27"/>
      <c r="G62" s="27"/>
    </row>
    <row r="63" spans="2:23">
      <c r="B63" s="15" t="s">
        <v>308</v>
      </c>
      <c r="C63" s="247" t="str">
        <f t="shared" si="8"/>
        <v>Figure 3.7</v>
      </c>
      <c r="D63" s="27" t="str">
        <f t="shared" ca="1" si="9"/>
        <v>Figure 3.7: Improvements in the primary balance have stopped since 2016</v>
      </c>
      <c r="E63" s="27"/>
      <c r="F63" s="27"/>
      <c r="G63" s="27"/>
    </row>
    <row r="64" spans="2:23">
      <c r="B64" s="15" t="s">
        <v>318</v>
      </c>
      <c r="C64" s="247" t="str">
        <f t="shared" si="8"/>
        <v>Figure 3.8</v>
      </c>
      <c r="D64" s="27" t="str">
        <f t="shared" ca="1" si="9"/>
        <v xml:space="preserve">Figure 3.8: Primary expenditure growth </v>
      </c>
      <c r="E64" s="27"/>
      <c r="F64" s="27"/>
      <c r="G64" s="27"/>
    </row>
    <row r="65" spans="2:23">
      <c r="B65" s="15" t="s">
        <v>326</v>
      </c>
      <c r="C65" s="247" t="str">
        <f t="shared" si="8"/>
        <v>Figure 3.9</v>
      </c>
      <c r="D65" s="27" t="str">
        <f t="shared" ca="1" si="9"/>
        <v>Figure 3.9: The hard Brexit impacts on tax and PRSI growth are mostly reflected in 2020</v>
      </c>
      <c r="E65" s="27"/>
      <c r="F65" s="27"/>
      <c r="G65" s="27"/>
    </row>
    <row r="66" spans="2:23">
      <c r="B66" s="15" t="s">
        <v>337</v>
      </c>
      <c r="C66" s="247" t="str">
        <f t="shared" si="8"/>
        <v>Figure 3.11</v>
      </c>
      <c r="D66" s="27" t="str">
        <f t="shared" ca="1" si="9"/>
        <v>Figure 3.11: Vintages of gross voted current expenditure forecasts</v>
      </c>
      <c r="E66" s="27"/>
      <c r="F66" s="27"/>
      <c r="G66" s="27"/>
    </row>
    <row r="67" spans="2:23">
      <c r="B67" s="15" t="s">
        <v>383</v>
      </c>
      <c r="C67" s="247" t="str">
        <f t="shared" si="8"/>
        <v>Figure 3.12</v>
      </c>
      <c r="D67" s="27" t="str">
        <f t="shared" ca="1" si="9"/>
        <v>Figure 3.12: Revisions to national debt cash interest payments</v>
      </c>
      <c r="E67" s="27"/>
      <c r="F67" s="27"/>
      <c r="G67" s="27"/>
    </row>
    <row r="68" spans="2:23">
      <c r="B68" s="15" t="s">
        <v>389</v>
      </c>
      <c r="C68" s="247" t="str">
        <f t="shared" si="8"/>
        <v>Figure 3.13</v>
      </c>
      <c r="D68" s="27" t="str">
        <f t="shared" ca="1" si="9"/>
        <v>Figure 3.13: General government debt</v>
      </c>
      <c r="E68" s="27"/>
      <c r="F68" s="27"/>
      <c r="G68" s="27"/>
    </row>
    <row r="69" spans="2:23">
      <c r="B69" s="15" t="s">
        <v>406</v>
      </c>
      <c r="C69" s="247" t="str">
        <f t="shared" si="8"/>
        <v>Figure 3.14</v>
      </c>
      <c r="D69" s="27" t="str">
        <f t="shared" ca="1" si="9"/>
        <v>Figure 3.14: Debt and budget balance paths under different growth scenarios</v>
      </c>
      <c r="E69" s="27"/>
      <c r="F69" s="27"/>
      <c r="G69" s="27"/>
    </row>
    <row r="70" spans="2:23">
      <c r="B70" s="15" t="s">
        <v>411</v>
      </c>
      <c r="C70" s="247" t="str">
        <f t="shared" si="8"/>
        <v>Figure G.1</v>
      </c>
      <c r="D70" s="27" t="str">
        <f t="shared" ca="1" si="9"/>
        <v>Figure G.1: Spending overruns compared with Budget 2017 plans have been largely driven by current primary spending</v>
      </c>
      <c r="E70" s="27"/>
      <c r="F70" s="27"/>
      <c r="G70" s="27"/>
    </row>
    <row r="71" spans="2:23">
      <c r="B71" s="15" t="s">
        <v>414</v>
      </c>
      <c r="C71" s="247" t="str">
        <f t="shared" si="8"/>
        <v>Figure G.2</v>
      </c>
      <c r="D71" s="27" t="str">
        <f t="shared" ca="1" si="9"/>
        <v>Figure G.2: Annual spending growth since 2017 has been higher than forecast, largely driven by current primary spending</v>
      </c>
      <c r="E71" s="27"/>
      <c r="F71" s="27"/>
      <c r="G71" s="27"/>
    </row>
    <row r="72" spans="2:23">
      <c r="B72" s="15" t="s">
        <v>420</v>
      </c>
      <c r="C72" s="247" t="str">
        <f t="shared" si="8"/>
        <v>Figure H.1</v>
      </c>
      <c r="D72" s="27" t="str">
        <f t="shared" ca="1" si="9"/>
        <v>Figure H.1: No-deal Brexit-related expenditure</v>
      </c>
      <c r="E72" s="27"/>
      <c r="F72" s="27"/>
      <c r="G72" s="27"/>
    </row>
    <row r="73" spans="2:23">
      <c r="B73" s="15" t="s">
        <v>437</v>
      </c>
      <c r="C73" s="247" t="str">
        <f t="shared" si="8"/>
        <v>Figure I.1</v>
      </c>
      <c r="D73" s="27" t="str">
        <f t="shared" ca="1" si="9"/>
        <v>Figure I.1: Health overruns since 2016 have been large despite planned growth</v>
      </c>
      <c r="E73" s="27"/>
      <c r="F73" s="27"/>
      <c r="G73" s="27"/>
    </row>
    <row r="74" spans="2:23">
      <c r="B74" s="15" t="s">
        <v>438</v>
      </c>
      <c r="C74" s="247" t="str">
        <f t="shared" si="8"/>
        <v>Figure I.2</v>
      </c>
      <c r="D74" s="27" t="str">
        <f t="shared" ca="1" si="9"/>
        <v xml:space="preserve">Figure I.2: Overruns in the HSE have been largely driven by hospital spending </v>
      </c>
      <c r="E74" s="27"/>
      <c r="F74" s="27"/>
      <c r="G74" s="27"/>
    </row>
    <row r="75" spans="2:23">
      <c r="B75" s="15" t="s">
        <v>439</v>
      </c>
      <c r="C75" s="247" t="str">
        <f t="shared" si="8"/>
        <v>Figure I.3</v>
      </c>
      <c r="D75" s="27" t="str">
        <f t="shared" ca="1" si="9"/>
        <v>Figure I.3: Hospital spending increases have been achieved through overruns rather than planned spending</v>
      </c>
      <c r="E75" s="27"/>
      <c r="F75" s="27"/>
      <c r="G75" s="27"/>
    </row>
    <row r="76" spans="2:23">
      <c r="B76" s="15" t="s">
        <v>462</v>
      </c>
      <c r="C76" s="247" t="str">
        <f t="shared" si="8"/>
        <v>Figure K.1</v>
      </c>
      <c r="D76" s="27" t="str">
        <f t="shared" ca="1" si="9"/>
        <v>Figure K.1: Health overruns/underruns differ by report</v>
      </c>
      <c r="E76" s="27"/>
      <c r="F76" s="27"/>
      <c r="G76" s="27"/>
    </row>
    <row r="77" spans="2:23">
      <c r="C77" s="28"/>
      <c r="D77" s="27"/>
      <c r="E77" s="27"/>
      <c r="F77" s="27"/>
      <c r="G77" s="27"/>
    </row>
    <row r="78" spans="2:23">
      <c r="B78" s="158"/>
      <c r="C78" s="156" t="s">
        <v>451</v>
      </c>
      <c r="D78" s="159"/>
      <c r="E78" s="159"/>
      <c r="F78" s="159"/>
      <c r="G78" s="159"/>
      <c r="H78" s="157"/>
      <c r="I78" s="157"/>
      <c r="J78" s="157"/>
      <c r="K78" s="157"/>
      <c r="L78" s="157"/>
      <c r="M78" s="157"/>
      <c r="N78" s="157"/>
      <c r="O78" s="157"/>
      <c r="P78" s="157"/>
      <c r="Q78" s="157"/>
      <c r="R78" s="157"/>
      <c r="S78" s="157"/>
      <c r="T78" s="157"/>
      <c r="U78" s="157"/>
      <c r="V78" s="157"/>
      <c r="W78" s="157"/>
    </row>
    <row r="79" spans="2:23">
      <c r="B79" s="15" t="s">
        <v>159</v>
      </c>
      <c r="C79" s="247" t="str">
        <f t="shared" ref="C79:C88" si="10">HYPERLINK("#'"&amp;B79&amp;"'!A1",B79)</f>
        <v>Table 4.1</v>
      </c>
      <c r="D79" s="27" t="str">
        <f ca="1">INDIRECT("'"&amp;C79&amp;"'"&amp;"!A1")</f>
        <v>Table 4.1: Assessment of compliance with the fiscal rules</v>
      </c>
      <c r="E79" s="27"/>
      <c r="F79" s="27"/>
      <c r="G79" s="27"/>
    </row>
    <row r="80" spans="2:23">
      <c r="B80" s="15" t="s">
        <v>160</v>
      </c>
      <c r="C80" s="247" t="str">
        <f t="shared" si="10"/>
        <v>Table 4.2</v>
      </c>
      <c r="D80" s="27" t="str">
        <f ca="1">INDIRECT("'"&amp;C80&amp;"'"&amp;"!A1")</f>
        <v>Table 4.2: Contributions of adjustments to net expenditure growth</v>
      </c>
    </row>
    <row r="81" spans="2:23">
      <c r="B81" s="15" t="s">
        <v>161</v>
      </c>
      <c r="C81" s="247" t="str">
        <f t="shared" si="10"/>
        <v>Figure 4.1</v>
      </c>
      <c r="D81" s="27" t="str">
        <f ca="1">INDIRECT("'"&amp;C81&amp;"'"&amp;"!A1")</f>
        <v>Figure 4.1: Assessment of compliance with the Budgetary Rule</v>
      </c>
      <c r="E81" s="27"/>
      <c r="F81" s="27"/>
      <c r="G81" s="27"/>
    </row>
    <row r="82" spans="2:23">
      <c r="B82" s="15" t="s">
        <v>162</v>
      </c>
      <c r="C82" s="247" t="str">
        <f t="shared" si="10"/>
        <v>Figure 4.2</v>
      </c>
      <c r="D82" s="27" t="str">
        <f t="shared" ref="D82:D88" ca="1" si="11">INDIRECT("'"&amp;C82&amp;"'"&amp;"!A1")</f>
        <v>Figure 4.2: Vintages of the Department’s GDP-based output gap</v>
      </c>
      <c r="E82" s="27"/>
      <c r="F82" s="27"/>
      <c r="G82" s="27"/>
    </row>
    <row r="83" spans="2:23">
      <c r="B83" s="15" t="s">
        <v>163</v>
      </c>
      <c r="C83" s="247" t="str">
        <f t="shared" si="10"/>
        <v>Figure 4.3</v>
      </c>
      <c r="D83" s="27" t="str">
        <f t="shared" ca="1" si="11"/>
        <v>Figure 4.3: Structural balance decomposition</v>
      </c>
      <c r="E83" s="27"/>
      <c r="F83" s="27"/>
      <c r="G83" s="27"/>
    </row>
    <row r="84" spans="2:23">
      <c r="B84" s="15" t="s">
        <v>164</v>
      </c>
      <c r="C84" s="247" t="str">
        <f t="shared" si="10"/>
        <v>Figure M.1</v>
      </c>
      <c r="D84" s="27" t="str">
        <f t="shared" ca="1" si="11"/>
        <v xml:space="preserve">Figure M.1: Ratio of GNI (GNI* for Ireland) to GDP in 2018 for EU countries </v>
      </c>
      <c r="E84" s="27"/>
      <c r="F84" s="27"/>
      <c r="G84" s="27"/>
    </row>
    <row r="85" spans="2:23">
      <c r="B85" s="15" t="s">
        <v>165</v>
      </c>
      <c r="C85" s="247" t="str">
        <f t="shared" si="10"/>
        <v>Figure M.2</v>
      </c>
      <c r="D85" s="27" t="str">
        <f t="shared" ca="1" si="11"/>
        <v>Figure M.2: Spending in excess of the Expenditure Benchmark that would result in a significant deviation</v>
      </c>
      <c r="E85" s="27"/>
      <c r="F85" s="27"/>
      <c r="G85" s="27"/>
    </row>
    <row r="86" spans="2:23">
      <c r="B86" s="15" t="s">
        <v>166</v>
      </c>
      <c r="C86" s="247" t="str">
        <f t="shared" si="10"/>
        <v>Figure 4.4</v>
      </c>
      <c r="D86" s="27" t="str">
        <f t="shared" ca="1" si="11"/>
        <v>Figure 4.4: Compliance with the Debt Rule: backward-looking benchmark</v>
      </c>
      <c r="E86" s="27"/>
      <c r="F86" s="27"/>
      <c r="G86" s="27"/>
    </row>
    <row r="87" spans="2:23">
      <c r="B87" s="15" t="s">
        <v>167</v>
      </c>
      <c r="C87" s="247" t="str">
        <f t="shared" si="10"/>
        <v>Figure 4.5</v>
      </c>
      <c r="D87" s="27" t="str">
        <f t="shared" ca="1" si="11"/>
        <v>Figure 4.5: Change in gross expenditure ceiling relative to initial ceiling</v>
      </c>
      <c r="E87" s="27"/>
      <c r="F87" s="27"/>
      <c r="G87" s="27"/>
    </row>
    <row r="88" spans="2:23">
      <c r="B88" s="15" t="s">
        <v>168</v>
      </c>
      <c r="C88" s="247" t="str">
        <f t="shared" si="10"/>
        <v>Figure N.1</v>
      </c>
      <c r="D88" s="135" t="str">
        <f t="shared" ca="1" si="11"/>
        <v>Figure N.1: Excluding excess corporation tax receipts from the structural balance would result in non-compliance with the MTO for 2018–2024</v>
      </c>
      <c r="E88" s="27"/>
      <c r="F88" s="27"/>
      <c r="G88" s="27"/>
    </row>
    <row r="89" spans="2:23">
      <c r="C89" s="26"/>
      <c r="D89" s="27"/>
      <c r="E89" s="27"/>
      <c r="F89" s="27"/>
      <c r="G89" s="27"/>
    </row>
    <row r="90" spans="2:23">
      <c r="B90" s="158"/>
      <c r="C90" s="156" t="s">
        <v>478</v>
      </c>
      <c r="D90" s="159"/>
      <c r="E90" s="159"/>
      <c r="F90" s="159"/>
      <c r="G90" s="159"/>
      <c r="H90" s="157"/>
      <c r="I90" s="157"/>
      <c r="J90" s="157"/>
      <c r="K90" s="157"/>
      <c r="L90" s="157"/>
      <c r="M90" s="157"/>
      <c r="N90" s="157"/>
      <c r="O90" s="157"/>
      <c r="P90" s="157"/>
      <c r="Q90" s="157"/>
      <c r="R90" s="157"/>
      <c r="S90" s="157"/>
      <c r="T90" s="157"/>
      <c r="U90" s="157"/>
      <c r="V90" s="157"/>
      <c r="W90" s="157"/>
    </row>
    <row r="91" spans="2:23">
      <c r="B91" s="15" t="s">
        <v>1245</v>
      </c>
      <c r="C91" s="247" t="str">
        <f t="shared" ref="C91:C101" si="12">HYPERLINK("#'"&amp;B91&amp;"'!A1",B91)</f>
        <v>Appendix C1</v>
      </c>
      <c r="D91" s="27" t="str">
        <f t="shared" ref="D91:D95" ca="1" si="13">INDIRECT("'"&amp;C91&amp;"'"&amp;"!A1")</f>
        <v>Appendix C1: The Council’s Benchmark Projections, assuming an orderly-deal Brexit (as of the morning of 24 September 2019)</v>
      </c>
    </row>
    <row r="92" spans="2:23">
      <c r="B92" s="15" t="s">
        <v>1244</v>
      </c>
      <c r="C92" s="247" t="str">
        <f t="shared" si="12"/>
        <v>Appendix C2</v>
      </c>
      <c r="D92" s="27" t="str">
        <f t="shared" ca="1" si="13"/>
        <v>Appendix C2: The Council’s Benchmark Projections, assuming a disorderly Brexit (as of the morning of 24 September 2019)</v>
      </c>
    </row>
    <row r="93" spans="2:23">
      <c r="B93" s="15" t="s">
        <v>1238</v>
      </c>
      <c r="C93" s="247" t="str">
        <f t="shared" si="12"/>
        <v>Appendix Figure D.1</v>
      </c>
      <c r="D93" s="27" t="str">
        <f t="shared" ca="1" si="13"/>
        <v>Appendix Figure D.1: The labour market and prices</v>
      </c>
    </row>
    <row r="94" spans="2:23">
      <c r="B94" s="15" t="s">
        <v>1239</v>
      </c>
      <c r="C94" s="247" t="str">
        <f t="shared" si="12"/>
        <v>Appendix Figure D.2</v>
      </c>
      <c r="D94" s="27" t="str">
        <f t="shared" ca="1" si="13"/>
        <v>Appendix Figure D.2: External balances</v>
      </c>
    </row>
    <row r="95" spans="2:23">
      <c r="B95" s="15" t="s">
        <v>1236</v>
      </c>
      <c r="C95" s="247" t="str">
        <f t="shared" si="12"/>
        <v>Appendix Figure D.3</v>
      </c>
      <c r="D95" s="27" t="str">
        <f t="shared" ca="1" si="13"/>
        <v>Appendix Figure D.3: Dwellings and investment</v>
      </c>
    </row>
    <row r="96" spans="2:23">
      <c r="B96" s="15" t="s">
        <v>1237</v>
      </c>
      <c r="C96" s="247" t="str">
        <f t="shared" ref="C96" si="14">HYPERLINK("#'"&amp;B96&amp;"'!A1",B96)</f>
        <v>Appendix Figure D.4</v>
      </c>
      <c r="D96" s="27" t="str">
        <f t="shared" ref="D96" ca="1" si="15">INDIRECT("'"&amp;C96&amp;"'"&amp;"!A1")</f>
        <v>Appendix Figure D.4: Credit indicators</v>
      </c>
    </row>
    <row r="97" spans="2:23">
      <c r="B97" s="15" t="s">
        <v>894</v>
      </c>
      <c r="C97" s="247" t="str">
        <f t="shared" si="12"/>
        <v>Appendix Table G.1</v>
      </c>
      <c r="D97" s="27" t="str">
        <f t="shared" ref="D97" ca="1" si="16">INDIRECT("'"&amp;C97&amp;"'"&amp;"!A1")</f>
        <v>Appendix Table G.1: Assessment of fiscal rules under the EU methodology</v>
      </c>
    </row>
    <row r="98" spans="2:23">
      <c r="B98" s="15" t="s">
        <v>895</v>
      </c>
      <c r="C98" s="247" t="str">
        <f t="shared" si="12"/>
        <v>Appendix Figure H.1</v>
      </c>
      <c r="D98" s="27" t="str">
        <f t="shared" ref="D98:D101" ca="1" si="17">INDIRECT("'"&amp;C98&amp;"'"&amp;"!A1")</f>
        <v>Appendix Figure H.1: Change in gross current expenditure ceilings: Department of Health</v>
      </c>
    </row>
    <row r="99" spans="2:23">
      <c r="B99" s="15" t="s">
        <v>896</v>
      </c>
      <c r="C99" s="247" t="str">
        <f t="shared" si="12"/>
        <v>Appendix Figure H.2</v>
      </c>
      <c r="D99" s="27" t="str">
        <f t="shared" ca="1" si="17"/>
        <v>Appendix Figure H.2: Change in gross current expenditure ceilings: Department of Employment Affairs &amp; Social Protection Group </v>
      </c>
    </row>
    <row r="100" spans="2:23">
      <c r="B100" s="15" t="s">
        <v>897</v>
      </c>
      <c r="C100" s="247" t="str">
        <f t="shared" si="12"/>
        <v>Appendix Figure H.3</v>
      </c>
      <c r="D100" s="27" t="str">
        <f t="shared" ca="1" si="17"/>
        <v>Appendix Figure H.3: Change in gross current expenditure ceilings: Department of Education and Skills </v>
      </c>
    </row>
    <row r="101" spans="2:23">
      <c r="B101" s="15" t="s">
        <v>898</v>
      </c>
      <c r="C101" s="247" t="str">
        <f t="shared" si="12"/>
        <v>Appendix Figure H.4</v>
      </c>
      <c r="D101" s="27" t="str">
        <f t="shared" ca="1" si="17"/>
        <v>Appendix Figure H.4: Change in gross current expenditure ceilings: Department of Justice </v>
      </c>
    </row>
    <row r="102" spans="2:23">
      <c r="C102" s="135"/>
    </row>
    <row r="105" spans="2:23">
      <c r="B105" s="13"/>
      <c r="C105" s="13"/>
      <c r="D105" s="13"/>
      <c r="E105" s="13"/>
      <c r="F105" s="13"/>
      <c r="G105" s="13"/>
      <c r="H105" s="13"/>
      <c r="I105" s="13"/>
      <c r="J105" s="13"/>
      <c r="K105" s="13"/>
      <c r="L105" s="13"/>
      <c r="M105" s="13"/>
      <c r="N105" s="13"/>
      <c r="O105" s="13"/>
      <c r="P105" s="13"/>
      <c r="Q105" s="13"/>
      <c r="R105" s="13"/>
      <c r="S105" s="13"/>
      <c r="T105" s="13"/>
      <c r="U105" s="13"/>
      <c r="V105" s="13"/>
      <c r="W105" s="13"/>
    </row>
    <row r="106" spans="2:23">
      <c r="B106" s="13"/>
      <c r="C106" s="13"/>
      <c r="D106" s="13"/>
      <c r="E106" s="13"/>
      <c r="F106" s="13"/>
      <c r="G106" s="13"/>
      <c r="H106" s="13"/>
      <c r="I106" s="13"/>
      <c r="J106" s="13"/>
      <c r="K106" s="13"/>
      <c r="L106" s="13"/>
      <c r="M106" s="13"/>
      <c r="N106" s="13"/>
      <c r="O106" s="13"/>
      <c r="P106" s="13"/>
      <c r="Q106" s="13"/>
      <c r="R106" s="13"/>
      <c r="S106" s="13"/>
      <c r="T106" s="13"/>
      <c r="U106" s="13"/>
      <c r="V106" s="13"/>
      <c r="W106" s="13"/>
    </row>
    <row r="107" spans="2:23">
      <c r="B107" s="13"/>
      <c r="C107" s="13"/>
      <c r="D107" s="13"/>
      <c r="E107" s="13"/>
      <c r="F107" s="13"/>
      <c r="G107" s="13"/>
      <c r="H107" s="13"/>
      <c r="I107" s="13"/>
      <c r="J107" s="13"/>
      <c r="K107" s="13"/>
      <c r="L107" s="13"/>
      <c r="M107" s="13"/>
      <c r="N107" s="13"/>
      <c r="O107" s="13"/>
      <c r="P107" s="13"/>
      <c r="Q107" s="13"/>
      <c r="R107" s="13"/>
      <c r="S107" s="13"/>
      <c r="T107" s="13"/>
      <c r="U107" s="13"/>
      <c r="V107" s="13"/>
      <c r="W107" s="13"/>
    </row>
    <row r="108" spans="2:23">
      <c r="B108" s="13"/>
      <c r="C108" s="13"/>
      <c r="D108" s="13"/>
      <c r="E108" s="13"/>
      <c r="F108" s="13"/>
      <c r="G108" s="13"/>
      <c r="H108" s="13"/>
      <c r="I108" s="13"/>
      <c r="J108" s="13"/>
      <c r="K108" s="13"/>
      <c r="L108" s="13"/>
      <c r="M108" s="13"/>
      <c r="N108" s="13"/>
      <c r="O108" s="13"/>
      <c r="P108" s="13"/>
      <c r="Q108" s="13"/>
      <c r="R108" s="13"/>
      <c r="S108" s="13"/>
      <c r="T108" s="13"/>
      <c r="U108" s="13"/>
      <c r="V108" s="13"/>
      <c r="W108" s="13"/>
    </row>
    <row r="109" spans="2:23">
      <c r="B109" s="13"/>
      <c r="C109" s="13"/>
      <c r="D109" s="13"/>
      <c r="E109" s="13"/>
      <c r="F109" s="13"/>
      <c r="G109" s="13"/>
      <c r="H109" s="13"/>
      <c r="I109" s="13"/>
      <c r="J109" s="13"/>
      <c r="K109" s="13"/>
      <c r="L109" s="13"/>
      <c r="M109" s="13"/>
      <c r="N109" s="13"/>
      <c r="O109" s="13"/>
      <c r="P109" s="13"/>
      <c r="Q109" s="13"/>
      <c r="R109" s="13"/>
      <c r="S109" s="13"/>
      <c r="T109" s="13"/>
      <c r="U109" s="13"/>
      <c r="V109" s="13"/>
      <c r="W109" s="13"/>
    </row>
    <row r="110" spans="2:23">
      <c r="B110" s="13"/>
      <c r="C110" s="13"/>
      <c r="D110" s="13"/>
      <c r="E110" s="13"/>
      <c r="F110" s="13"/>
      <c r="G110" s="13"/>
      <c r="H110" s="13"/>
      <c r="I110" s="13"/>
      <c r="J110" s="13"/>
      <c r="K110" s="13"/>
      <c r="L110" s="13"/>
      <c r="M110" s="13"/>
      <c r="N110" s="13"/>
      <c r="O110" s="13"/>
      <c r="P110" s="13"/>
      <c r="Q110" s="13"/>
      <c r="R110" s="13"/>
      <c r="S110" s="13"/>
      <c r="T110" s="13"/>
      <c r="U110" s="13"/>
      <c r="V110" s="13"/>
      <c r="W110" s="13"/>
    </row>
    <row r="111" spans="2:23">
      <c r="B111" s="13"/>
      <c r="C111" s="13"/>
      <c r="D111" s="13"/>
      <c r="E111" s="13"/>
      <c r="F111" s="13"/>
      <c r="G111" s="13"/>
      <c r="H111" s="13"/>
      <c r="I111" s="13"/>
      <c r="J111" s="13"/>
      <c r="K111" s="13"/>
      <c r="L111" s="13"/>
      <c r="M111" s="13"/>
      <c r="N111" s="13"/>
      <c r="O111" s="13"/>
      <c r="P111" s="13"/>
      <c r="Q111" s="13"/>
      <c r="R111" s="13"/>
      <c r="S111" s="13"/>
      <c r="T111" s="13"/>
      <c r="U111" s="13"/>
      <c r="V111" s="13"/>
      <c r="W111" s="13"/>
    </row>
    <row r="112" spans="2:23">
      <c r="B112" s="13"/>
      <c r="C112" s="13"/>
      <c r="D112" s="13"/>
      <c r="E112" s="13"/>
      <c r="F112" s="13"/>
      <c r="G112" s="13"/>
      <c r="H112" s="13"/>
      <c r="I112" s="13"/>
      <c r="J112" s="13"/>
      <c r="K112" s="13"/>
      <c r="L112" s="13"/>
      <c r="M112" s="13"/>
      <c r="N112" s="13"/>
      <c r="O112" s="13"/>
      <c r="P112" s="13"/>
      <c r="Q112" s="13"/>
      <c r="R112" s="13"/>
      <c r="S112" s="13"/>
      <c r="T112" s="13"/>
      <c r="U112" s="13"/>
      <c r="V112" s="13"/>
      <c r="W112" s="13"/>
    </row>
    <row r="113" spans="2:23">
      <c r="B113" s="13"/>
      <c r="C113" s="13"/>
      <c r="D113" s="13"/>
      <c r="E113" s="13"/>
      <c r="F113" s="13"/>
      <c r="G113" s="13"/>
      <c r="H113" s="13"/>
      <c r="I113" s="13"/>
      <c r="J113" s="13"/>
      <c r="K113" s="13"/>
      <c r="L113" s="13"/>
      <c r="M113" s="13"/>
      <c r="N113" s="13"/>
      <c r="O113" s="13"/>
      <c r="P113" s="13"/>
      <c r="Q113" s="13"/>
      <c r="R113" s="13"/>
      <c r="S113" s="13"/>
      <c r="T113" s="13"/>
      <c r="U113" s="13"/>
      <c r="V113" s="13"/>
      <c r="W113" s="13"/>
    </row>
    <row r="114" spans="2:23">
      <c r="B114" s="13"/>
      <c r="C114" s="13"/>
      <c r="D114" s="13"/>
      <c r="E114" s="13"/>
      <c r="F114" s="13"/>
      <c r="G114" s="13"/>
      <c r="H114" s="13"/>
      <c r="I114" s="13"/>
      <c r="J114" s="13"/>
      <c r="K114" s="13"/>
      <c r="L114" s="13"/>
      <c r="M114" s="13"/>
      <c r="N114" s="13"/>
      <c r="O114" s="13"/>
      <c r="P114" s="13"/>
      <c r="Q114" s="13"/>
      <c r="R114" s="13"/>
      <c r="S114" s="13"/>
      <c r="T114" s="13"/>
      <c r="U114" s="13"/>
      <c r="V114" s="13"/>
      <c r="W114" s="13"/>
    </row>
    <row r="115" spans="2:23">
      <c r="B115" s="13"/>
      <c r="C115" s="13"/>
      <c r="D115" s="13"/>
      <c r="E115" s="13"/>
      <c r="F115" s="13"/>
      <c r="G115" s="13"/>
      <c r="H115" s="13"/>
      <c r="I115" s="13"/>
      <c r="J115" s="13"/>
      <c r="K115" s="13"/>
      <c r="L115" s="13"/>
      <c r="M115" s="13"/>
      <c r="N115" s="13"/>
      <c r="O115" s="13"/>
      <c r="P115" s="13"/>
      <c r="Q115" s="13"/>
      <c r="R115" s="13"/>
      <c r="S115" s="13"/>
      <c r="T115" s="13"/>
      <c r="U115" s="13"/>
      <c r="V115" s="13"/>
      <c r="W115" s="13"/>
    </row>
    <row r="116" spans="2:23">
      <c r="B116" s="13"/>
      <c r="C116" s="13"/>
      <c r="D116" s="13"/>
      <c r="E116" s="13"/>
      <c r="F116" s="13"/>
      <c r="G116" s="13"/>
      <c r="H116" s="13"/>
      <c r="I116" s="13"/>
      <c r="J116" s="13"/>
      <c r="K116" s="13"/>
      <c r="L116" s="13"/>
      <c r="M116" s="13"/>
      <c r="N116" s="13"/>
      <c r="O116" s="13"/>
      <c r="P116" s="13"/>
      <c r="Q116" s="13"/>
      <c r="R116" s="13"/>
      <c r="S116" s="13"/>
      <c r="T116" s="13"/>
      <c r="U116" s="13"/>
      <c r="V116" s="13"/>
      <c r="W116" s="13"/>
    </row>
    <row r="117" spans="2:23">
      <c r="B117" s="13"/>
      <c r="C117" s="13"/>
      <c r="D117" s="13"/>
      <c r="E117" s="13"/>
      <c r="F117" s="13"/>
      <c r="G117" s="13"/>
      <c r="H117" s="13"/>
      <c r="I117" s="13"/>
      <c r="J117" s="13"/>
      <c r="K117" s="13"/>
      <c r="L117" s="13"/>
      <c r="M117" s="13"/>
      <c r="N117" s="13"/>
      <c r="O117" s="13"/>
      <c r="P117" s="13"/>
      <c r="Q117" s="13"/>
      <c r="R117" s="13"/>
      <c r="S117" s="13"/>
      <c r="T117" s="13"/>
      <c r="U117" s="13"/>
      <c r="V117" s="13"/>
      <c r="W117" s="13"/>
    </row>
    <row r="118" spans="2:23">
      <c r="B118" s="13"/>
      <c r="C118" s="13"/>
      <c r="D118" s="13"/>
      <c r="E118" s="13"/>
      <c r="F118" s="13"/>
      <c r="G118" s="13"/>
      <c r="H118" s="13"/>
      <c r="I118" s="13"/>
      <c r="J118" s="13"/>
      <c r="K118" s="13"/>
      <c r="L118" s="13"/>
      <c r="M118" s="13"/>
      <c r="N118" s="13"/>
      <c r="O118" s="13"/>
      <c r="P118" s="13"/>
      <c r="Q118" s="13"/>
      <c r="R118" s="13"/>
      <c r="S118" s="13"/>
      <c r="T118" s="13"/>
      <c r="U118" s="13"/>
      <c r="V118" s="13"/>
      <c r="W118" s="13"/>
    </row>
    <row r="119" spans="2:23">
      <c r="B119" s="13"/>
      <c r="C119" s="13"/>
      <c r="D119" s="13"/>
      <c r="E119" s="13"/>
      <c r="F119" s="13"/>
      <c r="G119" s="13"/>
      <c r="H119" s="13"/>
      <c r="I119" s="13"/>
      <c r="J119" s="13"/>
      <c r="K119" s="13"/>
      <c r="L119" s="13"/>
      <c r="M119" s="13"/>
      <c r="N119" s="13"/>
      <c r="O119" s="13"/>
      <c r="P119" s="13"/>
      <c r="Q119" s="13"/>
      <c r="R119" s="13"/>
      <c r="S119" s="13"/>
      <c r="T119" s="13"/>
      <c r="U119" s="13"/>
      <c r="V119" s="13"/>
      <c r="W119" s="13"/>
    </row>
    <row r="120" spans="2:23">
      <c r="B120" s="13"/>
      <c r="C120" s="13"/>
      <c r="D120" s="13"/>
      <c r="E120" s="13"/>
      <c r="F120" s="13"/>
      <c r="G120" s="13"/>
      <c r="H120" s="13"/>
      <c r="I120" s="13"/>
      <c r="J120" s="13"/>
      <c r="K120" s="13"/>
      <c r="L120" s="13"/>
      <c r="M120" s="13"/>
      <c r="N120" s="13"/>
      <c r="O120" s="13"/>
      <c r="P120" s="13"/>
      <c r="Q120" s="13"/>
      <c r="R120" s="13"/>
      <c r="S120" s="13"/>
      <c r="T120" s="13"/>
      <c r="U120" s="13"/>
      <c r="V120" s="13"/>
      <c r="W120" s="13"/>
    </row>
    <row r="121" spans="2:23">
      <c r="B121" s="13"/>
      <c r="C121" s="13"/>
      <c r="D121" s="13"/>
      <c r="E121" s="13"/>
      <c r="F121" s="13"/>
      <c r="G121" s="13"/>
      <c r="H121" s="13"/>
      <c r="I121" s="13"/>
      <c r="J121" s="13"/>
      <c r="K121" s="13"/>
      <c r="L121" s="13"/>
      <c r="M121" s="13"/>
      <c r="N121" s="13"/>
      <c r="O121" s="13"/>
      <c r="P121" s="13"/>
      <c r="Q121" s="13"/>
      <c r="R121" s="13"/>
      <c r="S121" s="13"/>
      <c r="T121" s="13"/>
      <c r="U121" s="13"/>
      <c r="V121" s="13"/>
      <c r="W121" s="13"/>
    </row>
    <row r="122" spans="2:23">
      <c r="B122" s="13"/>
      <c r="C122" s="13"/>
      <c r="D122" s="13"/>
      <c r="E122" s="13"/>
      <c r="F122" s="13"/>
      <c r="G122" s="13"/>
      <c r="H122" s="13"/>
      <c r="I122" s="13"/>
      <c r="J122" s="13"/>
      <c r="K122" s="13"/>
      <c r="L122" s="13"/>
      <c r="M122" s="13"/>
      <c r="N122" s="13"/>
      <c r="O122" s="13"/>
      <c r="P122" s="13"/>
      <c r="Q122" s="13"/>
      <c r="R122" s="13"/>
      <c r="S122" s="13"/>
      <c r="T122" s="13"/>
      <c r="U122" s="13"/>
      <c r="V122" s="13"/>
      <c r="W122" s="13"/>
    </row>
    <row r="123" spans="2:23">
      <c r="B123" s="13"/>
      <c r="C123" s="13"/>
      <c r="D123" s="13"/>
      <c r="E123" s="13"/>
      <c r="F123" s="13"/>
      <c r="G123" s="13"/>
      <c r="H123" s="13"/>
      <c r="I123" s="13"/>
      <c r="J123" s="13"/>
      <c r="K123" s="13"/>
      <c r="L123" s="13"/>
      <c r="M123" s="13"/>
      <c r="N123" s="13"/>
      <c r="O123" s="13"/>
      <c r="P123" s="13"/>
      <c r="Q123" s="13"/>
      <c r="R123" s="13"/>
      <c r="S123" s="13"/>
      <c r="T123" s="13"/>
      <c r="U123" s="13"/>
      <c r="V123" s="13"/>
      <c r="W123" s="13"/>
    </row>
    <row r="124" spans="2:23">
      <c r="B124" s="13"/>
      <c r="C124" s="13"/>
      <c r="D124" s="13"/>
      <c r="E124" s="13"/>
      <c r="F124" s="13"/>
      <c r="G124" s="13"/>
      <c r="H124" s="13"/>
      <c r="I124" s="13"/>
      <c r="J124" s="13"/>
      <c r="K124" s="13"/>
      <c r="L124" s="13"/>
      <c r="M124" s="13"/>
      <c r="N124" s="13"/>
      <c r="O124" s="13"/>
      <c r="P124" s="13"/>
      <c r="Q124" s="13"/>
      <c r="R124" s="13"/>
      <c r="S124" s="13"/>
      <c r="T124" s="13"/>
      <c r="U124" s="13"/>
      <c r="V124" s="13"/>
      <c r="W124" s="13"/>
    </row>
    <row r="125" spans="2:23">
      <c r="B125" s="13"/>
      <c r="C125" s="13"/>
      <c r="D125" s="13"/>
      <c r="E125" s="13"/>
      <c r="F125" s="13"/>
      <c r="G125" s="13"/>
      <c r="H125" s="13"/>
      <c r="I125" s="13"/>
      <c r="J125" s="13"/>
      <c r="K125" s="13"/>
      <c r="L125" s="13"/>
      <c r="M125" s="13"/>
      <c r="N125" s="13"/>
      <c r="O125" s="13"/>
      <c r="P125" s="13"/>
      <c r="Q125" s="13"/>
      <c r="R125" s="13"/>
      <c r="S125" s="13"/>
      <c r="T125" s="13"/>
      <c r="U125" s="13"/>
      <c r="V125" s="13"/>
      <c r="W125" s="13"/>
    </row>
    <row r="126" spans="2:23">
      <c r="B126" s="13"/>
      <c r="C126" s="13"/>
      <c r="D126" s="13"/>
      <c r="E126" s="13"/>
      <c r="F126" s="13"/>
      <c r="G126" s="13"/>
      <c r="H126" s="13"/>
      <c r="I126" s="13"/>
      <c r="J126" s="13"/>
      <c r="K126" s="13"/>
      <c r="L126" s="13"/>
      <c r="M126" s="13"/>
      <c r="N126" s="13"/>
      <c r="O126" s="13"/>
      <c r="P126" s="13"/>
      <c r="Q126" s="13"/>
      <c r="R126" s="13"/>
      <c r="S126" s="13"/>
      <c r="T126" s="13"/>
      <c r="U126" s="13"/>
      <c r="V126" s="13"/>
      <c r="W126" s="13"/>
    </row>
    <row r="127" spans="2:23">
      <c r="B127" s="13"/>
      <c r="C127" s="13"/>
      <c r="D127" s="13"/>
      <c r="E127" s="13"/>
      <c r="F127" s="13"/>
      <c r="G127" s="13"/>
      <c r="H127" s="13"/>
      <c r="I127" s="13"/>
      <c r="J127" s="13"/>
      <c r="K127" s="13"/>
      <c r="L127" s="13"/>
      <c r="M127" s="13"/>
      <c r="N127" s="13"/>
      <c r="O127" s="13"/>
      <c r="P127" s="13"/>
      <c r="Q127" s="13"/>
      <c r="R127" s="13"/>
      <c r="S127" s="13"/>
      <c r="T127" s="13"/>
      <c r="U127" s="13"/>
      <c r="V127" s="13"/>
      <c r="W127" s="13"/>
    </row>
    <row r="128" spans="2:23">
      <c r="B128" s="13"/>
      <c r="C128" s="13"/>
      <c r="D128" s="13"/>
      <c r="E128" s="13"/>
      <c r="F128" s="13"/>
      <c r="G128" s="13"/>
      <c r="H128" s="13"/>
      <c r="I128" s="13"/>
      <c r="J128" s="13"/>
      <c r="K128" s="13"/>
      <c r="L128" s="13"/>
      <c r="M128" s="13"/>
      <c r="N128" s="13"/>
      <c r="O128" s="13"/>
      <c r="P128" s="13"/>
      <c r="Q128" s="13"/>
      <c r="R128" s="13"/>
      <c r="S128" s="13"/>
      <c r="T128" s="13"/>
      <c r="U128" s="13"/>
      <c r="V128" s="13"/>
      <c r="W128" s="13"/>
    </row>
    <row r="129" spans="2:23">
      <c r="B129" s="13"/>
      <c r="C129" s="13"/>
      <c r="D129" s="13"/>
      <c r="E129" s="13"/>
      <c r="F129" s="13"/>
      <c r="G129" s="13"/>
      <c r="H129" s="13"/>
      <c r="I129" s="13"/>
      <c r="J129" s="13"/>
      <c r="K129" s="13"/>
      <c r="L129" s="13"/>
      <c r="M129" s="13"/>
      <c r="N129" s="13"/>
      <c r="O129" s="13"/>
      <c r="P129" s="13"/>
      <c r="Q129" s="13"/>
      <c r="R129" s="13"/>
      <c r="S129" s="13"/>
      <c r="T129" s="13"/>
      <c r="U129" s="13"/>
      <c r="V129" s="13"/>
      <c r="W129" s="13"/>
    </row>
    <row r="130" spans="2:23">
      <c r="B130" s="13"/>
      <c r="C130" s="13"/>
      <c r="D130" s="13"/>
      <c r="E130" s="13"/>
      <c r="F130" s="13"/>
      <c r="G130" s="13"/>
      <c r="H130" s="13"/>
      <c r="I130" s="13"/>
      <c r="J130" s="13"/>
      <c r="K130" s="13"/>
      <c r="L130" s="13"/>
      <c r="M130" s="13"/>
      <c r="N130" s="13"/>
      <c r="O130" s="13"/>
      <c r="P130" s="13"/>
      <c r="Q130" s="13"/>
      <c r="R130" s="13"/>
      <c r="S130" s="13"/>
      <c r="T130" s="13"/>
      <c r="U130" s="13"/>
      <c r="V130" s="13"/>
      <c r="W130" s="13"/>
    </row>
    <row r="131" spans="2:23">
      <c r="B131" s="13"/>
      <c r="C131" s="13"/>
      <c r="D131" s="13"/>
      <c r="E131" s="13"/>
      <c r="F131" s="13"/>
      <c r="G131" s="13"/>
      <c r="H131" s="13"/>
      <c r="I131" s="13"/>
      <c r="J131" s="13"/>
      <c r="K131" s="13"/>
      <c r="L131" s="13"/>
      <c r="M131" s="13"/>
      <c r="N131" s="13"/>
      <c r="O131" s="13"/>
      <c r="P131" s="13"/>
      <c r="Q131" s="13"/>
      <c r="R131" s="13"/>
      <c r="S131" s="13"/>
      <c r="T131" s="13"/>
      <c r="U131" s="13"/>
      <c r="V131" s="13"/>
      <c r="W131" s="13"/>
    </row>
    <row r="132" spans="2:23">
      <c r="B132" s="13"/>
      <c r="C132" s="13"/>
      <c r="D132" s="13"/>
      <c r="E132" s="13"/>
      <c r="F132" s="13"/>
      <c r="G132" s="13"/>
      <c r="H132" s="13"/>
      <c r="I132" s="13"/>
      <c r="J132" s="13"/>
      <c r="K132" s="13"/>
      <c r="L132" s="13"/>
      <c r="M132" s="13"/>
      <c r="N132" s="13"/>
      <c r="O132" s="13"/>
      <c r="P132" s="13"/>
      <c r="Q132" s="13"/>
      <c r="R132" s="13"/>
      <c r="S132" s="13"/>
      <c r="T132" s="13"/>
      <c r="U132" s="13"/>
      <c r="V132" s="13"/>
      <c r="W132" s="13"/>
    </row>
    <row r="133" spans="2:23">
      <c r="B133" s="13"/>
      <c r="C133" s="13"/>
      <c r="D133" s="13"/>
      <c r="E133" s="13"/>
      <c r="F133" s="13"/>
      <c r="G133" s="13"/>
      <c r="H133" s="13"/>
      <c r="I133" s="13"/>
      <c r="J133" s="13"/>
      <c r="K133" s="13"/>
      <c r="L133" s="13"/>
      <c r="M133" s="13"/>
      <c r="N133" s="13"/>
      <c r="O133" s="13"/>
      <c r="P133" s="13"/>
      <c r="Q133" s="13"/>
      <c r="R133" s="13"/>
      <c r="S133" s="13"/>
      <c r="T133" s="13"/>
      <c r="U133" s="13"/>
      <c r="V133" s="13"/>
      <c r="W133" s="13"/>
    </row>
    <row r="134" spans="2:23">
      <c r="B134" s="13"/>
      <c r="C134" s="13"/>
      <c r="D134" s="13"/>
      <c r="E134" s="13"/>
      <c r="F134" s="13"/>
      <c r="G134" s="13"/>
      <c r="H134" s="13"/>
      <c r="I134" s="13"/>
      <c r="J134" s="13"/>
      <c r="K134" s="13"/>
      <c r="L134" s="13"/>
      <c r="M134" s="13"/>
      <c r="N134" s="13"/>
      <c r="O134" s="13"/>
      <c r="P134" s="13"/>
      <c r="Q134" s="13"/>
      <c r="R134" s="13"/>
      <c r="S134" s="13"/>
      <c r="T134" s="13"/>
      <c r="U134" s="13"/>
      <c r="V134" s="13"/>
      <c r="W134" s="13"/>
    </row>
    <row r="135" spans="2:23">
      <c r="B135" s="13"/>
      <c r="C135" s="13"/>
      <c r="D135" s="13"/>
      <c r="E135" s="13"/>
      <c r="F135" s="13"/>
      <c r="G135" s="13"/>
      <c r="H135" s="13"/>
      <c r="I135" s="13"/>
      <c r="J135" s="13"/>
      <c r="K135" s="13"/>
      <c r="L135" s="13"/>
      <c r="M135" s="13"/>
      <c r="N135" s="13"/>
      <c r="O135" s="13"/>
      <c r="P135" s="13"/>
      <c r="Q135" s="13"/>
      <c r="R135" s="13"/>
      <c r="S135" s="13"/>
      <c r="T135" s="13"/>
      <c r="U135" s="13"/>
      <c r="V135" s="13"/>
      <c r="W135" s="13"/>
    </row>
    <row r="136" spans="2:23">
      <c r="B136" s="13"/>
      <c r="C136" s="13"/>
      <c r="D136" s="13"/>
      <c r="E136" s="13"/>
      <c r="F136" s="13"/>
      <c r="G136" s="13"/>
      <c r="H136" s="13"/>
      <c r="I136" s="13"/>
      <c r="J136" s="13"/>
      <c r="K136" s="13"/>
      <c r="L136" s="13"/>
      <c r="M136" s="13"/>
      <c r="N136" s="13"/>
      <c r="O136" s="13"/>
      <c r="P136" s="13"/>
      <c r="Q136" s="13"/>
      <c r="R136" s="13"/>
      <c r="S136" s="13"/>
      <c r="T136" s="13"/>
      <c r="U136" s="13"/>
      <c r="V136" s="13"/>
      <c r="W136" s="13"/>
    </row>
    <row r="137" spans="2:23">
      <c r="B137" s="13"/>
      <c r="C137" s="13"/>
      <c r="D137" s="13"/>
      <c r="E137" s="13"/>
      <c r="F137" s="13"/>
      <c r="G137" s="13"/>
      <c r="H137" s="13"/>
      <c r="I137" s="13"/>
      <c r="J137" s="13"/>
      <c r="K137" s="13"/>
      <c r="L137" s="13"/>
      <c r="M137" s="13"/>
      <c r="N137" s="13"/>
      <c r="O137" s="13"/>
      <c r="P137" s="13"/>
      <c r="Q137" s="13"/>
      <c r="R137" s="13"/>
      <c r="S137" s="13"/>
      <c r="T137" s="13"/>
      <c r="U137" s="13"/>
      <c r="V137" s="13"/>
      <c r="W137" s="13"/>
    </row>
    <row r="138" spans="2:23">
      <c r="B138" s="13"/>
      <c r="C138" s="13"/>
      <c r="D138" s="13"/>
      <c r="E138" s="13"/>
      <c r="F138" s="13"/>
      <c r="G138" s="13"/>
      <c r="H138" s="13"/>
      <c r="I138" s="13"/>
      <c r="J138" s="13"/>
      <c r="K138" s="13"/>
      <c r="L138" s="13"/>
      <c r="M138" s="13"/>
      <c r="N138" s="13"/>
      <c r="O138" s="13"/>
      <c r="P138" s="13"/>
      <c r="Q138" s="13"/>
      <c r="R138" s="13"/>
      <c r="S138" s="13"/>
      <c r="T138" s="13"/>
      <c r="U138" s="13"/>
      <c r="V138" s="13"/>
      <c r="W138" s="13"/>
    </row>
    <row r="139" spans="2:23">
      <c r="B139" s="13"/>
      <c r="C139" s="13"/>
      <c r="D139" s="13"/>
      <c r="E139" s="13"/>
      <c r="F139" s="13"/>
      <c r="G139" s="13"/>
      <c r="H139" s="13"/>
      <c r="I139" s="13"/>
      <c r="J139" s="13"/>
      <c r="K139" s="13"/>
      <c r="L139" s="13"/>
      <c r="M139" s="13"/>
      <c r="N139" s="13"/>
      <c r="O139" s="13"/>
      <c r="P139" s="13"/>
      <c r="Q139" s="13"/>
      <c r="R139" s="13"/>
      <c r="S139" s="13"/>
      <c r="T139" s="13"/>
      <c r="U139" s="13"/>
      <c r="V139" s="13"/>
      <c r="W139" s="13"/>
    </row>
    <row r="140" spans="2:23">
      <c r="B140" s="13"/>
      <c r="C140" s="13"/>
      <c r="D140" s="13"/>
      <c r="E140" s="13"/>
      <c r="F140" s="13"/>
      <c r="G140" s="13"/>
      <c r="H140" s="13"/>
      <c r="I140" s="13"/>
      <c r="J140" s="13"/>
      <c r="K140" s="13"/>
      <c r="L140" s="13"/>
      <c r="M140" s="13"/>
      <c r="N140" s="13"/>
      <c r="O140" s="13"/>
      <c r="P140" s="13"/>
      <c r="Q140" s="13"/>
      <c r="R140" s="13"/>
      <c r="S140" s="13"/>
      <c r="T140" s="13"/>
      <c r="U140" s="13"/>
      <c r="V140" s="13"/>
      <c r="W140" s="13"/>
    </row>
    <row r="141" spans="2:23">
      <c r="B141" s="13"/>
      <c r="C141" s="13"/>
      <c r="D141" s="13"/>
      <c r="E141" s="13"/>
      <c r="F141" s="13"/>
      <c r="G141" s="13"/>
      <c r="H141" s="13"/>
      <c r="I141" s="13"/>
      <c r="J141" s="13"/>
      <c r="K141" s="13"/>
      <c r="L141" s="13"/>
      <c r="M141" s="13"/>
      <c r="N141" s="13"/>
      <c r="O141" s="13"/>
      <c r="P141" s="13"/>
      <c r="Q141" s="13"/>
      <c r="R141" s="13"/>
      <c r="S141" s="13"/>
      <c r="T141" s="13"/>
      <c r="U141" s="13"/>
      <c r="V141" s="13"/>
      <c r="W141" s="13"/>
    </row>
    <row r="142" spans="2:23">
      <c r="B142" s="13"/>
      <c r="C142" s="13"/>
      <c r="D142" s="13"/>
      <c r="E142" s="13"/>
      <c r="F142" s="13"/>
      <c r="G142" s="13"/>
      <c r="H142" s="13"/>
      <c r="I142" s="13"/>
      <c r="J142" s="13"/>
      <c r="K142" s="13"/>
      <c r="L142" s="13"/>
      <c r="M142" s="13"/>
      <c r="N142" s="13"/>
      <c r="O142" s="13"/>
      <c r="P142" s="13"/>
      <c r="Q142" s="13"/>
      <c r="R142" s="13"/>
      <c r="S142" s="13"/>
      <c r="T142" s="13"/>
      <c r="U142" s="13"/>
      <c r="V142" s="13"/>
      <c r="W142" s="13"/>
    </row>
    <row r="143" spans="2:23">
      <c r="B143" s="13"/>
      <c r="C143" s="13"/>
      <c r="D143" s="13"/>
      <c r="E143" s="13"/>
      <c r="F143" s="13"/>
      <c r="G143" s="13"/>
      <c r="H143" s="13"/>
      <c r="I143" s="13"/>
      <c r="J143" s="13"/>
      <c r="K143" s="13"/>
      <c r="L143" s="13"/>
      <c r="M143" s="13"/>
      <c r="N143" s="13"/>
      <c r="O143" s="13"/>
      <c r="P143" s="13"/>
      <c r="Q143" s="13"/>
      <c r="R143" s="13"/>
      <c r="S143" s="13"/>
      <c r="T143" s="13"/>
      <c r="U143" s="13"/>
      <c r="V143" s="13"/>
      <c r="W143" s="13"/>
    </row>
    <row r="144" spans="2:23">
      <c r="B144" s="13"/>
      <c r="C144" s="13"/>
      <c r="D144" s="13"/>
      <c r="E144" s="13"/>
      <c r="F144" s="13"/>
      <c r="G144" s="13"/>
      <c r="H144" s="13"/>
      <c r="I144" s="13"/>
      <c r="J144" s="13"/>
      <c r="K144" s="13"/>
      <c r="L144" s="13"/>
      <c r="M144" s="13"/>
      <c r="N144" s="13"/>
      <c r="O144" s="13"/>
      <c r="P144" s="13"/>
      <c r="Q144" s="13"/>
      <c r="R144" s="13"/>
      <c r="S144" s="13"/>
      <c r="T144" s="13"/>
      <c r="U144" s="13"/>
      <c r="V144" s="13"/>
      <c r="W144" s="13"/>
    </row>
    <row r="145" spans="2:23">
      <c r="B145" s="13"/>
      <c r="C145" s="13"/>
      <c r="D145" s="13"/>
      <c r="E145" s="13"/>
      <c r="F145" s="13"/>
      <c r="G145" s="13"/>
      <c r="H145" s="13"/>
      <c r="I145" s="13"/>
      <c r="J145" s="13"/>
      <c r="K145" s="13"/>
      <c r="L145" s="13"/>
      <c r="M145" s="13"/>
      <c r="N145" s="13"/>
      <c r="O145" s="13"/>
      <c r="P145" s="13"/>
      <c r="Q145" s="13"/>
      <c r="R145" s="13"/>
      <c r="S145" s="13"/>
      <c r="T145" s="13"/>
      <c r="U145" s="13"/>
      <c r="V145" s="13"/>
      <c r="W145" s="13"/>
    </row>
    <row r="146" spans="2:23">
      <c r="B146" s="13"/>
      <c r="C146" s="13"/>
      <c r="D146" s="13"/>
      <c r="E146" s="13"/>
      <c r="F146" s="13"/>
      <c r="G146" s="13"/>
      <c r="H146" s="13"/>
      <c r="I146" s="13"/>
      <c r="J146" s="13"/>
      <c r="K146" s="13"/>
      <c r="L146" s="13"/>
      <c r="M146" s="13"/>
      <c r="N146" s="13"/>
      <c r="O146" s="13"/>
      <c r="P146" s="13"/>
      <c r="Q146" s="13"/>
      <c r="R146" s="13"/>
      <c r="S146" s="13"/>
      <c r="T146" s="13"/>
      <c r="U146" s="13"/>
      <c r="V146" s="13"/>
      <c r="W146" s="13"/>
    </row>
    <row r="147" spans="2:23">
      <c r="B147" s="13"/>
      <c r="C147" s="13"/>
      <c r="D147" s="13"/>
      <c r="E147" s="13"/>
      <c r="F147" s="13"/>
      <c r="G147" s="13"/>
      <c r="H147" s="13"/>
      <c r="I147" s="13"/>
      <c r="J147" s="13"/>
      <c r="K147" s="13"/>
      <c r="L147" s="13"/>
      <c r="M147" s="13"/>
      <c r="N147" s="13"/>
      <c r="O147" s="13"/>
      <c r="P147" s="13"/>
      <c r="Q147" s="13"/>
      <c r="R147" s="13"/>
      <c r="S147" s="13"/>
      <c r="T147" s="13"/>
      <c r="U147" s="13"/>
      <c r="V147" s="13"/>
      <c r="W147" s="13"/>
    </row>
    <row r="148" spans="2:23">
      <c r="B148" s="13"/>
      <c r="C148" s="13"/>
      <c r="D148" s="13"/>
      <c r="E148" s="13"/>
      <c r="F148" s="13"/>
      <c r="G148" s="13"/>
      <c r="H148" s="13"/>
      <c r="I148" s="13"/>
      <c r="J148" s="13"/>
      <c r="K148" s="13"/>
      <c r="L148" s="13"/>
      <c r="M148" s="13"/>
      <c r="N148" s="13"/>
      <c r="O148" s="13"/>
      <c r="P148" s="13"/>
      <c r="Q148" s="13"/>
      <c r="R148" s="13"/>
      <c r="S148" s="13"/>
      <c r="T148" s="13"/>
      <c r="U148" s="13"/>
      <c r="V148" s="13"/>
      <c r="W148" s="13"/>
    </row>
    <row r="149" spans="2:23">
      <c r="B149" s="13"/>
      <c r="C149" s="13"/>
      <c r="D149" s="13"/>
      <c r="E149" s="13"/>
      <c r="F149" s="13"/>
      <c r="G149" s="13"/>
      <c r="H149" s="13"/>
      <c r="I149" s="13"/>
      <c r="J149" s="13"/>
      <c r="K149" s="13"/>
      <c r="L149" s="13"/>
      <c r="M149" s="13"/>
      <c r="N149" s="13"/>
      <c r="O149" s="13"/>
      <c r="P149" s="13"/>
      <c r="Q149" s="13"/>
      <c r="R149" s="13"/>
      <c r="S149" s="13"/>
      <c r="T149" s="13"/>
      <c r="U149" s="13"/>
      <c r="V149" s="13"/>
      <c r="W149" s="13"/>
    </row>
    <row r="150" spans="2:23">
      <c r="B150" s="13"/>
      <c r="C150" s="13"/>
      <c r="D150" s="13"/>
      <c r="E150" s="13"/>
      <c r="F150" s="13"/>
      <c r="G150" s="13"/>
      <c r="H150" s="13"/>
      <c r="I150" s="13"/>
      <c r="J150" s="13"/>
      <c r="K150" s="13"/>
      <c r="L150" s="13"/>
      <c r="M150" s="13"/>
      <c r="N150" s="13"/>
      <c r="O150" s="13"/>
      <c r="P150" s="13"/>
      <c r="Q150" s="13"/>
      <c r="R150" s="13"/>
      <c r="S150" s="13"/>
      <c r="T150" s="13"/>
      <c r="U150" s="13"/>
      <c r="V150" s="13"/>
      <c r="W150" s="13"/>
    </row>
    <row r="151" spans="2:23">
      <c r="B151" s="13"/>
      <c r="C151" s="13"/>
      <c r="D151" s="13"/>
      <c r="E151" s="13"/>
      <c r="F151" s="13"/>
      <c r="G151" s="13"/>
      <c r="H151" s="13"/>
      <c r="I151" s="13"/>
      <c r="J151" s="13"/>
      <c r="K151" s="13"/>
      <c r="L151" s="13"/>
      <c r="M151" s="13"/>
      <c r="N151" s="13"/>
      <c r="O151" s="13"/>
      <c r="P151" s="13"/>
      <c r="Q151" s="13"/>
      <c r="R151" s="13"/>
      <c r="S151" s="13"/>
      <c r="T151" s="13"/>
      <c r="U151" s="13"/>
      <c r="V151" s="13"/>
      <c r="W151" s="13"/>
    </row>
    <row r="152" spans="2:23">
      <c r="B152" s="13"/>
      <c r="C152" s="13"/>
      <c r="D152" s="13"/>
      <c r="E152" s="13"/>
      <c r="F152" s="13"/>
      <c r="G152" s="13"/>
      <c r="H152" s="13"/>
      <c r="I152" s="13"/>
      <c r="J152" s="13"/>
      <c r="K152" s="13"/>
      <c r="L152" s="13"/>
      <c r="M152" s="13"/>
      <c r="N152" s="13"/>
      <c r="O152" s="13"/>
      <c r="P152" s="13"/>
      <c r="Q152" s="13"/>
      <c r="R152" s="13"/>
      <c r="S152" s="13"/>
      <c r="T152" s="13"/>
      <c r="U152" s="13"/>
      <c r="V152" s="13"/>
      <c r="W152" s="13"/>
    </row>
    <row r="153" spans="2:23">
      <c r="B153" s="13"/>
      <c r="C153" s="13"/>
      <c r="D153" s="13"/>
      <c r="E153" s="13"/>
      <c r="F153" s="13"/>
      <c r="G153" s="13"/>
      <c r="H153" s="13"/>
      <c r="I153" s="13"/>
      <c r="J153" s="13"/>
      <c r="K153" s="13"/>
      <c r="L153" s="13"/>
      <c r="M153" s="13"/>
      <c r="N153" s="13"/>
      <c r="O153" s="13"/>
      <c r="P153" s="13"/>
      <c r="Q153" s="13"/>
      <c r="R153" s="13"/>
      <c r="S153" s="13"/>
      <c r="T153" s="13"/>
      <c r="U153" s="13"/>
      <c r="V153" s="13"/>
      <c r="W153" s="13"/>
    </row>
    <row r="154" spans="2:23">
      <c r="B154" s="13"/>
      <c r="C154" s="13"/>
      <c r="D154" s="13"/>
      <c r="E154" s="13"/>
      <c r="F154" s="13"/>
      <c r="G154" s="13"/>
      <c r="H154" s="13"/>
      <c r="I154" s="13"/>
      <c r="J154" s="13"/>
      <c r="K154" s="13"/>
      <c r="L154" s="13"/>
      <c r="M154" s="13"/>
      <c r="N154" s="13"/>
      <c r="O154" s="13"/>
      <c r="P154" s="13"/>
      <c r="Q154" s="13"/>
      <c r="R154" s="13"/>
      <c r="S154" s="13"/>
      <c r="T154" s="13"/>
      <c r="U154" s="13"/>
      <c r="V154" s="13"/>
      <c r="W154" s="13"/>
    </row>
    <row r="155" spans="2:23">
      <c r="B155" s="13"/>
      <c r="C155" s="13"/>
      <c r="D155" s="13"/>
      <c r="E155" s="13"/>
      <c r="F155" s="13"/>
      <c r="G155" s="13"/>
      <c r="H155" s="13"/>
      <c r="I155" s="13"/>
      <c r="J155" s="13"/>
      <c r="K155" s="13"/>
      <c r="L155" s="13"/>
      <c r="M155" s="13"/>
      <c r="N155" s="13"/>
      <c r="O155" s="13"/>
      <c r="P155" s="13"/>
      <c r="Q155" s="13"/>
      <c r="R155" s="13"/>
      <c r="S155" s="13"/>
      <c r="T155" s="13"/>
      <c r="U155" s="13"/>
      <c r="V155" s="13"/>
      <c r="W155" s="13"/>
    </row>
    <row r="156" spans="2:23">
      <c r="B156" s="13"/>
      <c r="C156" s="13"/>
      <c r="D156" s="13"/>
      <c r="E156" s="13"/>
      <c r="F156" s="13"/>
      <c r="G156" s="13"/>
      <c r="H156" s="13"/>
      <c r="I156" s="13"/>
      <c r="J156" s="13"/>
      <c r="K156" s="13"/>
      <c r="L156" s="13"/>
      <c r="M156" s="13"/>
      <c r="N156" s="13"/>
      <c r="O156" s="13"/>
      <c r="P156" s="13"/>
      <c r="Q156" s="13"/>
      <c r="R156" s="13"/>
      <c r="S156" s="13"/>
      <c r="T156" s="13"/>
      <c r="U156" s="13"/>
      <c r="V156" s="13"/>
      <c r="W156" s="13"/>
    </row>
    <row r="157" spans="2:23">
      <c r="B157" s="13"/>
      <c r="C157" s="13"/>
      <c r="D157" s="13"/>
      <c r="E157" s="13"/>
      <c r="F157" s="13"/>
      <c r="G157" s="13"/>
      <c r="H157" s="13"/>
      <c r="I157" s="13"/>
      <c r="J157" s="13"/>
      <c r="K157" s="13"/>
      <c r="L157" s="13"/>
      <c r="M157" s="13"/>
      <c r="N157" s="13"/>
      <c r="O157" s="13"/>
      <c r="P157" s="13"/>
      <c r="Q157" s="13"/>
      <c r="R157" s="13"/>
      <c r="S157" s="13"/>
      <c r="T157" s="13"/>
      <c r="U157" s="13"/>
      <c r="V157" s="13"/>
      <c r="W157" s="13"/>
    </row>
    <row r="158" spans="2:23">
      <c r="B158" s="13"/>
      <c r="C158" s="13"/>
      <c r="D158" s="13"/>
      <c r="E158" s="13"/>
      <c r="F158" s="13"/>
      <c r="G158" s="13"/>
      <c r="H158" s="13"/>
      <c r="I158" s="13"/>
      <c r="J158" s="13"/>
      <c r="K158" s="13"/>
      <c r="L158" s="13"/>
      <c r="M158" s="13"/>
      <c r="N158" s="13"/>
      <c r="O158" s="13"/>
      <c r="P158" s="13"/>
      <c r="Q158" s="13"/>
      <c r="R158" s="13"/>
      <c r="S158" s="13"/>
      <c r="T158" s="13"/>
      <c r="U158" s="13"/>
      <c r="V158" s="13"/>
      <c r="W158" s="13"/>
    </row>
    <row r="159" spans="2:23">
      <c r="B159" s="13"/>
      <c r="C159" s="13"/>
      <c r="D159" s="13"/>
      <c r="E159" s="13"/>
      <c r="F159" s="13"/>
      <c r="G159" s="13"/>
      <c r="H159" s="13"/>
      <c r="I159" s="13"/>
      <c r="J159" s="13"/>
      <c r="K159" s="13"/>
      <c r="L159" s="13"/>
      <c r="M159" s="13"/>
      <c r="N159" s="13"/>
      <c r="O159" s="13"/>
      <c r="P159" s="13"/>
      <c r="Q159" s="13"/>
      <c r="R159" s="13"/>
      <c r="S159" s="13"/>
      <c r="T159" s="13"/>
      <c r="U159" s="13"/>
      <c r="V159" s="13"/>
      <c r="W159" s="13"/>
    </row>
    <row r="160" spans="2:23">
      <c r="B160" s="13"/>
      <c r="C160" s="13"/>
      <c r="D160" s="13"/>
      <c r="E160" s="13"/>
      <c r="F160" s="13"/>
      <c r="G160" s="13"/>
      <c r="H160" s="13"/>
      <c r="I160" s="13"/>
      <c r="J160" s="13"/>
      <c r="K160" s="13"/>
      <c r="L160" s="13"/>
      <c r="M160" s="13"/>
      <c r="N160" s="13"/>
      <c r="O160" s="13"/>
      <c r="P160" s="13"/>
      <c r="Q160" s="13"/>
      <c r="R160" s="13"/>
      <c r="S160" s="13"/>
      <c r="T160" s="13"/>
      <c r="U160" s="13"/>
      <c r="V160" s="13"/>
      <c r="W160" s="13"/>
    </row>
    <row r="161" spans="2:23">
      <c r="B161" s="13"/>
      <c r="C161" s="13"/>
      <c r="D161" s="13"/>
      <c r="E161" s="13"/>
      <c r="F161" s="13"/>
      <c r="G161" s="13"/>
      <c r="H161" s="13"/>
      <c r="I161" s="13"/>
      <c r="J161" s="13"/>
      <c r="K161" s="13"/>
      <c r="L161" s="13"/>
      <c r="M161" s="13"/>
      <c r="N161" s="13"/>
      <c r="O161" s="13"/>
      <c r="P161" s="13"/>
      <c r="Q161" s="13"/>
      <c r="R161" s="13"/>
      <c r="S161" s="13"/>
      <c r="T161" s="13"/>
      <c r="U161" s="13"/>
      <c r="V161" s="13"/>
      <c r="W161" s="13"/>
    </row>
    <row r="162" spans="2:23">
      <c r="B162" s="13"/>
      <c r="C162" s="13"/>
      <c r="D162" s="13"/>
      <c r="E162" s="13"/>
      <c r="F162" s="13"/>
      <c r="G162" s="13"/>
      <c r="H162" s="13"/>
      <c r="I162" s="13"/>
      <c r="J162" s="13"/>
      <c r="K162" s="13"/>
      <c r="L162" s="13"/>
      <c r="M162" s="13"/>
      <c r="N162" s="13"/>
      <c r="O162" s="13"/>
      <c r="P162" s="13"/>
      <c r="Q162" s="13"/>
      <c r="R162" s="13"/>
      <c r="S162" s="13"/>
      <c r="T162" s="13"/>
      <c r="U162" s="13"/>
      <c r="V162" s="13"/>
      <c r="W162" s="13"/>
    </row>
    <row r="163" spans="2:23">
      <c r="B163" s="13"/>
      <c r="C163" s="13"/>
      <c r="D163" s="13"/>
      <c r="E163" s="13"/>
      <c r="F163" s="13"/>
      <c r="G163" s="13"/>
      <c r="H163" s="13"/>
      <c r="I163" s="13"/>
      <c r="J163" s="13"/>
      <c r="K163" s="13"/>
      <c r="L163" s="13"/>
      <c r="M163" s="13"/>
      <c r="N163" s="13"/>
      <c r="O163" s="13"/>
      <c r="P163" s="13"/>
      <c r="Q163" s="13"/>
      <c r="R163" s="13"/>
      <c r="S163" s="13"/>
      <c r="T163" s="13"/>
      <c r="U163" s="13"/>
      <c r="V163" s="13"/>
      <c r="W163" s="13"/>
    </row>
    <row r="164" spans="2:23">
      <c r="B164" s="13"/>
      <c r="C164" s="13"/>
      <c r="D164" s="13"/>
      <c r="E164" s="13"/>
      <c r="F164" s="13"/>
      <c r="G164" s="13"/>
      <c r="H164" s="13"/>
      <c r="I164" s="13"/>
      <c r="J164" s="13"/>
      <c r="K164" s="13"/>
      <c r="L164" s="13"/>
      <c r="M164" s="13"/>
      <c r="N164" s="13"/>
      <c r="O164" s="13"/>
      <c r="P164" s="13"/>
      <c r="Q164" s="13"/>
      <c r="R164" s="13"/>
      <c r="S164" s="13"/>
      <c r="T164" s="13"/>
      <c r="U164" s="13"/>
      <c r="V164" s="13"/>
      <c r="W164" s="13"/>
    </row>
    <row r="165" spans="2:23">
      <c r="B165" s="13"/>
      <c r="C165" s="13"/>
      <c r="D165" s="13"/>
      <c r="E165" s="13"/>
      <c r="F165" s="13"/>
      <c r="G165" s="13"/>
      <c r="H165" s="13"/>
      <c r="I165" s="13"/>
      <c r="J165" s="13"/>
      <c r="K165" s="13"/>
      <c r="L165" s="13"/>
      <c r="M165" s="13"/>
      <c r="N165" s="13"/>
      <c r="O165" s="13"/>
      <c r="P165" s="13"/>
      <c r="Q165" s="13"/>
      <c r="R165" s="13"/>
      <c r="S165" s="13"/>
      <c r="T165" s="13"/>
      <c r="U165" s="13"/>
      <c r="V165" s="13"/>
      <c r="W165" s="13"/>
    </row>
    <row r="166" spans="2:23">
      <c r="B166" s="13"/>
      <c r="C166" s="13"/>
      <c r="D166" s="13"/>
      <c r="E166" s="13"/>
      <c r="F166" s="13"/>
      <c r="G166" s="13"/>
      <c r="H166" s="13"/>
      <c r="I166" s="13"/>
      <c r="J166" s="13"/>
      <c r="K166" s="13"/>
      <c r="L166" s="13"/>
      <c r="M166" s="13"/>
      <c r="N166" s="13"/>
      <c r="O166" s="13"/>
      <c r="P166" s="13"/>
      <c r="Q166" s="13"/>
      <c r="R166" s="13"/>
      <c r="S166" s="13"/>
      <c r="T166" s="13"/>
      <c r="U166" s="13"/>
      <c r="V166" s="13"/>
      <c r="W166" s="13"/>
    </row>
    <row r="167" spans="2:23">
      <c r="B167" s="13"/>
      <c r="C167" s="13"/>
      <c r="D167" s="13"/>
      <c r="E167" s="13"/>
      <c r="F167" s="13"/>
      <c r="G167" s="13"/>
      <c r="H167" s="13"/>
      <c r="I167" s="13"/>
      <c r="J167" s="13"/>
      <c r="K167" s="13"/>
      <c r="L167" s="13"/>
      <c r="M167" s="13"/>
      <c r="N167" s="13"/>
      <c r="O167" s="13"/>
      <c r="P167" s="13"/>
      <c r="Q167" s="13"/>
      <c r="R167" s="13"/>
      <c r="S167" s="13"/>
      <c r="T167" s="13"/>
      <c r="U167" s="13"/>
      <c r="V167" s="13"/>
      <c r="W167" s="13"/>
    </row>
    <row r="168" spans="2:23">
      <c r="B168" s="13"/>
      <c r="C168" s="13"/>
      <c r="D168" s="13"/>
      <c r="E168" s="13"/>
      <c r="F168" s="13"/>
      <c r="G168" s="13"/>
      <c r="H168" s="13"/>
      <c r="I168" s="13"/>
      <c r="J168" s="13"/>
      <c r="K168" s="13"/>
      <c r="L168" s="13"/>
      <c r="M168" s="13"/>
      <c r="N168" s="13"/>
      <c r="O168" s="13"/>
      <c r="P168" s="13"/>
      <c r="Q168" s="13"/>
      <c r="R168" s="13"/>
      <c r="S168" s="13"/>
      <c r="T168" s="13"/>
      <c r="U168" s="13"/>
      <c r="V168" s="13"/>
      <c r="W168" s="13"/>
    </row>
    <row r="169" spans="2:23">
      <c r="B169" s="13"/>
      <c r="C169" s="13"/>
      <c r="D169" s="13"/>
      <c r="E169" s="13"/>
      <c r="F169" s="13"/>
      <c r="G169" s="13"/>
      <c r="H169" s="13"/>
      <c r="I169" s="13"/>
      <c r="J169" s="13"/>
      <c r="K169" s="13"/>
      <c r="L169" s="13"/>
      <c r="M169" s="13"/>
      <c r="N169" s="13"/>
      <c r="O169" s="13"/>
      <c r="P169" s="13"/>
      <c r="Q169" s="13"/>
      <c r="R169" s="13"/>
      <c r="S169" s="13"/>
      <c r="T169" s="13"/>
      <c r="U169" s="13"/>
      <c r="V169" s="13"/>
      <c r="W169" s="13"/>
    </row>
    <row r="170" spans="2:23">
      <c r="B170" s="13"/>
      <c r="C170" s="13"/>
      <c r="D170" s="13"/>
      <c r="E170" s="13"/>
      <c r="F170" s="13"/>
      <c r="G170" s="13"/>
      <c r="H170" s="13"/>
      <c r="I170" s="13"/>
      <c r="J170" s="13"/>
      <c r="K170" s="13"/>
      <c r="L170" s="13"/>
      <c r="M170" s="13"/>
      <c r="N170" s="13"/>
      <c r="O170" s="13"/>
      <c r="P170" s="13"/>
      <c r="Q170" s="13"/>
      <c r="R170" s="13"/>
      <c r="S170" s="13"/>
      <c r="T170" s="13"/>
      <c r="U170" s="13"/>
      <c r="V170" s="13"/>
      <c r="W170" s="13"/>
    </row>
    <row r="171" spans="2:23">
      <c r="B171" s="13"/>
      <c r="C171" s="13"/>
      <c r="D171" s="13"/>
      <c r="E171" s="13"/>
      <c r="F171" s="13"/>
      <c r="G171" s="13"/>
      <c r="H171" s="13"/>
      <c r="I171" s="13"/>
      <c r="J171" s="13"/>
      <c r="K171" s="13"/>
      <c r="L171" s="13"/>
      <c r="M171" s="13"/>
      <c r="N171" s="13"/>
      <c r="O171" s="13"/>
      <c r="P171" s="13"/>
      <c r="Q171" s="13"/>
      <c r="R171" s="13"/>
      <c r="S171" s="13"/>
      <c r="T171" s="13"/>
      <c r="U171" s="13"/>
      <c r="V171" s="13"/>
      <c r="W171" s="13"/>
    </row>
    <row r="172" spans="2:23">
      <c r="B172" s="13"/>
      <c r="C172" s="13"/>
      <c r="D172" s="13"/>
      <c r="E172" s="13"/>
      <c r="F172" s="13"/>
      <c r="G172" s="13"/>
      <c r="H172" s="13"/>
      <c r="I172" s="13"/>
      <c r="J172" s="13"/>
      <c r="K172" s="13"/>
      <c r="L172" s="13"/>
      <c r="M172" s="13"/>
      <c r="N172" s="13"/>
      <c r="O172" s="13"/>
      <c r="P172" s="13"/>
      <c r="Q172" s="13"/>
      <c r="R172" s="13"/>
      <c r="S172" s="13"/>
      <c r="T172" s="13"/>
      <c r="U172" s="13"/>
      <c r="V172" s="13"/>
      <c r="W172" s="13"/>
    </row>
    <row r="173" spans="2:23">
      <c r="B173" s="13"/>
      <c r="C173" s="13"/>
      <c r="D173" s="13"/>
      <c r="E173" s="13"/>
      <c r="F173" s="13"/>
      <c r="G173" s="13"/>
      <c r="H173" s="13"/>
      <c r="I173" s="13"/>
      <c r="J173" s="13"/>
      <c r="K173" s="13"/>
      <c r="L173" s="13"/>
      <c r="M173" s="13"/>
      <c r="N173" s="13"/>
      <c r="O173" s="13"/>
      <c r="P173" s="13"/>
      <c r="Q173" s="13"/>
      <c r="R173" s="13"/>
      <c r="S173" s="13"/>
      <c r="T173" s="13"/>
      <c r="U173" s="13"/>
      <c r="V173" s="13"/>
      <c r="W173" s="13"/>
    </row>
    <row r="174" spans="2:23">
      <c r="B174" s="13"/>
      <c r="C174" s="13"/>
      <c r="D174" s="13"/>
      <c r="E174" s="13"/>
      <c r="F174" s="13"/>
      <c r="G174" s="13"/>
      <c r="H174" s="13"/>
      <c r="I174" s="13"/>
      <c r="J174" s="13"/>
      <c r="K174" s="13"/>
      <c r="L174" s="13"/>
      <c r="M174" s="13"/>
      <c r="N174" s="13"/>
      <c r="O174" s="13"/>
      <c r="P174" s="13"/>
      <c r="Q174" s="13"/>
      <c r="R174" s="13"/>
      <c r="S174" s="13"/>
      <c r="T174" s="13"/>
      <c r="U174" s="13"/>
      <c r="V174" s="13"/>
      <c r="W174" s="13"/>
    </row>
    <row r="175" spans="2:23">
      <c r="B175" s="13"/>
      <c r="C175" s="13"/>
      <c r="D175" s="13"/>
      <c r="E175" s="13"/>
      <c r="F175" s="13"/>
      <c r="G175" s="13"/>
      <c r="H175" s="13"/>
      <c r="I175" s="13"/>
      <c r="J175" s="13"/>
      <c r="K175" s="13"/>
      <c r="L175" s="13"/>
      <c r="M175" s="13"/>
      <c r="N175" s="13"/>
      <c r="O175" s="13"/>
      <c r="P175" s="13"/>
      <c r="Q175" s="13"/>
      <c r="R175" s="13"/>
      <c r="S175" s="13"/>
      <c r="T175" s="13"/>
      <c r="U175" s="13"/>
      <c r="V175" s="13"/>
      <c r="W175" s="13"/>
    </row>
    <row r="176" spans="2:23">
      <c r="B176" s="13"/>
      <c r="C176" s="13"/>
      <c r="D176" s="13"/>
      <c r="E176" s="13"/>
      <c r="F176" s="13"/>
      <c r="G176" s="13"/>
      <c r="H176" s="13"/>
      <c r="I176" s="13"/>
      <c r="J176" s="13"/>
      <c r="K176" s="13"/>
      <c r="L176" s="13"/>
      <c r="M176" s="13"/>
      <c r="N176" s="13"/>
      <c r="O176" s="13"/>
      <c r="P176" s="13"/>
      <c r="Q176" s="13"/>
      <c r="R176" s="13"/>
      <c r="S176" s="13"/>
      <c r="T176" s="13"/>
      <c r="U176" s="13"/>
      <c r="V176" s="13"/>
      <c r="W176" s="13"/>
    </row>
    <row r="177" spans="2:23">
      <c r="B177" s="13"/>
      <c r="C177" s="13"/>
      <c r="D177" s="13"/>
      <c r="E177" s="13"/>
      <c r="F177" s="13"/>
      <c r="G177" s="13"/>
      <c r="H177" s="13"/>
      <c r="I177" s="13"/>
      <c r="J177" s="13"/>
      <c r="K177" s="13"/>
      <c r="L177" s="13"/>
      <c r="M177" s="13"/>
      <c r="N177" s="13"/>
      <c r="O177" s="13"/>
      <c r="P177" s="13"/>
      <c r="Q177" s="13"/>
      <c r="R177" s="13"/>
      <c r="S177" s="13"/>
      <c r="T177" s="13"/>
      <c r="U177" s="13"/>
      <c r="V177" s="13"/>
      <c r="W177" s="13"/>
    </row>
    <row r="178" spans="2:23">
      <c r="B178" s="13"/>
      <c r="C178" s="13"/>
      <c r="D178" s="13"/>
      <c r="E178" s="13"/>
      <c r="F178" s="13"/>
      <c r="G178" s="13"/>
      <c r="H178" s="13"/>
      <c r="I178" s="13"/>
      <c r="J178" s="13"/>
      <c r="K178" s="13"/>
      <c r="L178" s="13"/>
      <c r="M178" s="13"/>
      <c r="N178" s="13"/>
      <c r="O178" s="13"/>
      <c r="P178" s="13"/>
      <c r="Q178" s="13"/>
      <c r="R178" s="13"/>
      <c r="S178" s="13"/>
      <c r="T178" s="13"/>
      <c r="U178" s="13"/>
      <c r="V178" s="13"/>
      <c r="W178" s="13"/>
    </row>
    <row r="179" spans="2:23">
      <c r="B179" s="13"/>
      <c r="C179" s="13"/>
      <c r="D179" s="13"/>
      <c r="E179" s="13"/>
      <c r="F179" s="13"/>
      <c r="G179" s="13"/>
      <c r="H179" s="13"/>
      <c r="I179" s="13"/>
      <c r="J179" s="13"/>
      <c r="K179" s="13"/>
      <c r="L179" s="13"/>
      <c r="M179" s="13"/>
      <c r="N179" s="13"/>
      <c r="O179" s="13"/>
      <c r="P179" s="13"/>
      <c r="Q179" s="13"/>
      <c r="R179" s="13"/>
      <c r="S179" s="13"/>
      <c r="T179" s="13"/>
      <c r="U179" s="13"/>
      <c r="V179" s="13"/>
      <c r="W179" s="13"/>
    </row>
    <row r="180" spans="2:23">
      <c r="B180" s="13"/>
      <c r="C180" s="13"/>
      <c r="D180" s="13"/>
      <c r="E180" s="13"/>
      <c r="F180" s="13"/>
      <c r="G180" s="13"/>
      <c r="H180" s="13"/>
      <c r="I180" s="13"/>
      <c r="J180" s="13"/>
      <c r="K180" s="13"/>
      <c r="L180" s="13"/>
      <c r="M180" s="13"/>
      <c r="N180" s="13"/>
      <c r="O180" s="13"/>
      <c r="P180" s="13"/>
      <c r="Q180" s="13"/>
      <c r="R180" s="13"/>
      <c r="S180" s="13"/>
      <c r="T180" s="13"/>
      <c r="U180" s="13"/>
      <c r="V180" s="13"/>
      <c r="W180" s="13"/>
    </row>
    <row r="181" spans="2:23">
      <c r="B181" s="13"/>
      <c r="C181" s="13"/>
      <c r="D181" s="13"/>
      <c r="E181" s="13"/>
      <c r="F181" s="13"/>
      <c r="G181" s="13"/>
      <c r="H181" s="13"/>
      <c r="I181" s="13"/>
      <c r="J181" s="13"/>
      <c r="K181" s="13"/>
      <c r="L181" s="13"/>
      <c r="M181" s="13"/>
      <c r="N181" s="13"/>
      <c r="O181" s="13"/>
      <c r="P181" s="13"/>
      <c r="Q181" s="13"/>
      <c r="R181" s="13"/>
      <c r="S181" s="13"/>
      <c r="T181" s="13"/>
      <c r="U181" s="13"/>
      <c r="V181" s="13"/>
      <c r="W181" s="13"/>
    </row>
    <row r="182" spans="2:23">
      <c r="B182" s="13"/>
      <c r="C182" s="13"/>
      <c r="D182" s="13"/>
      <c r="E182" s="13"/>
      <c r="F182" s="13"/>
      <c r="G182" s="13"/>
      <c r="H182" s="13"/>
      <c r="I182" s="13"/>
      <c r="J182" s="13"/>
      <c r="K182" s="13"/>
      <c r="L182" s="13"/>
      <c r="M182" s="13"/>
      <c r="N182" s="13"/>
      <c r="O182" s="13"/>
      <c r="P182" s="13"/>
      <c r="Q182" s="13"/>
      <c r="R182" s="13"/>
      <c r="S182" s="13"/>
      <c r="T182" s="13"/>
      <c r="U182" s="13"/>
      <c r="V182" s="13"/>
      <c r="W182" s="13"/>
    </row>
    <row r="183" spans="2:23">
      <c r="B183" s="13"/>
      <c r="C183" s="13"/>
      <c r="D183" s="13"/>
      <c r="E183" s="13"/>
      <c r="F183" s="13"/>
      <c r="G183" s="13"/>
      <c r="H183" s="13"/>
      <c r="I183" s="13"/>
      <c r="J183" s="13"/>
      <c r="K183" s="13"/>
      <c r="L183" s="13"/>
      <c r="M183" s="13"/>
      <c r="N183" s="13"/>
      <c r="O183" s="13"/>
      <c r="P183" s="13"/>
      <c r="Q183" s="13"/>
      <c r="R183" s="13"/>
      <c r="S183" s="13"/>
      <c r="T183" s="13"/>
      <c r="U183" s="13"/>
      <c r="V183" s="13"/>
      <c r="W183" s="13"/>
    </row>
    <row r="184" spans="2:23">
      <c r="B184" s="13"/>
      <c r="C184" s="13"/>
      <c r="D184" s="13"/>
      <c r="E184" s="13"/>
      <c r="F184" s="13"/>
      <c r="G184" s="13"/>
      <c r="H184" s="13"/>
      <c r="I184" s="13"/>
      <c r="J184" s="13"/>
      <c r="K184" s="13"/>
      <c r="L184" s="13"/>
      <c r="M184" s="13"/>
      <c r="N184" s="13"/>
      <c r="O184" s="13"/>
      <c r="P184" s="13"/>
      <c r="Q184" s="13"/>
      <c r="R184" s="13"/>
      <c r="S184" s="13"/>
      <c r="T184" s="13"/>
      <c r="U184" s="13"/>
      <c r="V184" s="13"/>
      <c r="W184" s="13"/>
    </row>
    <row r="185" spans="2:23">
      <c r="B185" s="13"/>
      <c r="C185" s="13"/>
      <c r="D185" s="13"/>
      <c r="E185" s="13"/>
      <c r="F185" s="13"/>
      <c r="G185" s="13"/>
      <c r="H185" s="13"/>
      <c r="I185" s="13"/>
      <c r="J185" s="13"/>
      <c r="K185" s="13"/>
      <c r="L185" s="13"/>
      <c r="M185" s="13"/>
      <c r="N185" s="13"/>
      <c r="O185" s="13"/>
      <c r="P185" s="13"/>
      <c r="Q185" s="13"/>
      <c r="R185" s="13"/>
      <c r="S185" s="13"/>
      <c r="T185" s="13"/>
      <c r="U185" s="13"/>
      <c r="V185" s="13"/>
      <c r="W185" s="13"/>
    </row>
    <row r="186" spans="2:23">
      <c r="B186" s="13"/>
      <c r="C186" s="13"/>
      <c r="D186" s="13"/>
      <c r="E186" s="13"/>
      <c r="F186" s="13"/>
      <c r="G186" s="13"/>
      <c r="H186" s="13"/>
      <c r="I186" s="13"/>
      <c r="J186" s="13"/>
      <c r="K186" s="13"/>
      <c r="L186" s="13"/>
      <c r="M186" s="13"/>
      <c r="N186" s="13"/>
      <c r="O186" s="13"/>
      <c r="P186" s="13"/>
      <c r="Q186" s="13"/>
      <c r="R186" s="13"/>
      <c r="S186" s="13"/>
      <c r="T186" s="13"/>
      <c r="U186" s="13"/>
      <c r="V186" s="13"/>
      <c r="W186" s="13"/>
    </row>
    <row r="187" spans="2:23">
      <c r="B187" s="13"/>
      <c r="C187" s="13"/>
      <c r="D187" s="13"/>
      <c r="E187" s="13"/>
      <c r="F187" s="13"/>
      <c r="G187" s="13"/>
      <c r="H187" s="13"/>
      <c r="I187" s="13"/>
      <c r="J187" s="13"/>
      <c r="K187" s="13"/>
      <c r="L187" s="13"/>
      <c r="M187" s="13"/>
      <c r="N187" s="13"/>
      <c r="O187" s="13"/>
      <c r="P187" s="13"/>
      <c r="Q187" s="13"/>
      <c r="R187" s="13"/>
      <c r="S187" s="13"/>
      <c r="T187" s="13"/>
      <c r="U187" s="13"/>
      <c r="V187" s="13"/>
      <c r="W187" s="13"/>
    </row>
    <row r="188" spans="2:23">
      <c r="B188" s="13"/>
      <c r="C188" s="13"/>
      <c r="D188" s="13"/>
      <c r="E188" s="13"/>
      <c r="F188" s="13"/>
      <c r="G188" s="13"/>
      <c r="H188" s="13"/>
      <c r="I188" s="13"/>
      <c r="J188" s="13"/>
      <c r="K188" s="13"/>
      <c r="L188" s="13"/>
      <c r="M188" s="13"/>
      <c r="N188" s="13"/>
      <c r="O188" s="13"/>
      <c r="P188" s="13"/>
      <c r="Q188" s="13"/>
      <c r="R188" s="13"/>
      <c r="S188" s="13"/>
      <c r="T188" s="13"/>
      <c r="U188" s="13"/>
      <c r="V188" s="13"/>
      <c r="W188" s="13"/>
    </row>
    <row r="189" spans="2:23">
      <c r="B189" s="13"/>
      <c r="C189" s="13"/>
      <c r="D189" s="13"/>
      <c r="E189" s="13"/>
      <c r="F189" s="13"/>
      <c r="G189" s="13"/>
      <c r="H189" s="13"/>
      <c r="I189" s="13"/>
      <c r="J189" s="13"/>
      <c r="K189" s="13"/>
      <c r="L189" s="13"/>
      <c r="M189" s="13"/>
      <c r="N189" s="13"/>
      <c r="O189" s="13"/>
      <c r="P189" s="13"/>
      <c r="Q189" s="13"/>
      <c r="R189" s="13"/>
      <c r="S189" s="13"/>
      <c r="T189" s="13"/>
      <c r="U189" s="13"/>
      <c r="V189" s="13"/>
      <c r="W189" s="13"/>
    </row>
    <row r="190" spans="2:23">
      <c r="B190" s="13"/>
      <c r="C190" s="13"/>
      <c r="D190" s="13"/>
      <c r="E190" s="13"/>
      <c r="F190" s="13"/>
      <c r="G190" s="13"/>
      <c r="H190" s="13"/>
      <c r="I190" s="13"/>
      <c r="J190" s="13"/>
      <c r="K190" s="13"/>
      <c r="L190" s="13"/>
      <c r="M190" s="13"/>
      <c r="N190" s="13"/>
      <c r="O190" s="13"/>
      <c r="P190" s="13"/>
      <c r="Q190" s="13"/>
      <c r="R190" s="13"/>
      <c r="S190" s="13"/>
      <c r="T190" s="13"/>
      <c r="U190" s="13"/>
      <c r="V190" s="13"/>
      <c r="W190" s="13"/>
    </row>
    <row r="191" spans="2:23">
      <c r="B191" s="13"/>
      <c r="C191" s="13"/>
      <c r="D191" s="13"/>
      <c r="E191" s="13"/>
      <c r="F191" s="13"/>
      <c r="G191" s="13"/>
      <c r="H191" s="13"/>
      <c r="I191" s="13"/>
      <c r="J191" s="13"/>
      <c r="K191" s="13"/>
      <c r="L191" s="13"/>
      <c r="M191" s="13"/>
      <c r="N191" s="13"/>
      <c r="O191" s="13"/>
      <c r="P191" s="13"/>
      <c r="Q191" s="13"/>
      <c r="R191" s="13"/>
      <c r="S191" s="13"/>
      <c r="T191" s="13"/>
      <c r="U191" s="13"/>
      <c r="V191" s="13"/>
      <c r="W191" s="13"/>
    </row>
    <row r="192" spans="2:23">
      <c r="B192" s="13"/>
      <c r="C192" s="13"/>
      <c r="D192" s="13"/>
      <c r="E192" s="13"/>
      <c r="F192" s="13"/>
      <c r="G192" s="13"/>
      <c r="H192" s="13"/>
      <c r="I192" s="13"/>
      <c r="J192" s="13"/>
      <c r="K192" s="13"/>
      <c r="L192" s="13"/>
      <c r="M192" s="13"/>
      <c r="N192" s="13"/>
      <c r="O192" s="13"/>
      <c r="P192" s="13"/>
      <c r="Q192" s="13"/>
      <c r="R192" s="13"/>
      <c r="S192" s="13"/>
      <c r="T192" s="13"/>
      <c r="U192" s="13"/>
      <c r="V192" s="13"/>
      <c r="W192" s="13"/>
    </row>
    <row r="193" spans="2:23">
      <c r="B193" s="13"/>
      <c r="C193" s="13"/>
      <c r="D193" s="13"/>
      <c r="E193" s="13"/>
      <c r="F193" s="13"/>
      <c r="G193" s="13"/>
      <c r="H193" s="13"/>
      <c r="I193" s="13"/>
      <c r="J193" s="13"/>
      <c r="K193" s="13"/>
      <c r="L193" s="13"/>
      <c r="M193" s="13"/>
      <c r="N193" s="13"/>
      <c r="O193" s="13"/>
      <c r="P193" s="13"/>
      <c r="Q193" s="13"/>
      <c r="R193" s="13"/>
      <c r="S193" s="13"/>
      <c r="T193" s="13"/>
      <c r="U193" s="13"/>
      <c r="V193" s="13"/>
      <c r="W193" s="13"/>
    </row>
    <row r="194" spans="2:23">
      <c r="B194" s="13"/>
      <c r="C194" s="13"/>
      <c r="D194" s="13"/>
      <c r="E194" s="13"/>
      <c r="F194" s="13"/>
      <c r="G194" s="13"/>
      <c r="H194" s="13"/>
      <c r="I194" s="13"/>
      <c r="J194" s="13"/>
      <c r="K194" s="13"/>
      <c r="L194" s="13"/>
      <c r="M194" s="13"/>
      <c r="N194" s="13"/>
      <c r="O194" s="13"/>
      <c r="P194" s="13"/>
      <c r="Q194" s="13"/>
      <c r="R194" s="13"/>
      <c r="S194" s="13"/>
      <c r="T194" s="13"/>
      <c r="U194" s="13"/>
      <c r="V194" s="13"/>
      <c r="W194" s="13"/>
    </row>
    <row r="195" spans="2:23">
      <c r="B195" s="13"/>
      <c r="C195" s="13"/>
      <c r="D195" s="13"/>
      <c r="E195" s="13"/>
      <c r="F195" s="13"/>
      <c r="G195" s="13"/>
      <c r="H195" s="13"/>
      <c r="I195" s="13"/>
      <c r="J195" s="13"/>
      <c r="K195" s="13"/>
      <c r="L195" s="13"/>
      <c r="M195" s="13"/>
      <c r="N195" s="13"/>
      <c r="O195" s="13"/>
      <c r="P195" s="13"/>
      <c r="Q195" s="13"/>
      <c r="R195" s="13"/>
      <c r="S195" s="13"/>
      <c r="T195" s="13"/>
      <c r="U195" s="13"/>
      <c r="V195" s="13"/>
      <c r="W195" s="13"/>
    </row>
    <row r="196" spans="2:23">
      <c r="B196" s="13"/>
      <c r="C196" s="13"/>
      <c r="D196" s="13"/>
      <c r="E196" s="13"/>
      <c r="F196" s="13"/>
      <c r="G196" s="13"/>
      <c r="H196" s="13"/>
      <c r="I196" s="13"/>
      <c r="J196" s="13"/>
      <c r="K196" s="13"/>
      <c r="L196" s="13"/>
      <c r="M196" s="13"/>
      <c r="N196" s="13"/>
      <c r="O196" s="13"/>
      <c r="P196" s="13"/>
      <c r="Q196" s="13"/>
      <c r="R196" s="13"/>
      <c r="S196" s="13"/>
      <c r="T196" s="13"/>
      <c r="U196" s="13"/>
      <c r="V196" s="13"/>
      <c r="W196" s="13"/>
    </row>
    <row r="197" spans="2:23">
      <c r="B197" s="13"/>
      <c r="C197" s="13"/>
      <c r="D197" s="13"/>
      <c r="E197" s="13"/>
      <c r="F197" s="13"/>
      <c r="G197" s="13"/>
      <c r="H197" s="13"/>
      <c r="I197" s="13"/>
      <c r="J197" s="13"/>
      <c r="K197" s="13"/>
      <c r="L197" s="13"/>
      <c r="M197" s="13"/>
      <c r="N197" s="13"/>
      <c r="O197" s="13"/>
      <c r="P197" s="13"/>
      <c r="Q197" s="13"/>
      <c r="R197" s="13"/>
      <c r="S197" s="13"/>
      <c r="T197" s="13"/>
      <c r="U197" s="13"/>
      <c r="V197" s="13"/>
      <c r="W197" s="13"/>
    </row>
    <row r="198" spans="2:23">
      <c r="B198" s="13"/>
      <c r="C198" s="13"/>
      <c r="D198" s="13"/>
      <c r="E198" s="13"/>
      <c r="F198" s="13"/>
      <c r="G198" s="13"/>
      <c r="H198" s="13"/>
      <c r="I198" s="13"/>
      <c r="J198" s="13"/>
      <c r="K198" s="13"/>
      <c r="L198" s="13"/>
      <c r="M198" s="13"/>
      <c r="N198" s="13"/>
      <c r="O198" s="13"/>
      <c r="P198" s="13"/>
      <c r="Q198" s="13"/>
      <c r="R198" s="13"/>
      <c r="S198" s="13"/>
      <c r="T198" s="13"/>
      <c r="U198" s="13"/>
      <c r="V198" s="13"/>
      <c r="W198" s="13"/>
    </row>
    <row r="199" spans="2:23">
      <c r="B199" s="13"/>
      <c r="C199" s="13"/>
      <c r="D199" s="13"/>
      <c r="E199" s="13"/>
      <c r="F199" s="13"/>
      <c r="G199" s="13"/>
      <c r="H199" s="13"/>
      <c r="I199" s="13"/>
      <c r="J199" s="13"/>
      <c r="K199" s="13"/>
      <c r="L199" s="13"/>
      <c r="M199" s="13"/>
      <c r="N199" s="13"/>
      <c r="O199" s="13"/>
      <c r="P199" s="13"/>
      <c r="Q199" s="13"/>
      <c r="R199" s="13"/>
      <c r="S199" s="13"/>
      <c r="T199" s="13"/>
      <c r="U199" s="13"/>
      <c r="V199" s="13"/>
      <c r="W199" s="13"/>
    </row>
    <row r="200" spans="2:23">
      <c r="B200" s="13"/>
      <c r="C200" s="13"/>
      <c r="D200" s="13"/>
      <c r="E200" s="13"/>
      <c r="F200" s="13"/>
      <c r="G200" s="13"/>
      <c r="H200" s="13"/>
      <c r="I200" s="13"/>
      <c r="J200" s="13"/>
      <c r="K200" s="13"/>
      <c r="L200" s="13"/>
      <c r="M200" s="13"/>
      <c r="N200" s="13"/>
      <c r="O200" s="13"/>
      <c r="P200" s="13"/>
      <c r="Q200" s="13"/>
      <c r="R200" s="13"/>
      <c r="S200" s="13"/>
      <c r="T200" s="13"/>
      <c r="U200" s="13"/>
      <c r="V200" s="13"/>
      <c r="W200" s="13"/>
    </row>
    <row r="201" spans="2:23">
      <c r="B201" s="13"/>
      <c r="C201" s="13"/>
      <c r="D201" s="13"/>
      <c r="E201" s="13"/>
      <c r="F201" s="13"/>
      <c r="G201" s="13"/>
      <c r="H201" s="13"/>
      <c r="I201" s="13"/>
      <c r="J201" s="13"/>
      <c r="K201" s="13"/>
      <c r="L201" s="13"/>
      <c r="M201" s="13"/>
      <c r="N201" s="13"/>
      <c r="O201" s="13"/>
      <c r="P201" s="13"/>
      <c r="Q201" s="13"/>
      <c r="R201" s="13"/>
      <c r="S201" s="13"/>
      <c r="T201" s="13"/>
      <c r="U201" s="13"/>
      <c r="V201" s="13"/>
      <c r="W201" s="13"/>
    </row>
    <row r="202" spans="2:23">
      <c r="B202" s="13"/>
      <c r="C202" s="13"/>
      <c r="D202" s="13"/>
      <c r="E202" s="13"/>
      <c r="F202" s="13"/>
      <c r="G202" s="13"/>
      <c r="H202" s="13"/>
      <c r="I202" s="13"/>
      <c r="J202" s="13"/>
      <c r="K202" s="13"/>
      <c r="L202" s="13"/>
      <c r="M202" s="13"/>
      <c r="N202" s="13"/>
      <c r="O202" s="13"/>
      <c r="P202" s="13"/>
      <c r="Q202" s="13"/>
      <c r="R202" s="13"/>
      <c r="S202" s="13"/>
      <c r="T202" s="13"/>
      <c r="U202" s="13"/>
      <c r="V202" s="13"/>
      <c r="W202" s="13"/>
    </row>
    <row r="203" spans="2:23">
      <c r="B203" s="13"/>
      <c r="C203" s="13"/>
      <c r="D203" s="13"/>
      <c r="E203" s="13"/>
      <c r="F203" s="13"/>
      <c r="G203" s="13"/>
      <c r="H203" s="13"/>
      <c r="I203" s="13"/>
      <c r="J203" s="13"/>
      <c r="K203" s="13"/>
      <c r="L203" s="13"/>
      <c r="M203" s="13"/>
      <c r="N203" s="13"/>
      <c r="O203" s="13"/>
      <c r="P203" s="13"/>
      <c r="Q203" s="13"/>
      <c r="R203" s="13"/>
      <c r="S203" s="13"/>
      <c r="T203" s="13"/>
      <c r="U203" s="13"/>
      <c r="V203" s="13"/>
      <c r="W203" s="13"/>
    </row>
    <row r="204" spans="2:23">
      <c r="B204" s="13"/>
      <c r="C204" s="13"/>
      <c r="D204" s="13"/>
      <c r="E204" s="13"/>
      <c r="F204" s="13"/>
      <c r="G204" s="13"/>
      <c r="H204" s="13"/>
      <c r="I204" s="13"/>
      <c r="J204" s="13"/>
      <c r="K204" s="13"/>
      <c r="L204" s="13"/>
      <c r="M204" s="13"/>
      <c r="N204" s="13"/>
      <c r="O204" s="13"/>
      <c r="P204" s="13"/>
      <c r="Q204" s="13"/>
      <c r="R204" s="13"/>
      <c r="S204" s="13"/>
      <c r="T204" s="13"/>
      <c r="U204" s="13"/>
      <c r="V204" s="13"/>
      <c r="W204" s="13"/>
    </row>
    <row r="205" spans="2:23">
      <c r="B205" s="13"/>
      <c r="C205" s="13"/>
      <c r="D205" s="13"/>
      <c r="E205" s="13"/>
      <c r="F205" s="13"/>
      <c r="G205" s="13"/>
      <c r="H205" s="13"/>
      <c r="I205" s="13"/>
      <c r="J205" s="13"/>
      <c r="K205" s="13"/>
      <c r="L205" s="13"/>
      <c r="M205" s="13"/>
      <c r="N205" s="13"/>
      <c r="O205" s="13"/>
      <c r="P205" s="13"/>
      <c r="Q205" s="13"/>
      <c r="R205" s="13"/>
      <c r="S205" s="13"/>
      <c r="T205" s="13"/>
      <c r="U205" s="13"/>
      <c r="V205" s="13"/>
      <c r="W205" s="13"/>
    </row>
    <row r="206" spans="2:23">
      <c r="B206" s="13"/>
      <c r="C206" s="13"/>
      <c r="D206" s="13"/>
      <c r="E206" s="13"/>
      <c r="F206" s="13"/>
      <c r="G206" s="13"/>
      <c r="H206" s="13"/>
      <c r="I206" s="13"/>
      <c r="J206" s="13"/>
      <c r="K206" s="13"/>
      <c r="L206" s="13"/>
      <c r="M206" s="13"/>
      <c r="N206" s="13"/>
      <c r="O206" s="13"/>
      <c r="P206" s="13"/>
      <c r="Q206" s="13"/>
      <c r="R206" s="13"/>
      <c r="S206" s="13"/>
      <c r="T206" s="13"/>
      <c r="U206" s="13"/>
      <c r="V206" s="13"/>
      <c r="W206" s="13"/>
    </row>
    <row r="207" spans="2:23">
      <c r="B207" s="13"/>
      <c r="C207" s="13"/>
      <c r="D207" s="13"/>
      <c r="E207" s="13"/>
      <c r="F207" s="13"/>
      <c r="G207" s="13"/>
      <c r="H207" s="13"/>
      <c r="I207" s="13"/>
      <c r="J207" s="13"/>
      <c r="K207" s="13"/>
      <c r="L207" s="13"/>
      <c r="M207" s="13"/>
      <c r="N207" s="13"/>
      <c r="O207" s="13"/>
      <c r="P207" s="13"/>
      <c r="Q207" s="13"/>
      <c r="R207" s="13"/>
      <c r="S207" s="13"/>
      <c r="T207" s="13"/>
      <c r="U207" s="13"/>
      <c r="V207" s="13"/>
      <c r="W207" s="13"/>
    </row>
    <row r="208" spans="2:23">
      <c r="B208" s="13"/>
      <c r="C208" s="13"/>
      <c r="D208" s="13"/>
      <c r="E208" s="13"/>
      <c r="F208" s="13"/>
      <c r="G208" s="13"/>
      <c r="H208" s="13"/>
      <c r="I208" s="13"/>
      <c r="J208" s="13"/>
      <c r="K208" s="13"/>
      <c r="L208" s="13"/>
      <c r="M208" s="13"/>
      <c r="N208" s="13"/>
      <c r="O208" s="13"/>
      <c r="P208" s="13"/>
      <c r="Q208" s="13"/>
      <c r="R208" s="13"/>
      <c r="S208" s="13"/>
      <c r="T208" s="13"/>
      <c r="U208" s="13"/>
      <c r="V208" s="13"/>
      <c r="W208" s="13"/>
    </row>
    <row r="209" spans="2:23">
      <c r="B209" s="13"/>
      <c r="C209" s="13"/>
      <c r="D209" s="13"/>
      <c r="E209" s="13"/>
      <c r="F209" s="13"/>
      <c r="G209" s="13"/>
      <c r="H209" s="13"/>
      <c r="I209" s="13"/>
      <c r="J209" s="13"/>
      <c r="K209" s="13"/>
      <c r="L209" s="13"/>
      <c r="M209" s="13"/>
      <c r="N209" s="13"/>
      <c r="O209" s="13"/>
      <c r="P209" s="13"/>
      <c r="Q209" s="13"/>
      <c r="R209" s="13"/>
      <c r="S209" s="13"/>
      <c r="T209" s="13"/>
      <c r="U209" s="13"/>
      <c r="V209" s="13"/>
      <c r="W209" s="13"/>
    </row>
    <row r="210" spans="2:23">
      <c r="B210" s="13"/>
      <c r="C210" s="13"/>
      <c r="D210" s="13"/>
      <c r="E210" s="13"/>
      <c r="F210" s="13"/>
      <c r="G210" s="13"/>
      <c r="H210" s="13"/>
      <c r="I210" s="13"/>
      <c r="J210" s="13"/>
      <c r="K210" s="13"/>
      <c r="L210" s="13"/>
      <c r="M210" s="13"/>
      <c r="N210" s="13"/>
      <c r="O210" s="13"/>
      <c r="P210" s="13"/>
      <c r="Q210" s="13"/>
      <c r="R210" s="13"/>
      <c r="S210" s="13"/>
      <c r="T210" s="13"/>
      <c r="U210" s="13"/>
      <c r="V210" s="13"/>
      <c r="W210" s="13"/>
    </row>
    <row r="211" spans="2:23">
      <c r="B211" s="13"/>
      <c r="C211" s="13"/>
      <c r="D211" s="13"/>
      <c r="E211" s="13"/>
      <c r="F211" s="13"/>
      <c r="G211" s="13"/>
      <c r="H211" s="13"/>
      <c r="I211" s="13"/>
      <c r="J211" s="13"/>
      <c r="K211" s="13"/>
      <c r="L211" s="13"/>
      <c r="M211" s="13"/>
      <c r="N211" s="13"/>
      <c r="O211" s="13"/>
      <c r="P211" s="13"/>
      <c r="Q211" s="13"/>
      <c r="R211" s="13"/>
      <c r="S211" s="13"/>
      <c r="T211" s="13"/>
      <c r="U211" s="13"/>
      <c r="V211" s="13"/>
      <c r="W211" s="13"/>
    </row>
    <row r="212" spans="2:23">
      <c r="B212" s="13"/>
      <c r="C212" s="13"/>
      <c r="D212" s="13"/>
      <c r="E212" s="13"/>
      <c r="F212" s="13"/>
      <c r="G212" s="13"/>
      <c r="H212" s="13"/>
      <c r="I212" s="13"/>
      <c r="J212" s="13"/>
      <c r="K212" s="13"/>
      <c r="L212" s="13"/>
      <c r="M212" s="13"/>
      <c r="N212" s="13"/>
      <c r="O212" s="13"/>
      <c r="P212" s="13"/>
      <c r="Q212" s="13"/>
      <c r="R212" s="13"/>
      <c r="S212" s="13"/>
      <c r="T212" s="13"/>
      <c r="U212" s="13"/>
      <c r="V212" s="13"/>
      <c r="W212" s="13"/>
    </row>
    <row r="213" spans="2:23">
      <c r="B213" s="13"/>
      <c r="C213" s="13"/>
      <c r="D213" s="13"/>
      <c r="E213" s="13"/>
      <c r="F213" s="13"/>
      <c r="G213" s="13"/>
      <c r="H213" s="13"/>
      <c r="I213" s="13"/>
      <c r="J213" s="13"/>
      <c r="K213" s="13"/>
      <c r="L213" s="13"/>
      <c r="M213" s="13"/>
      <c r="N213" s="13"/>
      <c r="O213" s="13"/>
      <c r="P213" s="13"/>
      <c r="Q213" s="13"/>
      <c r="R213" s="13"/>
      <c r="S213" s="13"/>
      <c r="T213" s="13"/>
      <c r="U213" s="13"/>
      <c r="V213" s="13"/>
      <c r="W213" s="13"/>
    </row>
    <row r="214" spans="2:23">
      <c r="B214" s="13"/>
      <c r="C214" s="13"/>
      <c r="D214" s="13"/>
      <c r="E214" s="13"/>
      <c r="F214" s="13"/>
      <c r="G214" s="13"/>
      <c r="H214" s="13"/>
      <c r="I214" s="13"/>
      <c r="J214" s="13"/>
      <c r="K214" s="13"/>
      <c r="L214" s="13"/>
      <c r="M214" s="13"/>
      <c r="N214" s="13"/>
      <c r="O214" s="13"/>
      <c r="P214" s="13"/>
      <c r="Q214" s="13"/>
      <c r="R214" s="13"/>
      <c r="S214" s="13"/>
      <c r="T214" s="13"/>
      <c r="U214" s="13"/>
      <c r="V214" s="13"/>
      <c r="W214" s="13"/>
    </row>
    <row r="215" spans="2:23">
      <c r="B215" s="13"/>
      <c r="C215" s="13"/>
      <c r="D215" s="13"/>
      <c r="E215" s="13"/>
      <c r="F215" s="13"/>
      <c r="G215" s="13"/>
      <c r="H215" s="13"/>
      <c r="I215" s="13"/>
      <c r="J215" s="13"/>
      <c r="K215" s="13"/>
      <c r="L215" s="13"/>
      <c r="M215" s="13"/>
      <c r="N215" s="13"/>
      <c r="O215" s="13"/>
      <c r="P215" s="13"/>
      <c r="Q215" s="13"/>
      <c r="R215" s="13"/>
      <c r="S215" s="13"/>
      <c r="T215" s="13"/>
      <c r="U215" s="13"/>
      <c r="V215" s="13"/>
      <c r="W215" s="13"/>
    </row>
    <row r="216" spans="2:23">
      <c r="B216" s="13"/>
      <c r="C216" s="13"/>
      <c r="D216" s="13"/>
      <c r="E216" s="13"/>
      <c r="F216" s="13"/>
      <c r="G216" s="13"/>
      <c r="H216" s="13"/>
      <c r="I216" s="13"/>
      <c r="J216" s="13"/>
      <c r="K216" s="13"/>
      <c r="L216" s="13"/>
      <c r="M216" s="13"/>
      <c r="N216" s="13"/>
      <c r="O216" s="13"/>
      <c r="P216" s="13"/>
      <c r="Q216" s="13"/>
      <c r="R216" s="13"/>
      <c r="S216" s="13"/>
      <c r="T216" s="13"/>
      <c r="U216" s="13"/>
      <c r="V216" s="13"/>
      <c r="W216" s="13"/>
    </row>
    <row r="217" spans="2:23">
      <c r="B217" s="13"/>
      <c r="C217" s="13"/>
      <c r="D217" s="13"/>
      <c r="E217" s="13"/>
      <c r="F217" s="13"/>
      <c r="G217" s="13"/>
      <c r="H217" s="13"/>
      <c r="I217" s="13"/>
      <c r="J217" s="13"/>
      <c r="K217" s="13"/>
      <c r="L217" s="13"/>
      <c r="M217" s="13"/>
      <c r="N217" s="13"/>
      <c r="O217" s="13"/>
      <c r="P217" s="13"/>
      <c r="Q217" s="13"/>
      <c r="R217" s="13"/>
      <c r="S217" s="13"/>
      <c r="T217" s="13"/>
      <c r="U217" s="13"/>
      <c r="V217" s="13"/>
      <c r="W217" s="13"/>
    </row>
    <row r="218" spans="2:23">
      <c r="B218" s="13"/>
      <c r="C218" s="13"/>
      <c r="D218" s="13"/>
      <c r="E218" s="13"/>
      <c r="F218" s="13"/>
      <c r="G218" s="13"/>
      <c r="H218" s="13"/>
      <c r="I218" s="13"/>
      <c r="J218" s="13"/>
      <c r="K218" s="13"/>
      <c r="L218" s="13"/>
      <c r="M218" s="13"/>
      <c r="N218" s="13"/>
      <c r="O218" s="13"/>
      <c r="P218" s="13"/>
      <c r="Q218" s="13"/>
      <c r="R218" s="13"/>
      <c r="S218" s="13"/>
      <c r="T218" s="13"/>
      <c r="U218" s="13"/>
      <c r="V218" s="13"/>
      <c r="W218" s="13"/>
    </row>
    <row r="219" spans="2:23">
      <c r="B219" s="13"/>
      <c r="C219" s="13"/>
      <c r="D219" s="13"/>
      <c r="E219" s="13"/>
      <c r="F219" s="13"/>
      <c r="G219" s="13"/>
      <c r="H219" s="13"/>
      <c r="I219" s="13"/>
      <c r="J219" s="13"/>
      <c r="K219" s="13"/>
      <c r="L219" s="13"/>
      <c r="M219" s="13"/>
      <c r="N219" s="13"/>
      <c r="O219" s="13"/>
      <c r="P219" s="13"/>
      <c r="Q219" s="13"/>
      <c r="R219" s="13"/>
      <c r="S219" s="13"/>
      <c r="T219" s="13"/>
      <c r="U219" s="13"/>
      <c r="V219" s="13"/>
      <c r="W219" s="13"/>
    </row>
    <row r="220" spans="2:23">
      <c r="B220" s="13"/>
      <c r="C220" s="13"/>
      <c r="D220" s="13"/>
      <c r="E220" s="13"/>
      <c r="F220" s="13"/>
      <c r="G220" s="13"/>
      <c r="H220" s="13"/>
      <c r="I220" s="13"/>
      <c r="J220" s="13"/>
      <c r="K220" s="13"/>
      <c r="L220" s="13"/>
      <c r="M220" s="13"/>
      <c r="N220" s="13"/>
      <c r="O220" s="13"/>
      <c r="P220" s="13"/>
      <c r="Q220" s="13"/>
      <c r="R220" s="13"/>
      <c r="S220" s="13"/>
      <c r="T220" s="13"/>
      <c r="U220" s="13"/>
      <c r="V220" s="13"/>
      <c r="W220" s="13"/>
    </row>
    <row r="221" spans="2:23">
      <c r="B221" s="13"/>
      <c r="C221" s="13"/>
      <c r="D221" s="13"/>
      <c r="E221" s="13"/>
      <c r="F221" s="13"/>
      <c r="G221" s="13"/>
      <c r="H221" s="13"/>
      <c r="I221" s="13"/>
      <c r="J221" s="13"/>
      <c r="K221" s="13"/>
      <c r="L221" s="13"/>
      <c r="M221" s="13"/>
      <c r="N221" s="13"/>
      <c r="O221" s="13"/>
      <c r="P221" s="13"/>
      <c r="Q221" s="13"/>
      <c r="R221" s="13"/>
      <c r="S221" s="13"/>
      <c r="T221" s="13"/>
      <c r="U221" s="13"/>
      <c r="V221" s="13"/>
      <c r="W221" s="13"/>
    </row>
    <row r="222" spans="2:23">
      <c r="B222" s="13"/>
      <c r="C222" s="13"/>
      <c r="D222" s="13"/>
      <c r="E222" s="13"/>
      <c r="F222" s="13"/>
      <c r="G222" s="13"/>
      <c r="H222" s="13"/>
      <c r="I222" s="13"/>
      <c r="J222" s="13"/>
      <c r="K222" s="13"/>
      <c r="L222" s="13"/>
      <c r="M222" s="13"/>
      <c r="N222" s="13"/>
      <c r="O222" s="13"/>
      <c r="P222" s="13"/>
      <c r="Q222" s="13"/>
      <c r="R222" s="13"/>
      <c r="S222" s="13"/>
      <c r="T222" s="13"/>
      <c r="U222" s="13"/>
      <c r="V222" s="13"/>
      <c r="W222" s="13"/>
    </row>
    <row r="223" spans="2:23">
      <c r="B223" s="13"/>
      <c r="C223" s="13"/>
      <c r="D223" s="13"/>
      <c r="E223" s="13"/>
      <c r="F223" s="13"/>
      <c r="G223" s="13"/>
      <c r="H223" s="13"/>
      <c r="I223" s="13"/>
      <c r="J223" s="13"/>
      <c r="K223" s="13"/>
      <c r="L223" s="13"/>
      <c r="M223" s="13"/>
      <c r="N223" s="13"/>
      <c r="O223" s="13"/>
      <c r="P223" s="13"/>
      <c r="Q223" s="13"/>
      <c r="R223" s="13"/>
      <c r="S223" s="13"/>
      <c r="T223" s="13"/>
      <c r="U223" s="13"/>
      <c r="V223" s="13"/>
      <c r="W223" s="13"/>
    </row>
    <row r="224" spans="2:23">
      <c r="B224" s="13"/>
      <c r="C224" s="13"/>
      <c r="D224" s="13"/>
      <c r="E224" s="13"/>
      <c r="F224" s="13"/>
      <c r="G224" s="13"/>
      <c r="H224" s="13"/>
      <c r="I224" s="13"/>
      <c r="J224" s="13"/>
      <c r="K224" s="13"/>
      <c r="L224" s="13"/>
      <c r="M224" s="13"/>
      <c r="N224" s="13"/>
      <c r="O224" s="13"/>
      <c r="P224" s="13"/>
      <c r="Q224" s="13"/>
      <c r="R224" s="13"/>
      <c r="S224" s="13"/>
      <c r="T224" s="13"/>
      <c r="U224" s="13"/>
      <c r="V224" s="13"/>
      <c r="W224" s="13"/>
    </row>
    <row r="225" spans="2:23">
      <c r="B225" s="13"/>
      <c r="C225" s="13"/>
      <c r="D225" s="13"/>
      <c r="E225" s="13"/>
      <c r="F225" s="13"/>
      <c r="G225" s="13"/>
      <c r="H225" s="13"/>
      <c r="I225" s="13"/>
      <c r="J225" s="13"/>
      <c r="K225" s="13"/>
      <c r="L225" s="13"/>
      <c r="M225" s="13"/>
      <c r="N225" s="13"/>
      <c r="O225" s="13"/>
      <c r="P225" s="13"/>
      <c r="Q225" s="13"/>
      <c r="R225" s="13"/>
      <c r="S225" s="13"/>
      <c r="T225" s="13"/>
      <c r="U225" s="13"/>
      <c r="V225" s="13"/>
      <c r="W225" s="13"/>
    </row>
    <row r="226" spans="2:23">
      <c r="B226" s="13"/>
      <c r="C226" s="13"/>
      <c r="D226" s="13"/>
      <c r="E226" s="13"/>
      <c r="F226" s="13"/>
      <c r="G226" s="13"/>
      <c r="H226" s="13"/>
      <c r="I226" s="13"/>
      <c r="J226" s="13"/>
      <c r="K226" s="13"/>
      <c r="L226" s="13"/>
      <c r="M226" s="13"/>
      <c r="N226" s="13"/>
      <c r="O226" s="13"/>
      <c r="P226" s="13"/>
      <c r="Q226" s="13"/>
      <c r="R226" s="13"/>
      <c r="S226" s="13"/>
      <c r="T226" s="13"/>
      <c r="U226" s="13"/>
      <c r="V226" s="13"/>
      <c r="W226" s="13"/>
    </row>
    <row r="227" spans="2:23">
      <c r="B227" s="13"/>
      <c r="C227" s="13"/>
      <c r="D227" s="13"/>
      <c r="E227" s="13"/>
      <c r="F227" s="13"/>
      <c r="G227" s="13"/>
      <c r="H227" s="13"/>
      <c r="I227" s="13"/>
      <c r="J227" s="13"/>
      <c r="K227" s="13"/>
      <c r="L227" s="13"/>
      <c r="M227" s="13"/>
      <c r="N227" s="13"/>
      <c r="O227" s="13"/>
      <c r="P227" s="13"/>
      <c r="Q227" s="13"/>
      <c r="R227" s="13"/>
      <c r="S227" s="13"/>
      <c r="T227" s="13"/>
      <c r="U227" s="13"/>
      <c r="V227" s="13"/>
      <c r="W227" s="13"/>
    </row>
    <row r="228" spans="2:23">
      <c r="B228" s="13"/>
      <c r="C228" s="13"/>
      <c r="D228" s="13"/>
      <c r="E228" s="13"/>
      <c r="F228" s="13"/>
      <c r="G228" s="13"/>
      <c r="H228" s="13"/>
      <c r="I228" s="13"/>
      <c r="J228" s="13"/>
      <c r="K228" s="13"/>
      <c r="L228" s="13"/>
      <c r="M228" s="13"/>
      <c r="N228" s="13"/>
      <c r="O228" s="13"/>
      <c r="P228" s="13"/>
      <c r="Q228" s="13"/>
      <c r="R228" s="13"/>
      <c r="S228" s="13"/>
      <c r="T228" s="13"/>
      <c r="U228" s="13"/>
      <c r="V228" s="13"/>
      <c r="W228" s="13"/>
    </row>
    <row r="229" spans="2:23">
      <c r="B229" s="13"/>
      <c r="C229" s="13"/>
      <c r="D229" s="13"/>
      <c r="E229" s="13"/>
      <c r="F229" s="13"/>
      <c r="G229" s="13"/>
      <c r="H229" s="13"/>
      <c r="I229" s="13"/>
      <c r="J229" s="13"/>
      <c r="K229" s="13"/>
      <c r="L229" s="13"/>
      <c r="M229" s="13"/>
      <c r="N229" s="13"/>
      <c r="O229" s="13"/>
      <c r="P229" s="13"/>
      <c r="Q229" s="13"/>
      <c r="R229" s="13"/>
      <c r="S229" s="13"/>
      <c r="T229" s="13"/>
      <c r="U229" s="13"/>
      <c r="V229" s="13"/>
      <c r="W229" s="13"/>
    </row>
    <row r="230" spans="2:23">
      <c r="B230" s="13"/>
      <c r="C230" s="13"/>
      <c r="D230" s="13"/>
      <c r="E230" s="13"/>
      <c r="F230" s="13"/>
      <c r="G230" s="13"/>
      <c r="H230" s="13"/>
      <c r="I230" s="13"/>
      <c r="J230" s="13"/>
      <c r="K230" s="13"/>
      <c r="L230" s="13"/>
      <c r="M230" s="13"/>
      <c r="N230" s="13"/>
      <c r="O230" s="13"/>
      <c r="P230" s="13"/>
      <c r="Q230" s="13"/>
      <c r="R230" s="13"/>
      <c r="S230" s="13"/>
      <c r="T230" s="13"/>
      <c r="U230" s="13"/>
      <c r="V230" s="13"/>
      <c r="W230" s="13"/>
    </row>
    <row r="231" spans="2:23">
      <c r="B231" s="13"/>
      <c r="C231" s="13"/>
      <c r="D231" s="13"/>
      <c r="E231" s="13"/>
      <c r="F231" s="13"/>
      <c r="G231" s="13"/>
      <c r="H231" s="13"/>
      <c r="I231" s="13"/>
      <c r="J231" s="13"/>
      <c r="K231" s="13"/>
      <c r="L231" s="13"/>
      <c r="M231" s="13"/>
      <c r="N231" s="13"/>
      <c r="O231" s="13"/>
      <c r="P231" s="13"/>
      <c r="Q231" s="13"/>
      <c r="R231" s="13"/>
      <c r="S231" s="13"/>
      <c r="T231" s="13"/>
      <c r="U231" s="13"/>
      <c r="V231" s="13"/>
      <c r="W231" s="13"/>
    </row>
    <row r="232" spans="2:23">
      <c r="B232" s="13"/>
      <c r="C232" s="13"/>
      <c r="D232" s="13"/>
      <c r="E232" s="13"/>
      <c r="F232" s="13"/>
      <c r="G232" s="13"/>
      <c r="H232" s="13"/>
      <c r="I232" s="13"/>
      <c r="J232" s="13"/>
      <c r="K232" s="13"/>
      <c r="L232" s="13"/>
      <c r="M232" s="13"/>
      <c r="N232" s="13"/>
      <c r="O232" s="13"/>
      <c r="P232" s="13"/>
      <c r="Q232" s="13"/>
      <c r="R232" s="13"/>
      <c r="S232" s="13"/>
      <c r="T232" s="13"/>
      <c r="U232" s="13"/>
      <c r="V232" s="13"/>
      <c r="W232" s="13"/>
    </row>
    <row r="233" spans="2:23">
      <c r="B233" s="13"/>
      <c r="C233" s="13"/>
      <c r="D233" s="13"/>
      <c r="E233" s="13"/>
      <c r="F233" s="13"/>
      <c r="G233" s="13"/>
      <c r="H233" s="13"/>
      <c r="I233" s="13"/>
      <c r="J233" s="13"/>
      <c r="K233" s="13"/>
      <c r="L233" s="13"/>
      <c r="M233" s="13"/>
      <c r="N233" s="13"/>
      <c r="O233" s="13"/>
      <c r="P233" s="13"/>
      <c r="Q233" s="13"/>
      <c r="R233" s="13"/>
      <c r="S233" s="13"/>
      <c r="T233" s="13"/>
      <c r="U233" s="13"/>
      <c r="V233" s="13"/>
      <c r="W233" s="13"/>
    </row>
    <row r="234" spans="2:23">
      <c r="B234" s="13"/>
      <c r="C234" s="13"/>
      <c r="D234" s="13"/>
      <c r="E234" s="13"/>
      <c r="F234" s="13"/>
      <c r="G234" s="13"/>
      <c r="H234" s="13"/>
      <c r="I234" s="13"/>
      <c r="J234" s="13"/>
      <c r="K234" s="13"/>
      <c r="L234" s="13"/>
      <c r="M234" s="13"/>
      <c r="N234" s="13"/>
      <c r="O234" s="13"/>
      <c r="P234" s="13"/>
      <c r="Q234" s="13"/>
      <c r="R234" s="13"/>
      <c r="S234" s="13"/>
      <c r="T234" s="13"/>
      <c r="U234" s="13"/>
      <c r="V234" s="13"/>
      <c r="W234" s="13"/>
    </row>
    <row r="235" spans="2:23">
      <c r="B235" s="13"/>
      <c r="C235" s="13"/>
      <c r="D235" s="13"/>
      <c r="E235" s="13"/>
      <c r="F235" s="13"/>
      <c r="G235" s="13"/>
      <c r="H235" s="13"/>
      <c r="I235" s="13"/>
      <c r="J235" s="13"/>
      <c r="K235" s="13"/>
      <c r="L235" s="13"/>
      <c r="M235" s="13"/>
      <c r="N235" s="13"/>
      <c r="O235" s="13"/>
      <c r="P235" s="13"/>
      <c r="Q235" s="13"/>
      <c r="R235" s="13"/>
      <c r="S235" s="13"/>
      <c r="T235" s="13"/>
      <c r="U235" s="13"/>
      <c r="V235" s="13"/>
      <c r="W235" s="13"/>
    </row>
    <row r="236" spans="2:23">
      <c r="B236" s="13"/>
      <c r="C236" s="13"/>
      <c r="D236" s="13"/>
      <c r="E236" s="13"/>
      <c r="F236" s="13"/>
      <c r="G236" s="13"/>
      <c r="H236" s="13"/>
      <c r="I236" s="13"/>
      <c r="J236" s="13"/>
      <c r="K236" s="13"/>
      <c r="L236" s="13"/>
      <c r="M236" s="13"/>
      <c r="N236" s="13"/>
      <c r="O236" s="13"/>
      <c r="P236" s="13"/>
      <c r="Q236" s="13"/>
      <c r="R236" s="13"/>
      <c r="S236" s="13"/>
      <c r="T236" s="13"/>
      <c r="U236" s="13"/>
      <c r="V236" s="13"/>
      <c r="W236" s="13"/>
    </row>
    <row r="237" spans="2:23">
      <c r="B237" s="13"/>
      <c r="C237" s="13"/>
      <c r="D237" s="13"/>
      <c r="E237" s="13"/>
      <c r="F237" s="13"/>
      <c r="G237" s="13"/>
      <c r="H237" s="13"/>
      <c r="I237" s="13"/>
      <c r="J237" s="13"/>
      <c r="K237" s="13"/>
      <c r="L237" s="13"/>
      <c r="M237" s="13"/>
      <c r="N237" s="13"/>
      <c r="O237" s="13"/>
      <c r="P237" s="13"/>
      <c r="Q237" s="13"/>
      <c r="R237" s="13"/>
      <c r="S237" s="13"/>
      <c r="T237" s="13"/>
      <c r="U237" s="13"/>
      <c r="V237" s="13"/>
      <c r="W237" s="13"/>
    </row>
    <row r="238" spans="2:23">
      <c r="B238" s="13"/>
      <c r="C238" s="13"/>
      <c r="D238" s="13"/>
      <c r="E238" s="13"/>
      <c r="F238" s="13"/>
      <c r="G238" s="13"/>
      <c r="H238" s="13"/>
      <c r="I238" s="13"/>
      <c r="J238" s="13"/>
      <c r="K238" s="13"/>
      <c r="L238" s="13"/>
      <c r="M238" s="13"/>
      <c r="N238" s="13"/>
      <c r="O238" s="13"/>
      <c r="P238" s="13"/>
      <c r="Q238" s="13"/>
      <c r="R238" s="13"/>
      <c r="S238" s="13"/>
      <c r="T238" s="13"/>
      <c r="U238" s="13"/>
      <c r="V238" s="13"/>
      <c r="W238" s="13"/>
    </row>
    <row r="239" spans="2:23">
      <c r="B239" s="13"/>
      <c r="C239" s="13"/>
      <c r="D239" s="13"/>
      <c r="E239" s="13"/>
      <c r="F239" s="13"/>
      <c r="G239" s="13"/>
      <c r="H239" s="13"/>
      <c r="I239" s="13"/>
      <c r="J239" s="13"/>
      <c r="K239" s="13"/>
      <c r="L239" s="13"/>
      <c r="M239" s="13"/>
      <c r="N239" s="13"/>
      <c r="O239" s="13"/>
      <c r="P239" s="13"/>
      <c r="Q239" s="13"/>
      <c r="R239" s="13"/>
      <c r="S239" s="13"/>
      <c r="T239" s="13"/>
      <c r="U239" s="13"/>
      <c r="V239" s="13"/>
      <c r="W239" s="13"/>
    </row>
    <row r="240" spans="2:23">
      <c r="B240" s="13"/>
      <c r="C240" s="13"/>
      <c r="D240" s="13"/>
      <c r="E240" s="13"/>
      <c r="F240" s="13"/>
      <c r="G240" s="13"/>
      <c r="H240" s="13"/>
      <c r="I240" s="13"/>
      <c r="J240" s="13"/>
      <c r="K240" s="13"/>
      <c r="L240" s="13"/>
      <c r="M240" s="13"/>
      <c r="N240" s="13"/>
      <c r="O240" s="13"/>
      <c r="P240" s="13"/>
      <c r="Q240" s="13"/>
      <c r="R240" s="13"/>
      <c r="S240" s="13"/>
      <c r="T240" s="13"/>
      <c r="U240" s="13"/>
      <c r="V240" s="13"/>
      <c r="W240" s="13"/>
    </row>
    <row r="241" spans="2:23">
      <c r="B241" s="13"/>
      <c r="C241" s="13"/>
      <c r="D241" s="13"/>
      <c r="E241" s="13"/>
      <c r="F241" s="13"/>
      <c r="G241" s="13"/>
      <c r="H241" s="13"/>
      <c r="I241" s="13"/>
      <c r="J241" s="13"/>
      <c r="K241" s="13"/>
      <c r="L241" s="13"/>
      <c r="M241" s="13"/>
      <c r="N241" s="13"/>
      <c r="O241" s="13"/>
      <c r="P241" s="13"/>
      <c r="Q241" s="13"/>
      <c r="R241" s="13"/>
      <c r="S241" s="13"/>
      <c r="T241" s="13"/>
      <c r="U241" s="13"/>
      <c r="V241" s="13"/>
      <c r="W241" s="13"/>
    </row>
    <row r="242" spans="2:23">
      <c r="B242" s="13"/>
      <c r="C242" s="13"/>
      <c r="D242" s="13"/>
      <c r="E242" s="13"/>
      <c r="F242" s="13"/>
      <c r="G242" s="13"/>
      <c r="H242" s="13"/>
      <c r="I242" s="13"/>
      <c r="J242" s="13"/>
      <c r="K242" s="13"/>
      <c r="L242" s="13"/>
      <c r="M242" s="13"/>
      <c r="N242" s="13"/>
      <c r="O242" s="13"/>
      <c r="P242" s="13"/>
      <c r="Q242" s="13"/>
      <c r="R242" s="13"/>
      <c r="S242" s="13"/>
      <c r="T242" s="13"/>
      <c r="U242" s="13"/>
      <c r="V242" s="13"/>
      <c r="W242" s="13"/>
    </row>
    <row r="243" spans="2:23">
      <c r="B243" s="13"/>
      <c r="C243" s="13"/>
      <c r="D243" s="13"/>
      <c r="E243" s="13"/>
      <c r="F243" s="13"/>
      <c r="G243" s="13"/>
      <c r="H243" s="13"/>
      <c r="I243" s="13"/>
      <c r="J243" s="13"/>
      <c r="K243" s="13"/>
      <c r="L243" s="13"/>
      <c r="M243" s="13"/>
      <c r="N243" s="13"/>
      <c r="O243" s="13"/>
      <c r="P243" s="13"/>
      <c r="Q243" s="13"/>
      <c r="R243" s="13"/>
      <c r="S243" s="13"/>
      <c r="T243" s="13"/>
      <c r="U243" s="13"/>
      <c r="V243" s="13"/>
      <c r="W243" s="13"/>
    </row>
    <row r="244" spans="2:23">
      <c r="B244" s="13"/>
      <c r="C244" s="13"/>
      <c r="D244" s="13"/>
      <c r="E244" s="13"/>
      <c r="F244" s="13"/>
      <c r="G244" s="13"/>
      <c r="H244" s="13"/>
      <c r="I244" s="13"/>
      <c r="J244" s="13"/>
      <c r="K244" s="13"/>
      <c r="L244" s="13"/>
      <c r="M244" s="13"/>
      <c r="N244" s="13"/>
      <c r="O244" s="13"/>
      <c r="P244" s="13"/>
      <c r="Q244" s="13"/>
      <c r="R244" s="13"/>
      <c r="S244" s="13"/>
      <c r="T244" s="13"/>
      <c r="U244" s="13"/>
      <c r="V244" s="13"/>
      <c r="W244" s="13"/>
    </row>
    <row r="245" spans="2:23">
      <c r="B245" s="13"/>
      <c r="C245" s="13"/>
      <c r="D245" s="13"/>
      <c r="E245" s="13"/>
      <c r="F245" s="13"/>
      <c r="G245" s="13"/>
      <c r="H245" s="13"/>
      <c r="I245" s="13"/>
      <c r="J245" s="13"/>
      <c r="K245" s="13"/>
      <c r="L245" s="13"/>
      <c r="M245" s="13"/>
      <c r="N245" s="13"/>
      <c r="O245" s="13"/>
      <c r="P245" s="13"/>
      <c r="Q245" s="13"/>
      <c r="R245" s="13"/>
      <c r="S245" s="13"/>
      <c r="T245" s="13"/>
      <c r="U245" s="13"/>
      <c r="V245" s="13"/>
      <c r="W245" s="13"/>
    </row>
    <row r="246" spans="2:23">
      <c r="B246" s="13"/>
      <c r="C246" s="13"/>
      <c r="D246" s="13"/>
      <c r="E246" s="13"/>
      <c r="F246" s="13"/>
      <c r="G246" s="13"/>
      <c r="H246" s="13"/>
      <c r="I246" s="13"/>
      <c r="J246" s="13"/>
      <c r="K246" s="13"/>
      <c r="L246" s="13"/>
      <c r="M246" s="13"/>
      <c r="N246" s="13"/>
      <c r="O246" s="13"/>
      <c r="P246" s="13"/>
      <c r="Q246" s="13"/>
      <c r="R246" s="13"/>
      <c r="S246" s="13"/>
      <c r="T246" s="13"/>
      <c r="U246" s="13"/>
      <c r="V246" s="13"/>
      <c r="W246" s="13"/>
    </row>
    <row r="247" spans="2:23">
      <c r="B247" s="13"/>
      <c r="C247" s="13"/>
      <c r="D247" s="13"/>
      <c r="E247" s="13"/>
      <c r="F247" s="13"/>
      <c r="G247" s="13"/>
      <c r="H247" s="13"/>
      <c r="I247" s="13"/>
      <c r="J247" s="13"/>
      <c r="K247" s="13"/>
      <c r="L247" s="13"/>
      <c r="M247" s="13"/>
      <c r="N247" s="13"/>
      <c r="O247" s="13"/>
      <c r="P247" s="13"/>
      <c r="Q247" s="13"/>
      <c r="R247" s="13"/>
      <c r="S247" s="13"/>
      <c r="T247" s="13"/>
      <c r="U247" s="13"/>
      <c r="V247" s="13"/>
      <c r="W247" s="13"/>
    </row>
    <row r="248" spans="2:23">
      <c r="B248" s="13"/>
      <c r="C248" s="13"/>
      <c r="D248" s="13"/>
      <c r="E248" s="13"/>
      <c r="F248" s="13"/>
      <c r="G248" s="13"/>
      <c r="H248" s="13"/>
      <c r="I248" s="13"/>
      <c r="J248" s="13"/>
      <c r="K248" s="13"/>
      <c r="L248" s="13"/>
      <c r="M248" s="13"/>
      <c r="N248" s="13"/>
      <c r="O248" s="13"/>
      <c r="P248" s="13"/>
      <c r="Q248" s="13"/>
      <c r="R248" s="13"/>
      <c r="S248" s="13"/>
      <c r="T248" s="13"/>
      <c r="U248" s="13"/>
      <c r="V248" s="13"/>
      <c r="W248" s="13"/>
    </row>
    <row r="249" spans="2:23">
      <c r="B249" s="13"/>
      <c r="C249" s="13"/>
      <c r="D249" s="13"/>
      <c r="E249" s="13"/>
      <c r="F249" s="13"/>
      <c r="G249" s="13"/>
      <c r="H249" s="13"/>
      <c r="I249" s="13"/>
      <c r="J249" s="13"/>
      <c r="K249" s="13"/>
      <c r="L249" s="13"/>
      <c r="M249" s="13"/>
      <c r="N249" s="13"/>
      <c r="O249" s="13"/>
      <c r="P249" s="13"/>
      <c r="Q249" s="13"/>
      <c r="R249" s="13"/>
      <c r="S249" s="13"/>
      <c r="T249" s="13"/>
      <c r="U249" s="13"/>
      <c r="V249" s="13"/>
      <c r="W249" s="13"/>
    </row>
    <row r="250" spans="2:23">
      <c r="B250" s="13"/>
      <c r="C250" s="13"/>
      <c r="D250" s="13"/>
      <c r="E250" s="13"/>
      <c r="F250" s="13"/>
      <c r="G250" s="13"/>
      <c r="H250" s="13"/>
      <c r="I250" s="13"/>
      <c r="J250" s="13"/>
      <c r="K250" s="13"/>
      <c r="L250" s="13"/>
      <c r="M250" s="13"/>
      <c r="N250" s="13"/>
      <c r="O250" s="13"/>
      <c r="P250" s="13"/>
      <c r="Q250" s="13"/>
      <c r="R250" s="13"/>
      <c r="S250" s="13"/>
      <c r="T250" s="13"/>
      <c r="U250" s="13"/>
      <c r="V250" s="13"/>
      <c r="W250" s="13"/>
    </row>
    <row r="251" spans="2:23">
      <c r="B251" s="13"/>
      <c r="C251" s="13"/>
      <c r="D251" s="13"/>
      <c r="E251" s="13"/>
      <c r="F251" s="13"/>
      <c r="G251" s="13"/>
      <c r="H251" s="13"/>
      <c r="I251" s="13"/>
      <c r="J251" s="13"/>
      <c r="K251" s="13"/>
      <c r="L251" s="13"/>
      <c r="M251" s="13"/>
      <c r="N251" s="13"/>
      <c r="O251" s="13"/>
      <c r="P251" s="13"/>
      <c r="Q251" s="13"/>
      <c r="R251" s="13"/>
      <c r="S251" s="13"/>
      <c r="T251" s="13"/>
      <c r="U251" s="13"/>
      <c r="V251" s="13"/>
      <c r="W251" s="13"/>
    </row>
    <row r="252" spans="2:23">
      <c r="B252" s="13"/>
      <c r="C252" s="13"/>
      <c r="D252" s="13"/>
      <c r="E252" s="13"/>
      <c r="F252" s="13"/>
      <c r="G252" s="13"/>
      <c r="H252" s="13"/>
      <c r="I252" s="13"/>
      <c r="J252" s="13"/>
      <c r="K252" s="13"/>
      <c r="L252" s="13"/>
      <c r="M252" s="13"/>
      <c r="N252" s="13"/>
      <c r="O252" s="13"/>
      <c r="P252" s="13"/>
      <c r="Q252" s="13"/>
      <c r="R252" s="13"/>
      <c r="S252" s="13"/>
      <c r="T252" s="13"/>
      <c r="U252" s="13"/>
      <c r="V252" s="13"/>
      <c r="W252" s="13"/>
    </row>
    <row r="253" spans="2:23">
      <c r="B253" s="13"/>
      <c r="C253" s="13"/>
      <c r="D253" s="13"/>
      <c r="E253" s="13"/>
      <c r="F253" s="13"/>
      <c r="G253" s="13"/>
      <c r="H253" s="13"/>
      <c r="I253" s="13"/>
      <c r="J253" s="13"/>
      <c r="K253" s="13"/>
      <c r="L253" s="13"/>
      <c r="M253" s="13"/>
      <c r="N253" s="13"/>
      <c r="O253" s="13"/>
      <c r="P253" s="13"/>
      <c r="Q253" s="13"/>
      <c r="R253" s="13"/>
      <c r="S253" s="13"/>
      <c r="T253" s="13"/>
      <c r="U253" s="13"/>
      <c r="V253" s="13"/>
      <c r="W253" s="13"/>
    </row>
    <row r="254" spans="2:23">
      <c r="B254" s="13"/>
      <c r="C254" s="13"/>
      <c r="D254" s="13"/>
      <c r="E254" s="13"/>
      <c r="F254" s="13"/>
      <c r="G254" s="13"/>
      <c r="H254" s="13"/>
      <c r="I254" s="13"/>
      <c r="J254" s="13"/>
      <c r="K254" s="13"/>
      <c r="L254" s="13"/>
      <c r="M254" s="13"/>
      <c r="N254" s="13"/>
      <c r="O254" s="13"/>
      <c r="P254" s="13"/>
      <c r="Q254" s="13"/>
      <c r="R254" s="13"/>
      <c r="S254" s="13"/>
      <c r="T254" s="13"/>
      <c r="U254" s="13"/>
      <c r="V254" s="13"/>
      <c r="W254" s="13"/>
    </row>
    <row r="255" spans="2:23">
      <c r="B255" s="13"/>
      <c r="C255" s="13"/>
      <c r="D255" s="13"/>
      <c r="E255" s="13"/>
      <c r="F255" s="13"/>
      <c r="G255" s="13"/>
      <c r="H255" s="13"/>
      <c r="I255" s="13"/>
      <c r="J255" s="13"/>
      <c r="K255" s="13"/>
      <c r="L255" s="13"/>
      <c r="M255" s="13"/>
      <c r="N255" s="13"/>
      <c r="O255" s="13"/>
      <c r="P255" s="13"/>
      <c r="Q255" s="13"/>
      <c r="R255" s="13"/>
      <c r="S255" s="13"/>
      <c r="T255" s="13"/>
      <c r="U255" s="13"/>
      <c r="V255" s="13"/>
      <c r="W255" s="13"/>
    </row>
    <row r="256" spans="2:23">
      <c r="B256" s="13"/>
      <c r="C256" s="13"/>
      <c r="D256" s="13"/>
      <c r="E256" s="13"/>
      <c r="F256" s="13"/>
      <c r="G256" s="13"/>
      <c r="H256" s="13"/>
      <c r="I256" s="13"/>
      <c r="J256" s="13"/>
      <c r="K256" s="13"/>
      <c r="L256" s="13"/>
      <c r="M256" s="13"/>
      <c r="N256" s="13"/>
      <c r="O256" s="13"/>
      <c r="P256" s="13"/>
      <c r="Q256" s="13"/>
      <c r="R256" s="13"/>
      <c r="S256" s="13"/>
      <c r="T256" s="13"/>
      <c r="U256" s="13"/>
      <c r="V256" s="13"/>
      <c r="W256" s="13"/>
    </row>
    <row r="257" spans="2:23">
      <c r="B257" s="13"/>
      <c r="C257" s="13"/>
      <c r="D257" s="13"/>
      <c r="E257" s="13"/>
      <c r="F257" s="13"/>
      <c r="G257" s="13"/>
      <c r="H257" s="13"/>
      <c r="I257" s="13"/>
      <c r="J257" s="13"/>
      <c r="K257" s="13"/>
      <c r="L257" s="13"/>
      <c r="M257" s="13"/>
      <c r="N257" s="13"/>
      <c r="O257" s="13"/>
      <c r="P257" s="13"/>
      <c r="Q257" s="13"/>
      <c r="R257" s="13"/>
      <c r="S257" s="13"/>
      <c r="T257" s="13"/>
      <c r="U257" s="13"/>
      <c r="V257" s="13"/>
      <c r="W257" s="13"/>
    </row>
    <row r="258" spans="2:23">
      <c r="B258" s="13"/>
      <c r="C258" s="13"/>
      <c r="D258" s="13"/>
      <c r="E258" s="13"/>
      <c r="F258" s="13"/>
      <c r="G258" s="13"/>
      <c r="H258" s="13"/>
      <c r="I258" s="13"/>
      <c r="J258" s="13"/>
      <c r="K258" s="13"/>
      <c r="L258" s="13"/>
      <c r="M258" s="13"/>
      <c r="N258" s="13"/>
      <c r="O258" s="13"/>
      <c r="P258" s="13"/>
      <c r="Q258" s="13"/>
      <c r="R258" s="13"/>
      <c r="S258" s="13"/>
      <c r="T258" s="13"/>
      <c r="U258" s="13"/>
      <c r="V258" s="13"/>
      <c r="W258" s="13"/>
    </row>
    <row r="259" spans="2:23">
      <c r="B259" s="13"/>
      <c r="C259" s="13"/>
      <c r="D259" s="13"/>
      <c r="E259" s="13"/>
      <c r="F259" s="13"/>
      <c r="G259" s="13"/>
      <c r="H259" s="13"/>
      <c r="I259" s="13"/>
      <c r="J259" s="13"/>
      <c r="K259" s="13"/>
      <c r="L259" s="13"/>
      <c r="M259" s="13"/>
      <c r="N259" s="13"/>
      <c r="O259" s="13"/>
      <c r="P259" s="13"/>
      <c r="Q259" s="13"/>
      <c r="R259" s="13"/>
      <c r="S259" s="13"/>
      <c r="T259" s="13"/>
      <c r="U259" s="13"/>
      <c r="V259" s="13"/>
      <c r="W259" s="13"/>
    </row>
    <row r="260" spans="2:23">
      <c r="B260" s="13"/>
      <c r="C260" s="13"/>
      <c r="D260" s="13"/>
      <c r="E260" s="13"/>
      <c r="F260" s="13"/>
      <c r="G260" s="13"/>
      <c r="H260" s="13"/>
      <c r="I260" s="13"/>
      <c r="J260" s="13"/>
      <c r="K260" s="13"/>
      <c r="L260" s="13"/>
      <c r="M260" s="13"/>
      <c r="N260" s="13"/>
      <c r="O260" s="13"/>
      <c r="P260" s="13"/>
      <c r="Q260" s="13"/>
      <c r="R260" s="13"/>
      <c r="S260" s="13"/>
      <c r="T260" s="13"/>
      <c r="U260" s="13"/>
      <c r="V260" s="13"/>
      <c r="W260" s="13"/>
    </row>
    <row r="261" spans="2:23">
      <c r="B261" s="13"/>
      <c r="C261" s="13"/>
      <c r="D261" s="13"/>
      <c r="E261" s="13"/>
      <c r="F261" s="13"/>
      <c r="G261" s="13"/>
      <c r="H261" s="13"/>
      <c r="I261" s="13"/>
      <c r="J261" s="13"/>
      <c r="K261" s="13"/>
      <c r="L261" s="13"/>
      <c r="M261" s="13"/>
      <c r="N261" s="13"/>
      <c r="O261" s="13"/>
      <c r="P261" s="13"/>
      <c r="Q261" s="13"/>
      <c r="R261" s="13"/>
      <c r="S261" s="13"/>
      <c r="T261" s="13"/>
      <c r="U261" s="13"/>
      <c r="V261" s="13"/>
      <c r="W261" s="13"/>
    </row>
    <row r="262" spans="2:23">
      <c r="B262" s="13"/>
      <c r="C262" s="13"/>
      <c r="D262" s="13"/>
      <c r="E262" s="13"/>
      <c r="F262" s="13"/>
      <c r="G262" s="13"/>
      <c r="H262" s="13"/>
      <c r="I262" s="13"/>
      <c r="J262" s="13"/>
      <c r="K262" s="13"/>
      <c r="L262" s="13"/>
      <c r="M262" s="13"/>
      <c r="N262" s="13"/>
      <c r="O262" s="13"/>
      <c r="P262" s="13"/>
      <c r="Q262" s="13"/>
      <c r="R262" s="13"/>
      <c r="S262" s="13"/>
      <c r="T262" s="13"/>
      <c r="U262" s="13"/>
      <c r="V262" s="13"/>
      <c r="W262" s="13"/>
    </row>
    <row r="263" spans="2:23">
      <c r="B263" s="13"/>
      <c r="C263" s="13"/>
      <c r="D263" s="13"/>
      <c r="E263" s="13"/>
      <c r="F263" s="13"/>
      <c r="G263" s="13"/>
      <c r="H263" s="13"/>
      <c r="I263" s="13"/>
      <c r="J263" s="13"/>
      <c r="K263" s="13"/>
      <c r="L263" s="13"/>
      <c r="M263" s="13"/>
      <c r="N263" s="13"/>
      <c r="O263" s="13"/>
      <c r="P263" s="13"/>
      <c r="Q263" s="13"/>
      <c r="R263" s="13"/>
      <c r="S263" s="13"/>
      <c r="T263" s="13"/>
      <c r="U263" s="13"/>
      <c r="V263" s="13"/>
      <c r="W263" s="13"/>
    </row>
    <row r="264" spans="2:23">
      <c r="B264" s="13"/>
      <c r="C264" s="13"/>
      <c r="D264" s="13"/>
      <c r="E264" s="13"/>
      <c r="F264" s="13"/>
      <c r="G264" s="13"/>
      <c r="H264" s="13"/>
      <c r="I264" s="13"/>
      <c r="J264" s="13"/>
      <c r="K264" s="13"/>
      <c r="L264" s="13"/>
      <c r="M264" s="13"/>
      <c r="N264" s="13"/>
      <c r="O264" s="13"/>
      <c r="P264" s="13"/>
      <c r="Q264" s="13"/>
      <c r="R264" s="13"/>
      <c r="S264" s="13"/>
      <c r="T264" s="13"/>
      <c r="U264" s="13"/>
      <c r="V264" s="13"/>
      <c r="W264" s="13"/>
    </row>
    <row r="265" spans="2:23">
      <c r="B265" s="13"/>
      <c r="C265" s="13"/>
      <c r="D265" s="13"/>
      <c r="E265" s="13"/>
      <c r="F265" s="13"/>
      <c r="G265" s="13"/>
      <c r="H265" s="13"/>
      <c r="I265" s="13"/>
      <c r="J265" s="13"/>
      <c r="K265" s="13"/>
      <c r="L265" s="13"/>
      <c r="M265" s="13"/>
      <c r="N265" s="13"/>
      <c r="O265" s="13"/>
      <c r="P265" s="13"/>
      <c r="Q265" s="13"/>
      <c r="R265" s="13"/>
      <c r="S265" s="13"/>
      <c r="T265" s="13"/>
      <c r="U265" s="13"/>
      <c r="V265" s="13"/>
      <c r="W265" s="13"/>
    </row>
    <row r="266" spans="2:23">
      <c r="B266" s="13"/>
      <c r="C266" s="13"/>
      <c r="D266" s="13"/>
      <c r="E266" s="13"/>
      <c r="F266" s="13"/>
      <c r="G266" s="13"/>
      <c r="H266" s="13"/>
      <c r="I266" s="13"/>
      <c r="J266" s="13"/>
      <c r="K266" s="13"/>
      <c r="L266" s="13"/>
      <c r="M266" s="13"/>
      <c r="N266" s="13"/>
      <c r="O266" s="13"/>
      <c r="P266" s="13"/>
      <c r="Q266" s="13"/>
      <c r="R266" s="13"/>
      <c r="S266" s="13"/>
      <c r="T266" s="13"/>
      <c r="U266" s="13"/>
      <c r="V266" s="13"/>
      <c r="W266" s="13"/>
    </row>
    <row r="267" spans="2:23">
      <c r="B267" s="13"/>
      <c r="C267" s="13"/>
      <c r="D267" s="13"/>
      <c r="E267" s="13"/>
      <c r="F267" s="13"/>
      <c r="G267" s="13"/>
      <c r="H267" s="13"/>
      <c r="I267" s="13"/>
      <c r="J267" s="13"/>
      <c r="K267" s="13"/>
      <c r="L267" s="13"/>
      <c r="M267" s="13"/>
      <c r="N267" s="13"/>
      <c r="O267" s="13"/>
      <c r="P267" s="13"/>
      <c r="Q267" s="13"/>
      <c r="R267" s="13"/>
      <c r="S267" s="13"/>
      <c r="T267" s="13"/>
      <c r="U267" s="13"/>
      <c r="V267" s="13"/>
      <c r="W267" s="13"/>
    </row>
    <row r="268" spans="2:23">
      <c r="B268" s="13"/>
      <c r="C268" s="13"/>
      <c r="D268" s="13"/>
      <c r="E268" s="13"/>
      <c r="F268" s="13"/>
      <c r="G268" s="13"/>
      <c r="H268" s="13"/>
      <c r="I268" s="13"/>
      <c r="J268" s="13"/>
      <c r="K268" s="13"/>
      <c r="L268" s="13"/>
      <c r="M268" s="13"/>
      <c r="N268" s="13"/>
      <c r="O268" s="13"/>
      <c r="P268" s="13"/>
      <c r="Q268" s="13"/>
      <c r="R268" s="13"/>
      <c r="S268" s="13"/>
      <c r="T268" s="13"/>
      <c r="U268" s="13"/>
      <c r="V268" s="13"/>
      <c r="W268" s="13"/>
    </row>
    <row r="269" spans="2:23">
      <c r="B269" s="13"/>
      <c r="C269" s="13"/>
      <c r="D269" s="13"/>
      <c r="E269" s="13"/>
      <c r="F269" s="13"/>
      <c r="G269" s="13"/>
      <c r="H269" s="13"/>
      <c r="I269" s="13"/>
      <c r="J269" s="13"/>
      <c r="K269" s="13"/>
      <c r="L269" s="13"/>
      <c r="M269" s="13"/>
      <c r="N269" s="13"/>
      <c r="O269" s="13"/>
      <c r="P269" s="13"/>
      <c r="Q269" s="13"/>
      <c r="R269" s="13"/>
      <c r="S269" s="13"/>
      <c r="T269" s="13"/>
      <c r="U269" s="13"/>
      <c r="V269" s="13"/>
      <c r="W269" s="13"/>
    </row>
    <row r="270" spans="2:23">
      <c r="B270" s="13"/>
      <c r="C270" s="13"/>
      <c r="D270" s="13"/>
      <c r="E270" s="13"/>
      <c r="F270" s="13"/>
      <c r="G270" s="13"/>
      <c r="H270" s="13"/>
      <c r="I270" s="13"/>
      <c r="J270" s="13"/>
      <c r="K270" s="13"/>
      <c r="L270" s="13"/>
      <c r="M270" s="13"/>
      <c r="N270" s="13"/>
      <c r="O270" s="13"/>
      <c r="P270" s="13"/>
      <c r="Q270" s="13"/>
      <c r="R270" s="13"/>
      <c r="S270" s="13"/>
      <c r="T270" s="13"/>
      <c r="U270" s="13"/>
      <c r="V270" s="13"/>
      <c r="W270" s="13"/>
    </row>
    <row r="271" spans="2:23">
      <c r="B271" s="13"/>
      <c r="C271" s="13"/>
      <c r="D271" s="13"/>
      <c r="E271" s="13"/>
      <c r="F271" s="13"/>
      <c r="G271" s="13"/>
      <c r="H271" s="13"/>
      <c r="I271" s="13"/>
      <c r="J271" s="13"/>
      <c r="K271" s="13"/>
      <c r="L271" s="13"/>
      <c r="M271" s="13"/>
      <c r="N271" s="13"/>
      <c r="O271" s="13"/>
      <c r="P271" s="13"/>
      <c r="Q271" s="13"/>
      <c r="R271" s="13"/>
      <c r="S271" s="13"/>
      <c r="T271" s="13"/>
      <c r="U271" s="13"/>
      <c r="V271" s="13"/>
      <c r="W271" s="13"/>
    </row>
    <row r="272" spans="2:23">
      <c r="B272" s="13"/>
      <c r="C272" s="13"/>
      <c r="D272" s="13"/>
      <c r="E272" s="13"/>
      <c r="F272" s="13"/>
      <c r="G272" s="13"/>
      <c r="H272" s="13"/>
      <c r="I272" s="13"/>
      <c r="J272" s="13"/>
      <c r="K272" s="13"/>
      <c r="L272" s="13"/>
      <c r="M272" s="13"/>
      <c r="N272" s="13"/>
      <c r="O272" s="13"/>
      <c r="P272" s="13"/>
      <c r="Q272" s="13"/>
      <c r="R272" s="13"/>
      <c r="S272" s="13"/>
      <c r="T272" s="13"/>
      <c r="U272" s="13"/>
      <c r="V272" s="13"/>
      <c r="W272" s="13"/>
    </row>
    <row r="273" spans="2:23">
      <c r="B273" s="13"/>
      <c r="C273" s="13"/>
      <c r="D273" s="13"/>
      <c r="E273" s="13"/>
      <c r="F273" s="13"/>
      <c r="G273" s="13"/>
      <c r="H273" s="13"/>
      <c r="I273" s="13"/>
      <c r="J273" s="13"/>
      <c r="K273" s="13"/>
      <c r="L273" s="13"/>
      <c r="M273" s="13"/>
      <c r="N273" s="13"/>
      <c r="O273" s="13"/>
      <c r="P273" s="13"/>
      <c r="Q273" s="13"/>
      <c r="R273" s="13"/>
      <c r="S273" s="13"/>
      <c r="T273" s="13"/>
      <c r="U273" s="13"/>
      <c r="V273" s="13"/>
      <c r="W273" s="13"/>
    </row>
    <row r="274" spans="2:23">
      <c r="B274" s="13"/>
      <c r="C274" s="13"/>
      <c r="D274" s="13"/>
      <c r="E274" s="13"/>
      <c r="F274" s="13"/>
      <c r="G274" s="13"/>
      <c r="H274" s="13"/>
      <c r="I274" s="13"/>
      <c r="J274" s="13"/>
      <c r="K274" s="13"/>
      <c r="L274" s="13"/>
      <c r="M274" s="13"/>
      <c r="N274" s="13"/>
      <c r="O274" s="13"/>
      <c r="P274" s="13"/>
      <c r="Q274" s="13"/>
      <c r="R274" s="13"/>
      <c r="S274" s="13"/>
      <c r="T274" s="13"/>
      <c r="U274" s="13"/>
      <c r="V274" s="13"/>
      <c r="W274" s="13"/>
    </row>
    <row r="275" spans="2:23">
      <c r="B275" s="13"/>
      <c r="C275" s="13"/>
      <c r="D275" s="13"/>
      <c r="E275" s="13"/>
      <c r="F275" s="13"/>
      <c r="G275" s="13"/>
      <c r="H275" s="13"/>
      <c r="I275" s="13"/>
      <c r="J275" s="13"/>
      <c r="K275" s="13"/>
      <c r="L275" s="13"/>
      <c r="M275" s="13"/>
      <c r="N275" s="13"/>
      <c r="O275" s="13"/>
      <c r="P275" s="13"/>
      <c r="Q275" s="13"/>
      <c r="R275" s="13"/>
      <c r="S275" s="13"/>
      <c r="T275" s="13"/>
      <c r="U275" s="13"/>
      <c r="V275" s="13"/>
      <c r="W275" s="13"/>
    </row>
    <row r="276" spans="2:23">
      <c r="B276" s="13"/>
      <c r="C276" s="13"/>
      <c r="D276" s="13"/>
      <c r="E276" s="13"/>
      <c r="F276" s="13"/>
      <c r="G276" s="13"/>
      <c r="H276" s="13"/>
      <c r="I276" s="13"/>
      <c r="J276" s="13"/>
      <c r="K276" s="13"/>
      <c r="L276" s="13"/>
      <c r="M276" s="13"/>
      <c r="N276" s="13"/>
      <c r="O276" s="13"/>
      <c r="P276" s="13"/>
      <c r="Q276" s="13"/>
      <c r="R276" s="13"/>
      <c r="S276" s="13"/>
      <c r="T276" s="13"/>
      <c r="U276" s="13"/>
      <c r="V276" s="13"/>
      <c r="W276" s="13"/>
    </row>
    <row r="277" spans="2:23">
      <c r="B277" s="13"/>
      <c r="C277" s="13"/>
      <c r="D277" s="13"/>
      <c r="E277" s="13"/>
      <c r="F277" s="13"/>
      <c r="G277" s="13"/>
      <c r="H277" s="13"/>
      <c r="I277" s="13"/>
      <c r="J277" s="13"/>
      <c r="K277" s="13"/>
      <c r="L277" s="13"/>
      <c r="M277" s="13"/>
      <c r="N277" s="13"/>
      <c r="O277" s="13"/>
      <c r="P277" s="13"/>
      <c r="Q277" s="13"/>
      <c r="R277" s="13"/>
      <c r="S277" s="13"/>
      <c r="T277" s="13"/>
      <c r="U277" s="13"/>
      <c r="V277" s="13"/>
      <c r="W277" s="13"/>
    </row>
    <row r="278" spans="2:23">
      <c r="B278" s="13"/>
      <c r="C278" s="13"/>
      <c r="D278" s="13"/>
      <c r="E278" s="13"/>
      <c r="F278" s="13"/>
      <c r="G278" s="13"/>
      <c r="H278" s="13"/>
      <c r="I278" s="13"/>
      <c r="J278" s="13"/>
      <c r="K278" s="13"/>
      <c r="L278" s="13"/>
      <c r="M278" s="13"/>
      <c r="N278" s="13"/>
      <c r="O278" s="13"/>
      <c r="P278" s="13"/>
      <c r="Q278" s="13"/>
      <c r="R278" s="13"/>
      <c r="S278" s="13"/>
      <c r="T278" s="13"/>
      <c r="U278" s="13"/>
      <c r="V278" s="13"/>
      <c r="W278" s="13"/>
    </row>
    <row r="279" spans="2:23">
      <c r="B279" s="13"/>
      <c r="C279" s="13"/>
      <c r="D279" s="13"/>
      <c r="E279" s="13"/>
      <c r="F279" s="13"/>
      <c r="G279" s="13"/>
      <c r="H279" s="13"/>
      <c r="I279" s="13"/>
      <c r="J279" s="13"/>
      <c r="K279" s="13"/>
      <c r="L279" s="13"/>
      <c r="M279" s="13"/>
      <c r="N279" s="13"/>
      <c r="O279" s="13"/>
      <c r="P279" s="13"/>
      <c r="Q279" s="13"/>
      <c r="R279" s="13"/>
      <c r="S279" s="13"/>
      <c r="T279" s="13"/>
      <c r="U279" s="13"/>
      <c r="V279" s="13"/>
      <c r="W279" s="13"/>
    </row>
    <row r="280" spans="2:23">
      <c r="B280" s="13"/>
      <c r="C280" s="13"/>
      <c r="D280" s="13"/>
      <c r="E280" s="13"/>
      <c r="F280" s="13"/>
      <c r="G280" s="13"/>
      <c r="H280" s="13"/>
      <c r="I280" s="13"/>
      <c r="J280" s="13"/>
      <c r="K280" s="13"/>
      <c r="L280" s="13"/>
      <c r="M280" s="13"/>
      <c r="N280" s="13"/>
      <c r="O280" s="13"/>
      <c r="P280" s="13"/>
      <c r="Q280" s="13"/>
      <c r="R280" s="13"/>
      <c r="S280" s="13"/>
      <c r="T280" s="13"/>
      <c r="U280" s="13"/>
      <c r="V280" s="13"/>
      <c r="W280" s="13"/>
    </row>
    <row r="281" spans="2:23">
      <c r="B281" s="13"/>
      <c r="C281" s="13"/>
      <c r="D281" s="13"/>
      <c r="E281" s="13"/>
      <c r="F281" s="13"/>
      <c r="G281" s="13"/>
      <c r="H281" s="13"/>
      <c r="I281" s="13"/>
      <c r="J281" s="13"/>
      <c r="K281" s="13"/>
      <c r="L281" s="13"/>
      <c r="M281" s="13"/>
      <c r="N281" s="13"/>
      <c r="O281" s="13"/>
      <c r="P281" s="13"/>
      <c r="Q281" s="13"/>
      <c r="R281" s="13"/>
      <c r="S281" s="13"/>
      <c r="T281" s="13"/>
      <c r="U281" s="13"/>
      <c r="V281" s="13"/>
      <c r="W281" s="13"/>
    </row>
    <row r="282" spans="2:23">
      <c r="B282" s="13"/>
      <c r="C282" s="13"/>
      <c r="D282" s="13"/>
      <c r="E282" s="13"/>
      <c r="F282" s="13"/>
      <c r="G282" s="13"/>
      <c r="H282" s="13"/>
      <c r="I282" s="13"/>
      <c r="J282" s="13"/>
      <c r="K282" s="13"/>
      <c r="L282" s="13"/>
      <c r="M282" s="13"/>
      <c r="N282" s="13"/>
      <c r="O282" s="13"/>
      <c r="P282" s="13"/>
      <c r="Q282" s="13"/>
      <c r="R282" s="13"/>
      <c r="S282" s="13"/>
      <c r="T282" s="13"/>
      <c r="U282" s="13"/>
      <c r="V282" s="13"/>
      <c r="W282" s="13"/>
    </row>
    <row r="283" spans="2:23">
      <c r="B283" s="13"/>
      <c r="C283" s="13"/>
      <c r="D283" s="13"/>
      <c r="E283" s="13"/>
      <c r="F283" s="13"/>
      <c r="G283" s="13"/>
      <c r="H283" s="13"/>
      <c r="I283" s="13"/>
      <c r="J283" s="13"/>
      <c r="K283" s="13"/>
      <c r="L283" s="13"/>
      <c r="M283" s="13"/>
      <c r="N283" s="13"/>
      <c r="O283" s="13"/>
      <c r="P283" s="13"/>
      <c r="Q283" s="13"/>
      <c r="R283" s="13"/>
      <c r="S283" s="13"/>
      <c r="T283" s="13"/>
      <c r="U283" s="13"/>
      <c r="V283" s="13"/>
      <c r="W283" s="13"/>
    </row>
    <row r="284" spans="2:23">
      <c r="B284" s="13"/>
      <c r="C284" s="13"/>
      <c r="D284" s="13"/>
      <c r="E284" s="13"/>
      <c r="F284" s="13"/>
      <c r="G284" s="13"/>
      <c r="H284" s="13"/>
      <c r="I284" s="13"/>
      <c r="J284" s="13"/>
      <c r="K284" s="13"/>
      <c r="L284" s="13"/>
      <c r="M284" s="13"/>
      <c r="N284" s="13"/>
      <c r="O284" s="13"/>
      <c r="P284" s="13"/>
      <c r="Q284" s="13"/>
      <c r="R284" s="13"/>
      <c r="S284" s="13"/>
      <c r="T284" s="13"/>
      <c r="U284" s="13"/>
      <c r="V284" s="13"/>
      <c r="W284" s="13"/>
    </row>
    <row r="285" spans="2:23">
      <c r="B285" s="13"/>
      <c r="C285" s="13"/>
      <c r="D285" s="13"/>
      <c r="E285" s="13"/>
      <c r="F285" s="13"/>
      <c r="G285" s="13"/>
      <c r="H285" s="13"/>
      <c r="I285" s="13"/>
      <c r="J285" s="13"/>
      <c r="K285" s="13"/>
      <c r="L285" s="13"/>
      <c r="M285" s="13"/>
      <c r="N285" s="13"/>
      <c r="O285" s="13"/>
      <c r="P285" s="13"/>
      <c r="Q285" s="13"/>
      <c r="R285" s="13"/>
      <c r="S285" s="13"/>
      <c r="T285" s="13"/>
      <c r="U285" s="13"/>
      <c r="V285" s="13"/>
      <c r="W285" s="13"/>
    </row>
    <row r="286" spans="2:23">
      <c r="B286" s="13"/>
      <c r="C286" s="13"/>
      <c r="D286" s="13"/>
      <c r="E286" s="13"/>
      <c r="F286" s="13"/>
      <c r="G286" s="13"/>
      <c r="H286" s="13"/>
      <c r="I286" s="13"/>
      <c r="J286" s="13"/>
      <c r="K286" s="13"/>
      <c r="L286" s="13"/>
      <c r="M286" s="13"/>
      <c r="N286" s="13"/>
      <c r="O286" s="13"/>
      <c r="P286" s="13"/>
      <c r="Q286" s="13"/>
      <c r="R286" s="13"/>
      <c r="S286" s="13"/>
      <c r="T286" s="13"/>
      <c r="U286" s="13"/>
      <c r="V286" s="13"/>
      <c r="W286" s="13"/>
    </row>
    <row r="287" spans="2:23">
      <c r="B287" s="13"/>
      <c r="C287" s="13"/>
      <c r="D287" s="13"/>
      <c r="E287" s="13"/>
      <c r="F287" s="13"/>
      <c r="G287" s="13"/>
      <c r="H287" s="13"/>
      <c r="I287" s="13"/>
      <c r="J287" s="13"/>
      <c r="K287" s="13"/>
      <c r="L287" s="13"/>
      <c r="M287" s="13"/>
      <c r="N287" s="13"/>
      <c r="O287" s="13"/>
      <c r="P287" s="13"/>
      <c r="Q287" s="13"/>
      <c r="R287" s="13"/>
      <c r="S287" s="13"/>
      <c r="T287" s="13"/>
      <c r="U287" s="13"/>
      <c r="V287" s="13"/>
      <c r="W287" s="13"/>
    </row>
    <row r="288" spans="2:23">
      <c r="B288" s="13"/>
      <c r="C288" s="13"/>
      <c r="D288" s="13"/>
      <c r="E288" s="13"/>
      <c r="F288" s="13"/>
      <c r="G288" s="13"/>
      <c r="H288" s="13"/>
      <c r="I288" s="13"/>
      <c r="J288" s="13"/>
      <c r="K288" s="13"/>
      <c r="L288" s="13"/>
      <c r="M288" s="13"/>
      <c r="N288" s="13"/>
      <c r="O288" s="13"/>
      <c r="P288" s="13"/>
      <c r="Q288" s="13"/>
      <c r="R288" s="13"/>
      <c r="S288" s="13"/>
      <c r="T288" s="13"/>
      <c r="U288" s="13"/>
      <c r="V288" s="13"/>
      <c r="W288" s="13"/>
    </row>
    <row r="289" spans="2:23">
      <c r="B289" s="13"/>
      <c r="C289" s="13"/>
      <c r="D289" s="13"/>
      <c r="E289" s="13"/>
      <c r="F289" s="13"/>
      <c r="G289" s="13"/>
      <c r="H289" s="13"/>
      <c r="I289" s="13"/>
      <c r="J289" s="13"/>
      <c r="K289" s="13"/>
      <c r="L289" s="13"/>
      <c r="M289" s="13"/>
      <c r="N289" s="13"/>
      <c r="O289" s="13"/>
      <c r="P289" s="13"/>
      <c r="Q289" s="13"/>
      <c r="R289" s="13"/>
      <c r="S289" s="13"/>
      <c r="T289" s="13"/>
      <c r="U289" s="13"/>
      <c r="V289" s="13"/>
      <c r="W289" s="13"/>
    </row>
    <row r="290" spans="2:23">
      <c r="B290" s="13"/>
      <c r="C290" s="13"/>
      <c r="D290" s="13"/>
      <c r="E290" s="13"/>
      <c r="F290" s="13"/>
      <c r="G290" s="13"/>
      <c r="H290" s="13"/>
      <c r="I290" s="13"/>
      <c r="J290" s="13"/>
      <c r="K290" s="13"/>
      <c r="L290" s="13"/>
      <c r="M290" s="13"/>
      <c r="N290" s="13"/>
      <c r="O290" s="13"/>
      <c r="P290" s="13"/>
      <c r="Q290" s="13"/>
      <c r="R290" s="13"/>
      <c r="S290" s="13"/>
      <c r="T290" s="13"/>
      <c r="U290" s="13"/>
      <c r="V290" s="13"/>
      <c r="W290" s="13"/>
    </row>
    <row r="291" spans="2:23">
      <c r="B291" s="13"/>
      <c r="C291" s="13"/>
      <c r="D291" s="13"/>
      <c r="E291" s="13"/>
      <c r="F291" s="13"/>
      <c r="G291" s="13"/>
      <c r="H291" s="13"/>
      <c r="I291" s="13"/>
      <c r="J291" s="13"/>
      <c r="K291" s="13"/>
      <c r="L291" s="13"/>
      <c r="M291" s="13"/>
      <c r="N291" s="13"/>
      <c r="O291" s="13"/>
      <c r="P291" s="13"/>
      <c r="Q291" s="13"/>
      <c r="R291" s="13"/>
      <c r="S291" s="13"/>
      <c r="T291" s="13"/>
      <c r="U291" s="13"/>
      <c r="V291" s="13"/>
      <c r="W291" s="13"/>
    </row>
    <row r="292" spans="2:23">
      <c r="B292" s="13"/>
      <c r="C292" s="13"/>
      <c r="D292" s="13"/>
      <c r="E292" s="13"/>
      <c r="F292" s="13"/>
      <c r="G292" s="13"/>
      <c r="H292" s="13"/>
      <c r="I292" s="13"/>
      <c r="J292" s="13"/>
      <c r="K292" s="13"/>
      <c r="L292" s="13"/>
      <c r="M292" s="13"/>
      <c r="N292" s="13"/>
      <c r="O292" s="13"/>
      <c r="P292" s="13"/>
      <c r="Q292" s="13"/>
      <c r="R292" s="13"/>
      <c r="S292" s="13"/>
      <c r="T292" s="13"/>
      <c r="U292" s="13"/>
      <c r="V292" s="13"/>
      <c r="W292" s="13"/>
    </row>
    <row r="293" spans="2:23">
      <c r="B293" s="13"/>
      <c r="C293" s="13"/>
      <c r="D293" s="13"/>
      <c r="E293" s="13"/>
      <c r="F293" s="13"/>
      <c r="G293" s="13"/>
      <c r="H293" s="13"/>
      <c r="I293" s="13"/>
      <c r="J293" s="13"/>
      <c r="K293" s="13"/>
      <c r="L293" s="13"/>
      <c r="M293" s="13"/>
      <c r="N293" s="13"/>
      <c r="O293" s="13"/>
      <c r="P293" s="13"/>
      <c r="Q293" s="13"/>
      <c r="R293" s="13"/>
      <c r="S293" s="13"/>
      <c r="T293" s="13"/>
      <c r="U293" s="13"/>
      <c r="V293" s="13"/>
      <c r="W293" s="13"/>
    </row>
    <row r="294" spans="2:23">
      <c r="B294" s="13"/>
      <c r="C294" s="13"/>
      <c r="D294" s="13"/>
      <c r="E294" s="13"/>
      <c r="F294" s="13"/>
      <c r="G294" s="13"/>
      <c r="H294" s="13"/>
      <c r="I294" s="13"/>
      <c r="J294" s="13"/>
      <c r="K294" s="13"/>
      <c r="L294" s="13"/>
      <c r="M294" s="13"/>
      <c r="N294" s="13"/>
      <c r="O294" s="13"/>
      <c r="P294" s="13"/>
      <c r="Q294" s="13"/>
      <c r="R294" s="13"/>
      <c r="S294" s="13"/>
      <c r="T294" s="13"/>
      <c r="U294" s="13"/>
      <c r="V294" s="13"/>
      <c r="W294" s="13"/>
    </row>
    <row r="295" spans="2:23">
      <c r="B295" s="13"/>
      <c r="C295" s="13"/>
      <c r="D295" s="13"/>
      <c r="E295" s="13"/>
      <c r="F295" s="13"/>
      <c r="G295" s="13"/>
      <c r="H295" s="13"/>
      <c r="I295" s="13"/>
      <c r="J295" s="13"/>
      <c r="K295" s="13"/>
      <c r="L295" s="13"/>
      <c r="M295" s="13"/>
      <c r="N295" s="13"/>
      <c r="O295" s="13"/>
      <c r="P295" s="13"/>
      <c r="Q295" s="13"/>
      <c r="R295" s="13"/>
      <c r="S295" s="13"/>
      <c r="T295" s="13"/>
      <c r="U295" s="13"/>
      <c r="V295" s="13"/>
      <c r="W295" s="13"/>
    </row>
    <row r="296" spans="2:23">
      <c r="B296" s="13"/>
      <c r="C296" s="13"/>
      <c r="D296" s="13"/>
      <c r="E296" s="13"/>
      <c r="F296" s="13"/>
      <c r="G296" s="13"/>
      <c r="H296" s="13"/>
      <c r="I296" s="13"/>
      <c r="J296" s="13"/>
      <c r="K296" s="13"/>
      <c r="L296" s="13"/>
      <c r="M296" s="13"/>
      <c r="N296" s="13"/>
      <c r="O296" s="13"/>
      <c r="P296" s="13"/>
      <c r="Q296" s="13"/>
      <c r="R296" s="13"/>
      <c r="S296" s="13"/>
      <c r="T296" s="13"/>
      <c r="U296" s="13"/>
      <c r="V296" s="13"/>
      <c r="W296" s="13"/>
    </row>
    <row r="297" spans="2:23">
      <c r="B297" s="13"/>
      <c r="C297" s="13"/>
      <c r="D297" s="13"/>
      <c r="E297" s="13"/>
      <c r="F297" s="13"/>
      <c r="G297" s="13"/>
      <c r="H297" s="13"/>
      <c r="I297" s="13"/>
      <c r="J297" s="13"/>
      <c r="K297" s="13"/>
      <c r="L297" s="13"/>
      <c r="M297" s="13"/>
      <c r="N297" s="13"/>
      <c r="O297" s="13"/>
      <c r="P297" s="13"/>
      <c r="Q297" s="13"/>
      <c r="R297" s="13"/>
      <c r="S297" s="13"/>
      <c r="T297" s="13"/>
      <c r="U297" s="13"/>
      <c r="V297" s="13"/>
      <c r="W297" s="13"/>
    </row>
    <row r="298" spans="2:23">
      <c r="B298" s="13"/>
      <c r="C298" s="13"/>
      <c r="D298" s="13"/>
      <c r="E298" s="13"/>
      <c r="F298" s="13"/>
      <c r="G298" s="13"/>
      <c r="H298" s="13"/>
      <c r="I298" s="13"/>
      <c r="J298" s="13"/>
      <c r="K298" s="13"/>
      <c r="L298" s="13"/>
      <c r="M298" s="13"/>
      <c r="N298" s="13"/>
      <c r="O298" s="13"/>
      <c r="P298" s="13"/>
      <c r="Q298" s="13"/>
      <c r="R298" s="13"/>
      <c r="S298" s="13"/>
      <c r="T298" s="13"/>
      <c r="U298" s="13"/>
      <c r="V298" s="13"/>
      <c r="W298" s="13"/>
    </row>
    <row r="299" spans="2:23">
      <c r="B299" s="13"/>
      <c r="C299" s="13"/>
      <c r="D299" s="13"/>
      <c r="E299" s="13"/>
      <c r="F299" s="13"/>
      <c r="G299" s="13"/>
      <c r="H299" s="13"/>
      <c r="I299" s="13"/>
      <c r="J299" s="13"/>
      <c r="K299" s="13"/>
      <c r="L299" s="13"/>
      <c r="M299" s="13"/>
      <c r="N299" s="13"/>
      <c r="O299" s="13"/>
      <c r="P299" s="13"/>
      <c r="Q299" s="13"/>
      <c r="R299" s="13"/>
      <c r="S299" s="13"/>
      <c r="T299" s="13"/>
      <c r="U299" s="13"/>
      <c r="V299" s="13"/>
      <c r="W299" s="13"/>
    </row>
    <row r="300" spans="2:23">
      <c r="B300" s="13"/>
      <c r="C300" s="13"/>
      <c r="D300" s="13"/>
      <c r="E300" s="13"/>
      <c r="F300" s="13"/>
      <c r="G300" s="13"/>
      <c r="H300" s="13"/>
      <c r="I300" s="13"/>
      <c r="J300" s="13"/>
      <c r="K300" s="13"/>
      <c r="L300" s="13"/>
      <c r="M300" s="13"/>
      <c r="N300" s="13"/>
      <c r="O300" s="13"/>
      <c r="P300" s="13"/>
      <c r="Q300" s="13"/>
      <c r="R300" s="13"/>
      <c r="S300" s="13"/>
      <c r="T300" s="13"/>
      <c r="U300" s="13"/>
      <c r="V300" s="13"/>
      <c r="W300" s="13"/>
    </row>
    <row r="301" spans="2:23">
      <c r="B301" s="13"/>
      <c r="C301" s="13"/>
      <c r="D301" s="13"/>
      <c r="E301" s="13"/>
      <c r="F301" s="13"/>
      <c r="G301" s="13"/>
      <c r="H301" s="13"/>
      <c r="I301" s="13"/>
      <c r="J301" s="13"/>
      <c r="K301" s="13"/>
      <c r="L301" s="13"/>
      <c r="M301" s="13"/>
      <c r="N301" s="13"/>
      <c r="O301" s="13"/>
      <c r="P301" s="13"/>
      <c r="Q301" s="13"/>
      <c r="R301" s="13"/>
      <c r="S301" s="13"/>
      <c r="T301" s="13"/>
      <c r="U301" s="13"/>
      <c r="V301" s="13"/>
      <c r="W301" s="13"/>
    </row>
    <row r="302" spans="2:23">
      <c r="B302" s="13"/>
      <c r="C302" s="13"/>
      <c r="D302" s="13"/>
      <c r="E302" s="13"/>
      <c r="F302" s="13"/>
      <c r="G302" s="13"/>
      <c r="H302" s="13"/>
      <c r="I302" s="13"/>
      <c r="J302" s="13"/>
      <c r="K302" s="13"/>
      <c r="L302" s="13"/>
      <c r="M302" s="13"/>
      <c r="N302" s="13"/>
      <c r="O302" s="13"/>
      <c r="P302" s="13"/>
      <c r="Q302" s="13"/>
      <c r="R302" s="13"/>
      <c r="S302" s="13"/>
      <c r="T302" s="13"/>
      <c r="U302" s="13"/>
      <c r="V302" s="13"/>
      <c r="W302" s="13"/>
    </row>
    <row r="303" spans="2:23">
      <c r="B303" s="13"/>
      <c r="C303" s="13"/>
      <c r="D303" s="13"/>
      <c r="E303" s="13"/>
      <c r="F303" s="13"/>
      <c r="G303" s="13"/>
      <c r="H303" s="13"/>
      <c r="I303" s="13"/>
      <c r="J303" s="13"/>
      <c r="K303" s="13"/>
      <c r="L303" s="13"/>
      <c r="M303" s="13"/>
      <c r="N303" s="13"/>
      <c r="O303" s="13"/>
      <c r="P303" s="13"/>
      <c r="Q303" s="13"/>
      <c r="R303" s="13"/>
      <c r="S303" s="13"/>
      <c r="T303" s="13"/>
      <c r="U303" s="13"/>
      <c r="V303" s="13"/>
      <c r="W303" s="13"/>
    </row>
    <row r="304" spans="2:23">
      <c r="B304" s="13"/>
      <c r="C304" s="13"/>
      <c r="D304" s="13"/>
      <c r="E304" s="13"/>
      <c r="F304" s="13"/>
      <c r="G304" s="13"/>
      <c r="H304" s="13"/>
      <c r="I304" s="13"/>
      <c r="J304" s="13"/>
      <c r="K304" s="13"/>
      <c r="L304" s="13"/>
      <c r="M304" s="13"/>
      <c r="N304" s="13"/>
      <c r="O304" s="13"/>
      <c r="P304" s="13"/>
      <c r="Q304" s="13"/>
      <c r="R304" s="13"/>
      <c r="S304" s="13"/>
      <c r="T304" s="13"/>
      <c r="U304" s="13"/>
      <c r="V304" s="13"/>
      <c r="W304" s="13"/>
    </row>
    <row r="305" spans="2:23">
      <c r="B305" s="13"/>
      <c r="C305" s="13"/>
      <c r="D305" s="13"/>
      <c r="E305" s="13"/>
      <c r="F305" s="13"/>
      <c r="G305" s="13"/>
      <c r="H305" s="13"/>
      <c r="I305" s="13"/>
      <c r="J305" s="13"/>
      <c r="K305" s="13"/>
      <c r="L305" s="13"/>
      <c r="M305" s="13"/>
      <c r="N305" s="13"/>
      <c r="O305" s="13"/>
      <c r="P305" s="13"/>
      <c r="Q305" s="13"/>
      <c r="R305" s="13"/>
      <c r="S305" s="13"/>
      <c r="T305" s="13"/>
      <c r="U305" s="13"/>
      <c r="V305" s="13"/>
      <c r="W305" s="13"/>
    </row>
    <row r="306" spans="2:23">
      <c r="B306" s="13"/>
      <c r="C306" s="13"/>
      <c r="D306" s="13"/>
      <c r="E306" s="13"/>
      <c r="F306" s="13"/>
      <c r="G306" s="13"/>
      <c r="H306" s="13"/>
      <c r="I306" s="13"/>
      <c r="J306" s="13"/>
      <c r="K306" s="13"/>
      <c r="L306" s="13"/>
      <c r="M306" s="13"/>
      <c r="N306" s="13"/>
      <c r="O306" s="13"/>
      <c r="P306" s="13"/>
      <c r="Q306" s="13"/>
      <c r="R306" s="13"/>
      <c r="S306" s="13"/>
      <c r="T306" s="13"/>
      <c r="U306" s="13"/>
      <c r="V306" s="13"/>
      <c r="W306" s="13"/>
    </row>
    <row r="307" spans="2:23">
      <c r="B307" s="13"/>
      <c r="C307" s="13"/>
      <c r="D307" s="13"/>
      <c r="E307" s="13"/>
      <c r="F307" s="13"/>
      <c r="G307" s="13"/>
      <c r="H307" s="13"/>
      <c r="I307" s="13"/>
      <c r="J307" s="13"/>
      <c r="K307" s="13"/>
      <c r="L307" s="13"/>
      <c r="M307" s="13"/>
      <c r="N307" s="13"/>
      <c r="O307" s="13"/>
      <c r="P307" s="13"/>
      <c r="Q307" s="13"/>
      <c r="R307" s="13"/>
      <c r="S307" s="13"/>
      <c r="T307" s="13"/>
      <c r="U307" s="13"/>
      <c r="V307" s="13"/>
      <c r="W307" s="13"/>
    </row>
    <row r="308" spans="2:23">
      <c r="B308" s="13"/>
      <c r="C308" s="13"/>
      <c r="D308" s="13"/>
      <c r="E308" s="13"/>
      <c r="F308" s="13"/>
      <c r="G308" s="13"/>
      <c r="H308" s="13"/>
      <c r="I308" s="13"/>
      <c r="J308" s="13"/>
      <c r="K308" s="13"/>
      <c r="L308" s="13"/>
      <c r="M308" s="13"/>
      <c r="N308" s="13"/>
      <c r="O308" s="13"/>
      <c r="P308" s="13"/>
      <c r="Q308" s="13"/>
      <c r="R308" s="13"/>
      <c r="S308" s="13"/>
      <c r="T308" s="13"/>
      <c r="U308" s="13"/>
      <c r="V308" s="13"/>
      <c r="W308" s="13"/>
    </row>
    <row r="309" spans="2:23">
      <c r="B309" s="13"/>
      <c r="C309" s="13"/>
      <c r="D309" s="13"/>
      <c r="E309" s="13"/>
      <c r="F309" s="13"/>
      <c r="G309" s="13"/>
      <c r="H309" s="13"/>
      <c r="I309" s="13"/>
      <c r="J309" s="13"/>
      <c r="K309" s="13"/>
      <c r="L309" s="13"/>
      <c r="M309" s="13"/>
      <c r="N309" s="13"/>
      <c r="O309" s="13"/>
      <c r="P309" s="13"/>
      <c r="Q309" s="13"/>
      <c r="R309" s="13"/>
      <c r="S309" s="13"/>
      <c r="T309" s="13"/>
      <c r="U309" s="13"/>
      <c r="V309" s="13"/>
      <c r="W309" s="13"/>
    </row>
    <row r="310" spans="2:23">
      <c r="B310" s="13"/>
      <c r="C310" s="13"/>
      <c r="D310" s="13"/>
      <c r="E310" s="13"/>
      <c r="F310" s="13"/>
      <c r="G310" s="13"/>
      <c r="H310" s="13"/>
      <c r="I310" s="13"/>
      <c r="J310" s="13"/>
      <c r="K310" s="13"/>
      <c r="L310" s="13"/>
      <c r="M310" s="13"/>
      <c r="N310" s="13"/>
      <c r="O310" s="13"/>
      <c r="P310" s="13"/>
      <c r="Q310" s="13"/>
      <c r="R310" s="13"/>
      <c r="S310" s="13"/>
      <c r="T310" s="13"/>
      <c r="U310" s="13"/>
      <c r="V310" s="13"/>
      <c r="W310" s="13"/>
    </row>
    <row r="311" spans="2:23">
      <c r="B311" s="13"/>
      <c r="C311" s="13"/>
      <c r="D311" s="13"/>
      <c r="E311" s="13"/>
      <c r="F311" s="13"/>
      <c r="G311" s="13"/>
      <c r="H311" s="13"/>
      <c r="I311" s="13"/>
      <c r="J311" s="13"/>
      <c r="K311" s="13"/>
      <c r="L311" s="13"/>
      <c r="M311" s="13"/>
      <c r="N311" s="13"/>
      <c r="O311" s="13"/>
      <c r="P311" s="13"/>
      <c r="Q311" s="13"/>
      <c r="R311" s="13"/>
      <c r="S311" s="13"/>
      <c r="T311" s="13"/>
      <c r="U311" s="13"/>
      <c r="V311" s="13"/>
      <c r="W311" s="13"/>
    </row>
    <row r="312" spans="2:23">
      <c r="B312" s="13"/>
      <c r="C312" s="13"/>
      <c r="D312" s="13"/>
      <c r="E312" s="13"/>
      <c r="F312" s="13"/>
      <c r="G312" s="13"/>
      <c r="H312" s="13"/>
      <c r="I312" s="13"/>
      <c r="J312" s="13"/>
      <c r="K312" s="13"/>
      <c r="L312" s="13"/>
      <c r="M312" s="13"/>
      <c r="N312" s="13"/>
      <c r="O312" s="13"/>
      <c r="P312" s="13"/>
      <c r="Q312" s="13"/>
      <c r="R312" s="13"/>
      <c r="S312" s="13"/>
      <c r="T312" s="13"/>
      <c r="U312" s="13"/>
      <c r="V312" s="13"/>
      <c r="W312" s="13"/>
    </row>
    <row r="313" spans="2:23">
      <c r="B313" s="13"/>
      <c r="C313" s="13"/>
      <c r="D313" s="13"/>
      <c r="E313" s="13"/>
      <c r="F313" s="13"/>
      <c r="G313" s="13"/>
      <c r="H313" s="13"/>
      <c r="I313" s="13"/>
      <c r="J313" s="13"/>
      <c r="K313" s="13"/>
      <c r="L313" s="13"/>
      <c r="M313" s="13"/>
      <c r="N313" s="13"/>
      <c r="O313" s="13"/>
      <c r="P313" s="13"/>
      <c r="Q313" s="13"/>
      <c r="R313" s="13"/>
      <c r="S313" s="13"/>
      <c r="T313" s="13"/>
      <c r="U313" s="13"/>
      <c r="V313" s="13"/>
      <c r="W313" s="13"/>
    </row>
    <row r="314" spans="2:23">
      <c r="B314" s="13"/>
      <c r="C314" s="13"/>
      <c r="D314" s="13"/>
      <c r="E314" s="13"/>
      <c r="F314" s="13"/>
      <c r="G314" s="13"/>
      <c r="H314" s="13"/>
      <c r="I314" s="13"/>
      <c r="J314" s="13"/>
      <c r="K314" s="13"/>
      <c r="L314" s="13"/>
      <c r="M314" s="13"/>
      <c r="N314" s="13"/>
      <c r="O314" s="13"/>
      <c r="P314" s="13"/>
      <c r="Q314" s="13"/>
      <c r="R314" s="13"/>
      <c r="S314" s="13"/>
      <c r="T314" s="13"/>
      <c r="U314" s="13"/>
      <c r="V314" s="13"/>
      <c r="W314" s="13"/>
    </row>
    <row r="315" spans="2:23">
      <c r="B315" s="13"/>
      <c r="C315" s="13"/>
      <c r="D315" s="13"/>
      <c r="E315" s="13"/>
      <c r="F315" s="13"/>
      <c r="G315" s="13"/>
      <c r="H315" s="13"/>
      <c r="I315" s="13"/>
      <c r="J315" s="13"/>
      <c r="K315" s="13"/>
      <c r="L315" s="13"/>
      <c r="M315" s="13"/>
      <c r="N315" s="13"/>
      <c r="O315" s="13"/>
      <c r="P315" s="13"/>
      <c r="Q315" s="13"/>
      <c r="R315" s="13"/>
      <c r="S315" s="13"/>
      <c r="T315" s="13"/>
      <c r="U315" s="13"/>
      <c r="V315" s="13"/>
      <c r="W315" s="13"/>
    </row>
    <row r="316" spans="2:23">
      <c r="B316" s="13"/>
      <c r="C316" s="13"/>
      <c r="D316" s="13"/>
      <c r="E316" s="13"/>
      <c r="F316" s="13"/>
      <c r="G316" s="13"/>
      <c r="H316" s="13"/>
      <c r="I316" s="13"/>
      <c r="J316" s="13"/>
      <c r="K316" s="13"/>
      <c r="L316" s="13"/>
      <c r="M316" s="13"/>
      <c r="N316" s="13"/>
      <c r="O316" s="13"/>
      <c r="P316" s="13"/>
      <c r="Q316" s="13"/>
      <c r="R316" s="13"/>
      <c r="S316" s="13"/>
      <c r="T316" s="13"/>
      <c r="U316" s="13"/>
      <c r="V316" s="13"/>
      <c r="W316" s="13"/>
    </row>
    <row r="317" spans="2:23">
      <c r="B317" s="13"/>
      <c r="C317" s="13"/>
      <c r="D317" s="13"/>
      <c r="E317" s="13"/>
      <c r="F317" s="13"/>
      <c r="G317" s="13"/>
      <c r="H317" s="13"/>
      <c r="I317" s="13"/>
      <c r="J317" s="13"/>
      <c r="K317" s="13"/>
      <c r="L317" s="13"/>
      <c r="M317" s="13"/>
      <c r="N317" s="13"/>
      <c r="O317" s="13"/>
      <c r="P317" s="13"/>
      <c r="Q317" s="13"/>
      <c r="R317" s="13"/>
      <c r="S317" s="13"/>
      <c r="T317" s="13"/>
      <c r="U317" s="13"/>
      <c r="V317" s="13"/>
      <c r="W317" s="13"/>
    </row>
    <row r="318" spans="2:23">
      <c r="B318" s="13"/>
      <c r="C318" s="13"/>
      <c r="D318" s="13"/>
      <c r="E318" s="13"/>
      <c r="F318" s="13"/>
      <c r="G318" s="13"/>
      <c r="H318" s="13"/>
      <c r="I318" s="13"/>
      <c r="J318" s="13"/>
      <c r="K318" s="13"/>
      <c r="L318" s="13"/>
      <c r="M318" s="13"/>
      <c r="N318" s="13"/>
      <c r="O318" s="13"/>
      <c r="P318" s="13"/>
      <c r="Q318" s="13"/>
      <c r="R318" s="13"/>
      <c r="S318" s="13"/>
      <c r="T318" s="13"/>
      <c r="U318" s="13"/>
      <c r="V318" s="13"/>
      <c r="W318" s="13"/>
    </row>
    <row r="319" spans="2:23">
      <c r="B319" s="13"/>
      <c r="C319" s="13"/>
      <c r="D319" s="13"/>
      <c r="E319" s="13"/>
      <c r="F319" s="13"/>
      <c r="G319" s="13"/>
      <c r="H319" s="13"/>
      <c r="I319" s="13"/>
      <c r="J319" s="13"/>
      <c r="K319" s="13"/>
      <c r="L319" s="13"/>
      <c r="M319" s="13"/>
      <c r="N319" s="13"/>
      <c r="O319" s="13"/>
      <c r="P319" s="13"/>
      <c r="Q319" s="13"/>
      <c r="R319" s="13"/>
      <c r="S319" s="13"/>
      <c r="T319" s="13"/>
      <c r="U319" s="13"/>
      <c r="V319" s="13"/>
      <c r="W319" s="13"/>
    </row>
    <row r="320" spans="2:23">
      <c r="B320" s="13"/>
      <c r="C320" s="13"/>
      <c r="D320" s="13"/>
      <c r="E320" s="13"/>
      <c r="F320" s="13"/>
      <c r="G320" s="13"/>
      <c r="H320" s="13"/>
      <c r="I320" s="13"/>
      <c r="J320" s="13"/>
      <c r="K320" s="13"/>
      <c r="L320" s="13"/>
      <c r="M320" s="13"/>
      <c r="N320" s="13"/>
      <c r="O320" s="13"/>
      <c r="P320" s="13"/>
      <c r="Q320" s="13"/>
      <c r="R320" s="13"/>
      <c r="S320" s="13"/>
      <c r="T320" s="13"/>
      <c r="U320" s="13"/>
      <c r="V320" s="13"/>
      <c r="W320" s="13"/>
    </row>
    <row r="321" spans="2:23">
      <c r="B321" s="13"/>
      <c r="C321" s="13"/>
      <c r="D321" s="13"/>
      <c r="E321" s="13"/>
      <c r="F321" s="13"/>
      <c r="G321" s="13"/>
      <c r="H321" s="13"/>
      <c r="I321" s="13"/>
      <c r="J321" s="13"/>
      <c r="K321" s="13"/>
      <c r="L321" s="13"/>
      <c r="M321" s="13"/>
      <c r="N321" s="13"/>
      <c r="O321" s="13"/>
      <c r="P321" s="13"/>
      <c r="Q321" s="13"/>
      <c r="R321" s="13"/>
      <c r="S321" s="13"/>
      <c r="T321" s="13"/>
      <c r="U321" s="13"/>
      <c r="V321" s="13"/>
      <c r="W321" s="13"/>
    </row>
    <row r="322" spans="2:23">
      <c r="B322" s="13"/>
      <c r="C322" s="13"/>
      <c r="D322" s="13"/>
      <c r="E322" s="13"/>
      <c r="F322" s="13"/>
      <c r="G322" s="13"/>
      <c r="H322" s="13"/>
      <c r="I322" s="13"/>
      <c r="J322" s="13"/>
      <c r="K322" s="13"/>
      <c r="L322" s="13"/>
      <c r="M322" s="13"/>
      <c r="N322" s="13"/>
      <c r="O322" s="13"/>
      <c r="P322" s="13"/>
      <c r="Q322" s="13"/>
      <c r="R322" s="13"/>
      <c r="S322" s="13"/>
      <c r="T322" s="13"/>
      <c r="U322" s="13"/>
      <c r="V322" s="13"/>
      <c r="W322" s="13"/>
    </row>
    <row r="323" spans="2:23">
      <c r="B323" s="13"/>
      <c r="C323" s="13"/>
      <c r="D323" s="13"/>
      <c r="E323" s="13"/>
      <c r="F323" s="13"/>
      <c r="G323" s="13"/>
      <c r="H323" s="13"/>
      <c r="I323" s="13"/>
      <c r="J323" s="13"/>
      <c r="K323" s="13"/>
      <c r="L323" s="13"/>
      <c r="M323" s="13"/>
      <c r="N323" s="13"/>
      <c r="O323" s="13"/>
      <c r="P323" s="13"/>
      <c r="Q323" s="13"/>
      <c r="R323" s="13"/>
      <c r="S323" s="13"/>
      <c r="T323" s="13"/>
      <c r="U323" s="13"/>
      <c r="V323" s="13"/>
      <c r="W323" s="13"/>
    </row>
    <row r="324" spans="2:23">
      <c r="B324" s="13"/>
      <c r="C324" s="13"/>
      <c r="D324" s="13"/>
      <c r="E324" s="13"/>
      <c r="F324" s="13"/>
      <c r="G324" s="13"/>
      <c r="H324" s="13"/>
      <c r="I324" s="13"/>
      <c r="J324" s="13"/>
      <c r="K324" s="13"/>
      <c r="L324" s="13"/>
      <c r="M324" s="13"/>
      <c r="N324" s="13"/>
      <c r="O324" s="13"/>
      <c r="P324" s="13"/>
      <c r="Q324" s="13"/>
      <c r="R324" s="13"/>
      <c r="S324" s="13"/>
      <c r="T324" s="13"/>
      <c r="U324" s="13"/>
      <c r="V324" s="13"/>
      <c r="W324" s="13"/>
    </row>
    <row r="325" spans="2:23">
      <c r="B325" s="13"/>
      <c r="C325" s="13"/>
      <c r="D325" s="13"/>
      <c r="E325" s="13"/>
      <c r="F325" s="13"/>
      <c r="G325" s="13"/>
      <c r="H325" s="13"/>
      <c r="I325" s="13"/>
      <c r="J325" s="13"/>
      <c r="K325" s="13"/>
      <c r="L325" s="13"/>
      <c r="M325" s="13"/>
      <c r="N325" s="13"/>
      <c r="O325" s="13"/>
      <c r="P325" s="13"/>
      <c r="Q325" s="13"/>
      <c r="R325" s="13"/>
      <c r="S325" s="13"/>
      <c r="T325" s="13"/>
      <c r="U325" s="13"/>
      <c r="V325" s="13"/>
      <c r="W325" s="13"/>
    </row>
    <row r="326" spans="2:23">
      <c r="B326" s="13"/>
      <c r="C326" s="13"/>
      <c r="D326" s="13"/>
      <c r="E326" s="13"/>
      <c r="F326" s="13"/>
      <c r="G326" s="13"/>
      <c r="H326" s="13"/>
      <c r="I326" s="13"/>
      <c r="J326" s="13"/>
      <c r="K326" s="13"/>
      <c r="L326" s="13"/>
      <c r="M326" s="13"/>
      <c r="N326" s="13"/>
      <c r="O326" s="13"/>
      <c r="P326" s="13"/>
      <c r="Q326" s="13"/>
      <c r="R326" s="13"/>
      <c r="S326" s="13"/>
      <c r="T326" s="13"/>
      <c r="U326" s="13"/>
      <c r="V326" s="13"/>
      <c r="W326" s="13"/>
    </row>
    <row r="327" spans="2:23">
      <c r="B327" s="13"/>
      <c r="C327" s="13"/>
      <c r="D327" s="13"/>
      <c r="E327" s="13"/>
      <c r="F327" s="13"/>
      <c r="G327" s="13"/>
      <c r="H327" s="13"/>
      <c r="I327" s="13"/>
      <c r="J327" s="13"/>
      <c r="K327" s="13"/>
      <c r="L327" s="13"/>
      <c r="M327" s="13"/>
      <c r="N327" s="13"/>
      <c r="O327" s="13"/>
      <c r="P327" s="13"/>
      <c r="Q327" s="13"/>
      <c r="R327" s="13"/>
      <c r="S327" s="13"/>
      <c r="T327" s="13"/>
      <c r="U327" s="13"/>
      <c r="V327" s="13"/>
      <c r="W327" s="13"/>
    </row>
    <row r="328" spans="2:23">
      <c r="B328" s="13"/>
      <c r="C328" s="13"/>
      <c r="D328" s="13"/>
      <c r="E328" s="13"/>
      <c r="F328" s="13"/>
      <c r="G328" s="13"/>
      <c r="H328" s="13"/>
      <c r="I328" s="13"/>
      <c r="J328" s="13"/>
      <c r="K328" s="13"/>
      <c r="L328" s="13"/>
      <c r="M328" s="13"/>
      <c r="N328" s="13"/>
      <c r="O328" s="13"/>
      <c r="P328" s="13"/>
      <c r="Q328" s="13"/>
      <c r="R328" s="13"/>
      <c r="S328" s="13"/>
      <c r="T328" s="13"/>
      <c r="U328" s="13"/>
      <c r="V328" s="13"/>
      <c r="W328" s="13"/>
    </row>
    <row r="329" spans="2:23">
      <c r="B329" s="13"/>
      <c r="C329" s="13"/>
      <c r="D329" s="13"/>
      <c r="E329" s="13"/>
      <c r="F329" s="13"/>
      <c r="G329" s="13"/>
      <c r="H329" s="13"/>
      <c r="I329" s="13"/>
      <c r="J329" s="13"/>
      <c r="K329" s="13"/>
      <c r="L329" s="13"/>
      <c r="M329" s="13"/>
      <c r="N329" s="13"/>
      <c r="O329" s="13"/>
      <c r="P329" s="13"/>
      <c r="Q329" s="13"/>
      <c r="R329" s="13"/>
      <c r="S329" s="13"/>
      <c r="T329" s="13"/>
      <c r="U329" s="13"/>
      <c r="V329" s="13"/>
      <c r="W329" s="13"/>
    </row>
    <row r="330" spans="2:23">
      <c r="B330" s="13"/>
      <c r="C330" s="13"/>
      <c r="D330" s="13"/>
      <c r="E330" s="13"/>
      <c r="F330" s="13"/>
      <c r="G330" s="13"/>
      <c r="H330" s="13"/>
      <c r="I330" s="13"/>
      <c r="J330" s="13"/>
      <c r="K330" s="13"/>
      <c r="L330" s="13"/>
      <c r="M330" s="13"/>
      <c r="N330" s="13"/>
      <c r="O330" s="13"/>
      <c r="P330" s="13"/>
      <c r="Q330" s="13"/>
      <c r="R330" s="13"/>
      <c r="S330" s="13"/>
      <c r="T330" s="13"/>
      <c r="U330" s="13"/>
      <c r="V330" s="13"/>
      <c r="W330" s="13"/>
    </row>
    <row r="331" spans="2:23">
      <c r="B331" s="13"/>
      <c r="C331" s="13"/>
      <c r="D331" s="13"/>
      <c r="E331" s="13"/>
      <c r="F331" s="13"/>
      <c r="G331" s="13"/>
      <c r="H331" s="13"/>
      <c r="I331" s="13"/>
      <c r="J331" s="13"/>
      <c r="K331" s="13"/>
      <c r="L331" s="13"/>
      <c r="M331" s="13"/>
      <c r="N331" s="13"/>
      <c r="O331" s="13"/>
      <c r="P331" s="13"/>
      <c r="Q331" s="13"/>
      <c r="R331" s="13"/>
      <c r="S331" s="13"/>
      <c r="T331" s="13"/>
      <c r="U331" s="13"/>
      <c r="V331" s="13"/>
      <c r="W331" s="13"/>
    </row>
    <row r="332" spans="2:23">
      <c r="B332" s="13"/>
      <c r="C332" s="13"/>
      <c r="D332" s="13"/>
      <c r="E332" s="13"/>
      <c r="F332" s="13"/>
      <c r="G332" s="13"/>
      <c r="H332" s="13"/>
      <c r="I332" s="13"/>
      <c r="J332" s="13"/>
      <c r="K332" s="13"/>
      <c r="L332" s="13"/>
      <c r="M332" s="13"/>
      <c r="N332" s="13"/>
      <c r="O332" s="13"/>
      <c r="P332" s="13"/>
      <c r="Q332" s="13"/>
      <c r="R332" s="13"/>
      <c r="S332" s="13"/>
      <c r="T332" s="13"/>
      <c r="U332" s="13"/>
      <c r="V332" s="13"/>
      <c r="W332" s="13"/>
    </row>
    <row r="333" spans="2:23">
      <c r="B333" s="13"/>
      <c r="C333" s="13"/>
      <c r="D333" s="13"/>
      <c r="E333" s="13"/>
      <c r="F333" s="13"/>
      <c r="G333" s="13"/>
      <c r="H333" s="13"/>
      <c r="I333" s="13"/>
      <c r="J333" s="13"/>
      <c r="K333" s="13"/>
      <c r="L333" s="13"/>
      <c r="M333" s="13"/>
      <c r="N333" s="13"/>
      <c r="O333" s="13"/>
      <c r="P333" s="13"/>
      <c r="Q333" s="13"/>
      <c r="R333" s="13"/>
      <c r="S333" s="13"/>
      <c r="T333" s="13"/>
      <c r="U333" s="13"/>
      <c r="V333" s="13"/>
      <c r="W333" s="13"/>
    </row>
    <row r="334" spans="2:23">
      <c r="B334" s="13"/>
      <c r="C334" s="13"/>
      <c r="D334" s="13"/>
      <c r="E334" s="13"/>
      <c r="F334" s="13"/>
      <c r="G334" s="13"/>
      <c r="H334" s="13"/>
      <c r="I334" s="13"/>
      <c r="J334" s="13"/>
      <c r="K334" s="13"/>
      <c r="L334" s="13"/>
      <c r="M334" s="13"/>
      <c r="N334" s="13"/>
      <c r="O334" s="13"/>
      <c r="P334" s="13"/>
      <c r="Q334" s="13"/>
      <c r="R334" s="13"/>
      <c r="S334" s="13"/>
      <c r="T334" s="13"/>
      <c r="U334" s="13"/>
      <c r="V334" s="13"/>
      <c r="W334" s="13"/>
    </row>
    <row r="335" spans="2:23">
      <c r="B335" s="13"/>
      <c r="C335" s="13"/>
      <c r="D335" s="13"/>
      <c r="E335" s="13"/>
      <c r="F335" s="13"/>
      <c r="G335" s="13"/>
      <c r="H335" s="13"/>
      <c r="I335" s="13"/>
      <c r="J335" s="13"/>
      <c r="K335" s="13"/>
      <c r="L335" s="13"/>
      <c r="M335" s="13"/>
      <c r="N335" s="13"/>
      <c r="O335" s="13"/>
      <c r="P335" s="13"/>
      <c r="Q335" s="13"/>
      <c r="R335" s="13"/>
      <c r="S335" s="13"/>
      <c r="T335" s="13"/>
      <c r="U335" s="13"/>
      <c r="V335" s="13"/>
      <c r="W335" s="13"/>
    </row>
    <row r="336" spans="2:23">
      <c r="B336" s="13"/>
      <c r="C336" s="13"/>
      <c r="D336" s="13"/>
      <c r="E336" s="13"/>
      <c r="F336" s="13"/>
      <c r="G336" s="13"/>
      <c r="H336" s="13"/>
      <c r="I336" s="13"/>
      <c r="J336" s="13"/>
      <c r="K336" s="13"/>
      <c r="L336" s="13"/>
      <c r="M336" s="13"/>
      <c r="N336" s="13"/>
      <c r="O336" s="13"/>
      <c r="P336" s="13"/>
      <c r="Q336" s="13"/>
      <c r="R336" s="13"/>
      <c r="S336" s="13"/>
      <c r="T336" s="13"/>
      <c r="U336" s="13"/>
      <c r="V336" s="13"/>
      <c r="W336" s="13"/>
    </row>
    <row r="337" spans="2:23">
      <c r="B337" s="13"/>
      <c r="C337" s="13"/>
      <c r="D337" s="13"/>
      <c r="E337" s="13"/>
      <c r="F337" s="13"/>
      <c r="G337" s="13"/>
      <c r="H337" s="13"/>
      <c r="I337" s="13"/>
      <c r="J337" s="13"/>
      <c r="K337" s="13"/>
      <c r="L337" s="13"/>
      <c r="M337" s="13"/>
      <c r="N337" s="13"/>
      <c r="O337" s="13"/>
      <c r="P337" s="13"/>
      <c r="Q337" s="13"/>
      <c r="R337" s="13"/>
      <c r="S337" s="13"/>
      <c r="T337" s="13"/>
      <c r="U337" s="13"/>
      <c r="V337" s="13"/>
      <c r="W337" s="13"/>
    </row>
    <row r="338" spans="2:23">
      <c r="B338" s="13"/>
      <c r="C338" s="13"/>
      <c r="D338" s="13"/>
      <c r="E338" s="13"/>
      <c r="F338" s="13"/>
      <c r="G338" s="13"/>
      <c r="H338" s="13"/>
      <c r="I338" s="13"/>
      <c r="J338" s="13"/>
      <c r="K338" s="13"/>
      <c r="L338" s="13"/>
      <c r="M338" s="13"/>
      <c r="N338" s="13"/>
      <c r="O338" s="13"/>
      <c r="P338" s="13"/>
      <c r="Q338" s="13"/>
      <c r="R338" s="13"/>
      <c r="S338" s="13"/>
      <c r="T338" s="13"/>
      <c r="U338" s="13"/>
      <c r="V338" s="13"/>
      <c r="W338" s="13"/>
    </row>
    <row r="339" spans="2:23">
      <c r="B339" s="13"/>
      <c r="C339" s="13"/>
      <c r="D339" s="13"/>
      <c r="E339" s="13"/>
      <c r="F339" s="13"/>
      <c r="G339" s="13"/>
      <c r="H339" s="13"/>
      <c r="I339" s="13"/>
      <c r="J339" s="13"/>
      <c r="K339" s="13"/>
      <c r="L339" s="13"/>
      <c r="M339" s="13"/>
      <c r="N339" s="13"/>
      <c r="O339" s="13"/>
      <c r="P339" s="13"/>
      <c r="Q339" s="13"/>
      <c r="R339" s="13"/>
      <c r="S339" s="13"/>
      <c r="T339" s="13"/>
      <c r="U339" s="13"/>
      <c r="V339" s="13"/>
      <c r="W339" s="13"/>
    </row>
    <row r="340" spans="2:23">
      <c r="B340" s="13"/>
      <c r="C340" s="13"/>
      <c r="D340" s="13"/>
      <c r="E340" s="13"/>
      <c r="F340" s="13"/>
      <c r="G340" s="13"/>
      <c r="H340" s="13"/>
      <c r="I340" s="13"/>
      <c r="J340" s="13"/>
      <c r="K340" s="13"/>
      <c r="L340" s="13"/>
      <c r="M340" s="13"/>
      <c r="N340" s="13"/>
      <c r="O340" s="13"/>
      <c r="P340" s="13"/>
      <c r="Q340" s="13"/>
      <c r="R340" s="13"/>
      <c r="S340" s="13"/>
      <c r="T340" s="13"/>
      <c r="U340" s="13"/>
      <c r="V340" s="13"/>
      <c r="W340" s="13"/>
    </row>
    <row r="341" spans="2:23">
      <c r="B341" s="13"/>
      <c r="C341" s="13"/>
      <c r="D341" s="13"/>
      <c r="E341" s="13"/>
      <c r="F341" s="13"/>
      <c r="G341" s="13"/>
      <c r="H341" s="13"/>
      <c r="I341" s="13"/>
      <c r="J341" s="13"/>
      <c r="K341" s="13"/>
      <c r="L341" s="13"/>
      <c r="M341" s="13"/>
      <c r="N341" s="13"/>
      <c r="O341" s="13"/>
      <c r="P341" s="13"/>
      <c r="Q341" s="13"/>
      <c r="R341" s="13"/>
      <c r="S341" s="13"/>
      <c r="T341" s="13"/>
      <c r="U341" s="13"/>
      <c r="V341" s="13"/>
      <c r="W341" s="13"/>
    </row>
    <row r="342" spans="2:23">
      <c r="B342" s="13"/>
      <c r="C342" s="13"/>
      <c r="D342" s="13"/>
      <c r="E342" s="13"/>
      <c r="F342" s="13"/>
      <c r="G342" s="13"/>
      <c r="H342" s="13"/>
      <c r="I342" s="13"/>
      <c r="J342" s="13"/>
      <c r="K342" s="13"/>
      <c r="L342" s="13"/>
      <c r="M342" s="13"/>
      <c r="N342" s="13"/>
      <c r="O342" s="13"/>
      <c r="P342" s="13"/>
      <c r="Q342" s="13"/>
      <c r="R342" s="13"/>
      <c r="S342" s="13"/>
      <c r="T342" s="13"/>
      <c r="U342" s="13"/>
      <c r="V342" s="13"/>
      <c r="W342" s="13"/>
    </row>
    <row r="343" spans="2:23">
      <c r="B343" s="13"/>
      <c r="C343" s="13"/>
      <c r="D343" s="13"/>
      <c r="E343" s="13"/>
      <c r="F343" s="13"/>
      <c r="G343" s="13"/>
      <c r="H343" s="13"/>
      <c r="I343" s="13"/>
      <c r="J343" s="13"/>
      <c r="K343" s="13"/>
      <c r="L343" s="13"/>
      <c r="M343" s="13"/>
      <c r="N343" s="13"/>
      <c r="O343" s="13"/>
      <c r="P343" s="13"/>
      <c r="Q343" s="13"/>
      <c r="R343" s="13"/>
      <c r="S343" s="13"/>
      <c r="T343" s="13"/>
      <c r="U343" s="13"/>
      <c r="V343" s="13"/>
      <c r="W343" s="13"/>
    </row>
    <row r="344" spans="2:23">
      <c r="B344" s="13"/>
      <c r="C344" s="13"/>
      <c r="D344" s="13"/>
      <c r="E344" s="13"/>
      <c r="F344" s="13"/>
      <c r="G344" s="13"/>
      <c r="H344" s="13"/>
      <c r="I344" s="13"/>
      <c r="J344" s="13"/>
      <c r="K344" s="13"/>
      <c r="L344" s="13"/>
      <c r="M344" s="13"/>
      <c r="N344" s="13"/>
      <c r="O344" s="13"/>
      <c r="P344" s="13"/>
      <c r="Q344" s="13"/>
      <c r="R344" s="13"/>
      <c r="S344" s="13"/>
      <c r="T344" s="13"/>
      <c r="U344" s="13"/>
      <c r="V344" s="13"/>
      <c r="W344" s="13"/>
    </row>
    <row r="345" spans="2:23">
      <c r="B345" s="13"/>
      <c r="C345" s="13"/>
      <c r="D345" s="13"/>
      <c r="E345" s="13"/>
      <c r="F345" s="13"/>
      <c r="G345" s="13"/>
      <c r="H345" s="13"/>
      <c r="I345" s="13"/>
      <c r="J345" s="13"/>
      <c r="K345" s="13"/>
      <c r="L345" s="13"/>
      <c r="M345" s="13"/>
      <c r="N345" s="13"/>
      <c r="O345" s="13"/>
      <c r="P345" s="13"/>
      <c r="Q345" s="13"/>
      <c r="R345" s="13"/>
      <c r="S345" s="13"/>
      <c r="T345" s="13"/>
      <c r="U345" s="13"/>
      <c r="V345" s="13"/>
      <c r="W345" s="13"/>
    </row>
    <row r="346" spans="2:23">
      <c r="B346" s="13"/>
      <c r="C346" s="13"/>
      <c r="D346" s="13"/>
      <c r="E346" s="13"/>
      <c r="F346" s="13"/>
      <c r="G346" s="13"/>
      <c r="H346" s="13"/>
      <c r="I346" s="13"/>
      <c r="J346" s="13"/>
      <c r="K346" s="13"/>
      <c r="L346" s="13"/>
      <c r="M346" s="13"/>
      <c r="N346" s="13"/>
      <c r="O346" s="13"/>
      <c r="P346" s="13"/>
      <c r="Q346" s="13"/>
      <c r="R346" s="13"/>
      <c r="S346" s="13"/>
      <c r="T346" s="13"/>
      <c r="U346" s="13"/>
      <c r="V346" s="13"/>
      <c r="W346" s="13"/>
    </row>
    <row r="347" spans="2:23">
      <c r="B347" s="13"/>
      <c r="C347" s="13"/>
      <c r="D347" s="13"/>
      <c r="E347" s="13"/>
      <c r="F347" s="13"/>
      <c r="G347" s="13"/>
      <c r="H347" s="13"/>
      <c r="I347" s="13"/>
      <c r="J347" s="13"/>
      <c r="K347" s="13"/>
      <c r="L347" s="13"/>
      <c r="M347" s="13"/>
      <c r="N347" s="13"/>
      <c r="O347" s="13"/>
      <c r="P347" s="13"/>
      <c r="Q347" s="13"/>
      <c r="R347" s="13"/>
      <c r="S347" s="13"/>
      <c r="T347" s="13"/>
      <c r="U347" s="13"/>
      <c r="V347" s="13"/>
      <c r="W347" s="13"/>
    </row>
    <row r="348" spans="2:23">
      <c r="B348" s="13"/>
      <c r="C348" s="13"/>
      <c r="D348" s="13"/>
      <c r="E348" s="13"/>
      <c r="F348" s="13"/>
      <c r="G348" s="13"/>
      <c r="H348" s="13"/>
      <c r="I348" s="13"/>
      <c r="J348" s="13"/>
      <c r="K348" s="13"/>
      <c r="L348" s="13"/>
      <c r="M348" s="13"/>
      <c r="N348" s="13"/>
      <c r="O348" s="13"/>
      <c r="P348" s="13"/>
      <c r="Q348" s="13"/>
      <c r="R348" s="13"/>
      <c r="S348" s="13"/>
      <c r="T348" s="13"/>
      <c r="U348" s="13"/>
      <c r="V348" s="13"/>
      <c r="W348" s="13"/>
    </row>
    <row r="349" spans="2:23">
      <c r="B349" s="13"/>
      <c r="C349" s="13"/>
      <c r="D349" s="13"/>
      <c r="E349" s="13"/>
      <c r="F349" s="13"/>
      <c r="G349" s="13"/>
      <c r="H349" s="13"/>
      <c r="I349" s="13"/>
      <c r="J349" s="13"/>
      <c r="K349" s="13"/>
      <c r="L349" s="13"/>
      <c r="M349" s="13"/>
      <c r="N349" s="13"/>
      <c r="O349" s="13"/>
      <c r="P349" s="13"/>
      <c r="Q349" s="13"/>
      <c r="R349" s="13"/>
      <c r="S349" s="13"/>
      <c r="T349" s="13"/>
      <c r="U349" s="13"/>
      <c r="V349" s="13"/>
      <c r="W349" s="13"/>
    </row>
    <row r="350" spans="2:23">
      <c r="B350" s="13"/>
      <c r="C350" s="13"/>
      <c r="D350" s="13"/>
      <c r="E350" s="13"/>
      <c r="F350" s="13"/>
      <c r="G350" s="13"/>
      <c r="H350" s="13"/>
      <c r="I350" s="13"/>
      <c r="J350" s="13"/>
      <c r="K350" s="13"/>
      <c r="L350" s="13"/>
      <c r="M350" s="13"/>
      <c r="N350" s="13"/>
      <c r="O350" s="13"/>
      <c r="P350" s="13"/>
      <c r="Q350" s="13"/>
      <c r="R350" s="13"/>
      <c r="S350" s="13"/>
      <c r="T350" s="13"/>
      <c r="U350" s="13"/>
      <c r="V350" s="13"/>
      <c r="W350" s="13"/>
    </row>
    <row r="351" spans="2:23">
      <c r="B351" s="13"/>
      <c r="C351" s="13"/>
      <c r="D351" s="13"/>
      <c r="E351" s="13"/>
      <c r="F351" s="13"/>
      <c r="G351" s="13"/>
      <c r="H351" s="13"/>
      <c r="I351" s="13"/>
      <c r="J351" s="13"/>
      <c r="K351" s="13"/>
      <c r="L351" s="13"/>
      <c r="M351" s="13"/>
      <c r="N351" s="13"/>
      <c r="O351" s="13"/>
      <c r="P351" s="13"/>
      <c r="Q351" s="13"/>
      <c r="R351" s="13"/>
      <c r="S351" s="13"/>
      <c r="T351" s="13"/>
      <c r="U351" s="13"/>
      <c r="V351" s="13"/>
      <c r="W351" s="13"/>
    </row>
    <row r="352" spans="2:23">
      <c r="B352" s="13"/>
      <c r="C352" s="13"/>
      <c r="D352" s="13"/>
      <c r="E352" s="13"/>
      <c r="F352" s="13"/>
      <c r="G352" s="13"/>
      <c r="H352" s="13"/>
      <c r="I352" s="13"/>
      <c r="J352" s="13"/>
      <c r="K352" s="13"/>
      <c r="L352" s="13"/>
      <c r="M352" s="13"/>
      <c r="N352" s="13"/>
      <c r="O352" s="13"/>
      <c r="P352" s="13"/>
      <c r="Q352" s="13"/>
      <c r="R352" s="13"/>
      <c r="S352" s="13"/>
      <c r="T352" s="13"/>
      <c r="U352" s="13"/>
      <c r="V352" s="13"/>
      <c r="W352" s="13"/>
    </row>
    <row r="353" spans="2:23">
      <c r="B353" s="13"/>
      <c r="C353" s="13"/>
      <c r="D353" s="13"/>
      <c r="E353" s="13"/>
      <c r="F353" s="13"/>
      <c r="G353" s="13"/>
      <c r="H353" s="13"/>
      <c r="I353" s="13"/>
      <c r="J353" s="13"/>
      <c r="K353" s="13"/>
      <c r="L353" s="13"/>
      <c r="M353" s="13"/>
      <c r="N353" s="13"/>
      <c r="O353" s="13"/>
      <c r="P353" s="13"/>
      <c r="Q353" s="13"/>
      <c r="R353" s="13"/>
      <c r="S353" s="13"/>
      <c r="T353" s="13"/>
      <c r="U353" s="13"/>
      <c r="V353" s="13"/>
      <c r="W353" s="13"/>
    </row>
    <row r="354" spans="2:23">
      <c r="B354" s="13"/>
      <c r="C354" s="13"/>
      <c r="D354" s="13"/>
      <c r="E354" s="13"/>
      <c r="F354" s="13"/>
      <c r="G354" s="13"/>
      <c r="H354" s="13"/>
      <c r="I354" s="13"/>
      <c r="J354" s="13"/>
      <c r="K354" s="13"/>
      <c r="L354" s="13"/>
      <c r="M354" s="13"/>
      <c r="N354" s="13"/>
      <c r="O354" s="13"/>
      <c r="P354" s="13"/>
      <c r="Q354" s="13"/>
      <c r="R354" s="13"/>
      <c r="S354" s="13"/>
      <c r="T354" s="13"/>
      <c r="U354" s="13"/>
      <c r="V354" s="13"/>
      <c r="W354" s="13"/>
    </row>
    <row r="355" spans="2:23">
      <c r="B355" s="13"/>
      <c r="C355" s="13"/>
      <c r="D355" s="13"/>
      <c r="E355" s="13"/>
      <c r="F355" s="13"/>
      <c r="G355" s="13"/>
      <c r="H355" s="13"/>
      <c r="I355" s="13"/>
      <c r="J355" s="13"/>
      <c r="K355" s="13"/>
      <c r="L355" s="13"/>
      <c r="M355" s="13"/>
      <c r="N355" s="13"/>
      <c r="O355" s="13"/>
      <c r="P355" s="13"/>
      <c r="Q355" s="13"/>
      <c r="R355" s="13"/>
      <c r="S355" s="13"/>
      <c r="T355" s="13"/>
      <c r="U355" s="13"/>
      <c r="V355" s="13"/>
      <c r="W355" s="13"/>
    </row>
    <row r="356" spans="2:23">
      <c r="B356" s="13"/>
      <c r="C356" s="13"/>
      <c r="D356" s="13"/>
      <c r="E356" s="13"/>
      <c r="F356" s="13"/>
      <c r="G356" s="13"/>
      <c r="H356" s="13"/>
      <c r="I356" s="13"/>
      <c r="J356" s="13"/>
      <c r="K356" s="13"/>
      <c r="L356" s="13"/>
      <c r="M356" s="13"/>
      <c r="N356" s="13"/>
      <c r="O356" s="13"/>
      <c r="P356" s="13"/>
      <c r="Q356" s="13"/>
      <c r="R356" s="13"/>
      <c r="S356" s="13"/>
      <c r="T356" s="13"/>
      <c r="U356" s="13"/>
      <c r="V356" s="13"/>
      <c r="W356" s="13"/>
    </row>
    <row r="357" spans="2:23">
      <c r="B357" s="13"/>
      <c r="C357" s="13"/>
      <c r="D357" s="13"/>
      <c r="E357" s="13"/>
      <c r="F357" s="13"/>
      <c r="G357" s="13"/>
      <c r="H357" s="13"/>
      <c r="I357" s="13"/>
      <c r="J357" s="13"/>
      <c r="K357" s="13"/>
      <c r="L357" s="13"/>
      <c r="M357" s="13"/>
      <c r="N357" s="13"/>
      <c r="O357" s="13"/>
      <c r="P357" s="13"/>
      <c r="Q357" s="13"/>
      <c r="R357" s="13"/>
      <c r="S357" s="13"/>
      <c r="T357" s="13"/>
      <c r="U357" s="13"/>
      <c r="V357" s="13"/>
      <c r="W357" s="13"/>
    </row>
    <row r="358" spans="2:23">
      <c r="B358" s="13"/>
      <c r="C358" s="13"/>
      <c r="D358" s="13"/>
      <c r="E358" s="13"/>
      <c r="F358" s="13"/>
      <c r="G358" s="13"/>
      <c r="H358" s="13"/>
      <c r="I358" s="13"/>
      <c r="J358" s="13"/>
      <c r="K358" s="13"/>
      <c r="L358" s="13"/>
      <c r="M358" s="13"/>
      <c r="N358" s="13"/>
      <c r="O358" s="13"/>
      <c r="P358" s="13"/>
      <c r="Q358" s="13"/>
      <c r="R358" s="13"/>
      <c r="S358" s="13"/>
      <c r="T358" s="13"/>
      <c r="U358" s="13"/>
      <c r="V358" s="13"/>
      <c r="W358" s="13"/>
    </row>
    <row r="359" spans="2:23">
      <c r="B359" s="13"/>
      <c r="C359" s="13"/>
      <c r="D359" s="13"/>
      <c r="E359" s="13"/>
      <c r="F359" s="13"/>
      <c r="G359" s="13"/>
      <c r="H359" s="13"/>
      <c r="I359" s="13"/>
      <c r="J359" s="13"/>
      <c r="K359" s="13"/>
      <c r="L359" s="13"/>
      <c r="M359" s="13"/>
      <c r="N359" s="13"/>
      <c r="O359" s="13"/>
      <c r="P359" s="13"/>
      <c r="Q359" s="13"/>
      <c r="R359" s="13"/>
      <c r="S359" s="13"/>
      <c r="T359" s="13"/>
      <c r="U359" s="13"/>
      <c r="V359" s="13"/>
      <c r="W359" s="13"/>
    </row>
    <row r="360" spans="2:23">
      <c r="B360" s="13"/>
      <c r="C360" s="13"/>
      <c r="D360" s="13"/>
      <c r="E360" s="13"/>
      <c r="F360" s="13"/>
      <c r="G360" s="13"/>
      <c r="H360" s="13"/>
      <c r="I360" s="13"/>
      <c r="J360" s="13"/>
      <c r="K360" s="13"/>
      <c r="L360" s="13"/>
      <c r="M360" s="13"/>
      <c r="N360" s="13"/>
      <c r="O360" s="13"/>
      <c r="P360" s="13"/>
      <c r="Q360" s="13"/>
      <c r="R360" s="13"/>
      <c r="S360" s="13"/>
      <c r="T360" s="13"/>
      <c r="U360" s="13"/>
      <c r="V360" s="13"/>
      <c r="W360" s="13"/>
    </row>
    <row r="361" spans="2:23">
      <c r="B361" s="13"/>
      <c r="C361" s="13"/>
      <c r="D361" s="13"/>
      <c r="E361" s="13"/>
      <c r="F361" s="13"/>
      <c r="G361" s="13"/>
      <c r="H361" s="13"/>
      <c r="I361" s="13"/>
      <c r="J361" s="13"/>
      <c r="K361" s="13"/>
      <c r="L361" s="13"/>
      <c r="M361" s="13"/>
      <c r="N361" s="13"/>
      <c r="O361" s="13"/>
      <c r="P361" s="13"/>
      <c r="Q361" s="13"/>
      <c r="R361" s="13"/>
      <c r="S361" s="13"/>
      <c r="T361" s="13"/>
      <c r="U361" s="13"/>
      <c r="V361" s="13"/>
      <c r="W361" s="13"/>
    </row>
    <row r="362" spans="2:23">
      <c r="B362" s="13"/>
      <c r="C362" s="13"/>
      <c r="D362" s="13"/>
      <c r="E362" s="13"/>
      <c r="F362" s="13"/>
      <c r="G362" s="13"/>
      <c r="H362" s="13"/>
      <c r="I362" s="13"/>
      <c r="J362" s="13"/>
      <c r="K362" s="13"/>
      <c r="L362" s="13"/>
      <c r="M362" s="13"/>
      <c r="N362" s="13"/>
      <c r="O362" s="13"/>
      <c r="P362" s="13"/>
      <c r="Q362" s="13"/>
      <c r="R362" s="13"/>
      <c r="S362" s="13"/>
      <c r="T362" s="13"/>
      <c r="U362" s="13"/>
      <c r="V362" s="13"/>
      <c r="W362" s="13"/>
    </row>
    <row r="363" spans="2:23">
      <c r="B363" s="13"/>
      <c r="C363" s="13"/>
      <c r="D363" s="13"/>
      <c r="E363" s="13"/>
      <c r="F363" s="13"/>
      <c r="G363" s="13"/>
      <c r="H363" s="13"/>
      <c r="I363" s="13"/>
      <c r="J363" s="13"/>
      <c r="K363" s="13"/>
      <c r="L363" s="13"/>
      <c r="M363" s="13"/>
      <c r="N363" s="13"/>
      <c r="O363" s="13"/>
      <c r="P363" s="13"/>
      <c r="Q363" s="13"/>
      <c r="R363" s="13"/>
      <c r="S363" s="13"/>
      <c r="T363" s="13"/>
      <c r="U363" s="13"/>
      <c r="V363" s="13"/>
      <c r="W363" s="13"/>
    </row>
    <row r="364" spans="2:23">
      <c r="B364" s="13"/>
      <c r="C364" s="13"/>
      <c r="D364" s="13"/>
      <c r="E364" s="13"/>
      <c r="F364" s="13"/>
      <c r="G364" s="13"/>
      <c r="H364" s="13"/>
      <c r="I364" s="13"/>
      <c r="J364" s="13"/>
      <c r="K364" s="13"/>
      <c r="L364" s="13"/>
      <c r="M364" s="13"/>
      <c r="N364" s="13"/>
      <c r="O364" s="13"/>
      <c r="P364" s="13"/>
      <c r="Q364" s="13"/>
      <c r="R364" s="13"/>
      <c r="S364" s="13"/>
      <c r="T364" s="13"/>
      <c r="U364" s="13"/>
      <c r="V364" s="13"/>
      <c r="W364" s="13"/>
    </row>
    <row r="365" spans="2:2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2:2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2:2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2:2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2:2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2:2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2:2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2:2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2:2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2:2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2:2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2:2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2:2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2:2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2:2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2:2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2:2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2:2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2:2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2:2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2:2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2:2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2:2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2:2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2:2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2:2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2:2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2:2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2:2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2:2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2:2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2:2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2:2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2:2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2:2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2:2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2:2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2:2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2:2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2:2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2:2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2:2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2:2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2:2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2:2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2:2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2:2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2:2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2:2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2:2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2:2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2:2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2:2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2:2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2:2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2:2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2:2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2:2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2:2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2:2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2:2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2:2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2:2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2:2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2:2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2:2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2:2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2:2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2:2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2:2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2:2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2:2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2:2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2:2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2:2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2:2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2:2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2:2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2:2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2:2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2:2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2:2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2:2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2:2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2:23">
      <c r="B449" s="13"/>
      <c r="C449" s="13"/>
      <c r="D449" s="13"/>
      <c r="E449" s="13"/>
      <c r="F449" s="13"/>
      <c r="G449" s="13"/>
      <c r="H449" s="13"/>
      <c r="I449" s="13"/>
      <c r="J449" s="13"/>
      <c r="K449" s="13"/>
      <c r="L449" s="13"/>
      <c r="M449" s="13"/>
      <c r="N449" s="13"/>
      <c r="O449" s="13"/>
      <c r="P449" s="13"/>
      <c r="Q449" s="13"/>
      <c r="R449" s="13"/>
      <c r="S449" s="13"/>
      <c r="T449" s="13"/>
      <c r="U449" s="13"/>
      <c r="V449" s="13"/>
      <c r="W449" s="13"/>
    </row>
  </sheetData>
  <hyperlinks>
    <hyperlink ref="C17" r:id="rId1" xr:uid="{D99CA090-3131-4B27-B861-6841964B51A7}"/>
    <hyperlink ref="C97" location="'Appendix Table G.1'!A1" display="Appendix Table G.1" xr:uid="{7C10D397-422E-46EE-AE61-58F369A4C63B}"/>
    <hyperlink ref="C98" location="'Appendix Figure H.1'!A1" display="Appendix Figure H.1" xr:uid="{23FCA13C-C809-42D3-B6AE-D2AF0D42C137}"/>
    <hyperlink ref="C99" location="'Appendix Figure H.2'!A1" display="Appendix Figure H.2" xr:uid="{D58A5759-FAFD-4F9C-8DF2-CCE2B03C88D8}"/>
    <hyperlink ref="C100" location="'Appendix Figure H.3'!A1" display="Appendix Figure H.3" xr:uid="{73C4448D-6099-4B38-9224-DD12A4601C40}"/>
    <hyperlink ref="C101" location="'Appendix Figure H.4'!A1" display="Appendix Figure H.4" xr:uid="{65881E07-F7AD-46EC-A161-EFCDC3624AA4}"/>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5B4B9-1B02-4A94-9025-DA3B214948EC}">
  <dimension ref="A1:EM52"/>
  <sheetViews>
    <sheetView zoomScaleNormal="100" workbookViewId="0"/>
  </sheetViews>
  <sheetFormatPr defaultColWidth="8.85546875" defaultRowHeight="15"/>
  <cols>
    <col min="1" max="1" width="17.42578125" style="296" customWidth="1"/>
    <col min="2" max="3" width="13.42578125" style="296" customWidth="1"/>
    <col min="4" max="12" width="8.85546875" style="296"/>
    <col min="13" max="16384" width="8.85546875" style="297"/>
  </cols>
  <sheetData>
    <row r="1" spans="1:7">
      <c r="A1" s="57" t="s">
        <v>1033</v>
      </c>
    </row>
    <row r="2" spans="1:7">
      <c r="A2" s="61" t="s">
        <v>1034</v>
      </c>
    </row>
    <row r="3" spans="1:7">
      <c r="A3" s="299"/>
    </row>
    <row r="4" spans="1:7">
      <c r="A4" s="296" t="s">
        <v>1035</v>
      </c>
      <c r="B4" s="300" t="s">
        <v>1036</v>
      </c>
      <c r="C4" s="300"/>
      <c r="G4" s="57" t="s">
        <v>1033</v>
      </c>
    </row>
    <row r="5" spans="1:7">
      <c r="A5" s="301" t="s">
        <v>87</v>
      </c>
      <c r="B5" s="300">
        <v>13.988743910383103</v>
      </c>
      <c r="C5" s="302"/>
      <c r="G5" s="61" t="s">
        <v>1034</v>
      </c>
    </row>
    <row r="6" spans="1:7">
      <c r="A6" s="301" t="s">
        <v>86</v>
      </c>
      <c r="B6" s="300">
        <v>19.853508244072689</v>
      </c>
      <c r="C6" s="302"/>
    </row>
    <row r="7" spans="1:7">
      <c r="A7" s="301" t="s">
        <v>1037</v>
      </c>
      <c r="B7" s="300">
        <v>20.161635319530056</v>
      </c>
      <c r="C7" s="302"/>
    </row>
    <row r="8" spans="1:7">
      <c r="A8" s="301" t="s">
        <v>1042</v>
      </c>
      <c r="B8" s="300">
        <v>20.839752964383912</v>
      </c>
      <c r="C8" s="302"/>
    </row>
    <row r="9" spans="1:7">
      <c r="A9" s="301" t="s">
        <v>1040</v>
      </c>
      <c r="B9" s="300">
        <v>24.117599992267184</v>
      </c>
      <c r="C9" s="302"/>
    </row>
    <row r="10" spans="1:7">
      <c r="A10" s="301" t="s">
        <v>109</v>
      </c>
      <c r="B10" s="300">
        <v>24.136239758774082</v>
      </c>
      <c r="C10" s="302"/>
    </row>
    <row r="11" spans="1:7">
      <c r="A11" s="301" t="s">
        <v>1043</v>
      </c>
      <c r="B11" s="300">
        <v>26.770016687238428</v>
      </c>
      <c r="C11" s="302"/>
    </row>
    <row r="12" spans="1:7">
      <c r="A12" s="301" t="s">
        <v>1044</v>
      </c>
      <c r="B12" s="300">
        <v>30.124875311388138</v>
      </c>
      <c r="C12" s="302"/>
    </row>
    <row r="13" spans="1:7">
      <c r="A13" s="301" t="s">
        <v>108</v>
      </c>
      <c r="B13" s="300">
        <v>39.084650287725616</v>
      </c>
      <c r="C13" s="302"/>
    </row>
    <row r="14" spans="1:7">
      <c r="A14" s="301" t="s">
        <v>104</v>
      </c>
      <c r="B14" s="300">
        <v>41.933849735354208</v>
      </c>
      <c r="C14" s="302"/>
    </row>
    <row r="15" spans="1:7">
      <c r="A15" s="301" t="s">
        <v>102</v>
      </c>
      <c r="B15" s="300">
        <v>42.038062681596145</v>
      </c>
      <c r="C15" s="302"/>
    </row>
    <row r="16" spans="1:7">
      <c r="A16" s="301" t="s">
        <v>88</v>
      </c>
      <c r="B16" s="300">
        <v>42.914629661191796</v>
      </c>
      <c r="C16" s="302"/>
    </row>
    <row r="17" spans="1:15">
      <c r="A17" s="301" t="s">
        <v>1039</v>
      </c>
      <c r="B17" s="300">
        <v>44.851572489855258</v>
      </c>
      <c r="C17" s="302"/>
    </row>
    <row r="18" spans="1:15">
      <c r="A18" s="301" t="s">
        <v>103</v>
      </c>
      <c r="B18" s="300">
        <v>53.706146997279568</v>
      </c>
      <c r="C18" s="302"/>
    </row>
    <row r="19" spans="1:15">
      <c r="A19" s="301" t="s">
        <v>1045</v>
      </c>
      <c r="B19" s="300">
        <v>54.888775459189688</v>
      </c>
      <c r="C19" s="302"/>
    </row>
    <row r="20" spans="1:15">
      <c r="A20" s="301" t="s">
        <v>100</v>
      </c>
      <c r="B20" s="300">
        <v>61.064039114023963</v>
      </c>
      <c r="C20" s="302"/>
    </row>
    <row r="21" spans="1:15">
      <c r="A21" s="301" t="s">
        <v>111</v>
      </c>
      <c r="B21" s="300">
        <v>69.634032323796788</v>
      </c>
      <c r="C21" s="302"/>
    </row>
    <row r="22" spans="1:15">
      <c r="A22" s="301" t="s">
        <v>1038</v>
      </c>
      <c r="B22" s="300">
        <v>80.033600174924999</v>
      </c>
      <c r="C22" s="302"/>
      <c r="G22" s="61" t="s">
        <v>1046</v>
      </c>
    </row>
    <row r="23" spans="1:15">
      <c r="A23" s="301" t="s">
        <v>92</v>
      </c>
      <c r="B23" s="300">
        <v>83.739382944335887</v>
      </c>
      <c r="C23" s="302"/>
      <c r="G23" s="61" t="s">
        <v>1047</v>
      </c>
    </row>
    <row r="24" spans="1:15">
      <c r="A24" s="301" t="s">
        <v>84</v>
      </c>
      <c r="B24" s="300">
        <v>88.594158568365344</v>
      </c>
      <c r="C24" s="302"/>
    </row>
    <row r="25" spans="1:15">
      <c r="A25" s="301" t="s">
        <v>1048</v>
      </c>
      <c r="B25" s="300">
        <v>90.074445457307803</v>
      </c>
      <c r="C25" s="302"/>
    </row>
    <row r="26" spans="1:15">
      <c r="A26" s="301" t="s">
        <v>93</v>
      </c>
      <c r="B26" s="300">
        <v>90.233356890999957</v>
      </c>
      <c r="C26" s="302"/>
    </row>
    <row r="27" spans="1:15">
      <c r="A27" s="301" t="s">
        <v>105</v>
      </c>
      <c r="B27" s="300">
        <v>109.97061249792787</v>
      </c>
      <c r="C27" s="302"/>
    </row>
    <row r="28" spans="1:15">
      <c r="A28" s="301" t="s">
        <v>95</v>
      </c>
      <c r="B28" s="300">
        <v>122.79993698961604</v>
      </c>
      <c r="C28" s="302"/>
      <c r="H28" s="303"/>
      <c r="I28" s="303"/>
      <c r="J28" s="303"/>
      <c r="K28" s="303"/>
      <c r="L28" s="303"/>
      <c r="M28" s="303"/>
      <c r="N28" s="303"/>
      <c r="O28" s="303"/>
    </row>
    <row r="29" spans="1:15">
      <c r="A29" s="301" t="s">
        <v>1041</v>
      </c>
      <c r="B29" s="300">
        <v>153.20135716254885</v>
      </c>
      <c r="C29" s="302"/>
      <c r="G29" s="304"/>
      <c r="H29" s="305"/>
      <c r="I29" s="305"/>
      <c r="J29" s="305"/>
      <c r="K29" s="305"/>
      <c r="L29" s="305"/>
      <c r="M29" s="305"/>
      <c r="N29" s="305"/>
      <c r="O29" s="305"/>
    </row>
    <row r="30" spans="1:15">
      <c r="A30" s="301" t="s">
        <v>91</v>
      </c>
      <c r="B30" s="300">
        <v>154.127416714308</v>
      </c>
      <c r="C30" s="302"/>
      <c r="H30" s="305"/>
      <c r="I30" s="305"/>
      <c r="J30" s="305"/>
      <c r="K30" s="305"/>
      <c r="L30" s="305"/>
      <c r="M30" s="305"/>
      <c r="N30" s="305"/>
      <c r="O30" s="305"/>
    </row>
    <row r="31" spans="1:15">
      <c r="A31" s="301"/>
      <c r="B31" s="300"/>
      <c r="H31" s="305"/>
      <c r="I31" s="305"/>
      <c r="J31" s="305"/>
      <c r="K31" s="305"/>
      <c r="L31" s="305"/>
      <c r="M31" s="305"/>
      <c r="N31" s="305"/>
      <c r="O31" s="305"/>
    </row>
    <row r="32" spans="1:15">
      <c r="A32" s="301"/>
      <c r="B32" s="300"/>
      <c r="H32" s="305"/>
      <c r="I32" s="305"/>
      <c r="J32" s="305"/>
      <c r="K32" s="305"/>
      <c r="L32" s="305"/>
      <c r="M32" s="305"/>
      <c r="N32" s="305"/>
      <c r="O32" s="305"/>
    </row>
    <row r="33" spans="1:12">
      <c r="A33" s="301"/>
      <c r="B33" s="300"/>
    </row>
    <row r="34" spans="1:12" ht="14.25">
      <c r="A34" s="301"/>
      <c r="B34" s="300"/>
      <c r="C34" s="297"/>
      <c r="D34" s="297"/>
      <c r="E34" s="297"/>
      <c r="F34" s="297"/>
      <c r="G34" s="297"/>
      <c r="H34" s="297"/>
      <c r="I34" s="297"/>
      <c r="J34" s="297"/>
      <c r="K34" s="297"/>
      <c r="L34" s="297"/>
    </row>
    <row r="35" spans="1:12" ht="14.25">
      <c r="A35" s="301"/>
      <c r="B35" s="300"/>
      <c r="C35" s="297"/>
      <c r="D35" s="297"/>
      <c r="E35" s="297"/>
      <c r="F35" s="297"/>
      <c r="G35" s="297"/>
      <c r="H35" s="297"/>
      <c r="I35" s="297"/>
      <c r="J35" s="297"/>
      <c r="K35" s="297"/>
      <c r="L35" s="297"/>
    </row>
    <row r="36" spans="1:12" ht="14.25">
      <c r="A36" s="301"/>
      <c r="B36" s="300"/>
      <c r="C36" s="297"/>
      <c r="D36" s="297"/>
      <c r="E36" s="297"/>
      <c r="F36" s="297"/>
      <c r="G36" s="297"/>
      <c r="H36" s="297"/>
      <c r="I36" s="297"/>
      <c r="J36" s="297"/>
      <c r="K36" s="297"/>
      <c r="L36" s="297"/>
    </row>
    <row r="37" spans="1:12" ht="14.25">
      <c r="A37" s="297"/>
      <c r="B37" s="297"/>
      <c r="C37" s="297"/>
      <c r="D37" s="297"/>
      <c r="E37" s="297"/>
      <c r="F37" s="297"/>
      <c r="G37" s="297"/>
      <c r="H37" s="297"/>
      <c r="I37" s="297"/>
      <c r="J37" s="297"/>
      <c r="K37" s="297"/>
      <c r="L37" s="297"/>
    </row>
    <row r="38" spans="1:12" ht="14.25">
      <c r="A38" s="297"/>
      <c r="B38" s="297"/>
      <c r="C38" s="297"/>
      <c r="D38" s="297"/>
      <c r="E38" s="297"/>
      <c r="F38" s="297"/>
      <c r="G38" s="297"/>
      <c r="H38" s="297"/>
      <c r="I38" s="297"/>
      <c r="J38" s="297"/>
      <c r="K38" s="297"/>
      <c r="L38" s="297"/>
    </row>
    <row r="39" spans="1:12" ht="14.25">
      <c r="A39" s="297"/>
      <c r="B39" s="297"/>
      <c r="C39" s="297"/>
      <c r="D39" s="297"/>
      <c r="E39" s="297"/>
      <c r="F39" s="297"/>
      <c r="G39" s="297"/>
      <c r="H39" s="297"/>
      <c r="I39" s="297"/>
      <c r="J39" s="297"/>
      <c r="K39" s="297"/>
      <c r="L39" s="297"/>
    </row>
    <row r="40" spans="1:12" ht="14.25">
      <c r="A40" s="297"/>
      <c r="B40" s="297"/>
      <c r="C40" s="297"/>
      <c r="D40" s="297"/>
      <c r="E40" s="297"/>
      <c r="F40" s="297"/>
      <c r="G40" s="297"/>
      <c r="H40" s="297"/>
      <c r="I40" s="297"/>
      <c r="J40" s="297"/>
      <c r="K40" s="297"/>
      <c r="L40" s="297"/>
    </row>
    <row r="41" spans="1:12" ht="14.25">
      <c r="A41" s="297"/>
      <c r="B41" s="297"/>
      <c r="C41" s="297"/>
      <c r="D41" s="297"/>
      <c r="E41" s="297"/>
      <c r="F41" s="297"/>
      <c r="G41" s="297"/>
      <c r="H41" s="297"/>
      <c r="I41" s="297"/>
      <c r="J41" s="297"/>
      <c r="K41" s="297"/>
      <c r="L41" s="297"/>
    </row>
    <row r="42" spans="1:12" ht="14.25">
      <c r="A42" s="297"/>
      <c r="B42" s="297"/>
      <c r="C42" s="297"/>
      <c r="D42" s="297"/>
      <c r="E42" s="297"/>
      <c r="F42" s="297"/>
      <c r="G42" s="297"/>
      <c r="H42" s="297"/>
      <c r="I42" s="297"/>
      <c r="J42" s="297"/>
      <c r="K42" s="297"/>
      <c r="L42" s="297"/>
    </row>
    <row r="43" spans="1:12" ht="14.25">
      <c r="A43" s="297"/>
      <c r="B43" s="297"/>
      <c r="C43" s="297"/>
      <c r="D43" s="297"/>
      <c r="E43" s="297"/>
      <c r="F43" s="297"/>
      <c r="G43" s="297"/>
      <c r="H43" s="297"/>
      <c r="I43" s="297"/>
      <c r="J43" s="297"/>
      <c r="K43" s="297"/>
      <c r="L43" s="297"/>
    </row>
    <row r="44" spans="1:12" ht="14.25">
      <c r="A44" s="297"/>
      <c r="B44" s="297"/>
      <c r="C44" s="297"/>
      <c r="D44" s="297"/>
      <c r="E44" s="297"/>
      <c r="F44" s="297"/>
      <c r="G44" s="297"/>
      <c r="H44" s="297"/>
      <c r="I44" s="297"/>
      <c r="J44" s="297"/>
      <c r="K44" s="297"/>
      <c r="L44" s="297"/>
    </row>
    <row r="45" spans="1:12" ht="14.25">
      <c r="A45" s="297"/>
      <c r="B45" s="297"/>
      <c r="C45" s="297"/>
      <c r="D45" s="297"/>
      <c r="E45" s="297"/>
      <c r="F45" s="297"/>
      <c r="G45" s="297"/>
      <c r="H45" s="297"/>
      <c r="I45" s="297"/>
      <c r="J45" s="297"/>
      <c r="K45" s="297"/>
      <c r="L45" s="297"/>
    </row>
    <row r="46" spans="1:12" ht="14.25">
      <c r="A46" s="297"/>
      <c r="B46" s="297"/>
      <c r="C46" s="297"/>
      <c r="D46" s="297"/>
      <c r="E46" s="297"/>
      <c r="F46" s="297"/>
      <c r="G46" s="297"/>
      <c r="H46" s="297"/>
      <c r="I46" s="297"/>
      <c r="J46" s="297"/>
      <c r="K46" s="297"/>
      <c r="L46" s="297"/>
    </row>
    <row r="47" spans="1:12" ht="14.25">
      <c r="A47" s="297"/>
      <c r="B47" s="297"/>
      <c r="C47" s="297"/>
      <c r="D47" s="297"/>
      <c r="E47" s="297"/>
      <c r="F47" s="297"/>
      <c r="G47" s="297"/>
      <c r="H47" s="297"/>
      <c r="I47" s="297"/>
      <c r="J47" s="297"/>
      <c r="K47" s="297"/>
      <c r="L47" s="297"/>
    </row>
    <row r="48" spans="1:12" ht="14.25">
      <c r="A48" s="297"/>
      <c r="B48" s="297"/>
      <c r="C48" s="297"/>
      <c r="D48" s="297"/>
      <c r="E48" s="297"/>
      <c r="F48" s="297"/>
      <c r="G48" s="297"/>
      <c r="H48" s="297"/>
      <c r="I48" s="297"/>
      <c r="J48" s="297"/>
      <c r="K48" s="297"/>
      <c r="L48" s="297"/>
    </row>
    <row r="50" spans="1:143" s="298" customFormat="1">
      <c r="A50" s="296"/>
      <c r="B50" s="296"/>
      <c r="C50" s="296"/>
      <c r="D50" s="296"/>
      <c r="E50" s="296"/>
      <c r="F50" s="296"/>
      <c r="G50" s="296"/>
      <c r="H50" s="296"/>
      <c r="I50" s="296"/>
      <c r="J50" s="296"/>
      <c r="K50" s="296"/>
      <c r="L50" s="296"/>
      <c r="M50" s="297"/>
      <c r="N50" s="297"/>
      <c r="O50" s="297"/>
      <c r="P50" s="297"/>
      <c r="Q50" s="297"/>
      <c r="R50" s="297"/>
      <c r="S50" s="297"/>
      <c r="T50" s="297"/>
      <c r="U50" s="297"/>
      <c r="V50" s="297"/>
      <c r="W50" s="297"/>
      <c r="X50" s="306"/>
      <c r="Y50" s="306"/>
      <c r="Z50" s="306"/>
      <c r="AA50" s="306"/>
      <c r="AB50" s="306"/>
      <c r="AC50" s="306"/>
      <c r="AD50" s="306"/>
      <c r="AE50" s="306"/>
      <c r="AF50" s="306"/>
      <c r="AG50" s="306"/>
      <c r="AH50" s="306"/>
      <c r="AI50" s="306"/>
      <c r="AJ50" s="306"/>
      <c r="AK50" s="306"/>
      <c r="AL50" s="306"/>
      <c r="AM50" s="306"/>
      <c r="AN50" s="306"/>
      <c r="AO50" s="306"/>
      <c r="AP50" s="306"/>
      <c r="AQ50" s="306"/>
      <c r="AR50" s="306"/>
      <c r="AS50" s="306"/>
      <c r="AT50" s="306"/>
      <c r="AU50" s="306"/>
      <c r="AV50" s="306"/>
      <c r="AW50" s="306"/>
      <c r="AX50" s="306"/>
      <c r="AY50" s="306"/>
      <c r="AZ50" s="306"/>
      <c r="BA50" s="306"/>
      <c r="BB50" s="306"/>
      <c r="BC50" s="306"/>
      <c r="BD50" s="306"/>
      <c r="BE50" s="306"/>
      <c r="BF50" s="306"/>
      <c r="BG50" s="306"/>
      <c r="BH50" s="306"/>
      <c r="BI50" s="306"/>
      <c r="BJ50" s="306"/>
      <c r="BK50" s="306"/>
      <c r="BL50" s="306"/>
      <c r="BM50" s="306"/>
      <c r="BN50" s="306"/>
      <c r="BO50" s="306"/>
      <c r="BP50" s="306"/>
      <c r="BQ50" s="306"/>
      <c r="BR50" s="306"/>
      <c r="BS50" s="306"/>
      <c r="BT50" s="306"/>
      <c r="BU50" s="306"/>
      <c r="BV50" s="306"/>
      <c r="BW50" s="306"/>
      <c r="BX50" s="306"/>
      <c r="BY50" s="306"/>
      <c r="BZ50" s="306"/>
      <c r="CA50" s="306"/>
      <c r="CB50" s="306"/>
      <c r="CC50" s="306"/>
      <c r="CD50" s="306"/>
      <c r="CE50" s="306"/>
      <c r="CF50" s="306"/>
      <c r="CG50" s="306"/>
      <c r="CH50" s="306"/>
      <c r="CI50" s="306"/>
      <c r="CJ50" s="306"/>
      <c r="CK50" s="306"/>
      <c r="CL50" s="306"/>
      <c r="CM50" s="306"/>
      <c r="CN50" s="306"/>
      <c r="CO50" s="306"/>
      <c r="CP50" s="306"/>
      <c r="CQ50" s="306"/>
      <c r="CR50" s="306"/>
      <c r="CS50" s="306"/>
      <c r="CT50" s="306"/>
      <c r="CU50" s="306"/>
      <c r="CV50" s="306"/>
      <c r="CW50" s="306"/>
      <c r="CX50" s="306"/>
      <c r="CY50" s="306"/>
      <c r="CZ50" s="306"/>
      <c r="DA50" s="306"/>
      <c r="DB50" s="306"/>
      <c r="DC50" s="306"/>
      <c r="DD50" s="306"/>
      <c r="DE50" s="306"/>
      <c r="DF50" s="306"/>
      <c r="DG50" s="306"/>
      <c r="DH50" s="306"/>
      <c r="DI50" s="306"/>
      <c r="DJ50" s="306"/>
      <c r="DK50" s="306"/>
      <c r="DL50" s="306"/>
      <c r="DM50" s="306"/>
      <c r="DN50" s="306"/>
      <c r="DO50" s="306"/>
      <c r="DP50" s="306"/>
      <c r="DQ50" s="306"/>
      <c r="DR50" s="306"/>
      <c r="DS50" s="306"/>
      <c r="DT50" s="306"/>
      <c r="DU50" s="306"/>
      <c r="DV50" s="306"/>
      <c r="DW50" s="306"/>
      <c r="DX50" s="306"/>
      <c r="DY50" s="306"/>
      <c r="DZ50" s="306"/>
      <c r="EA50" s="306"/>
      <c r="EB50" s="306"/>
      <c r="EC50" s="306"/>
      <c r="ED50" s="306"/>
      <c r="EE50" s="306"/>
      <c r="EF50" s="306"/>
      <c r="EG50" s="306"/>
      <c r="EH50" s="306"/>
      <c r="EI50" s="306"/>
      <c r="EJ50" s="306"/>
      <c r="EK50" s="306"/>
      <c r="EL50" s="306"/>
      <c r="EM50" s="306"/>
    </row>
    <row r="51" spans="1:143" s="298" customFormat="1">
      <c r="A51" s="296"/>
      <c r="B51" s="296"/>
      <c r="C51" s="296"/>
      <c r="D51" s="296"/>
      <c r="E51" s="296"/>
      <c r="F51" s="296"/>
      <c r="G51" s="296"/>
      <c r="H51" s="296"/>
      <c r="I51" s="296"/>
      <c r="J51" s="296"/>
      <c r="K51" s="296"/>
      <c r="L51" s="296"/>
      <c r="M51" s="297"/>
      <c r="N51" s="297"/>
      <c r="O51" s="297"/>
      <c r="P51" s="297"/>
      <c r="Q51" s="297"/>
      <c r="R51" s="297"/>
      <c r="S51" s="297"/>
      <c r="T51" s="297"/>
      <c r="U51" s="297"/>
      <c r="V51" s="297"/>
      <c r="W51" s="297"/>
      <c r="X51" s="306"/>
      <c r="Y51" s="306"/>
      <c r="Z51" s="306"/>
      <c r="AA51" s="306"/>
      <c r="AB51" s="306"/>
      <c r="AC51" s="306"/>
      <c r="AD51" s="306"/>
      <c r="AE51" s="306"/>
      <c r="AF51" s="306"/>
      <c r="AG51" s="306"/>
      <c r="AH51" s="306"/>
      <c r="AI51" s="306"/>
      <c r="AJ51" s="306"/>
      <c r="AK51" s="306"/>
      <c r="AL51" s="306"/>
      <c r="AM51" s="306"/>
      <c r="AN51" s="306"/>
      <c r="AO51" s="306"/>
      <c r="AP51" s="306"/>
      <c r="AQ51" s="306"/>
      <c r="AR51" s="306"/>
      <c r="AS51" s="306"/>
      <c r="AT51" s="306"/>
      <c r="AU51" s="306"/>
      <c r="AV51" s="306"/>
      <c r="AW51" s="306"/>
      <c r="AX51" s="306"/>
      <c r="AY51" s="306"/>
      <c r="AZ51" s="306"/>
      <c r="BA51" s="306"/>
      <c r="BB51" s="306"/>
      <c r="BC51" s="306"/>
      <c r="BD51" s="306"/>
      <c r="BE51" s="306"/>
      <c r="BF51" s="306"/>
      <c r="BG51" s="306"/>
      <c r="BH51" s="306"/>
      <c r="BI51" s="306"/>
      <c r="BJ51" s="306"/>
      <c r="BK51" s="306"/>
      <c r="BL51" s="306"/>
      <c r="BM51" s="306"/>
      <c r="BN51" s="306"/>
      <c r="BO51" s="306"/>
      <c r="BP51" s="306"/>
      <c r="BQ51" s="306"/>
      <c r="BR51" s="306"/>
      <c r="BS51" s="306"/>
      <c r="BT51" s="306"/>
      <c r="BU51" s="306"/>
      <c r="BV51" s="306"/>
      <c r="BW51" s="306"/>
      <c r="BX51" s="306"/>
      <c r="BY51" s="306"/>
      <c r="BZ51" s="306"/>
      <c r="CA51" s="306"/>
      <c r="CB51" s="306"/>
      <c r="CC51" s="306"/>
      <c r="CD51" s="306"/>
      <c r="CE51" s="306"/>
      <c r="CF51" s="306"/>
      <c r="CG51" s="306"/>
      <c r="CH51" s="306"/>
      <c r="CI51" s="306"/>
      <c r="CJ51" s="306"/>
      <c r="CK51" s="306"/>
      <c r="CL51" s="306"/>
      <c r="CM51" s="306"/>
      <c r="CN51" s="306"/>
      <c r="CO51" s="306"/>
      <c r="CP51" s="306"/>
      <c r="CQ51" s="306"/>
      <c r="CR51" s="306"/>
      <c r="CS51" s="306"/>
      <c r="CT51" s="306"/>
      <c r="CU51" s="306"/>
      <c r="CV51" s="306"/>
      <c r="CW51" s="306"/>
      <c r="CX51" s="306"/>
      <c r="CY51" s="306"/>
      <c r="CZ51" s="306"/>
      <c r="DA51" s="306"/>
      <c r="DB51" s="306"/>
      <c r="DC51" s="306"/>
      <c r="DD51" s="306"/>
      <c r="DE51" s="306"/>
      <c r="DF51" s="306"/>
      <c r="DG51" s="306"/>
      <c r="DH51" s="306"/>
      <c r="DI51" s="306"/>
      <c r="DJ51" s="306"/>
      <c r="DK51" s="306"/>
      <c r="DL51" s="306"/>
      <c r="DM51" s="306"/>
      <c r="DN51" s="306"/>
      <c r="DO51" s="306"/>
      <c r="DP51" s="306"/>
      <c r="DQ51" s="306"/>
      <c r="DR51" s="306"/>
      <c r="DS51" s="306"/>
      <c r="DT51" s="306"/>
      <c r="DU51" s="306"/>
      <c r="DV51" s="306"/>
      <c r="DW51" s="306"/>
      <c r="DX51" s="306"/>
      <c r="DY51" s="306"/>
      <c r="DZ51" s="306"/>
      <c r="EA51" s="306"/>
      <c r="EB51" s="306"/>
      <c r="EC51" s="306"/>
      <c r="ED51" s="306"/>
      <c r="EE51" s="306"/>
      <c r="EF51" s="306"/>
      <c r="EG51" s="306"/>
      <c r="EH51" s="306"/>
      <c r="EI51" s="306"/>
      <c r="EJ51" s="306"/>
      <c r="EK51" s="306"/>
      <c r="EL51" s="306"/>
      <c r="EM51" s="306"/>
    </row>
    <row r="52" spans="1:143" s="298" customFormat="1">
      <c r="A52" s="296"/>
      <c r="B52" s="296"/>
      <c r="C52" s="296"/>
      <c r="D52" s="296"/>
      <c r="E52" s="296"/>
      <c r="F52" s="296"/>
      <c r="G52" s="296"/>
      <c r="H52" s="296"/>
      <c r="I52" s="296"/>
      <c r="J52" s="296"/>
      <c r="K52" s="296"/>
      <c r="L52" s="296"/>
      <c r="M52" s="297"/>
      <c r="N52" s="297"/>
      <c r="O52" s="297"/>
      <c r="P52" s="297"/>
      <c r="Q52" s="297"/>
      <c r="R52" s="297"/>
      <c r="S52" s="297"/>
      <c r="T52" s="297"/>
      <c r="U52" s="297"/>
      <c r="V52" s="297"/>
      <c r="W52" s="297"/>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c r="BK52" s="306"/>
      <c r="BL52" s="306"/>
      <c r="BM52" s="306"/>
      <c r="BN52" s="306"/>
      <c r="BO52" s="306"/>
      <c r="BP52" s="306"/>
      <c r="BQ52" s="306"/>
      <c r="BR52" s="306"/>
      <c r="BS52" s="306"/>
      <c r="BT52" s="306"/>
      <c r="BU52" s="306"/>
      <c r="BV52" s="306"/>
      <c r="BW52" s="306"/>
      <c r="BX52" s="306"/>
      <c r="BY52" s="306"/>
      <c r="BZ52" s="306"/>
      <c r="CA52" s="306"/>
      <c r="CB52" s="306"/>
      <c r="CC52" s="306"/>
      <c r="CD52" s="306"/>
      <c r="CE52" s="306"/>
      <c r="CF52" s="306"/>
      <c r="CG52" s="306"/>
      <c r="CH52" s="306"/>
      <c r="CI52" s="306"/>
      <c r="CJ52" s="306"/>
      <c r="CK52" s="306"/>
      <c r="CL52" s="306"/>
      <c r="CM52" s="306"/>
      <c r="CN52" s="306"/>
      <c r="CO52" s="306"/>
      <c r="CP52" s="306"/>
      <c r="CQ52" s="306"/>
      <c r="CR52" s="306"/>
      <c r="CS52" s="306"/>
      <c r="CT52" s="306"/>
      <c r="CU52" s="306"/>
      <c r="CV52" s="306"/>
      <c r="CW52" s="306"/>
      <c r="CX52" s="306"/>
      <c r="CY52" s="306"/>
      <c r="CZ52" s="306"/>
      <c r="DA52" s="306"/>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c r="DY52" s="306"/>
      <c r="DZ52" s="306"/>
      <c r="EA52" s="306"/>
      <c r="EB52" s="306"/>
      <c r="EC52" s="306"/>
      <c r="ED52" s="306"/>
      <c r="EE52" s="306"/>
      <c r="EF52" s="306"/>
      <c r="EG52" s="306"/>
      <c r="EH52" s="306"/>
      <c r="EI52" s="306"/>
      <c r="EJ52" s="306"/>
      <c r="EK52" s="306"/>
      <c r="EL52" s="306"/>
      <c r="EM52" s="30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928F-BCAB-465F-951D-54D218C26727}">
  <dimension ref="A1:S29"/>
  <sheetViews>
    <sheetView zoomScaleNormal="100" workbookViewId="0"/>
  </sheetViews>
  <sheetFormatPr defaultRowHeight="15"/>
  <cols>
    <col min="1" max="1" width="28.7109375" style="248" customWidth="1"/>
    <col min="2" max="2" width="10.5703125" style="248" bestFit="1" customWidth="1"/>
    <col min="3" max="5" width="11.7109375" style="248" customWidth="1"/>
    <col min="6" max="11" width="9.140625" style="248"/>
    <col min="12" max="12" width="31" style="248" customWidth="1"/>
    <col min="13" max="17" width="9.140625" style="248"/>
    <col min="18" max="19" width="16" style="277" customWidth="1"/>
    <col min="20" max="22" width="9.140625" style="248"/>
    <col min="23" max="23" width="12" style="248" bestFit="1" customWidth="1"/>
    <col min="24" max="16384" width="9.140625" style="248"/>
  </cols>
  <sheetData>
    <row r="1" spans="1:8">
      <c r="A1" s="57" t="s">
        <v>1066</v>
      </c>
    </row>
    <row r="2" spans="1:8">
      <c r="A2" s="61" t="s">
        <v>1058</v>
      </c>
    </row>
    <row r="3" spans="1:8" ht="36.75">
      <c r="A3" s="61"/>
      <c r="B3" s="254" t="s">
        <v>1061</v>
      </c>
      <c r="C3" s="254" t="s">
        <v>1062</v>
      </c>
      <c r="D3" s="254" t="s">
        <v>1060</v>
      </c>
      <c r="E3" s="254" t="s">
        <v>1059</v>
      </c>
      <c r="F3" s="255"/>
      <c r="H3" s="134"/>
    </row>
    <row r="4" spans="1:8">
      <c r="A4" s="248" t="s">
        <v>1063</v>
      </c>
      <c r="B4" s="308">
        <v>67.474999999999994</v>
      </c>
      <c r="C4" s="308"/>
      <c r="D4" s="308">
        <v>17.2376</v>
      </c>
      <c r="E4" s="308">
        <v>15.28717</v>
      </c>
      <c r="F4" s="255"/>
      <c r="H4" s="136"/>
    </row>
    <row r="5" spans="1:8">
      <c r="A5" s="248" t="s">
        <v>1064</v>
      </c>
      <c r="B5" s="308"/>
      <c r="C5" s="308">
        <v>80.296459999999996</v>
      </c>
      <c r="D5" s="308"/>
      <c r="E5" s="308">
        <v>19.703499999999998</v>
      </c>
      <c r="F5" s="255"/>
    </row>
    <row r="6" spans="1:8">
      <c r="D6" s="250"/>
    </row>
    <row r="7" spans="1:8">
      <c r="B7" s="250"/>
    </row>
    <row r="10" spans="1:8">
      <c r="E10" s="250"/>
    </row>
    <row r="14" spans="1:8">
      <c r="H14" s="134" t="s">
        <v>1066</v>
      </c>
    </row>
    <row r="15" spans="1:8">
      <c r="H15" s="136" t="s">
        <v>1065</v>
      </c>
    </row>
    <row r="18" spans="1:8">
      <c r="A18" s="61"/>
    </row>
    <row r="19" spans="1:8">
      <c r="A19" s="61"/>
    </row>
    <row r="28" spans="1:8">
      <c r="H28" s="140"/>
    </row>
    <row r="29" spans="1:8">
      <c r="H29" s="140" t="s">
        <v>999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68881-68C1-4026-ABF2-5B09DC8883A8}">
  <dimension ref="A1:S27"/>
  <sheetViews>
    <sheetView zoomScaleNormal="100" workbookViewId="0"/>
  </sheetViews>
  <sheetFormatPr defaultRowHeight="15"/>
  <cols>
    <col min="1" max="1" width="28.7109375" style="248" customWidth="1"/>
    <col min="2" max="2" width="10.5703125" style="248" bestFit="1" customWidth="1"/>
    <col min="3" max="3" width="9.28515625" style="248" bestFit="1" customWidth="1"/>
    <col min="4" max="11" width="9.140625" style="248"/>
    <col min="12" max="12" width="31" style="248" customWidth="1"/>
    <col min="13" max="17" width="9.140625" style="248"/>
    <col min="18" max="19" width="16" style="277" customWidth="1"/>
    <col min="20" max="22" width="9.140625" style="248"/>
    <col min="23" max="23" width="12" style="248" bestFit="1" customWidth="1"/>
    <col min="24" max="16384" width="9.140625" style="248"/>
  </cols>
  <sheetData>
    <row r="1" spans="1:2">
      <c r="A1" s="57" t="s">
        <v>1054</v>
      </c>
    </row>
    <row r="2" spans="1:2">
      <c r="A2" s="61" t="s">
        <v>1055</v>
      </c>
    </row>
    <row r="3" spans="1:2">
      <c r="A3" s="248" t="s">
        <v>435</v>
      </c>
      <c r="B3" s="250">
        <v>3.0530365140801337</v>
      </c>
    </row>
    <row r="4" spans="1:2">
      <c r="A4" s="248" t="s">
        <v>1051</v>
      </c>
      <c r="B4" s="250">
        <v>4.5</v>
      </c>
    </row>
    <row r="5" spans="1:2">
      <c r="A5" s="248" t="s">
        <v>1052</v>
      </c>
      <c r="B5" s="250">
        <v>4.3887432856811301</v>
      </c>
    </row>
    <row r="6" spans="1:2">
      <c r="A6" s="248" t="s">
        <v>1053</v>
      </c>
      <c r="B6" s="250">
        <v>5.6442521112564776</v>
      </c>
    </row>
    <row r="12" spans="1:2">
      <c r="A12" s="57" t="s">
        <v>1054</v>
      </c>
    </row>
    <row r="13" spans="1:2">
      <c r="A13" s="61" t="s">
        <v>1055</v>
      </c>
    </row>
    <row r="26" spans="1:1">
      <c r="A26" s="61" t="s">
        <v>1056</v>
      </c>
    </row>
    <row r="27" spans="1:1">
      <c r="A27" s="61" t="s">
        <v>1057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D35C8-82BD-4625-9223-AFF077E36FD3}">
  <dimension ref="A1:G55"/>
  <sheetViews>
    <sheetView showGridLines="0" zoomScale="70" zoomScaleNormal="70" workbookViewId="0">
      <pane xSplit="1" ySplit="2" topLeftCell="B3" activePane="bottomRight" state="frozen"/>
      <selection pane="topRight" activeCell="C1" sqref="C1"/>
      <selection pane="bottomLeft" activeCell="A5" sqref="A5"/>
      <selection pane="bottomRight" activeCell="L11" sqref="L11"/>
    </sheetView>
  </sheetViews>
  <sheetFormatPr defaultColWidth="8.85546875" defaultRowHeight="15"/>
  <sheetData>
    <row r="1" spans="1:6">
      <c r="A1" s="134" t="s">
        <v>1068</v>
      </c>
    </row>
    <row r="2" spans="1:6">
      <c r="A2" s="136" t="s">
        <v>1069</v>
      </c>
    </row>
    <row r="3" spans="1:6">
      <c r="A3" s="167">
        <v>1990</v>
      </c>
      <c r="B3" s="310">
        <v>5.9984954558241697</v>
      </c>
      <c r="C3" s="309">
        <v>14</v>
      </c>
      <c r="D3" s="309">
        <v>14</v>
      </c>
      <c r="E3" s="309"/>
      <c r="F3" s="310">
        <v>0</v>
      </c>
    </row>
    <row r="4" spans="1:6">
      <c r="A4" s="167">
        <v>1991</v>
      </c>
      <c r="B4" s="310">
        <v>7.0947911250934954</v>
      </c>
      <c r="C4" s="309">
        <v>14</v>
      </c>
      <c r="D4" s="309">
        <v>14</v>
      </c>
      <c r="E4" s="309"/>
      <c r="F4" s="310">
        <v>0</v>
      </c>
    </row>
    <row r="5" spans="1:6">
      <c r="A5" s="167">
        <v>1992</v>
      </c>
      <c r="B5" s="310">
        <v>8.2952535530448053</v>
      </c>
      <c r="C5" s="309">
        <v>14</v>
      </c>
      <c r="D5" s="309">
        <v>14</v>
      </c>
      <c r="E5" s="309"/>
      <c r="F5" s="310">
        <v>0</v>
      </c>
    </row>
    <row r="6" spans="1:6">
      <c r="A6" s="167">
        <v>1993</v>
      </c>
      <c r="B6" s="310">
        <v>9.8068485605489268</v>
      </c>
      <c r="C6" s="309">
        <v>14</v>
      </c>
      <c r="D6" s="309">
        <v>14</v>
      </c>
      <c r="E6" s="309"/>
      <c r="F6" s="310">
        <v>0</v>
      </c>
    </row>
    <row r="7" spans="1:6">
      <c r="A7" s="167">
        <v>1994</v>
      </c>
      <c r="B7" s="310">
        <v>10.521490881083819</v>
      </c>
      <c r="C7" s="309">
        <v>14</v>
      </c>
      <c r="D7" s="309">
        <v>14</v>
      </c>
      <c r="E7" s="309"/>
      <c r="F7" s="310">
        <v>0</v>
      </c>
    </row>
    <row r="8" spans="1:6">
      <c r="A8" s="167">
        <v>1995</v>
      </c>
      <c r="B8" s="310">
        <v>10.108518546054372</v>
      </c>
      <c r="C8" s="309">
        <v>14</v>
      </c>
      <c r="D8" s="309">
        <v>14</v>
      </c>
      <c r="E8" s="309"/>
      <c r="F8" s="310">
        <v>0</v>
      </c>
    </row>
    <row r="9" spans="1:6">
      <c r="A9" s="167">
        <v>1996</v>
      </c>
      <c r="B9" s="310">
        <v>11.388394941093933</v>
      </c>
      <c r="C9" s="309">
        <v>14</v>
      </c>
      <c r="D9" s="309">
        <v>14</v>
      </c>
      <c r="E9" s="309"/>
      <c r="F9" s="310">
        <v>0</v>
      </c>
    </row>
    <row r="10" spans="1:6">
      <c r="A10" s="167">
        <v>1997</v>
      </c>
      <c r="B10" s="310">
        <v>11.900945580354245</v>
      </c>
      <c r="C10" s="309">
        <v>14</v>
      </c>
      <c r="D10" s="309">
        <v>14</v>
      </c>
      <c r="E10" s="309"/>
      <c r="F10" s="310">
        <v>0</v>
      </c>
    </row>
    <row r="11" spans="1:6">
      <c r="A11" s="167">
        <v>1998</v>
      </c>
      <c r="B11" s="310">
        <v>12.802194384275451</v>
      </c>
      <c r="C11" s="309">
        <v>14</v>
      </c>
      <c r="D11" s="309">
        <v>14</v>
      </c>
      <c r="E11" s="309"/>
      <c r="F11" s="310">
        <v>0</v>
      </c>
    </row>
    <row r="12" spans="1:6">
      <c r="A12" s="167">
        <v>1999</v>
      </c>
      <c r="B12" s="310">
        <v>14.600363431347995</v>
      </c>
      <c r="C12" s="309">
        <v>14</v>
      </c>
      <c r="D12" s="309">
        <v>14</v>
      </c>
      <c r="E12" s="309"/>
      <c r="F12" s="310">
        <v>0.30018171567399765</v>
      </c>
    </row>
    <row r="13" spans="1:6">
      <c r="A13" s="167">
        <v>2000</v>
      </c>
      <c r="B13" s="310">
        <v>14.35898968370943</v>
      </c>
      <c r="C13" s="309">
        <v>14</v>
      </c>
      <c r="D13" s="309">
        <v>14</v>
      </c>
      <c r="E13" s="309"/>
      <c r="F13" s="310">
        <v>0.17949484185471487</v>
      </c>
    </row>
    <row r="14" spans="1:6">
      <c r="A14" s="167">
        <v>2001</v>
      </c>
      <c r="B14" s="310">
        <v>14.882706631863421</v>
      </c>
      <c r="C14" s="309">
        <v>14</v>
      </c>
      <c r="D14" s="309">
        <v>14</v>
      </c>
      <c r="E14" s="309"/>
      <c r="F14" s="310">
        <v>0.44135331593171045</v>
      </c>
    </row>
    <row r="15" spans="1:6">
      <c r="A15" s="167">
        <v>2002</v>
      </c>
      <c r="B15" s="310">
        <v>16.397375322116812</v>
      </c>
      <c r="C15" s="309">
        <v>14</v>
      </c>
      <c r="D15" s="309">
        <v>14</v>
      </c>
      <c r="E15" s="309"/>
      <c r="F15" s="310">
        <v>1.1986876610584059</v>
      </c>
    </row>
    <row r="16" spans="1:6">
      <c r="A16" s="167">
        <v>2003</v>
      </c>
      <c r="B16" s="310">
        <v>16.077566250882199</v>
      </c>
      <c r="C16" s="309">
        <v>14</v>
      </c>
      <c r="D16" s="309">
        <v>14</v>
      </c>
      <c r="E16" s="309"/>
      <c r="F16" s="310">
        <v>1.0387831254410997</v>
      </c>
    </row>
    <row r="17" spans="1:6">
      <c r="A17" s="167">
        <v>2004</v>
      </c>
      <c r="B17" s="310">
        <v>14.984465507851391</v>
      </c>
      <c r="C17" s="309">
        <v>14</v>
      </c>
      <c r="D17" s="309">
        <v>14</v>
      </c>
      <c r="E17" s="309"/>
      <c r="F17" s="310">
        <v>0.49223275392569565</v>
      </c>
    </row>
    <row r="18" spans="1:6">
      <c r="A18" s="167">
        <v>2005</v>
      </c>
      <c r="B18" s="310">
        <v>13.990143112392724</v>
      </c>
      <c r="C18" s="309">
        <v>14</v>
      </c>
      <c r="D18" s="309">
        <v>14</v>
      </c>
      <c r="E18" s="309"/>
      <c r="F18" s="310">
        <v>0</v>
      </c>
    </row>
    <row r="19" spans="1:6">
      <c r="A19" s="167">
        <v>2006</v>
      </c>
      <c r="B19" s="310">
        <v>14.675906238852251</v>
      </c>
      <c r="C19" s="309">
        <v>14</v>
      </c>
      <c r="D19" s="309">
        <v>14</v>
      </c>
      <c r="E19" s="309"/>
      <c r="F19" s="310">
        <v>0.3379531194261256</v>
      </c>
    </row>
    <row r="20" spans="1:6">
      <c r="A20" s="167">
        <v>2007</v>
      </c>
      <c r="B20" s="310">
        <v>13.525317765204484</v>
      </c>
      <c r="C20" s="309">
        <v>14</v>
      </c>
      <c r="D20" s="309">
        <v>14</v>
      </c>
      <c r="E20" s="309"/>
      <c r="F20" s="310">
        <v>0</v>
      </c>
    </row>
    <row r="21" spans="1:6">
      <c r="A21" s="167">
        <v>2008</v>
      </c>
      <c r="B21" s="310">
        <v>12.423350541317259</v>
      </c>
      <c r="C21" s="309">
        <v>14</v>
      </c>
      <c r="D21" s="309">
        <v>14</v>
      </c>
      <c r="E21" s="309"/>
      <c r="F21" s="310">
        <v>0</v>
      </c>
    </row>
    <row r="22" spans="1:6">
      <c r="A22" s="167">
        <v>2009</v>
      </c>
      <c r="B22" s="310">
        <v>11.803666675715434</v>
      </c>
      <c r="C22" s="309">
        <v>14</v>
      </c>
      <c r="D22" s="309">
        <v>14</v>
      </c>
      <c r="E22" s="309"/>
      <c r="F22" s="310">
        <v>0</v>
      </c>
    </row>
    <row r="23" spans="1:6">
      <c r="A23" s="167">
        <v>2010</v>
      </c>
      <c r="B23" s="310">
        <v>12.356873055301271</v>
      </c>
      <c r="C23" s="309">
        <v>14</v>
      </c>
      <c r="D23" s="309">
        <v>14</v>
      </c>
      <c r="E23" s="309"/>
      <c r="F23" s="310">
        <v>0</v>
      </c>
    </row>
    <row r="24" spans="1:6">
      <c r="A24" s="167">
        <v>2011</v>
      </c>
      <c r="B24" s="310">
        <v>10.345223820605552</v>
      </c>
      <c r="C24" s="309">
        <v>14</v>
      </c>
      <c r="D24" s="309">
        <v>14</v>
      </c>
      <c r="E24" s="309"/>
      <c r="F24" s="310">
        <v>0</v>
      </c>
    </row>
    <row r="25" spans="1:6">
      <c r="A25" s="167">
        <v>2012</v>
      </c>
      <c r="B25" s="310">
        <v>11.503727050920409</v>
      </c>
      <c r="C25" s="309">
        <v>14</v>
      </c>
      <c r="D25" s="309">
        <v>14</v>
      </c>
      <c r="E25" s="309"/>
      <c r="F25" s="310">
        <v>0</v>
      </c>
    </row>
    <row r="26" spans="1:6">
      <c r="A26" s="167">
        <v>2013</v>
      </c>
      <c r="B26" s="310">
        <v>11.295418733320716</v>
      </c>
      <c r="C26" s="309">
        <v>14</v>
      </c>
      <c r="D26" s="309">
        <v>14</v>
      </c>
      <c r="E26" s="309"/>
      <c r="F26" s="310">
        <v>0</v>
      </c>
    </row>
    <row r="27" spans="1:6">
      <c r="A27" s="167">
        <v>2014</v>
      </c>
      <c r="B27" s="310">
        <v>11.177897516209297</v>
      </c>
      <c r="C27" s="309">
        <v>14</v>
      </c>
      <c r="D27" s="309">
        <v>14</v>
      </c>
      <c r="E27" s="309"/>
      <c r="F27" s="310">
        <v>0</v>
      </c>
    </row>
    <row r="28" spans="1:6">
      <c r="A28" s="167">
        <v>2015</v>
      </c>
      <c r="B28" s="310">
        <v>15.068714634656487</v>
      </c>
      <c r="C28" s="309">
        <v>14</v>
      </c>
      <c r="D28" s="309">
        <v>14</v>
      </c>
      <c r="E28" s="309"/>
      <c r="F28" s="310">
        <v>0.53435731732824365</v>
      </c>
    </row>
    <row r="29" spans="1:6">
      <c r="A29" s="167">
        <v>2016</v>
      </c>
      <c r="B29" s="310">
        <v>15.358169244538555</v>
      </c>
      <c r="C29" s="309">
        <v>14</v>
      </c>
      <c r="D29" s="309">
        <v>14</v>
      </c>
      <c r="E29" s="309"/>
      <c r="F29" s="310">
        <v>0.67908462226927746</v>
      </c>
    </row>
    <row r="30" spans="1:6">
      <c r="A30" s="167">
        <v>2017</v>
      </c>
      <c r="B30" s="310">
        <v>16.164654734162713</v>
      </c>
      <c r="C30" s="309">
        <v>14</v>
      </c>
      <c r="D30" s="309">
        <v>14</v>
      </c>
      <c r="E30" s="309"/>
      <c r="F30" s="310">
        <v>1.0823273670813567</v>
      </c>
    </row>
    <row r="31" spans="1:6">
      <c r="A31" s="167">
        <v>2018</v>
      </c>
      <c r="B31" s="310">
        <v>18.692700910748439</v>
      </c>
      <c r="C31" s="309">
        <v>14</v>
      </c>
      <c r="D31" s="309">
        <v>14</v>
      </c>
      <c r="E31" s="309"/>
      <c r="F31" s="310">
        <v>2.3463504553742194</v>
      </c>
    </row>
    <row r="32" spans="1:6">
      <c r="A32" s="167">
        <v>2019</v>
      </c>
      <c r="B32" s="310">
        <v>17.535181236673775</v>
      </c>
      <c r="C32" s="309">
        <v>14</v>
      </c>
      <c r="D32" s="309">
        <v>14</v>
      </c>
      <c r="E32" s="309">
        <v>100</v>
      </c>
      <c r="F32" s="310">
        <v>1.7675906183368877</v>
      </c>
    </row>
    <row r="33" spans="1:7">
      <c r="A33" s="167">
        <v>2020</v>
      </c>
      <c r="B33" s="310">
        <v>17.235173824130879</v>
      </c>
      <c r="C33" s="309">
        <v>14</v>
      </c>
      <c r="D33" s="309">
        <v>14</v>
      </c>
      <c r="E33" s="309">
        <v>100</v>
      </c>
      <c r="F33" s="310">
        <v>1.6175869120654394</v>
      </c>
    </row>
    <row r="34" spans="1:7">
      <c r="A34" s="167">
        <v>2021</v>
      </c>
      <c r="B34" s="310">
        <v>17.157903010296312</v>
      </c>
      <c r="C34" s="309">
        <v>14</v>
      </c>
      <c r="D34" s="309">
        <v>14</v>
      </c>
      <c r="E34" s="309">
        <v>100</v>
      </c>
      <c r="F34" s="310">
        <v>1.5789515051481562</v>
      </c>
    </row>
    <row r="35" spans="1:7">
      <c r="A35" s="167">
        <v>2022</v>
      </c>
      <c r="B35" s="310">
        <v>17.099811676082862</v>
      </c>
      <c r="C35" s="309">
        <v>14</v>
      </c>
      <c r="D35" s="309">
        <v>14</v>
      </c>
      <c r="E35" s="309">
        <v>100</v>
      </c>
      <c r="F35" s="310">
        <v>1.5499058380414308</v>
      </c>
      <c r="G35" s="311"/>
    </row>
    <row r="36" spans="1:7">
      <c r="A36" s="167">
        <v>2023</v>
      </c>
      <c r="B36" s="310">
        <v>16.925957937193893</v>
      </c>
      <c r="C36" s="309">
        <v>14</v>
      </c>
      <c r="D36" s="309">
        <v>14</v>
      </c>
      <c r="E36" s="309">
        <v>100</v>
      </c>
      <c r="F36" s="310">
        <v>1.4629789685969463</v>
      </c>
      <c r="G36" s="311"/>
    </row>
    <row r="37" spans="1:7">
      <c r="A37" s="167">
        <v>2024</v>
      </c>
      <c r="B37" s="310">
        <v>16.655229206697779</v>
      </c>
      <c r="C37" s="309">
        <v>14</v>
      </c>
      <c r="D37" s="309">
        <v>14</v>
      </c>
      <c r="E37" s="309">
        <v>100</v>
      </c>
      <c r="F37" s="310">
        <v>1.3276146033488896</v>
      </c>
      <c r="G37" s="311"/>
    </row>
    <row r="38" spans="1:7">
      <c r="A38" s="167"/>
      <c r="G38" s="311"/>
    </row>
    <row r="39" spans="1:7">
      <c r="G39" s="311"/>
    </row>
    <row r="40" spans="1:7">
      <c r="G40" s="311"/>
    </row>
    <row r="41" spans="1:7">
      <c r="C41" s="134" t="s">
        <v>1068</v>
      </c>
    </row>
    <row r="42" spans="1:7">
      <c r="C42" s="136" t="s">
        <v>1069</v>
      </c>
    </row>
    <row r="54" spans="3:3">
      <c r="C54" s="312" t="s">
        <v>1070</v>
      </c>
    </row>
    <row r="55" spans="3:3">
      <c r="C55" s="313" t="s">
        <v>1071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545A1-C4B9-4473-821F-426BB7969B0F}">
  <dimension ref="A1:Q42"/>
  <sheetViews>
    <sheetView workbookViewId="0"/>
  </sheetViews>
  <sheetFormatPr defaultColWidth="10.85546875" defaultRowHeight="15"/>
  <cols>
    <col min="1" max="1" width="32.140625" style="315" customWidth="1"/>
    <col min="2" max="16384" width="10.85546875" style="315"/>
  </cols>
  <sheetData>
    <row r="1" spans="1:6">
      <c r="A1" s="134" t="s">
        <v>1077</v>
      </c>
      <c r="B1" s="314"/>
      <c r="C1" s="314"/>
      <c r="D1" s="314"/>
      <c r="E1" s="314"/>
    </row>
    <row r="2" spans="1:6">
      <c r="A2" s="136" t="s">
        <v>122</v>
      </c>
      <c r="B2" s="316"/>
      <c r="C2" s="316"/>
      <c r="D2" s="316"/>
      <c r="E2" s="316"/>
    </row>
    <row r="3" spans="1:6">
      <c r="A3" s="321" t="s">
        <v>1073</v>
      </c>
      <c r="B3" s="322"/>
      <c r="C3" s="322"/>
      <c r="D3" s="322"/>
      <c r="E3" s="322"/>
      <c r="F3" s="322"/>
    </row>
    <row r="4" spans="1:6">
      <c r="A4" s="322"/>
      <c r="B4" s="322">
        <v>2015</v>
      </c>
      <c r="C4" s="322">
        <v>2016</v>
      </c>
      <c r="D4" s="322">
        <v>2017</v>
      </c>
      <c r="E4" s="322">
        <v>2018</v>
      </c>
      <c r="F4" s="322">
        <v>2019</v>
      </c>
    </row>
    <row r="5" spans="1:6">
      <c r="A5" s="322" t="s">
        <v>1074</v>
      </c>
      <c r="B5" s="323">
        <v>0.48734983999999987</v>
      </c>
      <c r="C5" s="323">
        <v>0.6500806599999992</v>
      </c>
      <c r="D5" s="323">
        <v>1.0982709799999995</v>
      </c>
      <c r="E5" s="323">
        <v>2.6071469799999996</v>
      </c>
      <c r="F5" s="323">
        <v>2.0724999999999998</v>
      </c>
    </row>
    <row r="6" spans="1:6">
      <c r="A6" s="322" t="s">
        <v>1075</v>
      </c>
      <c r="B6" s="324">
        <v>2.2999999999999998</v>
      </c>
      <c r="C6" s="324">
        <v>2.2999999999999998</v>
      </c>
      <c r="D6" s="324">
        <v>2.8999999999999995</v>
      </c>
      <c r="E6" s="324">
        <v>4.7</v>
      </c>
      <c r="F6" s="324">
        <v>5.4849999999999994</v>
      </c>
    </row>
    <row r="7" spans="1:6">
      <c r="A7" s="322"/>
      <c r="B7" s="322"/>
      <c r="C7" s="322"/>
      <c r="D7" s="322"/>
      <c r="E7" s="322"/>
      <c r="F7" s="322"/>
    </row>
    <row r="8" spans="1:6">
      <c r="A8" s="322"/>
      <c r="B8" s="322"/>
      <c r="C8" s="322"/>
      <c r="D8" s="322"/>
      <c r="E8" s="322"/>
      <c r="F8" s="322"/>
    </row>
    <row r="9" spans="1:6">
      <c r="A9" s="321" t="s">
        <v>1076</v>
      </c>
      <c r="B9" s="322"/>
      <c r="C9" s="322"/>
      <c r="D9" s="322"/>
      <c r="E9" s="322"/>
      <c r="F9" s="322"/>
    </row>
    <row r="10" spans="1:6">
      <c r="A10" s="322"/>
      <c r="B10" s="322">
        <v>2015</v>
      </c>
      <c r="C10" s="322">
        <v>2016</v>
      </c>
      <c r="D10" s="322">
        <v>2017</v>
      </c>
      <c r="E10" s="322">
        <v>2018</v>
      </c>
      <c r="F10" s="322">
        <v>2019</v>
      </c>
    </row>
    <row r="11" spans="1:6">
      <c r="A11" s="322" t="s">
        <v>1074</v>
      </c>
      <c r="B11" s="325">
        <v>0.48734983999999987</v>
      </c>
      <c r="C11" s="325">
        <v>1.1374304999999991</v>
      </c>
      <c r="D11" s="325">
        <v>2.2357014799999986</v>
      </c>
      <c r="E11" s="325">
        <v>4.8428484599999981</v>
      </c>
      <c r="F11" s="325">
        <v>6.9153484599999979</v>
      </c>
    </row>
    <row r="12" spans="1:6">
      <c r="A12" s="322" t="s">
        <v>1075</v>
      </c>
      <c r="B12" s="325">
        <v>2.2999999999999998</v>
      </c>
      <c r="C12" s="325">
        <v>4.5999999999999996</v>
      </c>
      <c r="D12" s="325">
        <v>7.4999999999999991</v>
      </c>
      <c r="E12" s="325">
        <v>12.2</v>
      </c>
      <c r="F12" s="325">
        <v>17.684999999999999</v>
      </c>
    </row>
    <row r="13" spans="1:6">
      <c r="B13" s="318"/>
      <c r="C13" s="318"/>
      <c r="D13" s="318"/>
      <c r="E13" s="318"/>
      <c r="F13" s="318"/>
    </row>
    <row r="22" spans="1:17">
      <c r="B22" s="317"/>
      <c r="C22" s="317"/>
      <c r="D22" s="317"/>
      <c r="E22" s="317"/>
      <c r="F22" s="317"/>
      <c r="G22" s="317"/>
      <c r="H22" s="317"/>
      <c r="I22" s="317"/>
      <c r="J22" s="317"/>
      <c r="K22" s="317"/>
      <c r="L22" s="317"/>
      <c r="M22" s="317"/>
      <c r="N22" s="317"/>
      <c r="O22" s="317"/>
      <c r="P22" s="317"/>
      <c r="Q22" s="317"/>
    </row>
    <row r="23" spans="1:17">
      <c r="B23" s="319"/>
      <c r="C23" s="319"/>
      <c r="D23" s="319"/>
      <c r="E23" s="319"/>
      <c r="F23" s="319"/>
      <c r="G23" s="319"/>
      <c r="H23" s="319"/>
      <c r="I23" s="319"/>
      <c r="J23" s="319"/>
      <c r="K23" s="319"/>
    </row>
    <row r="24" spans="1:17">
      <c r="B24" s="319"/>
      <c r="C24" s="319"/>
      <c r="D24" s="319"/>
      <c r="E24" s="319"/>
      <c r="F24" s="319"/>
      <c r="G24" s="319"/>
      <c r="H24" s="319"/>
      <c r="I24" s="319"/>
      <c r="J24" s="319"/>
      <c r="K24" s="319"/>
    </row>
    <row r="25" spans="1:17">
      <c r="B25" s="319"/>
      <c r="C25" s="319"/>
      <c r="D25" s="319"/>
      <c r="E25" s="319"/>
      <c r="F25" s="319"/>
      <c r="G25" s="319"/>
      <c r="H25" s="319"/>
      <c r="I25" s="319"/>
      <c r="J25" s="319"/>
      <c r="K25" s="319"/>
    </row>
    <row r="26" spans="1:17">
      <c r="B26" s="319"/>
      <c r="C26" s="319"/>
      <c r="D26" s="319"/>
      <c r="E26" s="319"/>
      <c r="F26" s="319"/>
      <c r="G26" s="319"/>
      <c r="H26" s="319"/>
      <c r="I26" s="319"/>
      <c r="J26" s="319"/>
      <c r="K26" s="319"/>
    </row>
    <row r="27" spans="1:17">
      <c r="A27" s="326" t="s">
        <v>1070</v>
      </c>
      <c r="B27" s="319"/>
      <c r="C27" s="319"/>
      <c r="D27" s="319"/>
      <c r="E27" s="319"/>
      <c r="F27" s="319"/>
      <c r="G27" s="319"/>
      <c r="H27" s="319"/>
      <c r="I27" s="319"/>
      <c r="J27" s="319"/>
      <c r="K27" s="319"/>
    </row>
    <row r="28" spans="1:17">
      <c r="A28" s="326" t="s">
        <v>1078</v>
      </c>
      <c r="B28" s="319"/>
      <c r="C28" s="319"/>
      <c r="D28" s="319"/>
      <c r="E28" s="319"/>
      <c r="F28" s="319"/>
      <c r="G28" s="319"/>
      <c r="H28" s="319"/>
      <c r="I28" s="319"/>
      <c r="J28" s="319"/>
      <c r="K28" s="319"/>
    </row>
    <row r="29" spans="1:17">
      <c r="B29" s="319"/>
      <c r="C29" s="319"/>
      <c r="D29" s="319"/>
      <c r="E29" s="319"/>
      <c r="F29" s="319"/>
      <c r="G29" s="319"/>
      <c r="H29" s="319"/>
      <c r="I29" s="319"/>
      <c r="J29" s="319"/>
      <c r="K29" s="319"/>
      <c r="L29" s="307"/>
      <c r="M29" s="319"/>
      <c r="N29" s="319"/>
      <c r="O29" s="319"/>
      <c r="P29" s="319"/>
      <c r="Q29" s="319"/>
    </row>
    <row r="30" spans="1:17">
      <c r="B30" s="319"/>
      <c r="C30" s="319"/>
      <c r="D30" s="319"/>
      <c r="E30" s="319"/>
      <c r="F30" s="319"/>
      <c r="G30" s="319"/>
      <c r="H30" s="319"/>
      <c r="I30" s="319"/>
      <c r="J30" s="319"/>
      <c r="K30" s="319"/>
    </row>
    <row r="31" spans="1:17">
      <c r="B31" s="319"/>
    </row>
    <row r="32" spans="1:17">
      <c r="F32" s="319"/>
      <c r="G32" s="319"/>
      <c r="H32" s="319"/>
      <c r="I32" s="319"/>
      <c r="J32" s="319"/>
    </row>
    <row r="34" spans="2:17">
      <c r="K34" s="319"/>
    </row>
    <row r="35" spans="2:17">
      <c r="B35" s="319"/>
      <c r="C35" s="319"/>
      <c r="D35" s="319"/>
      <c r="E35" s="319"/>
      <c r="F35" s="319"/>
      <c r="G35" s="319"/>
      <c r="H35" s="319"/>
      <c r="I35" s="319"/>
      <c r="J35" s="319"/>
      <c r="K35" s="319"/>
      <c r="L35" s="307"/>
      <c r="M35" s="319"/>
      <c r="N35" s="319"/>
      <c r="O35" s="319"/>
      <c r="P35" s="319"/>
      <c r="Q35" s="319"/>
    </row>
    <row r="38" spans="2:17">
      <c r="B38" s="320"/>
      <c r="C38" s="320"/>
      <c r="D38" s="320"/>
      <c r="E38" s="320"/>
      <c r="F38" s="320"/>
      <c r="G38" s="320"/>
      <c r="H38" s="320"/>
      <c r="I38" s="320"/>
      <c r="J38" s="320"/>
      <c r="K38" s="320"/>
      <c r="L38" s="320"/>
      <c r="M38" s="320"/>
      <c r="N38" s="320"/>
      <c r="O38" s="320"/>
      <c r="P38" s="320"/>
      <c r="Q38" s="320"/>
    </row>
    <row r="41" spans="2:17">
      <c r="B41" s="319"/>
      <c r="C41" s="319"/>
      <c r="D41" s="319"/>
      <c r="E41" s="319"/>
      <c r="F41" s="319"/>
      <c r="G41" s="319"/>
      <c r="H41" s="319"/>
      <c r="I41" s="319"/>
      <c r="J41" s="319"/>
      <c r="K41" s="319"/>
      <c r="L41" s="319"/>
      <c r="M41" s="319"/>
      <c r="N41" s="319"/>
      <c r="O41" s="319"/>
      <c r="P41" s="319"/>
      <c r="Q41" s="319"/>
    </row>
    <row r="42" spans="2:17">
      <c r="B42" s="319"/>
      <c r="C42" s="319"/>
      <c r="D42" s="319"/>
      <c r="E42" s="319"/>
      <c r="F42" s="319"/>
      <c r="G42" s="319"/>
      <c r="H42" s="319"/>
      <c r="I42" s="319"/>
      <c r="J42" s="319"/>
      <c r="K42" s="319"/>
      <c r="L42" s="319"/>
      <c r="M42" s="319"/>
      <c r="N42" s="319"/>
      <c r="O42" s="319"/>
      <c r="P42" s="319"/>
      <c r="Q42" s="31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B532-D62C-4CEF-BAC4-52E44B75A8EA}">
  <dimension ref="A1:I44"/>
  <sheetViews>
    <sheetView showGridLines="0" zoomScaleNormal="100" workbookViewId="0"/>
  </sheetViews>
  <sheetFormatPr defaultRowHeight="15"/>
  <cols>
    <col min="1" max="1" width="31.7109375" style="179" customWidth="1"/>
  </cols>
  <sheetData>
    <row r="1" spans="1:9">
      <c r="A1" s="164" t="s">
        <v>1090</v>
      </c>
      <c r="B1" s="165"/>
      <c r="C1" s="165"/>
      <c r="D1" s="165"/>
      <c r="E1" s="165"/>
    </row>
    <row r="2" spans="1:9" ht="15.75" thickBot="1">
      <c r="A2" s="166" t="s">
        <v>483</v>
      </c>
      <c r="B2" s="165"/>
      <c r="C2" s="165"/>
      <c r="D2" s="165"/>
      <c r="E2" s="165"/>
    </row>
    <row r="3" spans="1:9" ht="25.5">
      <c r="A3" s="327"/>
      <c r="B3" s="327"/>
      <c r="C3" s="327"/>
      <c r="D3" s="328" t="s">
        <v>1080</v>
      </c>
      <c r="E3" s="329" t="s">
        <v>1081</v>
      </c>
      <c r="H3" s="167"/>
    </row>
    <row r="4" spans="1:9" ht="15.75" thickBot="1">
      <c r="A4" s="330"/>
      <c r="B4" s="330" t="s">
        <v>484</v>
      </c>
      <c r="C4" s="330">
        <v>2019</v>
      </c>
      <c r="D4" s="330">
        <v>2020</v>
      </c>
      <c r="E4" s="330">
        <v>2020</v>
      </c>
      <c r="H4" s="167"/>
    </row>
    <row r="5" spans="1:9">
      <c r="A5" s="234" t="s">
        <v>485</v>
      </c>
      <c r="B5" s="235"/>
      <c r="C5" s="235"/>
      <c r="D5" s="235"/>
      <c r="E5" s="235"/>
      <c r="G5" s="67"/>
      <c r="H5" s="67"/>
      <c r="I5" s="67"/>
    </row>
    <row r="6" spans="1:9">
      <c r="A6" s="236" t="s">
        <v>486</v>
      </c>
      <c r="B6" s="237">
        <v>5.3343190817502828</v>
      </c>
      <c r="C6" s="237">
        <v>3.2770833722612913</v>
      </c>
      <c r="D6" s="237">
        <v>1.7520795161474645</v>
      </c>
      <c r="E6" s="237">
        <v>2.8760820784288876</v>
      </c>
      <c r="G6" s="67"/>
      <c r="H6" s="67"/>
      <c r="I6" s="67"/>
    </row>
    <row r="7" spans="1:9">
      <c r="A7" s="236" t="s">
        <v>83</v>
      </c>
      <c r="B7" s="237">
        <v>8.1697971601751398</v>
      </c>
      <c r="C7" s="237">
        <v>5.4591212188417781</v>
      </c>
      <c r="D7" s="237">
        <v>0.71961994123344031</v>
      </c>
      <c r="E7" s="237">
        <v>3.1479752239089942</v>
      </c>
      <c r="G7" s="67"/>
      <c r="H7" s="67"/>
      <c r="I7" s="67"/>
    </row>
    <row r="8" spans="1:9" s="174" customFormat="1">
      <c r="A8" s="238" t="s">
        <v>487</v>
      </c>
      <c r="B8" s="237"/>
      <c r="C8" s="237"/>
      <c r="D8" s="237"/>
      <c r="E8" s="237"/>
      <c r="G8" s="175"/>
      <c r="H8" s="175"/>
      <c r="I8" s="175"/>
    </row>
    <row r="9" spans="1:9" s="174" customFormat="1">
      <c r="A9" s="238" t="s">
        <v>488</v>
      </c>
      <c r="B9" s="245">
        <v>2.6644316640516026</v>
      </c>
      <c r="C9" s="245">
        <v>1.7384398140211412</v>
      </c>
      <c r="D9" s="245">
        <v>0.77669386818645236</v>
      </c>
      <c r="E9" s="245">
        <v>1.4665737003008648</v>
      </c>
      <c r="G9" s="175"/>
      <c r="H9" s="175"/>
      <c r="I9" s="175"/>
    </row>
    <row r="10" spans="1:9">
      <c r="A10" s="238" t="s">
        <v>489</v>
      </c>
      <c r="B10" s="245">
        <v>5.5053654961235372</v>
      </c>
      <c r="C10" s="245">
        <v>3.7206814048206458</v>
      </c>
      <c r="D10" s="245">
        <v>-5.7073926953012E-2</v>
      </c>
      <c r="E10" s="245">
        <v>1.6814015236081292</v>
      </c>
      <c r="G10" s="67"/>
      <c r="H10" s="67"/>
      <c r="I10" s="67"/>
    </row>
    <row r="11" spans="1:9">
      <c r="A11" s="236" t="s">
        <v>490</v>
      </c>
      <c r="B11" s="237">
        <v>3.4409469737968434</v>
      </c>
      <c r="C11" s="237">
        <v>2.7429562266890972</v>
      </c>
      <c r="D11" s="237">
        <v>1.3501770246496569</v>
      </c>
      <c r="E11" s="237">
        <v>2.3603857455708144</v>
      </c>
      <c r="G11" s="67"/>
      <c r="H11" s="67"/>
      <c r="I11" s="67"/>
    </row>
    <row r="12" spans="1:9">
      <c r="A12" s="236" t="s">
        <v>491</v>
      </c>
      <c r="B12" s="237">
        <v>4.4431660519102634</v>
      </c>
      <c r="C12" s="237">
        <v>4.5244920509104327</v>
      </c>
      <c r="D12" s="237">
        <v>3.545224260926279</v>
      </c>
      <c r="E12" s="237">
        <v>3.545224260926279</v>
      </c>
      <c r="G12" s="67"/>
      <c r="H12" s="67"/>
      <c r="I12" s="67"/>
    </row>
    <row r="13" spans="1:9">
      <c r="A13" s="236" t="s">
        <v>492</v>
      </c>
      <c r="B13" s="237">
        <v>-21.055849979616792</v>
      </c>
      <c r="C13" s="237">
        <v>50.423835579733179</v>
      </c>
      <c r="D13" s="237">
        <v>-23.982740320568062</v>
      </c>
      <c r="E13" s="237">
        <v>-22.366160839316226</v>
      </c>
      <c r="G13" s="67"/>
      <c r="H13" s="67"/>
      <c r="I13" s="67"/>
    </row>
    <row r="14" spans="1:9">
      <c r="A14" s="236" t="s">
        <v>493</v>
      </c>
      <c r="B14" s="237">
        <v>13.029407626283952</v>
      </c>
      <c r="C14" s="237">
        <v>3.826399594332619</v>
      </c>
      <c r="D14" s="237">
        <v>1.3192954301991744</v>
      </c>
      <c r="E14" s="237">
        <v>3.9</v>
      </c>
      <c r="G14" s="67"/>
      <c r="H14" s="67"/>
      <c r="I14" s="67"/>
    </row>
    <row r="15" spans="1:9">
      <c r="A15" s="236" t="s">
        <v>494</v>
      </c>
      <c r="B15" s="237">
        <v>10.400771848655378</v>
      </c>
      <c r="C15" s="237">
        <v>10.230383920642595</v>
      </c>
      <c r="D15" s="237">
        <v>0.94794717911281801</v>
      </c>
      <c r="E15" s="237">
        <v>4.2499962786868863</v>
      </c>
      <c r="G15" s="67"/>
      <c r="H15" s="67"/>
      <c r="I15" s="67"/>
    </row>
    <row r="16" spans="1:9">
      <c r="A16" s="236" t="s">
        <v>495</v>
      </c>
      <c r="B16" s="237">
        <v>-2.8633132673536732</v>
      </c>
      <c r="C16" s="237">
        <v>22.599689265829959</v>
      </c>
      <c r="D16" s="237">
        <v>-6.4584104351692044</v>
      </c>
      <c r="E16" s="237">
        <v>-4.710260765066403</v>
      </c>
    </row>
    <row r="17" spans="1:9">
      <c r="A17" s="236" t="s">
        <v>496</v>
      </c>
      <c r="B17" s="237">
        <v>6.5057886425698541</v>
      </c>
      <c r="C17" s="237">
        <v>11.743028776119502</v>
      </c>
      <c r="D17" s="237">
        <v>1.602680849050242</v>
      </c>
      <c r="E17" s="237">
        <v>4.7200071826550394</v>
      </c>
    </row>
    <row r="18" spans="1:9">
      <c r="A18" s="234" t="s">
        <v>497</v>
      </c>
      <c r="B18" s="237"/>
      <c r="C18" s="237"/>
      <c r="D18" s="237"/>
      <c r="E18" s="237"/>
      <c r="G18" s="67"/>
      <c r="H18" s="67"/>
      <c r="I18" s="67"/>
    </row>
    <row r="19" spans="1:9">
      <c r="A19" s="236" t="s">
        <v>498</v>
      </c>
      <c r="B19" s="237">
        <v>5.3143677984138549</v>
      </c>
      <c r="C19" s="237">
        <v>4.0185687754818549</v>
      </c>
      <c r="D19" s="237">
        <v>2.0204199242895298</v>
      </c>
      <c r="E19" s="237" t="s">
        <v>361</v>
      </c>
      <c r="G19" s="67"/>
      <c r="H19" s="67"/>
      <c r="I19" s="67"/>
    </row>
    <row r="20" spans="1:9">
      <c r="A20" s="236" t="s">
        <v>499</v>
      </c>
      <c r="B20" s="237">
        <v>-0.17638050000000005</v>
      </c>
      <c r="C20" s="237">
        <v>1.0356654999999999</v>
      </c>
      <c r="D20" s="237">
        <v>-0.29526149999999995</v>
      </c>
      <c r="E20" s="237" t="s">
        <v>361</v>
      </c>
      <c r="G20" s="67"/>
      <c r="H20" s="67"/>
      <c r="I20" s="67"/>
    </row>
    <row r="21" spans="1:9">
      <c r="A21" s="234" t="s">
        <v>500</v>
      </c>
      <c r="B21" s="237"/>
      <c r="C21" s="237"/>
      <c r="D21" s="237"/>
      <c r="E21" s="237"/>
      <c r="G21" s="67"/>
      <c r="H21" s="67"/>
      <c r="I21" s="67"/>
    </row>
    <row r="22" spans="1:9">
      <c r="A22" s="236" t="s">
        <v>501</v>
      </c>
      <c r="B22" s="237">
        <v>1.3458528951486803</v>
      </c>
      <c r="C22" s="237">
        <v>1.3279802347127889</v>
      </c>
      <c r="D22" s="237">
        <v>1.1968139147397139</v>
      </c>
      <c r="E22" s="237" t="s">
        <v>361</v>
      </c>
      <c r="G22" s="67"/>
      <c r="H22" s="67"/>
      <c r="I22" s="67"/>
    </row>
    <row r="23" spans="1:9">
      <c r="A23" s="236" t="s">
        <v>502</v>
      </c>
      <c r="B23" s="237">
        <v>1.8292942176870719</v>
      </c>
      <c r="C23" s="237">
        <v>1.7536351395079475</v>
      </c>
      <c r="D23" s="237">
        <v>1.3541100316984744</v>
      </c>
      <c r="E23" s="237" t="s">
        <v>361</v>
      </c>
      <c r="G23" s="67"/>
      <c r="H23" s="67"/>
      <c r="I23" s="67"/>
    </row>
    <row r="24" spans="1:9">
      <c r="A24" s="236" t="s">
        <v>503</v>
      </c>
      <c r="B24" s="237">
        <v>2.8883951461288637</v>
      </c>
      <c r="C24" s="237">
        <v>2.4035347271438754</v>
      </c>
      <c r="D24" s="237">
        <v>0.80562707846513182</v>
      </c>
      <c r="E24" s="237">
        <v>1.6995791169745647</v>
      </c>
      <c r="G24" s="67"/>
      <c r="H24" s="67"/>
      <c r="I24" s="67"/>
    </row>
    <row r="25" spans="1:9">
      <c r="A25" s="236" t="s">
        <v>504</v>
      </c>
      <c r="B25" s="237">
        <v>5.7389797601277657</v>
      </c>
      <c r="C25" s="237">
        <v>5.1606635345380019</v>
      </c>
      <c r="D25" s="237">
        <v>5.6867108111095392</v>
      </c>
      <c r="E25" s="237">
        <v>5.1392216171075038</v>
      </c>
      <c r="G25" s="67"/>
      <c r="H25" s="67"/>
      <c r="I25" s="67"/>
    </row>
    <row r="26" spans="1:9">
      <c r="A26" s="234" t="s">
        <v>505</v>
      </c>
      <c r="B26" s="237"/>
      <c r="C26" s="237"/>
      <c r="D26" s="237"/>
      <c r="E26" s="237"/>
      <c r="G26" s="67"/>
      <c r="H26" s="67"/>
      <c r="I26" s="67"/>
    </row>
    <row r="27" spans="1:9">
      <c r="A27" s="236" t="s">
        <v>506</v>
      </c>
      <c r="B27" s="237">
        <v>0.71630851241044624</v>
      </c>
      <c r="C27" s="237">
        <v>0.9</v>
      </c>
      <c r="D27" s="237">
        <v>1.3</v>
      </c>
      <c r="E27" s="237">
        <v>1.2</v>
      </c>
      <c r="G27" s="67"/>
      <c r="H27" s="67"/>
      <c r="I27" s="67"/>
    </row>
    <row r="28" spans="1:9">
      <c r="A28" s="236" t="s">
        <v>507</v>
      </c>
      <c r="B28" s="237">
        <v>1.7607442497574288</v>
      </c>
      <c r="C28" s="237">
        <v>1.7109046947147322</v>
      </c>
      <c r="D28" s="237">
        <v>1.6687227929758519</v>
      </c>
      <c r="E28" s="237" t="s">
        <v>361</v>
      </c>
      <c r="G28" s="67"/>
      <c r="H28" s="67"/>
      <c r="I28" s="67"/>
    </row>
    <row r="29" spans="1:9">
      <c r="A29" s="236" t="s">
        <v>508</v>
      </c>
      <c r="B29" s="237">
        <v>0.81890194955913653</v>
      </c>
      <c r="C29" s="237">
        <v>0.43088458481728154</v>
      </c>
      <c r="D29" s="237">
        <v>1.6459509265628558</v>
      </c>
      <c r="E29" s="237">
        <v>1.94092717690531</v>
      </c>
      <c r="G29" s="67"/>
      <c r="H29" s="67"/>
      <c r="I29" s="67"/>
    </row>
    <row r="30" spans="1:9">
      <c r="A30" s="234" t="s">
        <v>240</v>
      </c>
      <c r="B30" s="237"/>
      <c r="C30" s="237"/>
      <c r="D30" s="237"/>
      <c r="E30" s="237"/>
      <c r="G30" s="67"/>
      <c r="H30" s="67"/>
      <c r="I30" s="67"/>
    </row>
    <row r="31" spans="1:9">
      <c r="A31" s="236" t="s">
        <v>509</v>
      </c>
      <c r="B31" s="237">
        <v>7.3414693810986309</v>
      </c>
      <c r="C31" s="237">
        <v>2.9449002329585694</v>
      </c>
      <c r="D31" s="237">
        <v>0.20661665231829218</v>
      </c>
      <c r="E31" s="237" t="s">
        <v>361</v>
      </c>
      <c r="G31" s="67"/>
      <c r="H31" s="67"/>
      <c r="I31" s="67"/>
    </row>
    <row r="32" spans="1:9">
      <c r="A32" s="236" t="s">
        <v>510</v>
      </c>
      <c r="B32" s="237">
        <v>9.0556017379539675</v>
      </c>
      <c r="C32" s="237">
        <v>5.9135283154575502</v>
      </c>
      <c r="D32" s="237">
        <v>2.3774154588867669</v>
      </c>
      <c r="E32" s="237">
        <v>5.1500023074573908</v>
      </c>
      <c r="F32" s="67"/>
      <c r="G32" s="67"/>
      <c r="H32" s="67"/>
      <c r="I32" s="67"/>
    </row>
    <row r="33" spans="1:9">
      <c r="A33" s="236" t="s">
        <v>511</v>
      </c>
      <c r="B33" s="237">
        <v>324.03800000000001</v>
      </c>
      <c r="C33" s="237">
        <v>343.20007888284232</v>
      </c>
      <c r="D33" s="237">
        <v>351.35937061311455</v>
      </c>
      <c r="E33" s="237">
        <v>364.04946122696299</v>
      </c>
      <c r="G33" s="67"/>
      <c r="H33" s="67"/>
      <c r="I33" s="67"/>
    </row>
    <row r="34" spans="1:9" ht="15.75" thickBot="1">
      <c r="A34" s="239" t="s">
        <v>512</v>
      </c>
      <c r="B34" s="240">
        <v>6.5496809480401099</v>
      </c>
      <c r="C34" s="240">
        <v>5.2398266594574157</v>
      </c>
      <c r="D34" s="240">
        <v>2.4235151239466122</v>
      </c>
      <c r="E34" s="240" t="s">
        <v>361</v>
      </c>
    </row>
    <row r="35" spans="1:9">
      <c r="A35" s="3" t="s">
        <v>41</v>
      </c>
      <c r="B35" s="165"/>
      <c r="C35" s="165"/>
      <c r="D35" s="165"/>
      <c r="E35" s="165"/>
    </row>
    <row r="36" spans="1:9">
      <c r="A36" s="3" t="s">
        <v>513</v>
      </c>
      <c r="B36" s="165"/>
      <c r="C36" s="165"/>
      <c r="D36" s="165"/>
      <c r="E36" s="165"/>
    </row>
    <row r="37" spans="1:9">
      <c r="A37" s="178" t="s">
        <v>1087</v>
      </c>
      <c r="B37" s="165"/>
      <c r="C37" s="165"/>
      <c r="D37" s="165"/>
      <c r="E37" s="165"/>
    </row>
    <row r="38" spans="1:9">
      <c r="A38" s="178" t="s">
        <v>1082</v>
      </c>
      <c r="B38" s="165"/>
      <c r="C38" s="165"/>
      <c r="D38" s="165"/>
      <c r="E38" s="165"/>
    </row>
    <row r="39" spans="1:9">
      <c r="A39" s="178" t="s">
        <v>1083</v>
      </c>
      <c r="B39" s="165"/>
      <c r="C39" s="165"/>
      <c r="D39" s="165"/>
      <c r="E39" s="165"/>
    </row>
    <row r="40" spans="1:9">
      <c r="A40" s="178" t="s">
        <v>1088</v>
      </c>
      <c r="B40" s="165"/>
      <c r="C40" s="165"/>
      <c r="D40" s="165"/>
      <c r="E40" s="165"/>
    </row>
    <row r="41" spans="1:9">
      <c r="A41" s="178" t="s">
        <v>1084</v>
      </c>
      <c r="B41" s="165"/>
      <c r="C41" s="165"/>
      <c r="D41" s="165"/>
      <c r="E41" s="165"/>
    </row>
    <row r="42" spans="1:9">
      <c r="A42" s="178" t="s">
        <v>1085</v>
      </c>
      <c r="B42" s="165"/>
      <c r="C42" s="165"/>
      <c r="D42" s="165"/>
      <c r="E42" s="165"/>
    </row>
    <row r="43" spans="1:9">
      <c r="A43" s="178" t="s">
        <v>1089</v>
      </c>
      <c r="B43" s="165"/>
      <c r="C43" s="165"/>
      <c r="D43" s="165"/>
      <c r="E43" s="165"/>
    </row>
    <row r="44" spans="1:9">
      <c r="A44" s="178" t="s">
        <v>1086</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5D8F-64C7-4296-9473-EC863AEAC819}">
  <dimension ref="A1:M20"/>
  <sheetViews>
    <sheetView showGridLines="0" workbookViewId="0"/>
  </sheetViews>
  <sheetFormatPr defaultRowHeight="15"/>
  <cols>
    <col min="12" max="12" width="24.7109375" bestFit="1" customWidth="1"/>
    <col min="13" max="13" width="25.7109375" bestFit="1" customWidth="1"/>
  </cols>
  <sheetData>
    <row r="1" spans="1:13">
      <c r="A1" s="164" t="s">
        <v>700</v>
      </c>
      <c r="B1" s="165"/>
      <c r="C1" s="165"/>
      <c r="D1" s="165"/>
      <c r="E1" s="165"/>
      <c r="F1" s="165"/>
      <c r="G1" s="165"/>
      <c r="H1" s="165"/>
      <c r="I1" s="165"/>
      <c r="J1" s="165"/>
      <c r="K1" s="165"/>
      <c r="L1" s="185">
        <v>2019</v>
      </c>
      <c r="M1" s="185">
        <v>2020</v>
      </c>
    </row>
    <row r="2" spans="1:13">
      <c r="A2" s="181" t="s">
        <v>699</v>
      </c>
      <c r="B2" s="165"/>
      <c r="C2" s="165"/>
      <c r="D2" s="165"/>
      <c r="E2" s="165"/>
      <c r="F2" s="165"/>
      <c r="G2" s="165"/>
      <c r="H2" s="165"/>
      <c r="I2" s="165"/>
      <c r="J2" s="165" t="s">
        <v>514</v>
      </c>
      <c r="K2" s="165">
        <v>2019</v>
      </c>
      <c r="L2" s="184">
        <v>3.2296302686817047</v>
      </c>
      <c r="M2" s="184"/>
    </row>
    <row r="3" spans="1:13">
      <c r="A3" s="68" t="s">
        <v>702</v>
      </c>
      <c r="B3" s="165"/>
      <c r="C3" s="165"/>
      <c r="D3" s="165"/>
      <c r="E3" s="68" t="s">
        <v>703</v>
      </c>
      <c r="F3" s="165"/>
      <c r="G3" s="165"/>
      <c r="H3" s="165"/>
      <c r="I3" s="165"/>
      <c r="J3" s="165"/>
      <c r="K3" s="165">
        <v>2020</v>
      </c>
      <c r="L3" s="184"/>
      <c r="M3" s="184">
        <v>1.4092601944638128</v>
      </c>
    </row>
    <row r="4" spans="1:13">
      <c r="A4" s="165"/>
      <c r="B4" s="165"/>
      <c r="C4" s="165"/>
      <c r="D4" s="165"/>
      <c r="E4" s="165"/>
      <c r="F4" s="165"/>
      <c r="G4" s="165"/>
      <c r="H4" s="165"/>
      <c r="I4" s="165"/>
      <c r="J4" s="165" t="s">
        <v>515</v>
      </c>
      <c r="K4" s="165">
        <v>2019</v>
      </c>
      <c r="L4" s="184">
        <v>3.4</v>
      </c>
      <c r="M4" s="184"/>
    </row>
    <row r="5" spans="1:13">
      <c r="A5" s="165"/>
      <c r="B5" s="165"/>
      <c r="C5" s="165"/>
      <c r="D5" s="165"/>
      <c r="E5" s="165"/>
      <c r="F5" s="165"/>
      <c r="G5" s="165"/>
      <c r="H5" s="165"/>
      <c r="I5" s="165"/>
      <c r="J5" s="165"/>
      <c r="K5" s="165">
        <v>2020</v>
      </c>
      <c r="L5" s="184"/>
      <c r="M5" s="184">
        <v>-0.4</v>
      </c>
    </row>
    <row r="6" spans="1:13">
      <c r="A6" s="165"/>
      <c r="B6" s="165"/>
      <c r="C6" s="165"/>
      <c r="D6" s="165"/>
      <c r="E6" s="165"/>
      <c r="F6" s="165"/>
      <c r="G6" s="165"/>
      <c r="H6" s="165"/>
      <c r="I6" s="165"/>
      <c r="J6" s="165"/>
      <c r="K6" s="165"/>
      <c r="L6" s="184"/>
      <c r="M6" s="184"/>
    </row>
    <row r="7" spans="1:13">
      <c r="A7" s="165"/>
      <c r="B7" s="165"/>
      <c r="C7" s="165"/>
      <c r="D7" s="165"/>
      <c r="E7" s="165"/>
      <c r="F7" s="165"/>
      <c r="G7" s="165"/>
      <c r="H7" s="165"/>
      <c r="I7" s="165"/>
      <c r="J7" s="165" t="s">
        <v>514</v>
      </c>
      <c r="K7" s="165">
        <v>2019</v>
      </c>
      <c r="L7" s="184">
        <v>3.2581583813747317</v>
      </c>
      <c r="M7" s="184"/>
    </row>
    <row r="8" spans="1:13">
      <c r="A8" s="165"/>
      <c r="B8" s="165"/>
      <c r="C8" s="165"/>
      <c r="D8" s="165"/>
      <c r="E8" s="165"/>
      <c r="F8" s="165"/>
      <c r="G8" s="165"/>
      <c r="H8" s="165"/>
      <c r="I8" s="165"/>
      <c r="J8" s="165"/>
      <c r="K8" s="165">
        <v>2020</v>
      </c>
      <c r="L8" s="184"/>
      <c r="M8" s="184">
        <v>2.8760820784288876</v>
      </c>
    </row>
    <row r="9" spans="1:13">
      <c r="A9" s="165"/>
      <c r="B9" s="165"/>
      <c r="C9" s="165"/>
      <c r="D9" s="165"/>
      <c r="E9" s="165"/>
      <c r="F9" s="165"/>
      <c r="G9" s="165"/>
      <c r="H9" s="165"/>
      <c r="I9" s="165"/>
      <c r="J9" s="165" t="s">
        <v>515</v>
      </c>
      <c r="K9" s="165">
        <v>2019</v>
      </c>
      <c r="L9" s="184">
        <v>3.8</v>
      </c>
      <c r="M9" s="184"/>
    </row>
    <row r="10" spans="1:13">
      <c r="A10" s="165"/>
      <c r="B10" s="165"/>
      <c r="C10" s="165"/>
      <c r="D10" s="165"/>
      <c r="E10" s="165"/>
      <c r="F10" s="165"/>
      <c r="G10" s="165"/>
      <c r="H10" s="165"/>
      <c r="I10" s="165"/>
      <c r="J10" s="165"/>
      <c r="K10" s="165">
        <v>2020</v>
      </c>
      <c r="L10" s="184"/>
      <c r="M10" s="184">
        <v>3.6</v>
      </c>
    </row>
    <row r="11" spans="1:13">
      <c r="A11" s="165"/>
      <c r="B11" s="165"/>
      <c r="C11" s="165"/>
      <c r="D11" s="165"/>
      <c r="E11" s="165"/>
      <c r="F11" s="165"/>
      <c r="G11" s="165"/>
      <c r="H11" s="165"/>
      <c r="I11" s="165"/>
      <c r="J11" s="165" t="s">
        <v>516</v>
      </c>
      <c r="K11" s="165">
        <v>2019</v>
      </c>
      <c r="L11" s="184">
        <v>4.5</v>
      </c>
      <c r="M11" s="184"/>
    </row>
    <row r="12" spans="1:13">
      <c r="A12" s="165"/>
      <c r="B12" s="165"/>
      <c r="C12" s="165"/>
      <c r="D12" s="165"/>
      <c r="E12" s="165"/>
      <c r="F12" s="165"/>
      <c r="G12" s="165"/>
      <c r="H12" s="165"/>
      <c r="I12" s="165"/>
      <c r="J12" s="165"/>
      <c r="K12" s="165">
        <v>2020</v>
      </c>
      <c r="L12" s="184"/>
      <c r="M12" s="184">
        <v>3.8</v>
      </c>
    </row>
    <row r="13" spans="1:13">
      <c r="A13" s="165"/>
      <c r="B13" s="165"/>
      <c r="C13" s="165"/>
      <c r="D13" s="165"/>
      <c r="E13" s="165"/>
      <c r="F13" s="165"/>
      <c r="G13" s="165"/>
      <c r="H13" s="165"/>
      <c r="I13" s="165"/>
      <c r="J13" s="165"/>
      <c r="K13" s="165"/>
      <c r="L13" s="165"/>
      <c r="M13" s="165"/>
    </row>
    <row r="14" spans="1:13">
      <c r="A14" s="165"/>
      <c r="B14" s="165"/>
      <c r="C14" s="165"/>
      <c r="D14" s="165"/>
      <c r="E14" s="165"/>
      <c r="F14" s="165"/>
      <c r="G14" s="165"/>
      <c r="H14" s="165"/>
      <c r="I14" s="165"/>
      <c r="J14" s="165"/>
      <c r="K14" s="165"/>
      <c r="L14" s="165"/>
      <c r="M14" s="165"/>
    </row>
    <row r="15" spans="1:13">
      <c r="A15" s="165"/>
      <c r="B15" s="165"/>
      <c r="C15" s="165"/>
      <c r="D15" s="165"/>
      <c r="E15" s="165"/>
      <c r="F15" s="165"/>
      <c r="G15" s="165"/>
      <c r="H15" s="165"/>
      <c r="I15" s="165"/>
      <c r="J15" s="165"/>
      <c r="K15" s="165"/>
      <c r="L15" s="165"/>
      <c r="M15" s="165"/>
    </row>
    <row r="16" spans="1:13">
      <c r="A16" s="165"/>
      <c r="B16" s="165"/>
      <c r="C16" s="165"/>
      <c r="D16" s="165"/>
      <c r="E16" s="165"/>
      <c r="F16" s="165"/>
      <c r="G16" s="165"/>
      <c r="H16" s="165"/>
      <c r="I16" s="165"/>
    </row>
    <row r="17" spans="1:9">
      <c r="A17" s="177" t="s">
        <v>701</v>
      </c>
      <c r="B17" s="165"/>
      <c r="C17" s="165"/>
      <c r="D17" s="165"/>
      <c r="E17" s="165"/>
      <c r="F17" s="165"/>
      <c r="G17" s="165"/>
      <c r="H17" s="165"/>
      <c r="I17" s="165"/>
    </row>
    <row r="18" spans="1:9">
      <c r="A18" s="4" t="s">
        <v>1109</v>
      </c>
      <c r="B18" s="165"/>
      <c r="C18" s="165"/>
      <c r="D18" s="165"/>
      <c r="E18" s="165"/>
      <c r="F18" s="165"/>
      <c r="G18" s="165"/>
      <c r="H18" s="165"/>
      <c r="I18" s="165"/>
    </row>
    <row r="19" spans="1:9">
      <c r="A19" s="3"/>
      <c r="B19" s="165"/>
      <c r="C19" s="165"/>
      <c r="D19" s="165"/>
      <c r="E19" s="165"/>
      <c r="F19" s="165"/>
      <c r="G19" s="165"/>
      <c r="H19" s="165"/>
      <c r="I19" s="165"/>
    </row>
    <row r="20" spans="1:9">
      <c r="A20" s="4"/>
      <c r="B20" s="165"/>
      <c r="C20" s="165"/>
      <c r="D20" s="165"/>
      <c r="E20" s="165"/>
      <c r="F20" s="165"/>
      <c r="G20" s="165"/>
      <c r="H20" s="165"/>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18CFB-276D-4B89-B4EE-39E6ED303D10}">
  <dimension ref="A1:X121"/>
  <sheetViews>
    <sheetView showGridLines="0" workbookViewId="0">
      <pane ySplit="1" topLeftCell="A2" activePane="bottomLeft" state="frozen"/>
      <selection pane="bottomLeft" activeCell="A2" sqref="A2"/>
    </sheetView>
  </sheetViews>
  <sheetFormatPr defaultRowHeight="15"/>
  <sheetData>
    <row r="1" spans="1:24">
      <c r="A1" s="164" t="s">
        <v>704</v>
      </c>
      <c r="K1" s="182"/>
      <c r="L1" s="182">
        <v>2018</v>
      </c>
      <c r="M1" s="182">
        <v>2019</v>
      </c>
      <c r="N1" s="182">
        <v>2020</v>
      </c>
      <c r="O1" s="182">
        <v>2021</v>
      </c>
      <c r="P1" s="182">
        <v>2022</v>
      </c>
      <c r="Q1" s="182">
        <v>2023</v>
      </c>
      <c r="R1" s="182">
        <v>2024</v>
      </c>
      <c r="T1" s="182" t="s">
        <v>517</v>
      </c>
      <c r="U1" s="189">
        <v>41274</v>
      </c>
      <c r="V1" s="182">
        <v>100</v>
      </c>
      <c r="X1">
        <v>166.327456200673</v>
      </c>
    </row>
    <row r="2" spans="1:24">
      <c r="A2" s="183" t="s">
        <v>1262</v>
      </c>
      <c r="E2" s="183" t="s">
        <v>705</v>
      </c>
      <c r="K2" s="182" t="s">
        <v>212</v>
      </c>
      <c r="L2" s="182">
        <v>100</v>
      </c>
      <c r="M2" s="182">
        <f>L2*(1+M5%)</f>
        <v>103.8</v>
      </c>
      <c r="N2" s="182">
        <f t="shared" ref="N2:Q2" si="0">M2*(1+N5%)</f>
        <v>107.01779999999999</v>
      </c>
      <c r="O2" s="182">
        <f t="shared" si="0"/>
        <v>110.12131619999998</v>
      </c>
      <c r="P2" s="182">
        <f t="shared" si="0"/>
        <v>112.98447042119999</v>
      </c>
      <c r="Q2" s="182">
        <f t="shared" si="0"/>
        <v>115.35714430004518</v>
      </c>
      <c r="R2" s="182"/>
      <c r="T2" s="182">
        <v>2013</v>
      </c>
      <c r="U2" s="189">
        <f t="shared" ref="U2:U65" si="1">DATE(YEAR(U1),MONTH(U1)+2,1-1)</f>
        <v>41305</v>
      </c>
      <c r="V2" s="182">
        <f>V1*X2/X1</f>
        <v>75.790141363544294</v>
      </c>
      <c r="X2">
        <v>126.05981418087727</v>
      </c>
    </row>
    <row r="3" spans="1:24">
      <c r="A3" s="181" t="s">
        <v>464</v>
      </c>
      <c r="E3" s="181" t="s">
        <v>706</v>
      </c>
      <c r="J3" s="67"/>
      <c r="K3" s="182" t="s">
        <v>211</v>
      </c>
      <c r="L3" s="182">
        <v>100</v>
      </c>
      <c r="M3" s="182">
        <f t="shared" ref="M3:R3" si="2">L3*(1+M6%)</f>
        <v>103.2</v>
      </c>
      <c r="N3" s="182">
        <f t="shared" si="2"/>
        <v>105.77999999999999</v>
      </c>
      <c r="O3" s="182">
        <f t="shared" si="2"/>
        <v>109.16495999999999</v>
      </c>
      <c r="P3" s="182">
        <f t="shared" si="2"/>
        <v>112.4399088</v>
      </c>
      <c r="Q3" s="182">
        <f t="shared" si="2"/>
        <v>115.813106064</v>
      </c>
      <c r="R3" s="182">
        <f t="shared" si="2"/>
        <v>119.055873033792</v>
      </c>
      <c r="S3" s="67"/>
      <c r="T3" s="182" t="s">
        <v>517</v>
      </c>
      <c r="U3" s="189">
        <f t="shared" si="1"/>
        <v>41333</v>
      </c>
      <c r="V3" s="182">
        <f t="shared" ref="V3:V66" si="3">V2*X3/X2</f>
        <v>81.3389970811523</v>
      </c>
      <c r="X3">
        <v>135.28908474422025</v>
      </c>
    </row>
    <row r="4" spans="1:24">
      <c r="J4" s="67"/>
      <c r="K4" s="182"/>
      <c r="L4" s="182"/>
      <c r="M4" s="182"/>
      <c r="N4" s="182"/>
      <c r="O4" s="182"/>
      <c r="P4" s="182"/>
      <c r="Q4" s="182"/>
      <c r="R4" s="182"/>
      <c r="S4" s="67"/>
      <c r="T4" s="182" t="s">
        <v>517</v>
      </c>
      <c r="U4" s="189">
        <f t="shared" si="1"/>
        <v>41364</v>
      </c>
      <c r="V4" s="182">
        <f t="shared" si="3"/>
        <v>78.155835613609455</v>
      </c>
      <c r="X4">
        <v>129.99461324849622</v>
      </c>
    </row>
    <row r="5" spans="1:24">
      <c r="J5" s="67"/>
      <c r="K5" s="182" t="s">
        <v>212</v>
      </c>
      <c r="L5" s="182"/>
      <c r="M5" s="182">
        <v>3.8</v>
      </c>
      <c r="N5" s="182">
        <v>3.1</v>
      </c>
      <c r="O5" s="182">
        <v>2.9</v>
      </c>
      <c r="P5" s="182">
        <v>2.6</v>
      </c>
      <c r="Q5" s="190">
        <v>2.1</v>
      </c>
      <c r="R5" s="190"/>
      <c r="S5" s="67"/>
      <c r="T5" s="182" t="s">
        <v>517</v>
      </c>
      <c r="U5" s="189">
        <f t="shared" si="1"/>
        <v>41394</v>
      </c>
      <c r="V5" s="182">
        <f t="shared" si="3"/>
        <v>62.015322771803341</v>
      </c>
      <c r="X5">
        <v>103.14850882097717</v>
      </c>
    </row>
    <row r="6" spans="1:24">
      <c r="J6" s="67"/>
      <c r="K6" s="182" t="s">
        <v>211</v>
      </c>
      <c r="L6" s="182"/>
      <c r="M6" s="182">
        <v>3.2</v>
      </c>
      <c r="N6" s="182">
        <v>2.5</v>
      </c>
      <c r="O6" s="182">
        <v>3.2</v>
      </c>
      <c r="P6" s="182">
        <v>3</v>
      </c>
      <c r="Q6" s="182">
        <v>3</v>
      </c>
      <c r="R6" s="182">
        <v>2.8</v>
      </c>
      <c r="S6" s="67"/>
      <c r="T6" s="182" t="s">
        <v>517</v>
      </c>
      <c r="U6" s="189">
        <f t="shared" si="1"/>
        <v>41425</v>
      </c>
      <c r="V6" s="182">
        <f t="shared" si="3"/>
        <v>66.521509829472905</v>
      </c>
      <c r="X6">
        <v>110.6435351256429</v>
      </c>
    </row>
    <row r="7" spans="1:24">
      <c r="T7" s="182" t="s">
        <v>517</v>
      </c>
      <c r="U7" s="189">
        <f t="shared" si="1"/>
        <v>41455</v>
      </c>
      <c r="V7" s="182">
        <f t="shared" si="3"/>
        <v>64.636029222221509</v>
      </c>
      <c r="X7">
        <v>107.50746319444465</v>
      </c>
    </row>
    <row r="8" spans="1:24">
      <c r="T8" s="182" t="s">
        <v>517</v>
      </c>
      <c r="U8" s="189">
        <f t="shared" si="1"/>
        <v>41486</v>
      </c>
      <c r="V8" s="182">
        <f t="shared" si="3"/>
        <v>69.748436375412453</v>
      </c>
      <c r="X8">
        <v>116.01079996296839</v>
      </c>
    </row>
    <row r="9" spans="1:24">
      <c r="T9" s="182" t="s">
        <v>517</v>
      </c>
      <c r="U9" s="189">
        <f t="shared" si="1"/>
        <v>41517</v>
      </c>
      <c r="V9" s="182">
        <f t="shared" si="3"/>
        <v>75.136617032543541</v>
      </c>
      <c r="X9">
        <v>124.97282378547123</v>
      </c>
    </row>
    <row r="10" spans="1:24">
      <c r="T10" s="182" t="s">
        <v>517</v>
      </c>
      <c r="U10" s="189">
        <f t="shared" si="1"/>
        <v>41547</v>
      </c>
      <c r="V10" s="182">
        <f t="shared" si="3"/>
        <v>87.885856809830528</v>
      </c>
      <c r="X10">
        <v>146.17830999195704</v>
      </c>
    </row>
    <row r="11" spans="1:24">
      <c r="J11" s="67"/>
      <c r="K11" s="67"/>
      <c r="L11" s="67"/>
      <c r="M11" s="67"/>
      <c r="N11" s="67"/>
      <c r="O11" s="67"/>
      <c r="P11" s="67"/>
      <c r="Q11" s="67"/>
      <c r="R11" s="67"/>
      <c r="S11" s="67"/>
      <c r="T11" s="182" t="s">
        <v>517</v>
      </c>
      <c r="U11" s="189">
        <f t="shared" si="1"/>
        <v>41578</v>
      </c>
      <c r="V11" s="182">
        <f t="shared" si="3"/>
        <v>52.913432754168689</v>
      </c>
      <c r="X11">
        <v>88.009566688462471</v>
      </c>
    </row>
    <row r="12" spans="1:24">
      <c r="T12" s="182" t="s">
        <v>517</v>
      </c>
      <c r="U12" s="189">
        <f t="shared" si="1"/>
        <v>41608</v>
      </c>
      <c r="V12" s="182">
        <f t="shared" si="3"/>
        <v>67.767108432753375</v>
      </c>
      <c r="X12">
        <v>112.71530759695042</v>
      </c>
    </row>
    <row r="13" spans="1:24">
      <c r="T13" s="182" t="s">
        <v>517</v>
      </c>
      <c r="U13" s="189">
        <f t="shared" si="1"/>
        <v>41639</v>
      </c>
      <c r="V13" s="182">
        <f t="shared" si="3"/>
        <v>63.607705963608176</v>
      </c>
      <c r="X13">
        <v>105.79707927687323</v>
      </c>
    </row>
    <row r="14" spans="1:24">
      <c r="J14" s="67"/>
      <c r="K14" s="67"/>
      <c r="L14" s="67"/>
      <c r="M14" s="67"/>
      <c r="N14" s="67"/>
      <c r="O14" s="67"/>
      <c r="P14" s="67"/>
      <c r="Q14" s="67"/>
      <c r="R14" s="67"/>
      <c r="S14" s="67"/>
      <c r="T14" s="182">
        <f>T2+1</f>
        <v>2014</v>
      </c>
      <c r="U14" s="189">
        <f t="shared" si="1"/>
        <v>41670</v>
      </c>
      <c r="V14" s="182">
        <f t="shared" si="3"/>
        <v>56.428343695880166</v>
      </c>
      <c r="X14">
        <v>93.855828645530281</v>
      </c>
    </row>
    <row r="15" spans="1:24">
      <c r="J15" s="67"/>
      <c r="K15" s="67"/>
      <c r="L15" s="67"/>
      <c r="M15" s="67"/>
      <c r="N15" s="67"/>
      <c r="O15" s="67"/>
      <c r="P15" s="67"/>
      <c r="Q15" s="67"/>
      <c r="R15" s="67"/>
      <c r="S15" s="67"/>
      <c r="T15" s="182" t="s">
        <v>517</v>
      </c>
      <c r="U15" s="189">
        <f t="shared" si="1"/>
        <v>41698</v>
      </c>
      <c r="V15" s="182">
        <f t="shared" si="3"/>
        <v>66.220126946119578</v>
      </c>
      <c r="X15">
        <v>110.14225264233707</v>
      </c>
    </row>
    <row r="16" spans="1:24">
      <c r="J16" s="67"/>
      <c r="K16" s="67"/>
      <c r="L16" s="67"/>
      <c r="M16" s="67"/>
      <c r="N16" s="67"/>
      <c r="O16" s="67"/>
      <c r="P16" s="67"/>
      <c r="Q16" s="67"/>
      <c r="R16" s="67"/>
      <c r="S16" s="67"/>
      <c r="T16" s="182" t="s">
        <v>517</v>
      </c>
      <c r="U16" s="189">
        <f t="shared" si="1"/>
        <v>41729</v>
      </c>
      <c r="V16" s="182">
        <f t="shared" si="3"/>
        <v>54.931030935927389</v>
      </c>
      <c r="X16">
        <v>91.365386420532744</v>
      </c>
    </row>
    <row r="17" spans="1:24">
      <c r="J17" s="67"/>
      <c r="K17" s="67"/>
      <c r="L17" s="67"/>
      <c r="M17" s="67"/>
      <c r="N17" s="67"/>
      <c r="O17" s="67"/>
      <c r="P17" s="67"/>
      <c r="Q17" s="67"/>
      <c r="R17" s="67"/>
      <c r="S17" s="67"/>
      <c r="T17" s="182" t="s">
        <v>517</v>
      </c>
      <c r="U17" s="189">
        <f t="shared" si="1"/>
        <v>41759</v>
      </c>
      <c r="V17" s="182">
        <f t="shared" si="3"/>
        <v>59.805420972562935</v>
      </c>
      <c r="X17">
        <v>99.472835373767694</v>
      </c>
    </row>
    <row r="18" spans="1:24">
      <c r="A18" s="3" t="s">
        <v>708</v>
      </c>
      <c r="T18" s="182" t="s">
        <v>517</v>
      </c>
      <c r="U18" s="189">
        <f t="shared" si="1"/>
        <v>41790</v>
      </c>
      <c r="V18" s="182">
        <f t="shared" si="3"/>
        <v>48.747697697687734</v>
      </c>
      <c r="X18">
        <v>81.080805536958025</v>
      </c>
    </row>
    <row r="19" spans="1:24">
      <c r="A19" s="3" t="s">
        <v>707</v>
      </c>
      <c r="T19" s="182" t="s">
        <v>517</v>
      </c>
      <c r="U19" s="189">
        <f t="shared" si="1"/>
        <v>41820</v>
      </c>
      <c r="V19" s="182">
        <f t="shared" si="3"/>
        <v>54.340246556169717</v>
      </c>
      <c r="X19">
        <v>90.38274979005088</v>
      </c>
    </row>
    <row r="20" spans="1:24">
      <c r="A20" s="4"/>
      <c r="T20" s="182" t="s">
        <v>517</v>
      </c>
      <c r="U20" s="189">
        <f t="shared" si="1"/>
        <v>41851</v>
      </c>
      <c r="V20" s="182">
        <f t="shared" si="3"/>
        <v>60.490289046917177</v>
      </c>
      <c r="X20">
        <v>100.61195902017164</v>
      </c>
    </row>
    <row r="21" spans="1:24">
      <c r="A21" s="4"/>
      <c r="T21" s="182" t="s">
        <v>517</v>
      </c>
      <c r="U21" s="189">
        <f t="shared" si="1"/>
        <v>41882</v>
      </c>
      <c r="V21" s="182">
        <f t="shared" si="3"/>
        <v>73.825772558613053</v>
      </c>
      <c r="X21">
        <v>122.79252951723555</v>
      </c>
    </row>
    <row r="22" spans="1:24">
      <c r="J22" s="67"/>
      <c r="K22" s="67"/>
      <c r="L22" s="67"/>
      <c r="M22" s="67"/>
      <c r="N22" s="67"/>
      <c r="O22" s="67"/>
      <c r="P22" s="67"/>
      <c r="Q22" s="67"/>
      <c r="R22" s="67"/>
      <c r="S22" s="67"/>
      <c r="T22" s="182" t="s">
        <v>517</v>
      </c>
      <c r="U22" s="189">
        <f t="shared" si="1"/>
        <v>41912</v>
      </c>
      <c r="V22" s="182">
        <f t="shared" si="3"/>
        <v>74.686088836551775</v>
      </c>
      <c r="X22">
        <v>124.22347169761133</v>
      </c>
    </row>
    <row r="23" spans="1:24">
      <c r="A23" s="4"/>
      <c r="T23" s="182" t="s">
        <v>517</v>
      </c>
      <c r="U23" s="189">
        <f t="shared" si="1"/>
        <v>41943</v>
      </c>
      <c r="V23" s="182">
        <f t="shared" si="3"/>
        <v>63.874776670170426</v>
      </c>
      <c r="X23">
        <v>106.24129118935537</v>
      </c>
    </row>
    <row r="24" spans="1:24">
      <c r="A24" s="4"/>
      <c r="T24" s="182" t="s">
        <v>517</v>
      </c>
      <c r="U24" s="189">
        <f t="shared" si="1"/>
        <v>41973</v>
      </c>
      <c r="V24" s="182">
        <f t="shared" si="3"/>
        <v>66.328155394516003</v>
      </c>
      <c r="X24">
        <v>110.32193361252789</v>
      </c>
    </row>
    <row r="25" spans="1:24">
      <c r="A25" s="4"/>
      <c r="T25" s="182" t="s">
        <v>517</v>
      </c>
      <c r="U25" s="189">
        <f t="shared" si="1"/>
        <v>42004</v>
      </c>
      <c r="V25" s="182">
        <f t="shared" si="3"/>
        <v>84.797775326065533</v>
      </c>
      <c r="X25">
        <v>141.0419826146067</v>
      </c>
    </row>
    <row r="26" spans="1:24">
      <c r="A26" s="4"/>
      <c r="T26" s="182">
        <f>T2+2</f>
        <v>2015</v>
      </c>
      <c r="U26" s="189">
        <f t="shared" si="1"/>
        <v>42035</v>
      </c>
      <c r="V26" s="182">
        <f t="shared" si="3"/>
        <v>65.226973359041224</v>
      </c>
      <c r="X26">
        <v>108.4903655447839</v>
      </c>
    </row>
    <row r="27" spans="1:24">
      <c r="A27" s="4"/>
      <c r="T27" s="182" t="s">
        <v>517</v>
      </c>
      <c r="U27" s="189">
        <f t="shared" si="1"/>
        <v>42063</v>
      </c>
      <c r="V27" s="182">
        <f t="shared" si="3"/>
        <v>56.925489859185447</v>
      </c>
      <c r="X27">
        <v>94.682719212555185</v>
      </c>
    </row>
    <row r="28" spans="1:24">
      <c r="A28" s="4"/>
      <c r="T28" s="182" t="s">
        <v>517</v>
      </c>
      <c r="U28" s="189">
        <f t="shared" si="1"/>
        <v>42094</v>
      </c>
      <c r="V28" s="182">
        <f t="shared" si="3"/>
        <v>60.586801155123361</v>
      </c>
      <c r="X28">
        <v>100.7724851546766</v>
      </c>
    </row>
    <row r="29" spans="1:24">
      <c r="T29" s="182" t="s">
        <v>517</v>
      </c>
      <c r="U29" s="189">
        <f t="shared" si="1"/>
        <v>42124</v>
      </c>
      <c r="V29" s="182">
        <f t="shared" si="3"/>
        <v>64.100774721038732</v>
      </c>
      <c r="X29">
        <v>106.61718799842771</v>
      </c>
    </row>
    <row r="30" spans="1:24">
      <c r="T30" s="182" t="s">
        <v>517</v>
      </c>
      <c r="U30" s="189">
        <f t="shared" si="1"/>
        <v>42155</v>
      </c>
      <c r="V30" s="182">
        <f t="shared" si="3"/>
        <v>68.801665026129996</v>
      </c>
      <c r="X30">
        <v>114.43605926167005</v>
      </c>
    </row>
    <row r="31" spans="1:24">
      <c r="T31" s="182" t="s">
        <v>517</v>
      </c>
      <c r="U31" s="189">
        <f t="shared" si="1"/>
        <v>42185</v>
      </c>
      <c r="V31" s="182">
        <f t="shared" si="3"/>
        <v>80.225942265443067</v>
      </c>
      <c r="X31">
        <v>133.43776898313195</v>
      </c>
    </row>
    <row r="32" spans="1:24">
      <c r="T32" s="182" t="s">
        <v>517</v>
      </c>
      <c r="U32" s="189">
        <f t="shared" si="1"/>
        <v>42216</v>
      </c>
      <c r="V32" s="182">
        <f t="shared" si="3"/>
        <v>84.731502154507126</v>
      </c>
      <c r="X32">
        <v>140.93175213421006</v>
      </c>
    </row>
    <row r="33" spans="10:24">
      <c r="T33" s="182" t="s">
        <v>517</v>
      </c>
      <c r="U33" s="189">
        <f t="shared" si="1"/>
        <v>42247</v>
      </c>
      <c r="V33" s="182">
        <f t="shared" si="3"/>
        <v>115.63486352105778</v>
      </c>
      <c r="X33">
        <v>192.33252697569529</v>
      </c>
    </row>
    <row r="34" spans="10:24">
      <c r="T34" s="182" t="s">
        <v>517</v>
      </c>
      <c r="U34" s="189">
        <f t="shared" si="1"/>
        <v>42277</v>
      </c>
      <c r="V34" s="182">
        <f t="shared" si="3"/>
        <v>79.690784716990052</v>
      </c>
      <c r="X34">
        <v>132.54765504612416</v>
      </c>
    </row>
    <row r="35" spans="10:24">
      <c r="T35" s="182" t="s">
        <v>517</v>
      </c>
      <c r="U35" s="189">
        <f t="shared" si="1"/>
        <v>42308</v>
      </c>
      <c r="V35" s="182">
        <f t="shared" si="3"/>
        <v>58.040405602224844</v>
      </c>
      <c r="X35">
        <v>96.537130206733423</v>
      </c>
    </row>
    <row r="36" spans="10:24">
      <c r="J36" s="67"/>
      <c r="K36" s="67"/>
      <c r="L36" s="67"/>
      <c r="M36" s="67"/>
      <c r="N36" s="67"/>
      <c r="O36" s="67"/>
      <c r="P36" s="67"/>
      <c r="Q36" s="67"/>
      <c r="R36" s="67"/>
      <c r="S36" s="67"/>
      <c r="T36" s="182" t="s">
        <v>517</v>
      </c>
      <c r="U36" s="189">
        <f t="shared" si="1"/>
        <v>42338</v>
      </c>
      <c r="V36" s="182">
        <f t="shared" si="3"/>
        <v>67.67480138517918</v>
      </c>
      <c r="X36">
        <v>112.56177563282628</v>
      </c>
    </row>
    <row r="37" spans="10:24">
      <c r="J37" s="67"/>
      <c r="K37" s="67"/>
      <c r="L37" s="67"/>
      <c r="M37" s="67"/>
      <c r="N37" s="67"/>
      <c r="O37" s="67"/>
      <c r="P37" s="67"/>
      <c r="Q37" s="67"/>
      <c r="R37" s="67"/>
      <c r="S37" s="67"/>
      <c r="T37" s="182" t="s">
        <v>517</v>
      </c>
      <c r="U37" s="189">
        <f t="shared" si="1"/>
        <v>42369</v>
      </c>
      <c r="V37" s="182">
        <f t="shared" si="3"/>
        <v>92.424703743112559</v>
      </c>
      <c r="X37">
        <v>153.72765863692726</v>
      </c>
    </row>
    <row r="38" spans="10:24">
      <c r="J38" s="67"/>
      <c r="K38" s="67"/>
      <c r="L38" s="67"/>
      <c r="M38" s="67"/>
      <c r="N38" s="67"/>
      <c r="O38" s="67"/>
      <c r="P38" s="67"/>
      <c r="Q38" s="67"/>
      <c r="R38" s="67"/>
      <c r="S38" s="67"/>
      <c r="T38" s="182">
        <f>T26+1</f>
        <v>2016</v>
      </c>
      <c r="U38" s="189">
        <f t="shared" si="1"/>
        <v>42400</v>
      </c>
      <c r="V38" s="182">
        <f t="shared" si="3"/>
        <v>97.158698687603703</v>
      </c>
      <c r="X38">
        <v>161.60159200476784</v>
      </c>
    </row>
    <row r="39" spans="10:24">
      <c r="J39" s="67"/>
      <c r="K39" s="67"/>
      <c r="L39" s="67"/>
      <c r="M39" s="67"/>
      <c r="N39" s="67"/>
      <c r="O39" s="67"/>
      <c r="P39" s="67"/>
      <c r="Q39" s="67"/>
      <c r="R39" s="67"/>
      <c r="S39" s="67"/>
      <c r="T39" s="182" t="s">
        <v>517</v>
      </c>
      <c r="U39" s="189">
        <f t="shared" si="1"/>
        <v>42429</v>
      </c>
      <c r="V39" s="182">
        <f t="shared" si="3"/>
        <v>102.68290780133384</v>
      </c>
      <c r="X39">
        <v>170.78986849884092</v>
      </c>
    </row>
    <row r="40" spans="10:24">
      <c r="T40" s="182" t="s">
        <v>517</v>
      </c>
      <c r="U40" s="189">
        <f t="shared" si="1"/>
        <v>42460</v>
      </c>
      <c r="V40" s="182">
        <f t="shared" si="3"/>
        <v>87.362369698214437</v>
      </c>
      <c r="X40">
        <v>145.30760719566757</v>
      </c>
    </row>
    <row r="41" spans="10:24">
      <c r="T41" s="182" t="s">
        <v>517</v>
      </c>
      <c r="U41" s="189">
        <f t="shared" si="1"/>
        <v>42490</v>
      </c>
      <c r="V41" s="182">
        <f t="shared" si="3"/>
        <v>82.367620793010019</v>
      </c>
      <c r="X41">
        <v>136.99996839803009</v>
      </c>
    </row>
    <row r="42" spans="10:24">
      <c r="T42" s="182" t="s">
        <v>517</v>
      </c>
      <c r="U42" s="189">
        <f t="shared" si="1"/>
        <v>42521</v>
      </c>
      <c r="V42" s="182">
        <f t="shared" si="3"/>
        <v>151.15124676016927</v>
      </c>
      <c r="X42">
        <v>251.40602375179157</v>
      </c>
    </row>
    <row r="43" spans="10:24">
      <c r="T43" s="182" t="s">
        <v>517</v>
      </c>
      <c r="U43" s="189">
        <f t="shared" si="1"/>
        <v>42551</v>
      </c>
      <c r="V43" s="182">
        <f t="shared" si="3"/>
        <v>158.02169352507221</v>
      </c>
      <c r="X43">
        <v>262.83346308547601</v>
      </c>
    </row>
    <row r="44" spans="10:24">
      <c r="J44" s="67"/>
      <c r="K44" s="67"/>
      <c r="L44" s="67"/>
      <c r="M44" s="67"/>
      <c r="N44" s="67"/>
      <c r="O44" s="67"/>
      <c r="P44" s="67"/>
      <c r="Q44" s="67"/>
      <c r="R44" s="67"/>
      <c r="S44" s="67"/>
      <c r="T44" s="182" t="s">
        <v>517</v>
      </c>
      <c r="U44" s="189">
        <f t="shared" si="1"/>
        <v>42582</v>
      </c>
      <c r="V44" s="182">
        <f t="shared" si="3"/>
        <v>90.683933184908526</v>
      </c>
      <c r="X44">
        <v>150.8322792491762</v>
      </c>
    </row>
    <row r="45" spans="10:24">
      <c r="T45" s="182" t="s">
        <v>517</v>
      </c>
      <c r="U45" s="189">
        <f t="shared" si="1"/>
        <v>42613</v>
      </c>
      <c r="V45" s="182">
        <f t="shared" si="3"/>
        <v>96.50454444448998</v>
      </c>
      <c r="X45">
        <v>160.51355389256798</v>
      </c>
    </row>
    <row r="46" spans="10:24">
      <c r="T46" s="182" t="s">
        <v>517</v>
      </c>
      <c r="U46" s="189">
        <f t="shared" si="1"/>
        <v>42643</v>
      </c>
      <c r="V46" s="182">
        <f t="shared" si="3"/>
        <v>84.426371239430765</v>
      </c>
      <c r="X46">
        <v>140.42423564508172</v>
      </c>
    </row>
    <row r="47" spans="10:24">
      <c r="J47" s="67"/>
      <c r="K47" s="67"/>
      <c r="L47" s="67"/>
      <c r="M47" s="67"/>
      <c r="N47" s="67"/>
      <c r="O47" s="67"/>
      <c r="P47" s="67"/>
      <c r="Q47" s="67"/>
      <c r="R47" s="67"/>
      <c r="S47" s="67"/>
      <c r="T47" s="182" t="s">
        <v>517</v>
      </c>
      <c r="U47" s="189">
        <f t="shared" si="1"/>
        <v>42674</v>
      </c>
      <c r="V47" s="182">
        <f t="shared" si="3"/>
        <v>161.45762154650959</v>
      </c>
      <c r="X47">
        <v>268.54835476041899</v>
      </c>
    </row>
    <row r="48" spans="10:24">
      <c r="J48" s="67"/>
      <c r="K48" s="67"/>
      <c r="L48" s="67"/>
      <c r="M48" s="67"/>
      <c r="N48" s="67"/>
      <c r="O48" s="67"/>
      <c r="P48" s="67"/>
      <c r="Q48" s="67"/>
      <c r="R48" s="67"/>
      <c r="S48" s="67"/>
      <c r="T48" s="182" t="s">
        <v>517</v>
      </c>
      <c r="U48" s="189">
        <f t="shared" si="1"/>
        <v>42704</v>
      </c>
      <c r="V48" s="182">
        <f t="shared" si="3"/>
        <v>153.62558335431896</v>
      </c>
      <c r="X48">
        <v>255.52152486668319</v>
      </c>
    </row>
    <row r="49" spans="10:24">
      <c r="J49" s="67"/>
      <c r="K49" s="67"/>
      <c r="L49" s="67"/>
      <c r="M49" s="67"/>
      <c r="N49" s="67"/>
      <c r="O49" s="67"/>
      <c r="P49" s="67"/>
      <c r="Q49" s="67"/>
      <c r="R49" s="67"/>
      <c r="S49" s="67"/>
      <c r="T49" s="182" t="s">
        <v>517</v>
      </c>
      <c r="U49" s="189">
        <f t="shared" si="1"/>
        <v>42735</v>
      </c>
      <c r="V49" s="182">
        <f t="shared" si="3"/>
        <v>168.83409202340297</v>
      </c>
      <c r="X49">
        <v>280.81745046202946</v>
      </c>
    </row>
    <row r="50" spans="10:24">
      <c r="J50" s="67"/>
      <c r="K50" s="67"/>
      <c r="L50" s="67"/>
      <c r="M50" s="67"/>
      <c r="N50" s="67"/>
      <c r="O50" s="67"/>
      <c r="P50" s="67"/>
      <c r="Q50" s="67"/>
      <c r="R50" s="67"/>
      <c r="S50" s="67"/>
      <c r="T50" s="182">
        <f>T26+2</f>
        <v>2017</v>
      </c>
      <c r="U50" s="189">
        <f t="shared" si="1"/>
        <v>42766</v>
      </c>
      <c r="V50" s="182">
        <f t="shared" si="3"/>
        <v>129.13887831802725</v>
      </c>
      <c r="X50">
        <v>214.79341127245715</v>
      </c>
    </row>
    <row r="51" spans="10:24">
      <c r="T51" s="182" t="s">
        <v>517</v>
      </c>
      <c r="U51" s="189">
        <f t="shared" si="1"/>
        <v>42794</v>
      </c>
      <c r="V51" s="182">
        <f t="shared" si="3"/>
        <v>138.71965590788972</v>
      </c>
      <c r="X51">
        <v>230.72887492191953</v>
      </c>
    </row>
    <row r="52" spans="10:24">
      <c r="T52" s="182" t="s">
        <v>517</v>
      </c>
      <c r="U52" s="189">
        <f t="shared" si="1"/>
        <v>42825</v>
      </c>
      <c r="V52" s="182">
        <f t="shared" si="3"/>
        <v>109.52313577796743</v>
      </c>
      <c r="X52">
        <v>182.16704569070237</v>
      </c>
    </row>
    <row r="53" spans="10:24">
      <c r="T53" s="182" t="s">
        <v>517</v>
      </c>
      <c r="U53" s="189">
        <f t="shared" si="1"/>
        <v>42855</v>
      </c>
      <c r="V53" s="182">
        <f t="shared" si="3"/>
        <v>110.4965565128187</v>
      </c>
      <c r="X53">
        <v>183.78611163711039</v>
      </c>
    </row>
    <row r="54" spans="10:24">
      <c r="T54" s="182" t="s">
        <v>517</v>
      </c>
      <c r="U54" s="189">
        <f t="shared" si="1"/>
        <v>42886</v>
      </c>
      <c r="V54" s="182">
        <f t="shared" si="3"/>
        <v>99.229910691538208</v>
      </c>
      <c r="X54">
        <v>165.04658624343514</v>
      </c>
    </row>
    <row r="55" spans="10:24">
      <c r="J55" s="67"/>
      <c r="K55" s="67"/>
      <c r="L55" s="67"/>
      <c r="M55" s="67"/>
      <c r="N55" s="67"/>
      <c r="O55" s="67"/>
      <c r="P55" s="67"/>
      <c r="Q55" s="67"/>
      <c r="R55" s="67"/>
      <c r="S55" s="67"/>
      <c r="T55" s="182" t="s">
        <v>517</v>
      </c>
      <c r="U55" s="189">
        <f t="shared" si="1"/>
        <v>42916</v>
      </c>
      <c r="V55" s="182">
        <f t="shared" si="3"/>
        <v>78.149092992663299</v>
      </c>
      <c r="X55">
        <v>129.98339841859524</v>
      </c>
    </row>
    <row r="56" spans="10:24">
      <c r="T56" s="182" t="s">
        <v>517</v>
      </c>
      <c r="U56" s="189">
        <f t="shared" si="1"/>
        <v>42947</v>
      </c>
      <c r="V56" s="182">
        <f t="shared" si="3"/>
        <v>84.136413443276439</v>
      </c>
      <c r="X56">
        <v>139.94195621868275</v>
      </c>
    </row>
    <row r="57" spans="10:24">
      <c r="T57" s="182" t="s">
        <v>517</v>
      </c>
      <c r="U57" s="189">
        <f t="shared" si="1"/>
        <v>42978</v>
      </c>
      <c r="V57" s="182">
        <f t="shared" si="3"/>
        <v>92.560488206680105</v>
      </c>
      <c r="X57">
        <v>153.95350548109494</v>
      </c>
    </row>
    <row r="58" spans="10:24">
      <c r="T58" s="182" t="s">
        <v>517</v>
      </c>
      <c r="U58" s="189">
        <f t="shared" si="1"/>
        <v>43008</v>
      </c>
      <c r="V58" s="182">
        <f t="shared" si="3"/>
        <v>92.321984259155414</v>
      </c>
      <c r="X58">
        <v>153.55680793223894</v>
      </c>
    </row>
    <row r="59" spans="10:24">
      <c r="T59" s="182" t="s">
        <v>517</v>
      </c>
      <c r="U59" s="189">
        <f t="shared" si="1"/>
        <v>43039</v>
      </c>
      <c r="V59" s="182">
        <f t="shared" si="3"/>
        <v>89.924019404940353</v>
      </c>
      <c r="X59">
        <v>149.56833398963684</v>
      </c>
    </row>
    <row r="60" spans="10:24">
      <c r="T60" s="182" t="s">
        <v>517</v>
      </c>
      <c r="U60" s="189">
        <f t="shared" si="1"/>
        <v>43069</v>
      </c>
      <c r="V60" s="182">
        <f t="shared" si="3"/>
        <v>88.943114606152378</v>
      </c>
      <c r="X60">
        <v>147.93681999006247</v>
      </c>
    </row>
    <row r="61" spans="10:24">
      <c r="T61" s="182" t="s">
        <v>517</v>
      </c>
      <c r="U61" s="189">
        <f t="shared" si="1"/>
        <v>43100</v>
      </c>
      <c r="V61" s="182">
        <f t="shared" si="3"/>
        <v>74.816971112692897</v>
      </c>
      <c r="X61">
        <v>124.44116485813443</v>
      </c>
    </row>
    <row r="62" spans="10:24">
      <c r="T62" s="182">
        <f>T50+1</f>
        <v>2018</v>
      </c>
      <c r="U62" s="189">
        <f t="shared" si="1"/>
        <v>43131</v>
      </c>
      <c r="V62" s="182">
        <f t="shared" si="3"/>
        <v>72.926468278380511</v>
      </c>
      <c r="X62">
        <v>121.296739584421</v>
      </c>
    </row>
    <row r="63" spans="10:24">
      <c r="T63" s="182" t="s">
        <v>517</v>
      </c>
      <c r="U63" s="189">
        <f t="shared" si="1"/>
        <v>43159</v>
      </c>
      <c r="V63" s="182">
        <f t="shared" si="3"/>
        <v>91.597452841625497</v>
      </c>
      <c r="X63">
        <v>152.35171325608673</v>
      </c>
    </row>
    <row r="64" spans="10:24">
      <c r="T64" s="182" t="s">
        <v>517</v>
      </c>
      <c r="U64" s="189">
        <f t="shared" si="1"/>
        <v>43190</v>
      </c>
      <c r="V64" s="182">
        <f t="shared" si="3"/>
        <v>88.422498229521267</v>
      </c>
      <c r="X64">
        <v>147.07089201424782</v>
      </c>
    </row>
    <row r="65" spans="10:24">
      <c r="T65" s="182" t="s">
        <v>517</v>
      </c>
      <c r="U65" s="189">
        <f t="shared" si="1"/>
        <v>43220</v>
      </c>
      <c r="V65" s="182">
        <f t="shared" si="3"/>
        <v>106.71504887417048</v>
      </c>
      <c r="X65">
        <v>177.49642617571266</v>
      </c>
    </row>
    <row r="66" spans="10:24">
      <c r="T66" s="182" t="s">
        <v>517</v>
      </c>
      <c r="U66" s="189">
        <f t="shared" ref="U66:U85" si="4">DATE(YEAR(U65),MONTH(U65)+2,1-1)</f>
        <v>43251</v>
      </c>
      <c r="V66" s="182">
        <f t="shared" si="3"/>
        <v>113.26434468822283</v>
      </c>
      <c r="X66">
        <v>188.3897033022831</v>
      </c>
    </row>
    <row r="67" spans="10:24">
      <c r="T67" s="182" t="s">
        <v>517</v>
      </c>
      <c r="U67" s="189">
        <f t="shared" si="4"/>
        <v>43281</v>
      </c>
      <c r="V67" s="182">
        <f t="shared" ref="V67:V81" si="5">V66*X67/X66</f>
        <v>128.32842377380192</v>
      </c>
      <c r="X67">
        <v>213.44540284538436</v>
      </c>
    </row>
    <row r="68" spans="10:24">
      <c r="T68" s="182" t="s">
        <v>517</v>
      </c>
      <c r="U68" s="189">
        <f t="shared" si="4"/>
        <v>43312</v>
      </c>
      <c r="V68" s="182">
        <f t="shared" si="5"/>
        <v>111.16607117582043</v>
      </c>
      <c r="X68">
        <v>184.89969834497165</v>
      </c>
    </row>
    <row r="69" spans="10:24">
      <c r="J69" s="67"/>
      <c r="K69" s="67"/>
      <c r="L69" s="67"/>
      <c r="M69" s="67"/>
      <c r="N69" s="67"/>
      <c r="O69" s="67"/>
      <c r="P69" s="67"/>
      <c r="Q69" s="67"/>
      <c r="R69" s="67"/>
      <c r="S69" s="67"/>
      <c r="T69" s="182" t="s">
        <v>517</v>
      </c>
      <c r="U69" s="189">
        <f t="shared" si="4"/>
        <v>43343</v>
      </c>
      <c r="V69" s="182">
        <f t="shared" si="5"/>
        <v>116.691103187694</v>
      </c>
      <c r="X69">
        <v>194.08934354459382</v>
      </c>
    </row>
    <row r="70" spans="10:24">
      <c r="J70" s="67"/>
      <c r="K70" s="67"/>
      <c r="L70" s="67"/>
      <c r="M70" s="67"/>
      <c r="N70" s="67"/>
      <c r="O70" s="67"/>
      <c r="P70" s="67"/>
      <c r="Q70" s="67"/>
      <c r="R70" s="67"/>
      <c r="S70" s="67"/>
      <c r="T70" s="182" t="s">
        <v>517</v>
      </c>
      <c r="U70" s="189">
        <f t="shared" si="4"/>
        <v>43373</v>
      </c>
      <c r="V70" s="182">
        <f t="shared" si="5"/>
        <v>135.13302486473455</v>
      </c>
      <c r="X70">
        <v>224.76332274453586</v>
      </c>
    </row>
    <row r="71" spans="10:24">
      <c r="J71" s="67"/>
      <c r="K71" s="67"/>
      <c r="L71" s="67"/>
      <c r="M71" s="67"/>
      <c r="N71" s="67"/>
      <c r="O71" s="67"/>
      <c r="P71" s="67"/>
      <c r="Q71" s="67"/>
      <c r="R71" s="67"/>
      <c r="S71" s="67"/>
      <c r="T71" s="182" t="s">
        <v>517</v>
      </c>
      <c r="U71" s="189">
        <f t="shared" si="4"/>
        <v>43404</v>
      </c>
      <c r="V71" s="182">
        <f t="shared" si="5"/>
        <v>145.30500139841291</v>
      </c>
      <c r="X71">
        <v>241.68211255833245</v>
      </c>
    </row>
    <row r="72" spans="10:24">
      <c r="J72" s="67"/>
      <c r="K72" s="67"/>
      <c r="L72" s="67"/>
      <c r="M72" s="67"/>
      <c r="N72" s="67"/>
      <c r="O72" s="67"/>
      <c r="P72" s="67"/>
      <c r="Q72" s="67"/>
      <c r="R72" s="67"/>
      <c r="S72" s="67"/>
      <c r="T72" s="182" t="s">
        <v>517</v>
      </c>
      <c r="U72" s="189">
        <f t="shared" si="4"/>
        <v>43434</v>
      </c>
      <c r="V72" s="182">
        <f t="shared" si="5"/>
        <v>187.46951844437893</v>
      </c>
      <c r="X72">
        <v>311.81328118018689</v>
      </c>
    </row>
    <row r="73" spans="10:24">
      <c r="T73" s="182" t="s">
        <v>517</v>
      </c>
      <c r="U73" s="189">
        <f t="shared" si="4"/>
        <v>43465</v>
      </c>
      <c r="V73" s="182">
        <f t="shared" si="5"/>
        <v>165.64382496286345</v>
      </c>
      <c r="X73">
        <v>275.51116041422608</v>
      </c>
    </row>
    <row r="74" spans="10:24">
      <c r="T74" s="182">
        <f>T50+2</f>
        <v>2019</v>
      </c>
      <c r="U74" s="189">
        <f t="shared" si="4"/>
        <v>43496</v>
      </c>
      <c r="V74" s="182">
        <f t="shared" si="5"/>
        <v>140.40815269869199</v>
      </c>
      <c r="X74">
        <v>233.53730868209092</v>
      </c>
    </row>
    <row r="75" spans="10:24">
      <c r="T75" s="182" t="s">
        <v>517</v>
      </c>
      <c r="U75" s="189">
        <f t="shared" si="4"/>
        <v>43524</v>
      </c>
      <c r="V75" s="182">
        <f t="shared" si="5"/>
        <v>153.35876805661366</v>
      </c>
      <c r="X75">
        <v>255.07773776925569</v>
      </c>
    </row>
    <row r="76" spans="10:24">
      <c r="T76" s="182" t="s">
        <v>517</v>
      </c>
      <c r="U76" s="189">
        <f t="shared" si="4"/>
        <v>43555</v>
      </c>
      <c r="V76" s="182">
        <f t="shared" si="5"/>
        <v>113.18839727444451</v>
      </c>
      <c r="X76">
        <v>188.26338190089538</v>
      </c>
    </row>
    <row r="77" spans="10:24">
      <c r="J77" s="67"/>
      <c r="K77" s="67"/>
      <c r="L77" s="67"/>
      <c r="M77" s="67"/>
      <c r="N77" s="67"/>
      <c r="O77" s="67"/>
      <c r="P77" s="67"/>
      <c r="Q77" s="67"/>
      <c r="R77" s="67"/>
      <c r="S77" s="67"/>
      <c r="T77" s="182" t="s">
        <v>517</v>
      </c>
      <c r="U77" s="189">
        <f t="shared" si="4"/>
        <v>43585</v>
      </c>
      <c r="V77" s="182">
        <f t="shared" si="5"/>
        <v>151.25038999107241</v>
      </c>
      <c r="X77">
        <v>251.57092616574795</v>
      </c>
    </row>
    <row r="78" spans="10:24">
      <c r="T78" s="182" t="s">
        <v>517</v>
      </c>
      <c r="U78" s="189">
        <f t="shared" si="4"/>
        <v>43616</v>
      </c>
      <c r="V78" s="182">
        <f t="shared" si="5"/>
        <v>182.49063421954415</v>
      </c>
      <c r="X78">
        <v>303.53202970184253</v>
      </c>
    </row>
    <row r="79" spans="10:24">
      <c r="T79" s="182" t="s">
        <v>517</v>
      </c>
      <c r="U79" s="189">
        <f t="shared" si="4"/>
        <v>43646</v>
      </c>
      <c r="V79" s="182">
        <f t="shared" si="5"/>
        <v>159.61658830691408</v>
      </c>
      <c r="X79">
        <v>265.48621100519097</v>
      </c>
    </row>
    <row r="80" spans="10:24">
      <c r="J80" s="67"/>
      <c r="K80" s="67"/>
      <c r="L80" s="67"/>
      <c r="M80" s="67"/>
      <c r="N80" s="67"/>
      <c r="O80" s="67"/>
      <c r="P80" s="67"/>
      <c r="Q80" s="67"/>
      <c r="R80" s="67"/>
      <c r="S80" s="67"/>
      <c r="T80" s="182" t="s">
        <v>517</v>
      </c>
      <c r="U80" s="189">
        <f t="shared" si="4"/>
        <v>43677</v>
      </c>
      <c r="V80" s="182">
        <f t="shared" si="5"/>
        <v>197.08998066504046</v>
      </c>
      <c r="X80">
        <v>327.81475126655994</v>
      </c>
    </row>
    <row r="81" spans="10:24">
      <c r="J81" s="67"/>
      <c r="K81" s="67"/>
      <c r="L81" s="67"/>
      <c r="M81" s="67"/>
      <c r="N81" s="67"/>
      <c r="O81" s="67"/>
      <c r="P81" s="67"/>
      <c r="Q81" s="67"/>
      <c r="R81" s="67"/>
      <c r="S81" s="67"/>
      <c r="T81" s="182" t="s">
        <v>517</v>
      </c>
      <c r="U81" s="189">
        <f t="shared" si="4"/>
        <v>43708</v>
      </c>
      <c r="V81" s="182">
        <f t="shared" si="5"/>
        <v>172.32872062595445</v>
      </c>
      <c r="X81">
        <v>286.62997732031442</v>
      </c>
    </row>
    <row r="82" spans="10:24">
      <c r="J82" s="67"/>
      <c r="K82" s="67"/>
      <c r="L82" s="67"/>
      <c r="M82" s="67"/>
      <c r="N82" s="67"/>
      <c r="O82" s="67"/>
      <c r="P82" s="67"/>
      <c r="Q82" s="67"/>
      <c r="R82" s="67"/>
      <c r="S82" s="67"/>
      <c r="T82" s="182" t="s">
        <v>517</v>
      </c>
      <c r="U82" s="189">
        <f t="shared" si="4"/>
        <v>43738</v>
      </c>
      <c r="V82" s="182" t="e">
        <f>NA()</f>
        <v>#N/A</v>
      </c>
    </row>
    <row r="83" spans="10:24">
      <c r="J83" s="67"/>
      <c r="K83" s="67"/>
      <c r="L83" s="67"/>
      <c r="M83" s="67"/>
      <c r="N83" s="67"/>
      <c r="O83" s="67"/>
      <c r="P83" s="67"/>
      <c r="Q83" s="67"/>
      <c r="R83" s="67"/>
      <c r="S83" s="67"/>
      <c r="T83" s="182" t="s">
        <v>517</v>
      </c>
      <c r="U83" s="189">
        <f t="shared" si="4"/>
        <v>43769</v>
      </c>
      <c r="V83" s="182" t="e">
        <f>NA()</f>
        <v>#N/A</v>
      </c>
    </row>
    <row r="84" spans="10:24">
      <c r="T84" s="182" t="s">
        <v>517</v>
      </c>
      <c r="U84" s="189">
        <f t="shared" si="4"/>
        <v>43799</v>
      </c>
      <c r="V84" s="182" t="e">
        <f>NA()</f>
        <v>#N/A</v>
      </c>
    </row>
    <row r="85" spans="10:24">
      <c r="T85" s="182" t="s">
        <v>517</v>
      </c>
      <c r="U85" s="189">
        <f t="shared" si="4"/>
        <v>43830</v>
      </c>
      <c r="V85" s="182" t="e">
        <f>NA()</f>
        <v>#N/A</v>
      </c>
    </row>
    <row r="86" spans="10:24">
      <c r="T86" s="182" t="str">
        <f>" "</f>
        <v xml:space="preserve"> </v>
      </c>
      <c r="U86" s="189"/>
    </row>
    <row r="88" spans="10:24">
      <c r="J88" s="67"/>
      <c r="K88" s="67"/>
      <c r="L88" s="67"/>
      <c r="M88" s="67"/>
      <c r="N88" s="67"/>
      <c r="O88" s="67"/>
      <c r="P88" s="67"/>
      <c r="Q88" s="67"/>
      <c r="R88" s="67"/>
      <c r="S88" s="67"/>
      <c r="T88" s="67"/>
      <c r="U88" s="67"/>
    </row>
    <row r="102" spans="10:21">
      <c r="J102" s="67"/>
      <c r="K102" s="67"/>
      <c r="L102" s="67"/>
      <c r="M102" s="67"/>
      <c r="N102" s="67"/>
      <c r="O102" s="67"/>
      <c r="P102" s="67"/>
      <c r="Q102" s="67"/>
      <c r="R102" s="67"/>
      <c r="S102" s="67"/>
      <c r="T102" s="67"/>
      <c r="U102" s="67"/>
    </row>
    <row r="103" spans="10:21">
      <c r="J103" s="67"/>
      <c r="K103" s="67"/>
      <c r="L103" s="67"/>
      <c r="M103" s="67"/>
      <c r="N103" s="67"/>
      <c r="O103" s="67"/>
      <c r="P103" s="67"/>
      <c r="Q103" s="67"/>
      <c r="R103" s="67"/>
      <c r="S103" s="67"/>
      <c r="T103" s="67"/>
      <c r="U103" s="67"/>
    </row>
    <row r="104" spans="10:21">
      <c r="J104" s="67"/>
      <c r="K104" s="67"/>
      <c r="L104" s="67"/>
      <c r="M104" s="67"/>
      <c r="N104" s="67"/>
      <c r="O104" s="67"/>
      <c r="P104" s="67"/>
      <c r="Q104" s="67"/>
      <c r="R104" s="67"/>
      <c r="S104" s="67"/>
      <c r="T104" s="67"/>
      <c r="U104" s="67"/>
    </row>
    <row r="105" spans="10:21">
      <c r="J105" s="67"/>
      <c r="K105" s="67"/>
      <c r="L105" s="67"/>
      <c r="M105" s="67"/>
      <c r="N105" s="67"/>
      <c r="O105" s="67"/>
      <c r="P105" s="67"/>
      <c r="Q105" s="67"/>
      <c r="R105" s="67"/>
      <c r="S105" s="67"/>
      <c r="T105" s="67"/>
      <c r="U105" s="67"/>
    </row>
    <row r="110" spans="10:21">
      <c r="J110" s="67"/>
      <c r="K110" s="67"/>
      <c r="L110" s="67"/>
      <c r="M110" s="67"/>
      <c r="N110" s="67"/>
      <c r="O110" s="67"/>
      <c r="P110" s="67"/>
      <c r="Q110" s="67"/>
      <c r="R110" s="67"/>
      <c r="S110" s="67"/>
      <c r="T110" s="67"/>
      <c r="U110" s="67"/>
    </row>
    <row r="113" spans="10:21">
      <c r="J113" s="67"/>
      <c r="K113" s="67"/>
      <c r="L113" s="67"/>
      <c r="M113" s="67"/>
      <c r="N113" s="67"/>
      <c r="O113" s="67"/>
      <c r="P113" s="67"/>
      <c r="Q113" s="67"/>
      <c r="R113" s="67"/>
      <c r="S113" s="67"/>
      <c r="T113" s="67"/>
      <c r="U113" s="67"/>
    </row>
    <row r="114" spans="10:21">
      <c r="J114" s="67"/>
      <c r="K114" s="67"/>
      <c r="L114" s="67"/>
      <c r="M114" s="67"/>
      <c r="N114" s="67"/>
      <c r="O114" s="67"/>
      <c r="P114" s="67"/>
      <c r="Q114" s="67"/>
      <c r="R114" s="67"/>
      <c r="S114" s="67"/>
      <c r="T114" s="67"/>
      <c r="U114" s="67"/>
    </row>
    <row r="115" spans="10:21">
      <c r="J115" s="67"/>
      <c r="K115" s="67"/>
      <c r="L115" s="67"/>
      <c r="M115" s="67"/>
      <c r="N115" s="67"/>
      <c r="O115" s="67"/>
      <c r="P115" s="67"/>
      <c r="Q115" s="67"/>
      <c r="R115" s="67"/>
      <c r="S115" s="67"/>
      <c r="T115" s="67"/>
      <c r="U115" s="67"/>
    </row>
    <row r="116" spans="10:21">
      <c r="J116" s="67"/>
      <c r="K116" s="67"/>
      <c r="L116" s="67"/>
      <c r="M116" s="67"/>
      <c r="N116" s="67"/>
      <c r="O116" s="67"/>
      <c r="P116" s="67"/>
      <c r="Q116" s="67"/>
      <c r="R116" s="67"/>
      <c r="S116" s="67"/>
      <c r="T116" s="67"/>
      <c r="U116" s="67"/>
    </row>
    <row r="121" spans="10:21">
      <c r="J121" s="67"/>
      <c r="K121" s="67"/>
      <c r="L121" s="67"/>
      <c r="M121" s="67"/>
      <c r="N121" s="67"/>
      <c r="O121" s="67"/>
      <c r="P121" s="67"/>
      <c r="Q121" s="67"/>
      <c r="R121" s="67"/>
      <c r="S121" s="67"/>
      <c r="T121" s="67"/>
      <c r="U121" s="67"/>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3D242-61D2-4A5C-BE20-5A8994772722}">
  <dimension ref="A1:AN22"/>
  <sheetViews>
    <sheetView showGridLines="0" workbookViewId="0"/>
  </sheetViews>
  <sheetFormatPr defaultRowHeight="15"/>
  <sheetData>
    <row r="1" spans="1:40">
      <c r="A1" s="164" t="s">
        <v>711</v>
      </c>
      <c r="B1" s="164"/>
      <c r="C1" s="165"/>
      <c r="D1" s="165"/>
      <c r="E1" s="165"/>
      <c r="Q1" s="241">
        <v>2014</v>
      </c>
      <c r="R1" t="s">
        <v>517</v>
      </c>
      <c r="S1" t="s">
        <v>517</v>
      </c>
      <c r="T1" t="s">
        <v>517</v>
      </c>
      <c r="U1" s="241">
        <v>2015</v>
      </c>
      <c r="V1" t="s">
        <v>517</v>
      </c>
      <c r="W1" t="s">
        <v>517</v>
      </c>
      <c r="X1" t="s">
        <v>517</v>
      </c>
      <c r="Y1" s="241">
        <v>2016</v>
      </c>
      <c r="Z1" t="s">
        <v>517</v>
      </c>
      <c r="AA1" t="s">
        <v>517</v>
      </c>
      <c r="AB1" t="s">
        <v>517</v>
      </c>
      <c r="AC1" s="241">
        <v>2017</v>
      </c>
      <c r="AD1" t="s">
        <v>517</v>
      </c>
      <c r="AE1" t="s">
        <v>517</v>
      </c>
      <c r="AF1" t="s">
        <v>517</v>
      </c>
      <c r="AG1" s="241">
        <v>2018</v>
      </c>
      <c r="AH1" t="s">
        <v>517</v>
      </c>
      <c r="AI1" t="s">
        <v>517</v>
      </c>
      <c r="AJ1" t="s">
        <v>517</v>
      </c>
      <c r="AK1" s="241">
        <v>2019</v>
      </c>
      <c r="AL1" t="s">
        <v>517</v>
      </c>
    </row>
    <row r="2" spans="1:40">
      <c r="A2" s="181" t="s">
        <v>699</v>
      </c>
      <c r="B2" s="165"/>
      <c r="C2" s="165"/>
      <c r="D2" s="165"/>
      <c r="E2" s="181"/>
      <c r="Q2" t="s">
        <v>518</v>
      </c>
      <c r="R2" t="s">
        <v>519</v>
      </c>
      <c r="S2" t="s">
        <v>520</v>
      </c>
      <c r="T2" t="s">
        <v>521</v>
      </c>
      <c r="U2" t="s">
        <v>518</v>
      </c>
      <c r="V2" t="s">
        <v>519</v>
      </c>
      <c r="W2" t="s">
        <v>520</v>
      </c>
      <c r="X2" t="s">
        <v>521</v>
      </c>
      <c r="Y2" t="s">
        <v>518</v>
      </c>
      <c r="Z2" t="s">
        <v>519</v>
      </c>
      <c r="AA2" t="s">
        <v>520</v>
      </c>
      <c r="AB2" t="s">
        <v>521</v>
      </c>
      <c r="AC2" t="s">
        <v>518</v>
      </c>
      <c r="AD2" t="s">
        <v>519</v>
      </c>
      <c r="AE2" t="s">
        <v>520</v>
      </c>
      <c r="AF2" t="s">
        <v>521</v>
      </c>
      <c r="AG2" t="s">
        <v>518</v>
      </c>
      <c r="AH2" t="s">
        <v>519</v>
      </c>
      <c r="AI2" t="s">
        <v>520</v>
      </c>
      <c r="AJ2" t="s">
        <v>521</v>
      </c>
      <c r="AK2" t="s">
        <v>518</v>
      </c>
      <c r="AL2" t="s">
        <v>519</v>
      </c>
      <c r="AM2" t="s">
        <v>520</v>
      </c>
      <c r="AN2" t="s">
        <v>521</v>
      </c>
    </row>
    <row r="3" spans="1:40">
      <c r="A3" s="165"/>
      <c r="B3" s="165"/>
      <c r="C3" s="165"/>
      <c r="D3" s="165"/>
      <c r="E3" s="165"/>
      <c r="L3" t="s">
        <v>709</v>
      </c>
      <c r="M3">
        <v>32023</v>
      </c>
      <c r="N3">
        <v>33524</v>
      </c>
      <c r="O3">
        <v>34594</v>
      </c>
      <c r="P3">
        <v>35201</v>
      </c>
      <c r="Q3">
        <v>34088</v>
      </c>
      <c r="R3">
        <v>35443</v>
      </c>
      <c r="S3">
        <v>36775</v>
      </c>
      <c r="T3">
        <v>37105</v>
      </c>
      <c r="U3">
        <v>36592</v>
      </c>
      <c r="V3">
        <v>37663</v>
      </c>
      <c r="W3">
        <v>39267</v>
      </c>
      <c r="X3">
        <v>39292</v>
      </c>
      <c r="Y3">
        <v>38686</v>
      </c>
      <c r="Z3">
        <v>39653</v>
      </c>
      <c r="AA3">
        <v>40156</v>
      </c>
      <c r="AB3">
        <v>39843</v>
      </c>
      <c r="AC3">
        <v>39449</v>
      </c>
      <c r="AD3">
        <v>40788</v>
      </c>
      <c r="AE3">
        <v>42877</v>
      </c>
      <c r="AF3">
        <v>42780</v>
      </c>
      <c r="AG3">
        <v>40597</v>
      </c>
      <c r="AH3">
        <v>42450</v>
      </c>
      <c r="AI3">
        <v>44285</v>
      </c>
      <c r="AJ3">
        <v>45066</v>
      </c>
      <c r="AK3">
        <v>42591</v>
      </c>
      <c r="AL3">
        <v>43819</v>
      </c>
    </row>
    <row r="4" spans="1:40">
      <c r="A4" s="165"/>
      <c r="B4" s="165"/>
      <c r="C4" s="165"/>
      <c r="D4" s="165"/>
      <c r="E4" s="165"/>
      <c r="L4" t="s">
        <v>486</v>
      </c>
      <c r="M4">
        <v>32158</v>
      </c>
      <c r="N4">
        <v>32202</v>
      </c>
      <c r="O4">
        <v>34098</v>
      </c>
      <c r="P4">
        <v>36396</v>
      </c>
      <c r="Q4">
        <v>34128</v>
      </c>
      <c r="R4">
        <v>33967</v>
      </c>
      <c r="S4">
        <v>35472</v>
      </c>
      <c r="T4">
        <v>37272</v>
      </c>
      <c r="U4">
        <v>35655</v>
      </c>
      <c r="V4">
        <v>35169</v>
      </c>
      <c r="W4">
        <v>36723</v>
      </c>
      <c r="X4">
        <v>38729</v>
      </c>
      <c r="Y4">
        <v>37614</v>
      </c>
      <c r="Z4">
        <v>36969</v>
      </c>
      <c r="AA4">
        <v>38960</v>
      </c>
      <c r="AB4">
        <v>40907</v>
      </c>
      <c r="AC4">
        <v>38675</v>
      </c>
      <c r="AD4">
        <v>38160</v>
      </c>
      <c r="AE4">
        <v>40152</v>
      </c>
      <c r="AF4">
        <v>42621</v>
      </c>
      <c r="AG4">
        <v>40635</v>
      </c>
      <c r="AH4">
        <v>40587</v>
      </c>
      <c r="AI4">
        <v>42723</v>
      </c>
      <c r="AJ4">
        <v>44178</v>
      </c>
      <c r="AK4">
        <v>42029</v>
      </c>
      <c r="AL4">
        <v>41600</v>
      </c>
    </row>
    <row r="5" spans="1:40">
      <c r="A5" s="165"/>
      <c r="B5" s="165"/>
      <c r="C5" s="165"/>
      <c r="D5" s="165"/>
      <c r="E5" s="165"/>
      <c r="L5" t="s">
        <v>710</v>
      </c>
      <c r="M5">
        <f>M3-M4</f>
        <v>-135</v>
      </c>
      <c r="N5">
        <f t="shared" ref="N5:AL5" si="0">N3-N4</f>
        <v>1322</v>
      </c>
      <c r="O5">
        <f t="shared" si="0"/>
        <v>496</v>
      </c>
      <c r="P5">
        <f t="shared" si="0"/>
        <v>-1195</v>
      </c>
      <c r="Q5">
        <f t="shared" si="0"/>
        <v>-40</v>
      </c>
      <c r="R5">
        <f t="shared" si="0"/>
        <v>1476</v>
      </c>
      <c r="S5">
        <f t="shared" si="0"/>
        <v>1303</v>
      </c>
      <c r="T5">
        <f t="shared" si="0"/>
        <v>-167</v>
      </c>
      <c r="U5">
        <f t="shared" si="0"/>
        <v>937</v>
      </c>
      <c r="V5">
        <f t="shared" si="0"/>
        <v>2494</v>
      </c>
      <c r="W5">
        <f t="shared" si="0"/>
        <v>2544</v>
      </c>
      <c r="X5">
        <f t="shared" si="0"/>
        <v>563</v>
      </c>
      <c r="Y5">
        <f t="shared" si="0"/>
        <v>1072</v>
      </c>
      <c r="Z5">
        <f t="shared" si="0"/>
        <v>2684</v>
      </c>
      <c r="AA5">
        <f t="shared" si="0"/>
        <v>1196</v>
      </c>
      <c r="AB5">
        <f t="shared" si="0"/>
        <v>-1064</v>
      </c>
      <c r="AC5">
        <f t="shared" si="0"/>
        <v>774</v>
      </c>
      <c r="AD5">
        <f t="shared" si="0"/>
        <v>2628</v>
      </c>
      <c r="AE5">
        <f t="shared" si="0"/>
        <v>2725</v>
      </c>
      <c r="AF5">
        <f t="shared" si="0"/>
        <v>159</v>
      </c>
      <c r="AG5">
        <f t="shared" si="0"/>
        <v>-38</v>
      </c>
      <c r="AH5">
        <f t="shared" si="0"/>
        <v>1863</v>
      </c>
      <c r="AI5">
        <f t="shared" si="0"/>
        <v>1562</v>
      </c>
      <c r="AJ5">
        <f t="shared" si="0"/>
        <v>888</v>
      </c>
      <c r="AK5">
        <f t="shared" si="0"/>
        <v>562</v>
      </c>
      <c r="AL5">
        <f t="shared" si="0"/>
        <v>2219</v>
      </c>
    </row>
    <row r="6" spans="1:40">
      <c r="A6" s="165"/>
      <c r="B6" s="165"/>
      <c r="C6" s="165"/>
      <c r="D6" s="165"/>
      <c r="E6" s="165"/>
      <c r="L6" t="s">
        <v>709</v>
      </c>
      <c r="Q6">
        <f>100*(Q3/M3-1)</f>
        <v>6.4484901477063428</v>
      </c>
      <c r="R6">
        <f t="shared" ref="R6:AL6" si="1">100*(R3/N3-1)</f>
        <v>5.7242572485383558</v>
      </c>
      <c r="S6">
        <f t="shared" si="1"/>
        <v>6.3045614846505282</v>
      </c>
      <c r="T6">
        <f t="shared" si="1"/>
        <v>5.4089372461009644</v>
      </c>
      <c r="U6">
        <f t="shared" si="1"/>
        <v>7.345693499178596</v>
      </c>
      <c r="V6">
        <f t="shared" si="1"/>
        <v>6.2635781395480095</v>
      </c>
      <c r="W6">
        <f t="shared" si="1"/>
        <v>6.7763426240652569</v>
      </c>
      <c r="X6">
        <f t="shared" si="1"/>
        <v>5.8940843552081956</v>
      </c>
      <c r="Y6">
        <f t="shared" si="1"/>
        <v>5.7225623087013622</v>
      </c>
      <c r="Z6">
        <f t="shared" si="1"/>
        <v>5.2837001832036767</v>
      </c>
      <c r="AA6">
        <f t="shared" si="1"/>
        <v>2.2639875722616942</v>
      </c>
      <c r="AB6">
        <f t="shared" si="1"/>
        <v>1.4023210831721533</v>
      </c>
      <c r="AC6">
        <f t="shared" si="1"/>
        <v>1.9722897172103515</v>
      </c>
      <c r="AD6">
        <f t="shared" si="1"/>
        <v>2.8623307189872049</v>
      </c>
      <c r="AE6">
        <f t="shared" si="1"/>
        <v>6.7760733140751039</v>
      </c>
      <c r="AF6">
        <f t="shared" si="1"/>
        <v>7.3714328740305701</v>
      </c>
      <c r="AG6">
        <f t="shared" si="1"/>
        <v>2.910086440720927</v>
      </c>
      <c r="AH6">
        <f t="shared" si="1"/>
        <v>4.0747278611356297</v>
      </c>
      <c r="AI6">
        <f t="shared" si="1"/>
        <v>3.2838118338503142</v>
      </c>
      <c r="AJ6">
        <f t="shared" si="1"/>
        <v>5.3436185133239889</v>
      </c>
      <c r="AK6">
        <f t="shared" si="1"/>
        <v>4.9116929822400568</v>
      </c>
      <c r="AL6">
        <f t="shared" si="1"/>
        <v>3.2249705535924544</v>
      </c>
    </row>
    <row r="7" spans="1:40">
      <c r="A7" s="165"/>
      <c r="B7" s="165"/>
      <c r="C7" s="165"/>
      <c r="D7" s="165"/>
      <c r="E7" s="165"/>
      <c r="L7" t="s">
        <v>486</v>
      </c>
      <c r="Q7">
        <f>Q$6*((Q4-M4)/(Q$3-M$3))</f>
        <v>6.1518283733566559</v>
      </c>
      <c r="R7">
        <f t="shared" ref="R7:AL7" si="2">R$6*((R4-N4)/(R$3-N$3))</f>
        <v>5.2648848586087533</v>
      </c>
      <c r="S7">
        <f t="shared" si="2"/>
        <v>3.9717870150893284</v>
      </c>
      <c r="T7">
        <f t="shared" si="2"/>
        <v>2.4885656657481325</v>
      </c>
      <c r="U7">
        <f t="shared" si="2"/>
        <v>4.4795822576859887</v>
      </c>
      <c r="V7">
        <f t="shared" si="2"/>
        <v>3.3913607764579763</v>
      </c>
      <c r="W7">
        <f t="shared" si="2"/>
        <v>3.4017675050985701</v>
      </c>
      <c r="X7">
        <f t="shared" si="2"/>
        <v>3.9266945155639421</v>
      </c>
      <c r="Y7">
        <f t="shared" si="2"/>
        <v>5.3536292085701858</v>
      </c>
      <c r="Z7">
        <f t="shared" si="2"/>
        <v>4.7792262963651346</v>
      </c>
      <c r="AA7">
        <f t="shared" si="2"/>
        <v>5.6968956120915744</v>
      </c>
      <c r="AB7">
        <f t="shared" si="2"/>
        <v>5.5431131019037201</v>
      </c>
      <c r="AC7">
        <f t="shared" si="2"/>
        <v>2.7425942201313016</v>
      </c>
      <c r="AD7">
        <f t="shared" si="2"/>
        <v>3.0035558469724766</v>
      </c>
      <c r="AE7">
        <f t="shared" si="2"/>
        <v>2.9684231497161058</v>
      </c>
      <c r="AF7">
        <f t="shared" si="2"/>
        <v>4.3018848982255351</v>
      </c>
      <c r="AG7">
        <f t="shared" si="2"/>
        <v>4.9684402646454853</v>
      </c>
      <c r="AH7">
        <f t="shared" si="2"/>
        <v>5.9502794939688171</v>
      </c>
      <c r="AI7">
        <f t="shared" si="2"/>
        <v>5.99622175058889</v>
      </c>
      <c r="AJ7">
        <f t="shared" si="2"/>
        <v>3.6395511921458663</v>
      </c>
      <c r="AK7">
        <f t="shared" si="2"/>
        <v>3.4337512624085451</v>
      </c>
      <c r="AL7">
        <f t="shared" si="2"/>
        <v>2.3863368669022322</v>
      </c>
    </row>
    <row r="8" spans="1:40">
      <c r="A8" s="165"/>
      <c r="B8" s="165"/>
      <c r="C8" s="165"/>
      <c r="D8" s="165"/>
      <c r="E8" s="165"/>
      <c r="L8" t="s">
        <v>710</v>
      </c>
      <c r="Q8">
        <f>Q$6*((Q5-M5)/(Q$3-M$3))</f>
        <v>0.29666177434968649</v>
      </c>
      <c r="R8">
        <f t="shared" ref="R8:AL8" si="3">R$6*((R5-N5)/(R$3-N$3))</f>
        <v>0.45937238992960228</v>
      </c>
      <c r="S8">
        <f t="shared" si="3"/>
        <v>2.3327744695611994</v>
      </c>
      <c r="T8">
        <f t="shared" si="3"/>
        <v>2.9203715803528314</v>
      </c>
      <c r="U8">
        <f t="shared" si="3"/>
        <v>2.8661112414926073</v>
      </c>
      <c r="V8">
        <f t="shared" si="3"/>
        <v>2.8722173630900332</v>
      </c>
      <c r="W8">
        <f t="shared" si="3"/>
        <v>3.3745751189666868</v>
      </c>
      <c r="X8">
        <f t="shared" si="3"/>
        <v>1.9673898396442537</v>
      </c>
      <c r="Y8">
        <f t="shared" si="3"/>
        <v>0.36893310013117664</v>
      </c>
      <c r="Z8">
        <f t="shared" si="3"/>
        <v>0.504473886838542</v>
      </c>
      <c r="AA8">
        <f t="shared" si="3"/>
        <v>-3.4329080398298806</v>
      </c>
      <c r="AB8">
        <f t="shared" si="3"/>
        <v>-4.1407920187315668</v>
      </c>
      <c r="AC8">
        <f t="shared" si="3"/>
        <v>-0.77030450292094987</v>
      </c>
      <c r="AD8">
        <f t="shared" si="3"/>
        <v>-0.14122512798527179</v>
      </c>
      <c r="AE8">
        <f t="shared" si="3"/>
        <v>3.8076501643589982</v>
      </c>
      <c r="AF8">
        <f t="shared" si="3"/>
        <v>3.0695479758050346</v>
      </c>
      <c r="AG8">
        <f t="shared" si="3"/>
        <v>-2.0583538239245582</v>
      </c>
      <c r="AH8">
        <f t="shared" si="3"/>
        <v>-1.8755516328331869</v>
      </c>
      <c r="AI8">
        <f t="shared" si="3"/>
        <v>-2.7124099167385762</v>
      </c>
      <c r="AJ8">
        <f t="shared" si="3"/>
        <v>1.7040673211781223</v>
      </c>
      <c r="AK8">
        <f t="shared" si="3"/>
        <v>1.4779417198315117</v>
      </c>
      <c r="AL8">
        <f t="shared" si="3"/>
        <v>0.83863368669022187</v>
      </c>
    </row>
    <row r="9" spans="1:40">
      <c r="A9" s="165"/>
      <c r="B9" s="165"/>
      <c r="C9" s="165"/>
      <c r="D9" s="165"/>
      <c r="E9" s="165"/>
    </row>
    <row r="10" spans="1:40">
      <c r="A10" s="165"/>
      <c r="B10" s="165"/>
      <c r="C10" s="165"/>
      <c r="D10" s="165"/>
      <c r="E10" s="165"/>
    </row>
    <row r="11" spans="1:40">
      <c r="A11" s="165"/>
      <c r="B11" s="165"/>
      <c r="C11" s="165"/>
      <c r="D11" s="165"/>
      <c r="E11" s="165"/>
    </row>
    <row r="12" spans="1:40">
      <c r="A12" s="165"/>
      <c r="B12" s="165"/>
      <c r="C12" s="165"/>
      <c r="D12" s="165"/>
      <c r="E12" s="165"/>
    </row>
    <row r="13" spans="1:40">
      <c r="A13" s="165"/>
      <c r="B13" s="165"/>
      <c r="C13" s="165"/>
      <c r="D13" s="165"/>
      <c r="E13" s="165"/>
    </row>
    <row r="14" spans="1:40">
      <c r="A14" s="165"/>
      <c r="B14" s="165"/>
      <c r="C14" s="165"/>
      <c r="D14" s="165"/>
      <c r="E14" s="165"/>
    </row>
    <row r="15" spans="1:40">
      <c r="A15" s="165"/>
      <c r="B15" s="165"/>
      <c r="C15" s="165"/>
      <c r="D15" s="165"/>
      <c r="E15" s="165"/>
    </row>
    <row r="16" spans="1:40">
      <c r="A16" s="3" t="s">
        <v>1263</v>
      </c>
      <c r="B16" s="165"/>
      <c r="C16" s="165"/>
      <c r="D16" s="165"/>
      <c r="E16" s="165"/>
    </row>
    <row r="22" ht="15" customHeight="1"/>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D7CE-B0E9-48D6-90CC-8032CEDB3026}">
  <dimension ref="A1:U41"/>
  <sheetViews>
    <sheetView showGridLines="0" workbookViewId="0"/>
  </sheetViews>
  <sheetFormatPr defaultRowHeight="15"/>
  <cols>
    <col min="1" max="1" width="9.140625" style="58" customWidth="1"/>
    <col min="2" max="11" width="9.140625" style="58"/>
    <col min="12" max="12" width="27.5703125" style="58" bestFit="1" customWidth="1"/>
    <col min="13" max="13" width="8.85546875" style="58" bestFit="1" customWidth="1"/>
    <col min="14" max="14" width="13.28515625" style="58" bestFit="1" customWidth="1"/>
    <col min="15" max="15" width="11.7109375" style="58" bestFit="1" customWidth="1"/>
    <col min="16" max="16" width="8.85546875" style="58" bestFit="1" customWidth="1"/>
    <col min="17" max="17" width="13.28515625" style="58" bestFit="1" customWidth="1"/>
    <col min="18" max="18" width="11.7109375" style="58" bestFit="1" customWidth="1"/>
    <col min="19" max="19" width="8.85546875" style="58" bestFit="1" customWidth="1"/>
    <col min="20" max="20" width="13.28515625" style="58" bestFit="1" customWidth="1"/>
    <col min="21" max="21" width="11.7109375" style="58" bestFit="1" customWidth="1"/>
    <col min="22" max="16384" width="9.140625" style="58"/>
  </cols>
  <sheetData>
    <row r="1" spans="1:17">
      <c r="A1" s="191" t="s">
        <v>719</v>
      </c>
      <c r="M1" s="58">
        <v>2017</v>
      </c>
      <c r="N1" s="58">
        <f>M1+1</f>
        <v>2018</v>
      </c>
      <c r="O1" s="58">
        <f>N1+1</f>
        <v>2019</v>
      </c>
      <c r="P1" s="58">
        <f>O1+1</f>
        <v>2020</v>
      </c>
      <c r="Q1" s="58">
        <f>P1+1</f>
        <v>2021</v>
      </c>
    </row>
    <row r="2" spans="1:17">
      <c r="A2" s="192" t="s">
        <v>712</v>
      </c>
      <c r="L2" s="90" t="s">
        <v>212</v>
      </c>
    </row>
    <row r="3" spans="1:17">
      <c r="A3" s="135"/>
      <c r="J3" s="193"/>
      <c r="K3" s="193"/>
      <c r="L3" t="s">
        <v>486</v>
      </c>
      <c r="M3" s="58">
        <v>155908</v>
      </c>
      <c r="N3" s="58">
        <v>164859</v>
      </c>
      <c r="O3" s="58">
        <v>171117.67416974876</v>
      </c>
      <c r="P3" s="58">
        <v>176395.83948266509</v>
      </c>
      <c r="Q3" s="58">
        <v>180869.76985880613</v>
      </c>
    </row>
    <row r="4" spans="1:17">
      <c r="A4" s="135"/>
      <c r="J4" s="194"/>
      <c r="K4" s="194"/>
      <c r="L4" t="s">
        <v>713</v>
      </c>
      <c r="M4" s="58">
        <v>98505</v>
      </c>
      <c r="N4" s="58">
        <v>101427</v>
      </c>
      <c r="O4" s="58">
        <v>104116.1592995383</v>
      </c>
      <c r="P4" s="58">
        <v>106677.81844177993</v>
      </c>
      <c r="Q4" s="58">
        <v>108885.90947082631</v>
      </c>
    </row>
    <row r="5" spans="1:17">
      <c r="A5" s="135"/>
      <c r="J5" s="194"/>
      <c r="K5" s="194"/>
      <c r="L5" t="s">
        <v>714</v>
      </c>
      <c r="M5" s="58">
        <v>28869</v>
      </c>
      <c r="N5" s="58">
        <v>30720</v>
      </c>
      <c r="O5" s="58">
        <v>31922.105172659893</v>
      </c>
      <c r="P5" s="58">
        <v>32797.694041994502</v>
      </c>
      <c r="Q5" s="58">
        <v>33446.18251599322</v>
      </c>
    </row>
    <row r="6" spans="1:17">
      <c r="A6" s="135"/>
      <c r="J6" s="194"/>
      <c r="K6" s="194"/>
      <c r="L6" t="s">
        <v>715</v>
      </c>
      <c r="M6" s="58">
        <v>28534</v>
      </c>
      <c r="N6" s="58">
        <v>32712</v>
      </c>
      <c r="O6" s="58">
        <v>35079.409697550582</v>
      </c>
      <c r="P6" s="58">
        <v>36920.32699889064</v>
      </c>
      <c r="Q6" s="58">
        <v>38537.677871986612</v>
      </c>
    </row>
    <row r="7" spans="1:17">
      <c r="A7" s="135"/>
      <c r="J7" s="194"/>
      <c r="K7" s="194"/>
      <c r="L7" t="s">
        <v>720</v>
      </c>
      <c r="M7" s="244">
        <f>M3-SUM(M4:M6)</f>
        <v>0</v>
      </c>
      <c r="N7" s="244">
        <f t="shared" ref="N7" si="0">N3-SUM(N4:N6)</f>
        <v>0</v>
      </c>
      <c r="O7" s="244">
        <f t="shared" ref="O7" si="1">O3-SUM(O4:O6)</f>
        <v>0</v>
      </c>
      <c r="P7" s="244">
        <f t="shared" ref="P7" si="2">P3-SUM(P4:P6)</f>
        <v>0</v>
      </c>
      <c r="Q7" s="244">
        <f t="shared" ref="Q7" si="3">Q3-SUM(Q4:Q6)</f>
        <v>0</v>
      </c>
    </row>
    <row r="8" spans="1:17">
      <c r="A8" s="135"/>
      <c r="J8" s="194"/>
      <c r="K8" s="194"/>
      <c r="L8" s="90" t="s">
        <v>721</v>
      </c>
      <c r="M8" s="194"/>
    </row>
    <row r="9" spans="1:17">
      <c r="A9" s="135"/>
      <c r="J9" s="194"/>
      <c r="K9" s="194"/>
      <c r="L9" t="s">
        <v>486</v>
      </c>
      <c r="M9" s="194"/>
      <c r="N9" s="243">
        <f>100*((N14/M14-1)-(N3/M3-1))</f>
        <v>-0.40688727071398478</v>
      </c>
      <c r="O9" s="243">
        <f>100*((O14/N14-1)-(O3/N3-1))</f>
        <v>-0.53822165838575131</v>
      </c>
      <c r="P9" s="243">
        <f>100*((P14/O14-1)-(P3/O3-1))</f>
        <v>-0.20844167899454202</v>
      </c>
      <c r="Q9" s="243">
        <f>100*((Q14/P14-1)-(Q3/P3-1))</f>
        <v>-2.2228508718225015E-2</v>
      </c>
    </row>
    <row r="10" spans="1:17">
      <c r="A10" s="135"/>
      <c r="J10" s="194"/>
      <c r="K10" s="194"/>
      <c r="L10" t="s">
        <v>713</v>
      </c>
      <c r="M10" s="194"/>
      <c r="N10" s="58">
        <v>0.5</v>
      </c>
      <c r="O10" s="58">
        <v>0.1</v>
      </c>
      <c r="P10" s="58">
        <v>-0.1</v>
      </c>
      <c r="Q10" s="58">
        <v>0</v>
      </c>
    </row>
    <row r="11" spans="1:17">
      <c r="A11" s="135"/>
      <c r="J11" s="194"/>
      <c r="K11" s="194"/>
      <c r="L11" t="s">
        <v>714</v>
      </c>
      <c r="M11" s="194"/>
      <c r="N11" s="243">
        <f>100*((N16/M16-1)-(N5/M5-1))</f>
        <v>-1.9685558643320666</v>
      </c>
      <c r="O11" s="243">
        <f>100*((O16/N16-1)-(O5/N5-1))</f>
        <v>0.61138927532486953</v>
      </c>
      <c r="P11" s="243">
        <f>100*((P16/O16-1)-(P5/O5-1))</f>
        <v>0.80233225991714896</v>
      </c>
      <c r="Q11" s="243">
        <f>100*((Q16/P16-1)-(Q5/P5-1))</f>
        <v>7.2613215746875071E-2</v>
      </c>
    </row>
    <row r="12" spans="1:17">
      <c r="A12" s="135"/>
      <c r="J12" s="194"/>
      <c r="K12" s="194"/>
      <c r="L12" t="s">
        <v>715</v>
      </c>
      <c r="M12" s="194"/>
      <c r="N12" s="243">
        <f>100*(8.5%-(N6/M6-1))</f>
        <v>-6.1421812574472501</v>
      </c>
      <c r="O12" s="243">
        <f>100*(3.7%-(O6/N6-1))</f>
        <v>-3.5371291805777054</v>
      </c>
      <c r="P12" s="243">
        <f>100*(3.9%-(P6/O6-1))</f>
        <v>-1.3478571253398166</v>
      </c>
      <c r="Q12" s="243">
        <f>100*((Q6/P6-1)-(Q6/P6-1))</f>
        <v>0</v>
      </c>
    </row>
    <row r="13" spans="1:17">
      <c r="A13" s="135"/>
      <c r="L13" s="90" t="s">
        <v>717</v>
      </c>
      <c r="M13" s="194"/>
    </row>
    <row r="14" spans="1:17">
      <c r="A14" s="135"/>
      <c r="L14" t="s">
        <v>486</v>
      </c>
      <c r="M14" s="58">
        <v>159608</v>
      </c>
      <c r="N14" s="58">
        <v>168122</v>
      </c>
      <c r="O14" s="243">
        <f t="shared" ref="O14:Q14" si="4">SUM(O15:O17)</f>
        <v>173599.68103393487</v>
      </c>
      <c r="P14" s="243">
        <f t="shared" si="4"/>
        <v>178592.55034836158</v>
      </c>
      <c r="Q14" s="243">
        <f t="shared" si="4"/>
        <v>183082.49747518072</v>
      </c>
    </row>
    <row r="15" spans="1:17">
      <c r="A15" s="135"/>
      <c r="L15" t="s">
        <v>713</v>
      </c>
      <c r="M15" s="58">
        <v>101629</v>
      </c>
      <c r="N15" s="58">
        <v>105126</v>
      </c>
      <c r="O15" s="243">
        <f>N15*(1+O4/N4-1+O10%)</f>
        <v>108018.35780734185</v>
      </c>
      <c r="P15" s="243">
        <f>O15*(1+P4/O4-1+P10%)</f>
        <v>110568.00772762603</v>
      </c>
      <c r="Q15" s="243">
        <f>P15*(1+Q4/P4-1+Q10%)</f>
        <v>112856.62057638002</v>
      </c>
    </row>
    <row r="16" spans="1:17">
      <c r="A16" s="3" t="s">
        <v>718</v>
      </c>
      <c r="L16" t="s">
        <v>714</v>
      </c>
      <c r="M16" s="58">
        <v>29551</v>
      </c>
      <c r="N16" s="58">
        <v>30864</v>
      </c>
      <c r="O16" s="58">
        <v>32260.439226593</v>
      </c>
      <c r="P16" s="58">
        <v>33404.144144735554</v>
      </c>
      <c r="Q16" s="58">
        <v>34088.879403952</v>
      </c>
    </row>
    <row r="17" spans="1:21">
      <c r="A17" s="195"/>
      <c r="L17" t="s">
        <v>715</v>
      </c>
      <c r="M17" s="58">
        <v>28428</v>
      </c>
      <c r="N17" s="58">
        <v>32132</v>
      </c>
      <c r="O17" s="243">
        <f>N17*(1+O6/N6-1+O12%)</f>
        <v>33320.884000000005</v>
      </c>
      <c r="P17" s="243">
        <f>O17*(1+P6/O6-1+P12%)</f>
        <v>34620.398476000002</v>
      </c>
      <c r="Q17" s="243">
        <f>P17*(1+Q6/P6-1+Q12%)</f>
        <v>36136.997494848663</v>
      </c>
    </row>
    <row r="18" spans="1:21">
      <c r="A18" s="196"/>
      <c r="L18" t="s">
        <v>720</v>
      </c>
      <c r="M18" s="244">
        <f>M14-SUM(M15:M17)</f>
        <v>0</v>
      </c>
      <c r="N18" s="244">
        <f t="shared" ref="N18" si="5">N14-SUM(N15:N17)</f>
        <v>0</v>
      </c>
      <c r="O18" s="244">
        <f t="shared" ref="O18" si="6">O14-SUM(O15:O17)</f>
        <v>0</v>
      </c>
      <c r="P18" s="244">
        <f t="shared" ref="P18" si="7">P14-SUM(P15:P17)</f>
        <v>0</v>
      </c>
      <c r="Q18" s="244">
        <f t="shared" ref="Q18" si="8">Q14-SUM(Q15:Q17)</f>
        <v>0</v>
      </c>
    </row>
    <row r="19" spans="1:21">
      <c r="A19" s="197"/>
      <c r="L19" s="90" t="s">
        <v>211</v>
      </c>
    </row>
    <row r="20" spans="1:21">
      <c r="A20" s="197"/>
      <c r="L20" t="s">
        <v>486</v>
      </c>
      <c r="M20" s="58">
        <v>159608</v>
      </c>
      <c r="N20" s="58">
        <v>168122</v>
      </c>
      <c r="O20" s="58">
        <v>173631.49810711312</v>
      </c>
      <c r="P20" s="58">
        <v>176673.66001902783</v>
      </c>
      <c r="Q20" s="58">
        <v>180853.02199968588</v>
      </c>
    </row>
    <row r="21" spans="1:21">
      <c r="A21" s="197"/>
      <c r="L21" t="s">
        <v>713</v>
      </c>
      <c r="M21" s="58">
        <v>101629</v>
      </c>
      <c r="N21" s="58">
        <v>105126</v>
      </c>
      <c r="O21" s="58">
        <v>108009.56016286918</v>
      </c>
      <c r="P21" s="58">
        <v>109467.88042861338</v>
      </c>
      <c r="Q21" s="58">
        <v>111537.4393894972</v>
      </c>
    </row>
    <row r="22" spans="1:21">
      <c r="A22" s="197"/>
      <c r="L22" t="s">
        <v>714</v>
      </c>
      <c r="M22" s="58">
        <v>29551</v>
      </c>
      <c r="N22" s="58">
        <v>30864</v>
      </c>
      <c r="O22" s="58">
        <v>32260.439226592996</v>
      </c>
      <c r="P22" s="58">
        <v>33404.144144735546</v>
      </c>
      <c r="Q22" s="58">
        <v>34088.879403951993</v>
      </c>
    </row>
    <row r="23" spans="1:21">
      <c r="A23" s="197"/>
      <c r="L23" t="s">
        <v>715</v>
      </c>
      <c r="M23" s="58">
        <v>28428</v>
      </c>
      <c r="N23" s="58">
        <v>32132</v>
      </c>
      <c r="O23" s="58">
        <v>33361.49871765096</v>
      </c>
      <c r="P23" s="58">
        <v>33801.635445678883</v>
      </c>
      <c r="Q23" s="58">
        <v>35226.703206236671</v>
      </c>
    </row>
    <row r="24" spans="1:21">
      <c r="L24" t="s">
        <v>720</v>
      </c>
      <c r="M24" s="244">
        <f>M20-SUM(M21:M23)</f>
        <v>0</v>
      </c>
      <c r="N24" s="244">
        <f t="shared" ref="N24" si="9">N20-SUM(N21:N23)</f>
        <v>0</v>
      </c>
      <c r="O24" s="244">
        <f t="shared" ref="O24" si="10">O20-SUM(O21:O23)</f>
        <v>0</v>
      </c>
      <c r="P24" s="244">
        <f t="shared" ref="P24" si="11">P20-SUM(P21:P23)</f>
        <v>0</v>
      </c>
      <c r="Q24" s="244">
        <f t="shared" ref="Q24" si="12">Q20-SUM(Q21:Q23)</f>
        <v>0</v>
      </c>
    </row>
    <row r="26" spans="1:21">
      <c r="M26">
        <v>2019</v>
      </c>
      <c r="N26"/>
      <c r="O26"/>
      <c r="P26">
        <v>2020</v>
      </c>
      <c r="Q26"/>
      <c r="R26"/>
      <c r="S26">
        <v>2021</v>
      </c>
      <c r="T26"/>
      <c r="U26"/>
    </row>
    <row r="27" spans="1:21">
      <c r="M27" t="s">
        <v>212</v>
      </c>
      <c r="N27" t="s">
        <v>716</v>
      </c>
      <c r="O27" t="s">
        <v>211</v>
      </c>
      <c r="P27" t="s">
        <v>212</v>
      </c>
      <c r="Q27" t="s">
        <v>716</v>
      </c>
      <c r="R27" t="s">
        <v>211</v>
      </c>
      <c r="S27" t="s">
        <v>212</v>
      </c>
      <c r="T27" t="s">
        <v>716</v>
      </c>
      <c r="U27" t="s">
        <v>211</v>
      </c>
    </row>
    <row r="28" spans="1:21">
      <c r="L28" t="s">
        <v>486</v>
      </c>
      <c r="M28" s="194">
        <f>100*(O3/N3-1)</f>
        <v>3.7963800397605052</v>
      </c>
      <c r="N28" s="194">
        <f>100*(O14/N14-1)</f>
        <v>3.2581583813747539</v>
      </c>
      <c r="O28" s="194">
        <f>100*(O20/N20-1)</f>
        <v>3.2770833722612913</v>
      </c>
      <c r="P28" s="194">
        <f>100*(P3/O3-1)</f>
        <v>3.0845237574234297</v>
      </c>
      <c r="Q28" s="194">
        <f>100*(P14/O14-1)</f>
        <v>2.8760820784288876</v>
      </c>
      <c r="R28" s="194">
        <f>100*(P20/O20-1)</f>
        <v>1.7520795161474645</v>
      </c>
      <c r="S28" s="194">
        <f>100*(Q3/P3-1)</f>
        <v>2.5363015302754421</v>
      </c>
      <c r="T28" s="194">
        <f>100*(Q14/P14-1)</f>
        <v>2.5140730215572171</v>
      </c>
      <c r="U28" s="194">
        <f>100*(Q20/P20-1)</f>
        <v>2.3655829511925797</v>
      </c>
    </row>
    <row r="29" spans="1:21">
      <c r="L29" t="s">
        <v>713</v>
      </c>
      <c r="M29" s="194">
        <f>M$28*(O4-N4)/(O$3-N$3-(O$7-N$7))</f>
        <v>1.6311874386829357</v>
      </c>
      <c r="N29" s="194">
        <f>N$28*(O15-N15)/(O$14-N$14-(O$18-N$18))</f>
        <v>1.720392219544046</v>
      </c>
      <c r="O29" s="194">
        <f>O$28*(O21-N21)/(O$20-N$20-(O$24-N$24))</f>
        <v>1.7151593264826643</v>
      </c>
      <c r="P29" s="194">
        <f>P$28*(P4-O4)/(P$3-O$3-(P$7-O$7))</f>
        <v>1.4970161058292932</v>
      </c>
      <c r="Q29" s="194">
        <f>Q$28*(P15-O15)/(P$14-O$14-(P$18-O$18))</f>
        <v>1.4686950489187747</v>
      </c>
      <c r="R29" s="194">
        <f>R$28*(P21-O21)/(P$20-O$20-(P$24-O$24))</f>
        <v>0.83989384509287723</v>
      </c>
      <c r="S29" s="194">
        <f>S$28*(Q4-P4)/(Q$3-P$3-(Q$7-P$7))</f>
        <v>1.2517818081890633</v>
      </c>
      <c r="T29" s="194">
        <f>T$28*(Q15-P15)/(Q$14-P$14-(Q$18-P$18))</f>
        <v>1.2814716203390601</v>
      </c>
      <c r="U29" s="194">
        <f>U$28*(Q21-P21)/(Q$20-P$20-(Q$24-P$24))</f>
        <v>1.171402098457083</v>
      </c>
    </row>
    <row r="30" spans="1:21">
      <c r="L30" t="s">
        <v>714</v>
      </c>
      <c r="M30" s="194">
        <f>M$28*(O5-N5)/(O$3-N$3-(O$7-N$7))</f>
        <v>0.7291716998525376</v>
      </c>
      <c r="N30" s="194">
        <f>N$28*(O16-N16)/(O$14-N$14-(O$18-N$18))</f>
        <v>0.8306106438140145</v>
      </c>
      <c r="O30" s="194">
        <f>O$28*(O22-N22)/(O$20-N$20-(O$24-N$24))</f>
        <v>0.83061064381401528</v>
      </c>
      <c r="P30" s="194">
        <f>P$28*(P5-O5)/(P$3-O$3-(P$7-O$7))</f>
        <v>0.51168815470576279</v>
      </c>
      <c r="Q30" s="194">
        <f>Q$28*(P16-O16)/(P$14-O$14-(P$18-O$18))</f>
        <v>0.65881740757287888</v>
      </c>
      <c r="R30" s="194">
        <f>R$28*(P22-O22)/(P$20-O$20-(P$24-O$24))</f>
        <v>0.6586966826934807</v>
      </c>
      <c r="S30" s="194">
        <f>S$28*(Q5-P5)/(Q$3-P$3-(Q$7-P$7))</f>
        <v>0.36763252234327615</v>
      </c>
      <c r="T30" s="194">
        <f>T$28*(Q16-P16)/(Q$14-P$14-(Q$18-P$18))</f>
        <v>0.3834063951048387</v>
      </c>
      <c r="U30" s="194">
        <f>U$28*(Q22-P22)/(Q$20-P$20-(Q$24-P$24))</f>
        <v>0.38757065379338462</v>
      </c>
    </row>
    <row r="31" spans="1:21">
      <c r="L31" t="s">
        <v>715</v>
      </c>
      <c r="M31" s="194">
        <f>M$28*(O6-N6)/(O$3-N$3-(O$7-N$7))</f>
        <v>1.4360209012250384</v>
      </c>
      <c r="N31" s="194">
        <f>N$28*(O17-N17)/(O$14-N$14-(O$18-N$18))</f>
        <v>0.70715551801668031</v>
      </c>
      <c r="O31" s="194">
        <f>O$28*(O23-N23)/(O$20-N$20-(O$24-N$24))</f>
        <v>0.73131340196462236</v>
      </c>
      <c r="P31" s="194">
        <f>P$28*(P6-O6)/(P$3-O$3-(P$7-O$7))</f>
        <v>1.075819496888359</v>
      </c>
      <c r="Q31" s="194">
        <f>Q$28*(P17-O17)/(P$14-O$14-(P$18-O$18))</f>
        <v>0.74856962193725085</v>
      </c>
      <c r="R31" s="194">
        <f>R$28*(P23-O23)/(P$20-O$20-(P$24-O$24))</f>
        <v>0.25348898836108757</v>
      </c>
      <c r="S31" s="194">
        <f>S$28*(Q6-P6)/(Q$3-P$3-(Q$7-P$7))</f>
        <v>0.91688719974311916</v>
      </c>
      <c r="T31" s="194">
        <f>T$28*(Q17-P17)/(Q$14-P$14-(Q$18-P$18))</f>
        <v>0.8491950061132979</v>
      </c>
      <c r="U31" s="194">
        <f>U$28*(Q23-P23)/(Q$20-P$20-(Q$24-P$24))</f>
        <v>0.80661019894211194</v>
      </c>
    </row>
    <row r="38" spans="13:21">
      <c r="M38" s="242"/>
      <c r="N38" s="242"/>
      <c r="O38" s="242"/>
      <c r="P38" s="242"/>
      <c r="Q38" s="242"/>
      <c r="R38" s="242"/>
      <c r="S38" s="242"/>
      <c r="T38" s="242"/>
      <c r="U38" s="242"/>
    </row>
    <row r="39" spans="13:21">
      <c r="M39" s="242"/>
      <c r="N39" s="242"/>
      <c r="O39" s="242"/>
      <c r="P39" s="242"/>
      <c r="Q39" s="242"/>
      <c r="R39" s="242"/>
      <c r="S39" s="242"/>
      <c r="T39" s="242"/>
      <c r="U39" s="242"/>
    </row>
    <row r="40" spans="13:21">
      <c r="M40" s="242"/>
      <c r="N40" s="242"/>
      <c r="O40" s="242"/>
      <c r="P40" s="242"/>
      <c r="Q40" s="242"/>
      <c r="R40" s="242"/>
      <c r="S40" s="242"/>
      <c r="T40" s="242"/>
      <c r="U40" s="242"/>
    </row>
    <row r="41" spans="13:21">
      <c r="M41" s="242"/>
      <c r="N41" s="242"/>
      <c r="O41" s="242"/>
      <c r="P41" s="242"/>
      <c r="Q41" s="242"/>
      <c r="R41" s="242"/>
      <c r="S41" s="242"/>
      <c r="T41" s="242"/>
      <c r="U41" s="24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65C8C-C6A8-4B6F-9C88-E51593F37ACB}">
  <dimension ref="A1:K28"/>
  <sheetViews>
    <sheetView workbookViewId="0">
      <selection activeCell="G30" sqref="G30"/>
    </sheetView>
  </sheetViews>
  <sheetFormatPr defaultColWidth="8.85546875" defaultRowHeight="15"/>
  <cols>
    <col min="1" max="1" width="32" style="248" customWidth="1"/>
    <col min="2" max="16384" width="8.85546875" style="248"/>
  </cols>
  <sheetData>
    <row r="1" spans="1:11">
      <c r="A1" s="57" t="s">
        <v>907</v>
      </c>
    </row>
    <row r="2" spans="1:11">
      <c r="A2" s="249" t="s">
        <v>901</v>
      </c>
    </row>
    <row r="3" spans="1:11" s="137" customFormat="1"/>
    <row r="4" spans="1:11" s="137" customFormat="1">
      <c r="B4" s="137">
        <v>2015</v>
      </c>
      <c r="C4" s="137">
        <v>2016</v>
      </c>
      <c r="D4" s="137">
        <v>2017</v>
      </c>
      <c r="E4" s="137">
        <v>2018</v>
      </c>
      <c r="F4" s="137">
        <v>2019</v>
      </c>
      <c r="G4" s="137">
        <v>2020</v>
      </c>
      <c r="H4" s="137">
        <v>2021</v>
      </c>
      <c r="I4" s="137">
        <v>2022</v>
      </c>
      <c r="J4" s="137">
        <v>2023</v>
      </c>
      <c r="K4" s="137">
        <v>2024</v>
      </c>
    </row>
    <row r="5" spans="1:11" s="137" customFormat="1">
      <c r="A5" s="137" t="s">
        <v>909</v>
      </c>
      <c r="B5" s="252">
        <v>87.005269982512701</v>
      </c>
      <c r="C5" s="252">
        <v>91.867810280629541</v>
      </c>
      <c r="D5" s="252">
        <v>94.93582041612639</v>
      </c>
      <c r="E5" s="137">
        <v>100</v>
      </c>
      <c r="F5" s="252">
        <v>104.5</v>
      </c>
      <c r="G5" s="252">
        <v>109.20249999999999</v>
      </c>
      <c r="H5" s="252">
        <v>114.11661249999997</v>
      </c>
      <c r="I5" s="252">
        <v>119.25186006249996</v>
      </c>
      <c r="J5" s="252">
        <v>124.61819376531244</v>
      </c>
      <c r="K5" s="252">
        <v>130.22601248475149</v>
      </c>
    </row>
    <row r="6" spans="1:11" s="137" customFormat="1">
      <c r="A6" s="137" t="s">
        <v>904</v>
      </c>
      <c r="B6" s="252">
        <v>87.005269982512701</v>
      </c>
      <c r="C6" s="252">
        <v>91.867810280629541</v>
      </c>
      <c r="D6" s="252">
        <v>94.93582041612639</v>
      </c>
      <c r="E6" s="137">
        <v>100</v>
      </c>
      <c r="F6" s="252">
        <v>103.79638003976048</v>
      </c>
      <c r="G6" s="252">
        <v>106.9980040414324</v>
      </c>
      <c r="H6" s="252">
        <v>109.71179605529944</v>
      </c>
      <c r="I6" s="252">
        <v>112.64640414903985</v>
      </c>
      <c r="J6" s="252">
        <v>115.89027471001313</v>
      </c>
      <c r="K6" s="252"/>
    </row>
    <row r="7" spans="1:11" s="137" customFormat="1">
      <c r="A7" s="137" t="s">
        <v>902</v>
      </c>
      <c r="B7" s="252">
        <v>87.005269982512701</v>
      </c>
      <c r="C7" s="252">
        <v>91.867810280629541</v>
      </c>
      <c r="D7" s="252">
        <v>94.93582041612639</v>
      </c>
      <c r="E7" s="137">
        <v>100</v>
      </c>
      <c r="F7" s="252">
        <v>103.4</v>
      </c>
      <c r="G7" s="252">
        <v>102.9864</v>
      </c>
      <c r="H7" s="252">
        <v>104.8401552</v>
      </c>
      <c r="I7" s="252"/>
      <c r="J7" s="252"/>
      <c r="K7" s="252"/>
    </row>
    <row r="8" spans="1:11" s="137" customFormat="1">
      <c r="A8" s="137" t="s">
        <v>905</v>
      </c>
      <c r="B8" s="252">
        <v>87.005269982512701</v>
      </c>
      <c r="C8" s="252">
        <v>91.867810280629541</v>
      </c>
      <c r="D8" s="252">
        <v>94.93582041612639</v>
      </c>
      <c r="E8" s="137">
        <v>100</v>
      </c>
      <c r="F8" s="252">
        <v>103.2296302686817</v>
      </c>
      <c r="G8" s="252">
        <v>104.6844043569504</v>
      </c>
      <c r="H8" s="252">
        <v>107.05414385267198</v>
      </c>
      <c r="I8" s="252">
        <v>109.74938097206849</v>
      </c>
      <c r="J8" s="252">
        <v>112.69217528871349</v>
      </c>
      <c r="K8" s="252">
        <v>115.78089321219205</v>
      </c>
    </row>
    <row r="9" spans="1:11" s="137" customFormat="1"/>
    <row r="11" spans="1:11">
      <c r="B11" s="57" t="s">
        <v>907</v>
      </c>
    </row>
    <row r="12" spans="1:11">
      <c r="B12" s="249" t="s">
        <v>901</v>
      </c>
    </row>
    <row r="27" spans="2:2">
      <c r="B27" s="61" t="s">
        <v>906</v>
      </c>
    </row>
    <row r="28" spans="2:2">
      <c r="B28" s="61" t="s">
        <v>908</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4EF5-5340-41AE-812A-7F20CD008473}">
  <dimension ref="A1:O23"/>
  <sheetViews>
    <sheetView showGridLines="0" workbookViewId="0"/>
  </sheetViews>
  <sheetFormatPr defaultRowHeight="15"/>
  <cols>
    <col min="11" max="11" width="22.28515625" bestFit="1" customWidth="1"/>
    <col min="12" max="12" width="28.85546875" bestFit="1" customWidth="1"/>
    <col min="13" max="13" width="38.5703125" bestFit="1" customWidth="1"/>
    <col min="14" max="14" width="9.140625" customWidth="1"/>
  </cols>
  <sheetData>
    <row r="1" spans="1:15">
      <c r="A1" s="164" t="s">
        <v>1110</v>
      </c>
      <c r="B1" s="165"/>
      <c r="C1" s="165"/>
      <c r="D1" s="165"/>
      <c r="E1" s="165"/>
      <c r="F1" s="165"/>
      <c r="G1" s="165"/>
      <c r="H1" s="165"/>
      <c r="I1" s="165"/>
      <c r="J1" s="4"/>
      <c r="K1" s="198" t="s">
        <v>722</v>
      </c>
      <c r="L1" s="198" t="s">
        <v>723</v>
      </c>
      <c r="M1" s="198" t="s">
        <v>724</v>
      </c>
      <c r="N1" s="198" t="s">
        <v>725</v>
      </c>
      <c r="O1" s="179"/>
    </row>
    <row r="2" spans="1:15">
      <c r="A2" s="199" t="s">
        <v>727</v>
      </c>
      <c r="B2" s="165"/>
      <c r="C2" s="165"/>
      <c r="D2" s="165"/>
      <c r="E2" s="181"/>
      <c r="F2" s="165"/>
      <c r="G2" s="165"/>
      <c r="H2" s="165"/>
      <c r="I2" s="165"/>
      <c r="J2" s="200">
        <v>2014</v>
      </c>
      <c r="K2" s="201">
        <v>-4.6151774999999997</v>
      </c>
      <c r="L2" s="201">
        <v>-4.1645947861766199</v>
      </c>
      <c r="M2" s="201">
        <v>-4.8169469999999999</v>
      </c>
      <c r="N2" s="201">
        <v>-3.0671529999999998</v>
      </c>
    </row>
    <row r="3" spans="1:15">
      <c r="A3" s="165"/>
      <c r="B3" s="165"/>
      <c r="C3" s="165"/>
      <c r="D3" s="165"/>
      <c r="E3" s="165"/>
      <c r="F3" s="165"/>
      <c r="G3" s="165"/>
      <c r="H3" s="165"/>
      <c r="I3" s="165"/>
      <c r="J3" s="200">
        <v>2015</v>
      </c>
      <c r="K3" s="201">
        <v>-3.2627364999999999</v>
      </c>
      <c r="L3" s="201">
        <v>-3.9580689403803753</v>
      </c>
      <c r="M3" s="201">
        <v>-2.1061429999999999</v>
      </c>
      <c r="N3" s="201">
        <v>-0.69663799999999998</v>
      </c>
    </row>
    <row r="4" spans="1:15">
      <c r="A4" s="165"/>
      <c r="B4" s="165"/>
      <c r="C4" s="165"/>
      <c r="D4" s="165"/>
      <c r="E4" s="165"/>
      <c r="F4" s="165"/>
      <c r="G4" s="165"/>
      <c r="H4" s="165"/>
      <c r="I4" s="165"/>
      <c r="J4" s="200">
        <v>2016</v>
      </c>
      <c r="K4" s="201">
        <v>-2.4043945</v>
      </c>
      <c r="L4" s="201">
        <v>-2.1064135124688699</v>
      </c>
      <c r="M4" s="201">
        <v>-1.4864919999999999</v>
      </c>
      <c r="N4" s="201">
        <v>-5.1240000000000001E-3</v>
      </c>
    </row>
    <row r="5" spans="1:15">
      <c r="A5" s="165"/>
      <c r="B5" s="165"/>
      <c r="C5" s="165"/>
      <c r="D5" s="165"/>
      <c r="E5" s="165"/>
      <c r="F5" s="165"/>
      <c r="G5" s="165"/>
      <c r="H5" s="165"/>
      <c r="I5" s="165"/>
      <c r="J5" s="200">
        <v>2017</v>
      </c>
      <c r="K5" s="201">
        <v>-2.5350075000000003</v>
      </c>
      <c r="L5" s="201">
        <v>-2.8611250655902709</v>
      </c>
      <c r="M5" s="201">
        <v>-0.36705199999999999</v>
      </c>
      <c r="N5" s="201">
        <v>0.18739400000000001</v>
      </c>
    </row>
    <row r="6" spans="1:15">
      <c r="A6" s="165"/>
      <c r="B6" s="165"/>
      <c r="C6" s="165"/>
      <c r="D6" s="165"/>
      <c r="E6" s="165"/>
      <c r="F6" s="165"/>
      <c r="G6" s="165"/>
      <c r="H6" s="165"/>
      <c r="I6" s="165"/>
      <c r="J6" s="200">
        <v>2018</v>
      </c>
      <c r="K6" s="201">
        <v>-0.17638050000000005</v>
      </c>
      <c r="L6" s="201">
        <v>-0.45744339166109516</v>
      </c>
      <c r="M6" s="201">
        <v>0.44710800000000001</v>
      </c>
      <c r="N6" s="201">
        <v>0.88563400000000003</v>
      </c>
    </row>
    <row r="7" spans="1:15">
      <c r="A7" s="165"/>
      <c r="B7" s="165"/>
      <c r="C7" s="165"/>
      <c r="D7" s="165"/>
      <c r="E7" s="165"/>
      <c r="F7" s="165"/>
      <c r="G7" s="165"/>
      <c r="H7" s="165"/>
      <c r="I7" s="165"/>
      <c r="J7" s="200">
        <v>2019</v>
      </c>
      <c r="K7" s="201">
        <v>1.0356654999999999</v>
      </c>
      <c r="L7" s="201">
        <v>0.20187989751253999</v>
      </c>
      <c r="M7" s="201">
        <v>1.00804</v>
      </c>
      <c r="N7" s="201">
        <v>1.1908859999999999</v>
      </c>
    </row>
    <row r="8" spans="1:15">
      <c r="A8" s="165"/>
      <c r="B8" s="165"/>
      <c r="C8" s="165"/>
      <c r="D8" s="165"/>
      <c r="E8" s="165"/>
      <c r="F8" s="165"/>
      <c r="G8" s="165"/>
      <c r="H8" s="165"/>
      <c r="I8" s="165"/>
      <c r="J8" s="200">
        <v>2020</v>
      </c>
      <c r="K8" s="201">
        <v>-0.29526149999999995</v>
      </c>
      <c r="L8" s="201">
        <v>0.83678516117056201</v>
      </c>
      <c r="M8" s="201">
        <v>0.35612899999999997</v>
      </c>
      <c r="N8" s="201">
        <v>1.2389429999999999</v>
      </c>
    </row>
    <row r="9" spans="1:15">
      <c r="A9" s="165"/>
      <c r="B9" s="165"/>
      <c r="C9" s="165"/>
      <c r="D9" s="165"/>
      <c r="E9" s="165"/>
      <c r="F9" s="165"/>
      <c r="G9" s="165"/>
      <c r="H9" s="165"/>
      <c r="I9" s="165"/>
      <c r="J9" s="200">
        <v>2021</v>
      </c>
      <c r="K9" s="201">
        <v>0.54706750000000004</v>
      </c>
      <c r="L9" s="201">
        <v>0.97696671353149445</v>
      </c>
      <c r="M9" s="201">
        <v>0.39040200000000003</v>
      </c>
      <c r="N9" s="201">
        <v>1.0619590000000001</v>
      </c>
    </row>
    <row r="10" spans="1:15">
      <c r="A10" s="165"/>
      <c r="B10" s="165"/>
      <c r="C10" s="165"/>
      <c r="D10" s="165"/>
      <c r="E10" s="165"/>
      <c r="F10" s="165"/>
      <c r="G10" s="165"/>
      <c r="H10" s="165"/>
      <c r="I10" s="165"/>
      <c r="J10" s="200">
        <v>2022</v>
      </c>
      <c r="K10" s="201">
        <v>1.2654974999999999</v>
      </c>
      <c r="L10" s="201">
        <v>1.449376349269895</v>
      </c>
      <c r="M10" s="201">
        <v>0.48434500000000003</v>
      </c>
      <c r="N10" s="201">
        <v>0.91972699999999996</v>
      </c>
    </row>
    <row r="11" spans="1:15">
      <c r="A11" s="165"/>
      <c r="B11" s="165"/>
      <c r="C11" s="165"/>
      <c r="D11" s="165"/>
      <c r="E11" s="165"/>
      <c r="F11" s="165"/>
      <c r="G11" s="165"/>
      <c r="H11" s="165"/>
      <c r="I11" s="165"/>
      <c r="J11" s="200">
        <v>2023</v>
      </c>
      <c r="K11" s="201">
        <v>1.889877</v>
      </c>
      <c r="L11" s="201">
        <v>1.82638718340726</v>
      </c>
      <c r="M11" s="201">
        <v>0.52265700000000004</v>
      </c>
      <c r="N11" s="201">
        <v>0.78619700000000003</v>
      </c>
    </row>
    <row r="12" spans="1:15">
      <c r="A12" s="165"/>
      <c r="B12" s="165"/>
      <c r="C12" s="165"/>
      <c r="D12" s="165"/>
      <c r="E12" s="165"/>
      <c r="F12" s="165"/>
      <c r="G12" s="165"/>
      <c r="H12" s="165"/>
      <c r="I12" s="165"/>
      <c r="J12" s="202">
        <v>2024</v>
      </c>
      <c r="K12" s="201">
        <v>2.1167075</v>
      </c>
      <c r="L12" s="201"/>
      <c r="M12" s="201">
        <v>0.47395999999999999</v>
      </c>
      <c r="N12" s="201"/>
    </row>
    <row r="13" spans="1:15">
      <c r="A13" s="165"/>
      <c r="B13" s="165"/>
      <c r="C13" s="165"/>
      <c r="D13" s="165"/>
      <c r="E13" s="165"/>
      <c r="F13" s="165"/>
      <c r="G13" s="165"/>
      <c r="H13" s="165"/>
      <c r="I13" s="165"/>
      <c r="J13" s="202"/>
      <c r="K13" s="203"/>
      <c r="L13" s="203"/>
    </row>
    <row r="14" spans="1:15">
      <c r="A14" s="165"/>
      <c r="B14" s="165"/>
      <c r="C14" s="165"/>
      <c r="D14" s="165"/>
      <c r="E14" s="165"/>
      <c r="F14" s="165"/>
      <c r="G14" s="165"/>
      <c r="H14" s="165"/>
      <c r="I14" s="165"/>
      <c r="J14" s="202"/>
      <c r="K14" s="203"/>
      <c r="L14" s="203"/>
    </row>
    <row r="15" spans="1:15">
      <c r="A15" s="165"/>
      <c r="B15" s="165"/>
      <c r="C15" s="165"/>
      <c r="D15" s="165"/>
      <c r="E15" s="165"/>
      <c r="F15" s="165"/>
      <c r="G15" s="165"/>
      <c r="H15" s="165"/>
      <c r="I15" s="165"/>
      <c r="J15" s="202"/>
      <c r="K15" s="203"/>
      <c r="L15" s="203"/>
    </row>
    <row r="16" spans="1:15">
      <c r="A16" s="204" t="s">
        <v>726</v>
      </c>
      <c r="B16" s="165"/>
      <c r="C16" s="165"/>
      <c r="D16" s="165"/>
      <c r="E16" s="165"/>
      <c r="F16" s="165"/>
      <c r="G16" s="165"/>
      <c r="H16" s="165"/>
      <c r="I16" s="165"/>
    </row>
    <row r="17" spans="1:9">
      <c r="A17" s="204"/>
      <c r="B17" s="165"/>
      <c r="C17" s="165"/>
      <c r="D17" s="165"/>
      <c r="E17" s="165"/>
      <c r="F17" s="165"/>
      <c r="G17" s="165"/>
      <c r="H17" s="165"/>
      <c r="I17" s="165"/>
    </row>
    <row r="18" spans="1:9">
      <c r="A18" s="135"/>
      <c r="B18" s="165"/>
      <c r="C18" s="165"/>
      <c r="D18" s="165"/>
      <c r="E18" s="165"/>
      <c r="F18" s="165"/>
      <c r="G18" s="165"/>
      <c r="H18" s="165"/>
      <c r="I18" s="165"/>
    </row>
    <row r="19" spans="1:9">
      <c r="A19" s="165"/>
      <c r="B19" s="165"/>
      <c r="C19" s="165"/>
      <c r="D19" s="165"/>
      <c r="E19" s="165"/>
      <c r="F19" s="165"/>
      <c r="G19" s="165"/>
      <c r="H19" s="165"/>
      <c r="I19" s="165"/>
    </row>
    <row r="20" spans="1:9">
      <c r="A20" s="165"/>
      <c r="B20" s="165"/>
      <c r="C20" s="165"/>
      <c r="D20" s="165"/>
      <c r="E20" s="165"/>
      <c r="F20" s="165"/>
      <c r="G20" s="165"/>
      <c r="H20" s="165"/>
      <c r="I20" s="165"/>
    </row>
    <row r="21" spans="1:9">
      <c r="A21" s="165"/>
      <c r="B21" s="165"/>
      <c r="C21" s="165"/>
      <c r="D21" s="165"/>
      <c r="E21" s="165"/>
      <c r="F21" s="165"/>
      <c r="G21" s="165"/>
      <c r="H21" s="165"/>
      <c r="I21" s="165"/>
    </row>
    <row r="22" spans="1:9">
      <c r="A22" s="165"/>
      <c r="B22" s="165"/>
      <c r="C22" s="165"/>
      <c r="D22" s="165"/>
      <c r="E22" s="165"/>
      <c r="F22" s="165"/>
      <c r="G22" s="165"/>
      <c r="H22" s="165"/>
      <c r="I22" s="165"/>
    </row>
    <row r="23" spans="1:9">
      <c r="A23" s="165"/>
      <c r="B23" s="165"/>
      <c r="C23" s="165"/>
      <c r="D23" s="165"/>
      <c r="E23" s="165"/>
      <c r="F23" s="165"/>
      <c r="G23" s="165"/>
      <c r="H23" s="165"/>
      <c r="I23" s="165"/>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B4DA0-E140-4D14-A7D0-B9E1BD384DFB}">
  <dimension ref="A1:AP55"/>
  <sheetViews>
    <sheetView showGridLines="0" workbookViewId="0"/>
  </sheetViews>
  <sheetFormatPr defaultRowHeight="15"/>
  <cols>
    <col min="1" max="1" width="39" style="165" customWidth="1"/>
    <col min="2" max="21" width="2.7109375" style="165" customWidth="1"/>
    <col min="22" max="22" width="4.28515625" style="165" customWidth="1"/>
    <col min="23" max="37" width="4.28515625" style="182" customWidth="1"/>
    <col min="38" max="42" width="4.28515625" style="165" customWidth="1"/>
    <col min="43" max="16384" width="9.140625" style="165"/>
  </cols>
  <sheetData>
    <row r="1" spans="1:42">
      <c r="A1" s="164" t="s">
        <v>522</v>
      </c>
      <c r="I1" s="202"/>
      <c r="J1" s="205"/>
      <c r="K1" s="180"/>
      <c r="N1" s="206"/>
    </row>
    <row r="2" spans="1:42">
      <c r="A2" s="181" t="s">
        <v>523</v>
      </c>
      <c r="E2" s="181"/>
      <c r="I2" s="202"/>
      <c r="J2" s="205"/>
      <c r="K2" s="203"/>
      <c r="M2" s="203"/>
    </row>
    <row r="3" spans="1:42">
      <c r="A3" s="181"/>
      <c r="E3" s="181"/>
      <c r="I3" s="202"/>
      <c r="J3" s="205"/>
      <c r="K3" s="203"/>
      <c r="M3" s="203"/>
    </row>
    <row r="4" spans="1:42">
      <c r="A4" s="181"/>
      <c r="E4" s="181"/>
      <c r="I4" s="202"/>
      <c r="J4" s="205"/>
      <c r="K4" s="203"/>
      <c r="M4" s="203"/>
    </row>
    <row r="5" spans="1:42">
      <c r="A5" s="181"/>
      <c r="B5" s="207" t="s">
        <v>728</v>
      </c>
      <c r="C5" s="207" t="s">
        <v>729</v>
      </c>
      <c r="D5" s="207" t="s">
        <v>730</v>
      </c>
      <c r="E5" s="207" t="s">
        <v>731</v>
      </c>
      <c r="F5" s="207" t="s">
        <v>732</v>
      </c>
      <c r="G5" s="207" t="s">
        <v>524</v>
      </c>
      <c r="H5" s="207" t="s">
        <v>525</v>
      </c>
      <c r="I5" s="207" t="s">
        <v>526</v>
      </c>
      <c r="J5" s="207" t="s">
        <v>527</v>
      </c>
      <c r="K5" s="207" t="s">
        <v>528</v>
      </c>
      <c r="L5" s="207" t="s">
        <v>529</v>
      </c>
      <c r="M5" s="207" t="s">
        <v>530</v>
      </c>
      <c r="N5" s="207" t="s">
        <v>531</v>
      </c>
      <c r="O5" s="207" t="s">
        <v>532</v>
      </c>
      <c r="P5" s="207" t="s">
        <v>533</v>
      </c>
      <c r="Q5" s="207" t="s">
        <v>534</v>
      </c>
      <c r="R5" s="207" t="s">
        <v>535</v>
      </c>
      <c r="S5" s="207" t="s">
        <v>536</v>
      </c>
      <c r="T5" s="207" t="s">
        <v>537</v>
      </c>
      <c r="U5" s="207" t="s">
        <v>538</v>
      </c>
      <c r="W5" s="182" t="s">
        <v>728</v>
      </c>
      <c r="X5" s="182" t="s">
        <v>729</v>
      </c>
      <c r="Y5" s="182" t="s">
        <v>730</v>
      </c>
      <c r="Z5" s="182" t="s">
        <v>731</v>
      </c>
      <c r="AA5" s="182" t="s">
        <v>732</v>
      </c>
      <c r="AB5" s="182" t="s">
        <v>524</v>
      </c>
      <c r="AC5" s="182" t="s">
        <v>525</v>
      </c>
      <c r="AD5" s="182" t="s">
        <v>526</v>
      </c>
      <c r="AE5" s="182" t="s">
        <v>527</v>
      </c>
      <c r="AF5" s="182" t="s">
        <v>528</v>
      </c>
      <c r="AG5" s="182" t="s">
        <v>529</v>
      </c>
      <c r="AH5" s="182" t="s">
        <v>530</v>
      </c>
      <c r="AI5" s="182" t="s">
        <v>531</v>
      </c>
      <c r="AJ5" s="182" t="s">
        <v>532</v>
      </c>
      <c r="AK5" s="182" t="s">
        <v>533</v>
      </c>
      <c r="AL5" s="182" t="s">
        <v>534</v>
      </c>
      <c r="AM5" s="182" t="s">
        <v>535</v>
      </c>
      <c r="AN5" s="182" t="s">
        <v>536</v>
      </c>
      <c r="AO5" s="182" t="s">
        <v>537</v>
      </c>
      <c r="AP5" s="182" t="s">
        <v>538</v>
      </c>
    </row>
    <row r="6" spans="1:42" ht="12" customHeight="1">
      <c r="A6" s="186" t="s">
        <v>539</v>
      </c>
      <c r="B6" s="186"/>
      <c r="C6" s="186"/>
      <c r="D6" s="186"/>
      <c r="E6" s="186"/>
      <c r="F6" s="186"/>
      <c r="N6" s="202"/>
      <c r="O6" s="205"/>
      <c r="P6" s="203"/>
      <c r="R6" s="203"/>
      <c r="W6" s="165"/>
      <c r="X6" s="165"/>
      <c r="Y6" s="165"/>
      <c r="Z6" s="165"/>
      <c r="AA6" s="165"/>
      <c r="AL6" s="182"/>
      <c r="AM6" s="182"/>
      <c r="AN6" s="182"/>
      <c r="AO6" s="182"/>
      <c r="AP6" s="182"/>
    </row>
    <row r="7" spans="1:42" ht="12" customHeight="1">
      <c r="A7" s="182" t="s">
        <v>540</v>
      </c>
      <c r="B7" s="208"/>
      <c r="C7" s="208"/>
      <c r="D7" s="208"/>
      <c r="E7" s="208"/>
      <c r="F7" s="208"/>
      <c r="G7" s="208"/>
      <c r="H7" s="208"/>
      <c r="I7" s="208"/>
      <c r="J7" s="208"/>
      <c r="K7" s="208"/>
      <c r="L7" s="208"/>
      <c r="M7" s="208"/>
      <c r="N7" s="208"/>
      <c r="O7" s="208"/>
      <c r="P7" s="208"/>
      <c r="Q7" s="208"/>
      <c r="R7" s="208"/>
      <c r="S7" s="208"/>
      <c r="T7" s="208"/>
      <c r="U7" s="208"/>
      <c r="W7" s="209">
        <v>0.77949392958045338</v>
      </c>
      <c r="X7" s="209">
        <v>0.70201884837954065</v>
      </c>
      <c r="Y7" s="209">
        <v>0.83493329035201846</v>
      </c>
      <c r="Z7" s="209">
        <v>0.4400010776714891</v>
      </c>
      <c r="AA7" s="209">
        <v>0.71459913017273657</v>
      </c>
      <c r="AB7" s="209">
        <v>0.94821377494680781</v>
      </c>
      <c r="AC7" s="209">
        <v>1.2113913348007079</v>
      </c>
      <c r="AD7" s="209">
        <v>1.7411292411860095</v>
      </c>
      <c r="AE7" s="209">
        <v>0.54300828504318888</v>
      </c>
      <c r="AF7" s="209">
        <v>-0.84859983235393499</v>
      </c>
      <c r="AG7" s="209">
        <v>-1.0798883386337403</v>
      </c>
      <c r="AH7" s="209">
        <v>-1.3533488337867345</v>
      </c>
      <c r="AI7" s="209">
        <v>-1.4807958024875545</v>
      </c>
      <c r="AJ7" s="209">
        <v>-1.5683674910118157</v>
      </c>
      <c r="AK7" s="209">
        <v>-0.84101386922210586</v>
      </c>
      <c r="AL7" s="209">
        <v>-0.59456145470400468</v>
      </c>
      <c r="AM7" s="209">
        <v>-0.43814763821789104</v>
      </c>
      <c r="AN7" s="209">
        <v>-0.46194896427755117</v>
      </c>
      <c r="AO7" s="209">
        <v>-3.2141439145153071E-2</v>
      </c>
      <c r="AP7" s="209">
        <v>0.18872709649300529</v>
      </c>
    </row>
    <row r="8" spans="1:42" ht="12" customHeight="1">
      <c r="A8" s="182" t="s">
        <v>541</v>
      </c>
      <c r="B8" s="208"/>
      <c r="C8" s="208"/>
      <c r="D8" s="208"/>
      <c r="E8" s="208"/>
      <c r="F8" s="208"/>
      <c r="G8" s="208"/>
      <c r="H8" s="208"/>
      <c r="I8" s="208"/>
      <c r="J8" s="208"/>
      <c r="K8" s="208"/>
      <c r="L8" s="208"/>
      <c r="M8" s="208"/>
      <c r="N8" s="208"/>
      <c r="O8" s="208"/>
      <c r="P8" s="208"/>
      <c r="Q8" s="208"/>
      <c r="R8" s="208"/>
      <c r="S8" s="208"/>
      <c r="T8" s="208"/>
      <c r="U8" s="208"/>
      <c r="W8" s="209">
        <v>2.2620066675186661</v>
      </c>
      <c r="X8" s="209">
        <v>-0.22268982194904308</v>
      </c>
      <c r="Y8" s="209">
        <v>0.38731369401598875</v>
      </c>
      <c r="Z8" s="209">
        <v>-1.1431252288544758</v>
      </c>
      <c r="AA8" s="209">
        <v>0.79811124359711183</v>
      </c>
      <c r="AB8" s="209">
        <v>0.67928392542688865</v>
      </c>
      <c r="AC8" s="209">
        <v>0.76499866002424421</v>
      </c>
      <c r="AD8" s="209">
        <v>1.5378638966026108</v>
      </c>
      <c r="AE8" s="209">
        <v>-3.4718911773934056</v>
      </c>
      <c r="AF8" s="209">
        <v>-4.0328879745673145</v>
      </c>
      <c r="AG8" s="209">
        <v>-0.66865656347458102</v>
      </c>
      <c r="AH8" s="209">
        <v>-0.79093005456796694</v>
      </c>
      <c r="AI8" s="209">
        <v>-0.36757834403210421</v>
      </c>
      <c r="AJ8" s="209">
        <v>-0.25196393157989755</v>
      </c>
      <c r="AK8" s="209">
        <v>2.110831026278964</v>
      </c>
      <c r="AL8" s="209">
        <v>0.71650576310629588</v>
      </c>
      <c r="AM8" s="209">
        <v>0.45544779527769047</v>
      </c>
      <c r="AN8" s="209">
        <v>-6.7068102495708423E-2</v>
      </c>
      <c r="AO8" s="209">
        <v>1.2481256862747163</v>
      </c>
      <c r="AP8" s="209">
        <v>0.64232784857237246</v>
      </c>
    </row>
    <row r="9" spans="1:42" ht="12" customHeight="1">
      <c r="A9" s="182"/>
      <c r="B9" s="210"/>
      <c r="C9" s="210"/>
      <c r="D9" s="210"/>
      <c r="E9" s="210"/>
      <c r="F9" s="210"/>
      <c r="G9" s="210"/>
      <c r="H9" s="210"/>
      <c r="I9" s="210"/>
      <c r="J9" s="210"/>
      <c r="K9" s="210"/>
      <c r="L9" s="210"/>
      <c r="M9" s="210"/>
      <c r="N9" s="211"/>
      <c r="O9" s="212"/>
      <c r="P9" s="213"/>
      <c r="Q9" s="210"/>
      <c r="R9" s="213"/>
      <c r="S9" s="210"/>
      <c r="T9" s="210"/>
      <c r="U9" s="210"/>
      <c r="W9" s="209"/>
      <c r="X9" s="209"/>
      <c r="Y9" s="209"/>
      <c r="Z9" s="209"/>
      <c r="AA9" s="209"/>
      <c r="AB9" s="209"/>
      <c r="AC9" s="209"/>
      <c r="AD9" s="209"/>
      <c r="AE9" s="209"/>
      <c r="AF9" s="209"/>
      <c r="AG9" s="209"/>
      <c r="AH9" s="209"/>
      <c r="AI9" s="209"/>
      <c r="AJ9" s="209"/>
      <c r="AK9" s="209"/>
      <c r="AL9" s="209"/>
      <c r="AM9" s="209"/>
      <c r="AN9" s="209"/>
      <c r="AO9" s="209"/>
      <c r="AP9" s="209"/>
    </row>
    <row r="10" spans="1:42" ht="12" customHeight="1">
      <c r="A10" s="186" t="s">
        <v>542</v>
      </c>
      <c r="B10" s="210"/>
      <c r="C10" s="210"/>
      <c r="D10" s="210"/>
      <c r="E10" s="210"/>
      <c r="F10" s="210"/>
      <c r="G10" s="210"/>
      <c r="H10" s="210"/>
      <c r="I10" s="210"/>
      <c r="J10" s="210"/>
      <c r="K10" s="210"/>
      <c r="L10" s="210"/>
      <c r="M10" s="210"/>
      <c r="N10" s="211"/>
      <c r="O10" s="212"/>
      <c r="P10" s="213"/>
      <c r="Q10" s="210"/>
      <c r="R10" s="213"/>
      <c r="S10" s="210"/>
      <c r="T10" s="210"/>
      <c r="U10" s="210"/>
      <c r="W10" s="209"/>
      <c r="X10" s="209"/>
      <c r="Y10" s="209"/>
      <c r="Z10" s="209"/>
      <c r="AA10" s="209"/>
      <c r="AB10" s="209"/>
      <c r="AC10" s="209"/>
      <c r="AD10" s="209"/>
      <c r="AE10" s="209"/>
      <c r="AF10" s="209"/>
      <c r="AG10" s="209"/>
      <c r="AH10" s="209"/>
      <c r="AI10" s="209"/>
      <c r="AJ10" s="209"/>
      <c r="AK10" s="209"/>
      <c r="AL10" s="209"/>
      <c r="AM10" s="209"/>
      <c r="AN10" s="209"/>
      <c r="AO10" s="209"/>
      <c r="AP10" s="209"/>
    </row>
    <row r="11" spans="1:42" ht="12" customHeight="1">
      <c r="A11" s="182" t="s">
        <v>543</v>
      </c>
      <c r="B11" s="208"/>
      <c r="C11" s="208"/>
      <c r="D11" s="208"/>
      <c r="E11" s="208"/>
      <c r="F11" s="208"/>
      <c r="G11" s="208"/>
      <c r="H11" s="208"/>
      <c r="I11" s="208"/>
      <c r="J11" s="208"/>
      <c r="K11" s="208"/>
      <c r="L11" s="208"/>
      <c r="M11" s="208"/>
      <c r="N11" s="208"/>
      <c r="O11" s="208"/>
      <c r="P11" s="208"/>
      <c r="Q11" s="208"/>
      <c r="R11" s="208"/>
      <c r="S11" s="208"/>
      <c r="T11" s="208"/>
      <c r="U11" s="208"/>
      <c r="W11" s="209">
        <v>1.3379780135741695</v>
      </c>
      <c r="X11" s="209">
        <v>1.4091625115819157</v>
      </c>
      <c r="Y11" s="209">
        <v>1.2905216815690053</v>
      </c>
      <c r="Z11" s="209">
        <v>1.2667935155664232</v>
      </c>
      <c r="AA11" s="209">
        <v>1.2905216815690053</v>
      </c>
      <c r="AB11" s="209">
        <v>1.3142498475715876</v>
      </c>
      <c r="AC11" s="209">
        <v>1.2667935155664232</v>
      </c>
      <c r="AD11" s="209">
        <v>1.219337183561259</v>
      </c>
      <c r="AE11" s="209">
        <v>0.79223019551478158</v>
      </c>
      <c r="AF11" s="209">
        <v>-0.58400343263497911</v>
      </c>
      <c r="AG11" s="209">
        <v>-1.0585667526866209</v>
      </c>
      <c r="AH11" s="209">
        <v>-1.2483920807072777</v>
      </c>
      <c r="AI11" s="209">
        <v>-1.2721202467098596</v>
      </c>
      <c r="AJ11" s="209">
        <v>-0.86874142466596438</v>
      </c>
      <c r="AK11" s="209">
        <v>-0.41790627061690477</v>
      </c>
      <c r="AL11" s="209">
        <v>3.2928883432154915E-2</v>
      </c>
      <c r="AM11" s="209">
        <v>0.41257953947346815</v>
      </c>
      <c r="AN11" s="209">
        <v>0.81595836151736356</v>
      </c>
      <c r="AO11" s="209">
        <v>1.0295118555406024</v>
      </c>
      <c r="AP11" s="209">
        <v>1.1932743510487882</v>
      </c>
    </row>
    <row r="12" spans="1:42" ht="12" customHeight="1">
      <c r="A12" s="182" t="s">
        <v>544</v>
      </c>
      <c r="B12" s="208"/>
      <c r="C12" s="208"/>
      <c r="D12" s="208"/>
      <c r="E12" s="208"/>
      <c r="F12" s="208"/>
      <c r="G12" s="208"/>
      <c r="H12" s="208"/>
      <c r="I12" s="208"/>
      <c r="J12" s="208"/>
      <c r="K12" s="208"/>
      <c r="L12" s="208"/>
      <c r="M12" s="208"/>
      <c r="N12" s="208"/>
      <c r="O12" s="208"/>
      <c r="P12" s="208"/>
      <c r="Q12" s="208"/>
      <c r="R12" s="208"/>
      <c r="S12" s="208"/>
      <c r="T12" s="208"/>
      <c r="U12" s="208"/>
      <c r="W12" s="209">
        <v>2.6281386882072894E-2</v>
      </c>
      <c r="X12" s="209">
        <v>0.22803148774063992</v>
      </c>
      <c r="Y12" s="209">
        <v>0.27857655565296724</v>
      </c>
      <c r="Z12" s="209">
        <v>0.39730369389809339</v>
      </c>
      <c r="AA12" s="209">
        <v>0.78832894268367348</v>
      </c>
      <c r="AB12" s="209">
        <v>1.3228161501821145</v>
      </c>
      <c r="AC12" s="209">
        <v>1.8336439641896789</v>
      </c>
      <c r="AD12" s="209">
        <v>2.0379750897927047</v>
      </c>
      <c r="AE12" s="209">
        <v>1.4168084679595063</v>
      </c>
      <c r="AF12" s="209">
        <v>-0.18665315453581666</v>
      </c>
      <c r="AG12" s="209">
        <v>-0.90761939982144046</v>
      </c>
      <c r="AH12" s="209">
        <v>-1.1571184584525034</v>
      </c>
      <c r="AI12" s="209">
        <v>-1.2599292774401312</v>
      </c>
      <c r="AJ12" s="209">
        <v>-1.2055126724111149</v>
      </c>
      <c r="AK12" s="209">
        <v>-1.0366706370444041</v>
      </c>
      <c r="AL12" s="209">
        <v>-0.71404254398699496</v>
      </c>
      <c r="AM12" s="209">
        <v>-0.50282868573207795</v>
      </c>
      <c r="AN12" s="209">
        <v>-0.28559243640675597</v>
      </c>
      <c r="AO12" s="209">
        <v>3.015292399876195E-2</v>
      </c>
      <c r="AP12" s="209">
        <v>0.10657993448747222</v>
      </c>
    </row>
    <row r="13" spans="1:42" ht="12" customHeight="1">
      <c r="A13" s="182" t="s">
        <v>733</v>
      </c>
      <c r="B13" s="208"/>
      <c r="C13" s="208"/>
      <c r="D13" s="208"/>
      <c r="E13" s="208"/>
      <c r="F13" s="208"/>
      <c r="G13" s="208"/>
      <c r="H13" s="208"/>
      <c r="I13" s="208"/>
      <c r="J13" s="208"/>
      <c r="K13" s="208"/>
      <c r="L13" s="208"/>
      <c r="M13" s="208"/>
      <c r="N13" s="208"/>
      <c r="O13" s="208"/>
      <c r="P13" s="208"/>
      <c r="Q13" s="208"/>
      <c r="R13" s="208"/>
      <c r="S13" s="208"/>
      <c r="T13" s="208"/>
      <c r="U13" s="208"/>
      <c r="W13" s="209">
        <v>0.53014936863433637</v>
      </c>
      <c r="X13" s="209">
        <v>0.7189095820217557</v>
      </c>
      <c r="Y13" s="209">
        <v>0.9540405986161925</v>
      </c>
      <c r="Z13" s="209">
        <v>0.61690678632678975</v>
      </c>
      <c r="AA13" s="209">
        <v>0.6266402319860892</v>
      </c>
      <c r="AB13" s="209">
        <v>1.2174101823505552</v>
      </c>
      <c r="AC13" s="209">
        <v>1.5859254097112983</v>
      </c>
      <c r="AD13" s="209">
        <v>2.3283309976520252</v>
      </c>
      <c r="AE13" s="209">
        <v>1.303303135000959</v>
      </c>
      <c r="AF13" s="209">
        <v>-0.24663547083370119</v>
      </c>
      <c r="AG13" s="209">
        <v>-0.9992559631223058</v>
      </c>
      <c r="AH13" s="209">
        <v>-1.0036632592145021</v>
      </c>
      <c r="AI13" s="209">
        <v>-0.96129116670808612</v>
      </c>
      <c r="AJ13" s="209">
        <v>-0.77281631690363095</v>
      </c>
      <c r="AK13" s="209">
        <v>-0.50691171108566291</v>
      </c>
      <c r="AL13" s="209">
        <v>-0.13637983503217505</v>
      </c>
      <c r="AM13" s="209">
        <v>0.11903712353548462</v>
      </c>
      <c r="AN13" s="209">
        <v>0.2040385207258856</v>
      </c>
      <c r="AO13" s="209">
        <v>0.54113989421224717</v>
      </c>
      <c r="AP13" s="209">
        <v>0.52067764279455253</v>
      </c>
    </row>
    <row r="14" spans="1:42" ht="12" customHeight="1">
      <c r="A14" s="182" t="s">
        <v>546</v>
      </c>
      <c r="B14" s="208"/>
      <c r="C14" s="208"/>
      <c r="D14" s="208"/>
      <c r="E14" s="208"/>
      <c r="F14" s="208"/>
      <c r="G14" s="208"/>
      <c r="H14" s="208"/>
      <c r="I14" s="208"/>
      <c r="J14" s="208"/>
      <c r="K14" s="208"/>
      <c r="L14" s="208"/>
      <c r="M14" s="208"/>
      <c r="N14" s="208"/>
      <c r="O14" s="208"/>
      <c r="P14" s="208"/>
      <c r="Q14" s="208"/>
      <c r="R14" s="208"/>
      <c r="S14" s="208"/>
      <c r="T14" s="208"/>
      <c r="U14" s="208"/>
      <c r="W14" s="209">
        <v>1.9603852994213249</v>
      </c>
      <c r="X14" s="209">
        <v>1.2693747565635902</v>
      </c>
      <c r="Y14" s="209">
        <v>1.6954733103748205</v>
      </c>
      <c r="Z14" s="209">
        <v>1.2146242759253212</v>
      </c>
      <c r="AA14" s="209">
        <v>0.24196533315823701</v>
      </c>
      <c r="AB14" s="209">
        <v>0.21149048448234758</v>
      </c>
      <c r="AC14" s="209">
        <v>0.44256827763667156</v>
      </c>
      <c r="AD14" s="209">
        <v>0.59274181821765726</v>
      </c>
      <c r="AE14" s="209">
        <v>0.7912570144065697</v>
      </c>
      <c r="AF14" s="209">
        <v>-2.1335194885490942</v>
      </c>
      <c r="AG14" s="209">
        <v>-2.0904281450629911</v>
      </c>
      <c r="AH14" s="209">
        <v>-0.37784715488606452</v>
      </c>
      <c r="AI14" s="209">
        <v>-2.1094405397451152E-2</v>
      </c>
      <c r="AJ14" s="209">
        <v>-0.81936850492332125</v>
      </c>
      <c r="AK14" s="209">
        <v>-0.940016573928806</v>
      </c>
      <c r="AL14" s="209">
        <v>-1.118736660220647</v>
      </c>
      <c r="AM14" s="209">
        <v>-1.2375259442426243</v>
      </c>
      <c r="AN14" s="209">
        <v>-0.94019565217158652</v>
      </c>
      <c r="AO14" s="209">
        <v>-0.7033895132906518</v>
      </c>
      <c r="AP14" s="209">
        <v>-0.56824014373350895</v>
      </c>
    </row>
    <row r="15" spans="1:42" ht="12" customHeight="1">
      <c r="A15" s="182" t="s">
        <v>547</v>
      </c>
      <c r="B15" s="208"/>
      <c r="C15" s="208"/>
      <c r="D15" s="208"/>
      <c r="E15" s="208"/>
      <c r="F15" s="208"/>
      <c r="G15" s="208"/>
      <c r="H15" s="208"/>
      <c r="I15" s="208"/>
      <c r="J15" s="208"/>
      <c r="K15" s="208"/>
      <c r="L15" s="208"/>
      <c r="M15" s="208"/>
      <c r="N15" s="208"/>
      <c r="O15" s="208"/>
      <c r="P15" s="208"/>
      <c r="Q15" s="208"/>
      <c r="R15" s="208"/>
      <c r="S15" s="208"/>
      <c r="T15" s="208"/>
      <c r="U15" s="208"/>
      <c r="W15" s="209">
        <v>1.6216809623151636</v>
      </c>
      <c r="X15" s="209">
        <v>1.3908884460964932</v>
      </c>
      <c r="Y15" s="209">
        <v>1.8384087353126828</v>
      </c>
      <c r="Z15" s="209">
        <v>1.4478452974828573</v>
      </c>
      <c r="AA15" s="209">
        <v>0.23730289759533757</v>
      </c>
      <c r="AB15" s="209">
        <v>-3.8739666253151235E-2</v>
      </c>
      <c r="AC15" s="209">
        <v>0.2696995356849296</v>
      </c>
      <c r="AD15" s="209">
        <v>0.54613002913960018</v>
      </c>
      <c r="AE15" s="209">
        <v>0.4863915739550565</v>
      </c>
      <c r="AF15" s="209">
        <v>-1.3180496676427285</v>
      </c>
      <c r="AG15" s="209">
        <v>-2.2211013353119613</v>
      </c>
      <c r="AH15" s="209">
        <v>-0.88116458951755694</v>
      </c>
      <c r="AI15" s="209">
        <v>-0.37826647833256705</v>
      </c>
      <c r="AJ15" s="209">
        <v>-0.60226436886681245</v>
      </c>
      <c r="AK15" s="209">
        <v>-0.45812411448127732</v>
      </c>
      <c r="AL15" s="209">
        <v>-0.22225844280584484</v>
      </c>
      <c r="AM15" s="209">
        <v>-0.61349138939640546</v>
      </c>
      <c r="AN15" s="209">
        <v>-0.88540424093451864</v>
      </c>
      <c r="AO15" s="209">
        <v>-0.75225306008683679</v>
      </c>
      <c r="AP15" s="209">
        <v>-7.6898345538457452E-2</v>
      </c>
    </row>
    <row r="16" spans="1:42" ht="12" customHeight="1">
      <c r="A16" s="182" t="s">
        <v>507</v>
      </c>
      <c r="B16" s="208"/>
      <c r="C16" s="208"/>
      <c r="D16" s="208"/>
      <c r="E16" s="208"/>
      <c r="F16" s="208"/>
      <c r="G16" s="208"/>
      <c r="H16" s="208"/>
      <c r="I16" s="208"/>
      <c r="J16" s="208"/>
      <c r="K16" s="208"/>
      <c r="L16" s="208"/>
      <c r="M16" s="208"/>
      <c r="N16" s="208"/>
      <c r="O16" s="208"/>
      <c r="P16" s="208"/>
      <c r="Q16" s="208"/>
      <c r="R16" s="208"/>
      <c r="S16" s="208"/>
      <c r="T16" s="208"/>
      <c r="U16" s="208"/>
      <c r="W16" s="209">
        <v>1.2408362585443478</v>
      </c>
      <c r="X16" s="209">
        <v>1.0568460082697539</v>
      </c>
      <c r="Y16" s="209">
        <v>1.4031813491574381</v>
      </c>
      <c r="Z16" s="209">
        <v>0.91662769654300424</v>
      </c>
      <c r="AA16" s="209">
        <v>-2.0947432082965138E-3</v>
      </c>
      <c r="AB16" s="209">
        <v>-8.9983120571618488E-2</v>
      </c>
      <c r="AC16" s="209">
        <v>0.29378356538432882</v>
      </c>
      <c r="AD16" s="209">
        <v>0.4738852933926187</v>
      </c>
      <c r="AE16" s="209">
        <v>-5.1112173981835977E-2</v>
      </c>
      <c r="AF16" s="209">
        <v>-3.3275737505820953</v>
      </c>
      <c r="AG16" s="209">
        <v>-1.6531760580884753</v>
      </c>
      <c r="AH16" s="209">
        <v>-0.33635196874737161</v>
      </c>
      <c r="AI16" s="209">
        <v>-0.20200764251973855</v>
      </c>
      <c r="AJ16" s="209">
        <v>-0.20078506395921855</v>
      </c>
      <c r="AK16" s="209">
        <v>-0.35714934546622862</v>
      </c>
      <c r="AL16" s="209">
        <v>-0.50644696142947809</v>
      </c>
      <c r="AM16" s="209">
        <v>-0.60018244231848661</v>
      </c>
      <c r="AN16" s="209">
        <v>-0.25621596737648966</v>
      </c>
      <c r="AO16" s="209">
        <v>-4.2888697060952483E-2</v>
      </c>
      <c r="AP16" s="209">
        <v>0.20188712665944411</v>
      </c>
    </row>
    <row r="17" spans="1:42" ht="12" customHeight="1">
      <c r="A17" s="182" t="s">
        <v>548</v>
      </c>
      <c r="B17" s="208"/>
      <c r="C17" s="208"/>
      <c r="D17" s="208"/>
      <c r="E17" s="208"/>
      <c r="F17" s="208"/>
      <c r="G17" s="208"/>
      <c r="H17" s="208"/>
      <c r="I17" s="208"/>
      <c r="J17" s="208"/>
      <c r="K17" s="208"/>
      <c r="L17" s="208"/>
      <c r="M17" s="208"/>
      <c r="N17" s="208"/>
      <c r="O17" s="208"/>
      <c r="P17" s="208"/>
      <c r="Q17" s="208"/>
      <c r="R17" s="208"/>
      <c r="S17" s="208"/>
      <c r="T17" s="208"/>
      <c r="U17" s="208"/>
      <c r="W17" s="209">
        <v>2.0717417437377219</v>
      </c>
      <c r="X17" s="209">
        <v>2.0111493854223825</v>
      </c>
      <c r="Y17" s="209">
        <v>1.0706657598872729</v>
      </c>
      <c r="Z17" s="209">
        <v>1.5238973053856497</v>
      </c>
      <c r="AA17" s="209">
        <v>1.0416836211948914</v>
      </c>
      <c r="AB17" s="209">
        <v>1.1841740390682454</v>
      </c>
      <c r="AC17" s="209">
        <v>0.88569904625071594</v>
      </c>
      <c r="AD17" s="209">
        <v>1.2577358077285858</v>
      </c>
      <c r="AE17" s="209">
        <v>0.78532201439641147</v>
      </c>
      <c r="AF17" s="209">
        <v>-0.25694140384623709</v>
      </c>
      <c r="AG17" s="209">
        <v>-1.6564360456893374</v>
      </c>
      <c r="AH17" s="209">
        <v>-0.86042786903276514</v>
      </c>
      <c r="AI17" s="209">
        <v>-0.77422528851300187</v>
      </c>
      <c r="AJ17" s="209">
        <v>-1.3917081030053198</v>
      </c>
      <c r="AK17" s="209">
        <v>-0.98738210067826526</v>
      </c>
      <c r="AL17" s="209">
        <v>-0.22473456905553088</v>
      </c>
      <c r="AM17" s="209">
        <v>-0.16529983653149113</v>
      </c>
      <c r="AN17" s="209">
        <v>-0.21821000801668464</v>
      </c>
      <c r="AO17" s="209">
        <v>-0.14314660965587139</v>
      </c>
      <c r="AP17" s="209">
        <v>0.34199066499717778</v>
      </c>
    </row>
    <row r="18" spans="1:42" ht="12" customHeight="1">
      <c r="A18" s="182" t="s">
        <v>549</v>
      </c>
      <c r="B18" s="208"/>
      <c r="C18" s="208"/>
      <c r="D18" s="208"/>
      <c r="E18" s="208"/>
      <c r="F18" s="208"/>
      <c r="G18" s="208"/>
      <c r="H18" s="208"/>
      <c r="I18" s="208"/>
      <c r="J18" s="208"/>
      <c r="K18" s="208"/>
      <c r="L18" s="208"/>
      <c r="M18" s="208"/>
      <c r="N18" s="208"/>
      <c r="O18" s="208"/>
      <c r="P18" s="208"/>
      <c r="Q18" s="208"/>
      <c r="R18" s="208"/>
      <c r="S18" s="208"/>
      <c r="T18" s="208"/>
      <c r="U18" s="208"/>
      <c r="W18" s="209">
        <v>0.95055066265898958</v>
      </c>
      <c r="X18" s="209">
        <v>1.4642558279048161</v>
      </c>
      <c r="Y18" s="209">
        <v>-0.26085941505861782</v>
      </c>
      <c r="Z18" s="209">
        <v>0.80585490110332725</v>
      </c>
      <c r="AA18" s="209">
        <v>0.95406346622777738</v>
      </c>
      <c r="AB18" s="209">
        <v>1.1910905973930239</v>
      </c>
      <c r="AC18" s="209">
        <v>0.54801261056851014</v>
      </c>
      <c r="AD18" s="209">
        <v>0.96181057432433392</v>
      </c>
      <c r="AE18" s="209">
        <v>9.7857981979440581E-2</v>
      </c>
      <c r="AF18" s="209">
        <v>1.1513636545281456</v>
      </c>
      <c r="AG18" s="209">
        <v>-1.0326399716848611</v>
      </c>
      <c r="AH18" s="209">
        <v>-1.3228682184544596</v>
      </c>
      <c r="AI18" s="209">
        <v>-1.4990669207000902</v>
      </c>
      <c r="AJ18" s="209">
        <v>-1.7385639376328625</v>
      </c>
      <c r="AK18" s="209">
        <v>-1.027584656719722</v>
      </c>
      <c r="AL18" s="209">
        <v>0.27763449614943009</v>
      </c>
      <c r="AM18" s="209">
        <v>0.473810035988048</v>
      </c>
      <c r="AN18" s="209">
        <v>0.12827907279429979</v>
      </c>
      <c r="AO18" s="209">
        <v>3.0946314135659798E-2</v>
      </c>
      <c r="AP18" s="209">
        <v>0.54635303334188901</v>
      </c>
    </row>
    <row r="19" spans="1:42" ht="12" customHeight="1">
      <c r="A19" s="182" t="s">
        <v>550</v>
      </c>
      <c r="B19" s="208"/>
      <c r="C19" s="208"/>
      <c r="D19" s="208"/>
      <c r="E19" s="208"/>
      <c r="F19" s="208"/>
      <c r="G19" s="208"/>
      <c r="H19" s="208"/>
      <c r="I19" s="208"/>
      <c r="J19" s="208"/>
      <c r="K19" s="208"/>
      <c r="L19" s="208"/>
      <c r="M19" s="208"/>
      <c r="N19" s="208"/>
      <c r="O19" s="208"/>
      <c r="P19" s="208"/>
      <c r="Q19" s="208"/>
      <c r="R19" s="208"/>
      <c r="S19" s="208"/>
      <c r="T19" s="208"/>
      <c r="U19" s="208"/>
      <c r="W19" s="209">
        <v>1.8805468268716639</v>
      </c>
      <c r="X19" s="209">
        <v>2.5279017314128409</v>
      </c>
      <c r="Y19" s="209">
        <v>1.0084290841628856</v>
      </c>
      <c r="Z19" s="209">
        <v>0.77445729551234221</v>
      </c>
      <c r="AA19" s="209">
        <v>0.77104635141550737</v>
      </c>
      <c r="AB19" s="209">
        <v>0.79831142821964052</v>
      </c>
      <c r="AC19" s="209">
        <v>1.3186435648943244</v>
      </c>
      <c r="AD19" s="209">
        <v>1.0222460468857646</v>
      </c>
      <c r="AE19" s="209">
        <v>1.2193205246224774</v>
      </c>
      <c r="AF19" s="209">
        <v>-0.53187528794527872</v>
      </c>
      <c r="AG19" s="209">
        <v>-1.680781483873941</v>
      </c>
      <c r="AH19" s="209">
        <v>-1.0968408316735743</v>
      </c>
      <c r="AI19" s="209">
        <v>-1.0838340349688624</v>
      </c>
      <c r="AJ19" s="209">
        <v>-1.4817022802440862</v>
      </c>
      <c r="AK19" s="209">
        <v>-0.96850040543062943</v>
      </c>
      <c r="AL19" s="209">
        <v>5.0764585045353354E-2</v>
      </c>
      <c r="AM19" s="209">
        <v>0.36724558985841194</v>
      </c>
      <c r="AN19" s="209">
        <v>0.31230792005591573</v>
      </c>
      <c r="AO19" s="209">
        <v>0.2091910176266347</v>
      </c>
      <c r="AP19" s="209">
        <v>0.43916346505124187</v>
      </c>
    </row>
    <row r="20" spans="1:42" ht="12" customHeight="1">
      <c r="A20" s="182" t="s">
        <v>552</v>
      </c>
      <c r="B20" s="208"/>
      <c r="C20" s="208"/>
      <c r="D20" s="208"/>
      <c r="E20" s="208"/>
      <c r="F20" s="208"/>
      <c r="G20" s="208"/>
      <c r="H20" s="208"/>
      <c r="I20" s="208"/>
      <c r="J20" s="208"/>
      <c r="K20" s="208"/>
      <c r="L20" s="208"/>
      <c r="M20" s="208"/>
      <c r="N20" s="208"/>
      <c r="O20" s="208"/>
      <c r="P20" s="208"/>
      <c r="Q20" s="208"/>
      <c r="R20" s="208"/>
      <c r="S20" s="208"/>
      <c r="T20" s="208"/>
      <c r="U20" s="208"/>
      <c r="W20" s="209">
        <v>0.9005528064619045</v>
      </c>
      <c r="X20" s="209">
        <v>0.18767142443508938</v>
      </c>
      <c r="Y20" s="209">
        <v>-0.33078776249350317</v>
      </c>
      <c r="Z20" s="209">
        <v>-7.1558169029206573E-2</v>
      </c>
      <c r="AA20" s="209">
        <v>5.8056627702941115E-2</v>
      </c>
      <c r="AB20" s="209">
        <v>5.8056627702941691E-2</v>
      </c>
      <c r="AC20" s="209">
        <v>-0.136365567395281</v>
      </c>
      <c r="AD20" s="209">
        <v>-0.136365567395281</v>
      </c>
      <c r="AE20" s="209">
        <v>-1.173283941252466</v>
      </c>
      <c r="AF20" s="209">
        <v>-3.7655798758954293</v>
      </c>
      <c r="AG20" s="209">
        <v>-1.3028987379846142</v>
      </c>
      <c r="AH20" s="209">
        <v>-0.52520995759172584</v>
      </c>
      <c r="AI20" s="209">
        <v>-7.1558169029206573E-2</v>
      </c>
      <c r="AJ20" s="209">
        <v>1.0949750015601261</v>
      </c>
      <c r="AK20" s="209">
        <v>1.2245897982922749</v>
      </c>
      <c r="AL20" s="209">
        <v>1.2245897982922749</v>
      </c>
      <c r="AM20" s="209">
        <v>1.0301676031940523</v>
      </c>
      <c r="AN20" s="209">
        <v>1.0949750015601267</v>
      </c>
      <c r="AO20" s="209">
        <v>0.57651581463153412</v>
      </c>
      <c r="AP20" s="209">
        <v>0.44052447524784516</v>
      </c>
    </row>
    <row r="21" spans="1:42" ht="12" customHeight="1">
      <c r="A21" s="182" t="s">
        <v>553</v>
      </c>
      <c r="B21" s="208"/>
      <c r="C21" s="208"/>
      <c r="D21" s="208"/>
      <c r="E21" s="208"/>
      <c r="F21" s="208"/>
      <c r="G21" s="208"/>
      <c r="H21" s="208"/>
      <c r="I21" s="208"/>
      <c r="J21" s="208"/>
      <c r="K21" s="208"/>
      <c r="L21" s="208"/>
      <c r="M21" s="208"/>
      <c r="N21" s="208"/>
      <c r="O21" s="208"/>
      <c r="P21" s="208"/>
      <c r="Q21" s="208"/>
      <c r="R21" s="208"/>
      <c r="S21" s="208"/>
      <c r="T21" s="208"/>
      <c r="U21" s="208"/>
      <c r="W21" s="209">
        <v>1.9431782988782089</v>
      </c>
      <c r="X21" s="209">
        <v>-0.77353608610895686</v>
      </c>
      <c r="Y21" s="209">
        <v>0.56053984422230052</v>
      </c>
      <c r="Z21" s="209">
        <v>-0.52255665116785921</v>
      </c>
      <c r="AA21" s="209">
        <v>-1.1098867185187828</v>
      </c>
      <c r="AB21" s="209">
        <v>1.5289976949929117E-2</v>
      </c>
      <c r="AC21" s="209">
        <v>0.3276418188789717</v>
      </c>
      <c r="AD21" s="209">
        <v>0.23102420441198013</v>
      </c>
      <c r="AE21" s="209">
        <v>0.2887548588048241</v>
      </c>
      <c r="AF21" s="209">
        <v>-3.4411478800204449</v>
      </c>
      <c r="AG21" s="209">
        <v>0.10314432039953841</v>
      </c>
      <c r="AH21" s="209">
        <v>2.0968850931035501</v>
      </c>
      <c r="AI21" s="209">
        <v>0.47772557953488393</v>
      </c>
      <c r="AJ21" s="209">
        <v>-0.90163255366022477</v>
      </c>
      <c r="AK21" s="209">
        <v>-9.239683999648983E-2</v>
      </c>
      <c r="AL21" s="209">
        <v>-0.16174770350527229</v>
      </c>
      <c r="AM21" s="209">
        <v>-9.0177038623863892E-2</v>
      </c>
      <c r="AN21" s="209">
        <v>0.40676199110981059</v>
      </c>
      <c r="AO21" s="209">
        <v>0.33448273368064563</v>
      </c>
      <c r="AP21" s="209">
        <v>0.21308201327249773</v>
      </c>
    </row>
    <row r="22" spans="1:42" ht="12" customHeight="1">
      <c r="A22" s="182" t="s">
        <v>554</v>
      </c>
      <c r="B22" s="208"/>
      <c r="C22" s="208"/>
      <c r="D22" s="208"/>
      <c r="E22" s="208"/>
      <c r="F22" s="208"/>
      <c r="G22" s="208"/>
      <c r="H22" s="208"/>
      <c r="I22" s="208"/>
      <c r="J22" s="208"/>
      <c r="K22" s="208"/>
      <c r="L22" s="208"/>
      <c r="M22" s="208"/>
      <c r="N22" s="208"/>
      <c r="O22" s="208"/>
      <c r="P22" s="208"/>
      <c r="Q22" s="208"/>
      <c r="R22" s="208"/>
      <c r="S22" s="208"/>
      <c r="T22" s="208"/>
      <c r="U22" s="208"/>
      <c r="W22" s="209">
        <v>1.726384516448126</v>
      </c>
      <c r="X22" s="209">
        <v>-0.28506762596295915</v>
      </c>
      <c r="Y22" s="209">
        <v>0.65186266836789919</v>
      </c>
      <c r="Z22" s="209">
        <v>-0.50575373922995615</v>
      </c>
      <c r="AA22" s="209">
        <v>-1.6383626537458789</v>
      </c>
      <c r="AB22" s="209">
        <v>-0.34756997016846375</v>
      </c>
      <c r="AC22" s="209">
        <v>0.45975471611452229</v>
      </c>
      <c r="AD22" s="209">
        <v>0.41554218110084823</v>
      </c>
      <c r="AE22" s="209">
        <v>-4.879649785349037E-2</v>
      </c>
      <c r="AF22" s="209">
        <v>-2.458694825139319</v>
      </c>
      <c r="AG22" s="209">
        <v>-1.2136362149510314</v>
      </c>
      <c r="AH22" s="209">
        <v>1.8845270182492082</v>
      </c>
      <c r="AI22" s="209">
        <v>0.72835416111418005</v>
      </c>
      <c r="AJ22" s="209">
        <v>-0.27568244173619949</v>
      </c>
      <c r="AK22" s="209">
        <v>0.23281419537649856</v>
      </c>
      <c r="AL22" s="209">
        <v>0.35951137922805332</v>
      </c>
      <c r="AM22" s="209">
        <v>-0.50667850879825371</v>
      </c>
      <c r="AN22" s="209">
        <v>-0.34186573970213568</v>
      </c>
      <c r="AO22" s="209">
        <v>0.21763536369036565</v>
      </c>
      <c r="AP22" s="209">
        <v>0.9665625730060553</v>
      </c>
    </row>
    <row r="23" spans="1:42" ht="12" customHeight="1">
      <c r="A23" s="182" t="s">
        <v>555</v>
      </c>
      <c r="B23" s="208"/>
      <c r="C23" s="208"/>
      <c r="D23" s="208"/>
      <c r="E23" s="208"/>
      <c r="F23" s="208"/>
      <c r="G23" s="208"/>
      <c r="H23" s="208"/>
      <c r="I23" s="208"/>
      <c r="J23" s="208"/>
      <c r="K23" s="208"/>
      <c r="L23" s="208"/>
      <c r="M23" s="208"/>
      <c r="N23" s="208"/>
      <c r="O23" s="208"/>
      <c r="P23" s="208"/>
      <c r="Q23" s="208"/>
      <c r="R23" s="208"/>
      <c r="S23" s="208"/>
      <c r="T23" s="208"/>
      <c r="U23" s="208"/>
      <c r="W23" s="209">
        <v>0.74441666992247724</v>
      </c>
      <c r="X23" s="209">
        <v>2.4901549734535632E-2</v>
      </c>
      <c r="Y23" s="209">
        <v>-1.4098950204594196</v>
      </c>
      <c r="Z23" s="209">
        <v>0.86276959359528926</v>
      </c>
      <c r="AA23" s="209">
        <v>-0.66261616390085054</v>
      </c>
      <c r="AB23" s="209">
        <v>0.3560589115545903</v>
      </c>
      <c r="AC23" s="209">
        <v>-0.36300227521295619</v>
      </c>
      <c r="AD23" s="209">
        <v>0.73036914598274971</v>
      </c>
      <c r="AE23" s="209">
        <v>-0.64663595098590709</v>
      </c>
      <c r="AF23" s="209">
        <v>-1.5758624563600574</v>
      </c>
      <c r="AG23" s="209">
        <v>-2.1583823124868911</v>
      </c>
      <c r="AH23" s="209">
        <v>1.4217190377492526</v>
      </c>
      <c r="AI23" s="209">
        <v>0.26427302960834365</v>
      </c>
      <c r="AJ23" s="209">
        <v>-0.88319305952461447</v>
      </c>
      <c r="AK23" s="209">
        <v>0.78302166539115625</v>
      </c>
      <c r="AL23" s="209">
        <v>1.3673194308236696</v>
      </c>
      <c r="AM23" s="209">
        <v>0.22062398122411353</v>
      </c>
      <c r="AN23" s="209">
        <v>3.7428524062068494E-2</v>
      </c>
      <c r="AO23" s="209">
        <v>0.24610889848004217</v>
      </c>
      <c r="AP23" s="209">
        <v>0.91479673884166557</v>
      </c>
    </row>
    <row r="24" spans="1:42" ht="12" customHeight="1">
      <c r="A24" s="182"/>
      <c r="B24" s="210"/>
      <c r="C24" s="210"/>
      <c r="D24" s="210"/>
      <c r="E24" s="210"/>
      <c r="F24" s="210"/>
      <c r="G24" s="210"/>
      <c r="H24" s="210"/>
      <c r="I24" s="210"/>
      <c r="J24" s="210"/>
      <c r="K24" s="210"/>
      <c r="L24" s="210"/>
      <c r="M24" s="210"/>
      <c r="N24" s="210"/>
      <c r="O24" s="210"/>
      <c r="P24" s="210"/>
      <c r="Q24" s="210"/>
      <c r="R24" s="210"/>
      <c r="S24" s="210"/>
      <c r="T24" s="210"/>
      <c r="U24" s="210"/>
      <c r="W24" s="209"/>
      <c r="X24" s="209"/>
      <c r="Y24" s="209"/>
      <c r="Z24" s="209"/>
      <c r="AA24" s="209"/>
      <c r="AB24" s="209"/>
      <c r="AC24" s="209"/>
      <c r="AD24" s="209"/>
      <c r="AE24" s="209"/>
      <c r="AF24" s="209"/>
      <c r="AG24" s="209"/>
      <c r="AH24" s="209"/>
      <c r="AI24" s="209"/>
      <c r="AJ24" s="209"/>
      <c r="AK24" s="209"/>
      <c r="AL24" s="209"/>
      <c r="AM24" s="209"/>
      <c r="AN24" s="209"/>
      <c r="AO24" s="209"/>
      <c r="AP24" s="209"/>
    </row>
    <row r="25" spans="1:42" ht="12" customHeight="1">
      <c r="A25" s="186" t="s">
        <v>556</v>
      </c>
      <c r="B25" s="210"/>
      <c r="C25" s="210"/>
      <c r="D25" s="210"/>
      <c r="E25" s="210"/>
      <c r="F25" s="210"/>
      <c r="G25" s="210"/>
      <c r="H25" s="210"/>
      <c r="I25" s="210"/>
      <c r="J25" s="210"/>
      <c r="K25" s="210"/>
      <c r="L25" s="210"/>
      <c r="M25" s="210"/>
      <c r="N25" s="210"/>
      <c r="O25" s="210"/>
      <c r="P25" s="210"/>
      <c r="Q25" s="210"/>
      <c r="R25" s="210"/>
      <c r="S25" s="210"/>
      <c r="T25" s="210"/>
      <c r="U25" s="210"/>
      <c r="W25" s="209"/>
      <c r="X25" s="209"/>
      <c r="Y25" s="209"/>
      <c r="Z25" s="209"/>
      <c r="AA25" s="209"/>
      <c r="AB25" s="209"/>
      <c r="AC25" s="209"/>
      <c r="AD25" s="209"/>
      <c r="AE25" s="209"/>
      <c r="AF25" s="209"/>
      <c r="AG25" s="209"/>
      <c r="AH25" s="209"/>
      <c r="AI25" s="209"/>
      <c r="AJ25" s="209"/>
      <c r="AK25" s="209"/>
      <c r="AL25" s="209"/>
      <c r="AM25" s="209"/>
      <c r="AN25" s="209"/>
      <c r="AO25" s="209"/>
      <c r="AP25" s="209"/>
    </row>
    <row r="26" spans="1:42" ht="12" customHeight="1">
      <c r="A26" s="182" t="s">
        <v>512</v>
      </c>
      <c r="B26" s="208"/>
      <c r="C26" s="208"/>
      <c r="D26" s="208"/>
      <c r="E26" s="208"/>
      <c r="F26" s="208"/>
      <c r="G26" s="208"/>
      <c r="H26" s="208"/>
      <c r="I26" s="208"/>
      <c r="J26" s="208"/>
      <c r="K26" s="208"/>
      <c r="L26" s="208"/>
      <c r="M26" s="208"/>
      <c r="N26" s="208"/>
      <c r="O26" s="208"/>
      <c r="P26" s="208"/>
      <c r="Q26" s="208"/>
      <c r="R26" s="208"/>
      <c r="S26" s="208"/>
      <c r="T26" s="208"/>
      <c r="U26" s="208"/>
      <c r="W26" s="209">
        <v>-0.14319000163351653</v>
      </c>
      <c r="X26" s="209">
        <v>-4.6049323419487816E-2</v>
      </c>
      <c r="Y26" s="209">
        <v>-6.4879696464747019E-2</v>
      </c>
      <c r="Z26" s="209">
        <v>-0.27495011019182702</v>
      </c>
      <c r="AA26" s="209">
        <v>-7.6585157415826194E-2</v>
      </c>
      <c r="AB26" s="209">
        <v>0.74224952195280802</v>
      </c>
      <c r="AC26" s="209">
        <v>1.0762037837953671</v>
      </c>
      <c r="AD26" s="209">
        <v>1.3416370596381213</v>
      </c>
      <c r="AE26" s="209">
        <v>1.5708656080872407</v>
      </c>
      <c r="AF26" s="209">
        <v>0.89910150305533287</v>
      </c>
      <c r="AG26" s="209">
        <v>0.73422589315746778</v>
      </c>
      <c r="AH26" s="209">
        <v>0.46646326593418852</v>
      </c>
      <c r="AI26" s="209">
        <v>0.88688304602374401</v>
      </c>
      <c r="AJ26" s="209">
        <v>0.16352054279838274</v>
      </c>
      <c r="AK26" s="209">
        <v>-9.9529896936716197E-2</v>
      </c>
      <c r="AL26" s="209">
        <v>-0.69362074504961868</v>
      </c>
      <c r="AM26" s="209">
        <v>-0.70649626405612076</v>
      </c>
      <c r="AN26" s="209">
        <v>-0.77002022321683583</v>
      </c>
      <c r="AO26" s="209">
        <v>-1.3812062172795676</v>
      </c>
      <c r="AP26" s="209">
        <v>-1.1048706541703308</v>
      </c>
    </row>
    <row r="27" spans="1:42" ht="12" customHeight="1">
      <c r="A27" s="182" t="s">
        <v>557</v>
      </c>
      <c r="B27" s="208"/>
      <c r="C27" s="208"/>
      <c r="D27" s="208"/>
      <c r="E27" s="208"/>
      <c r="F27" s="208"/>
      <c r="G27" s="208"/>
      <c r="H27" s="208"/>
      <c r="I27" s="208"/>
      <c r="J27" s="208"/>
      <c r="K27" s="208"/>
      <c r="L27" s="208"/>
      <c r="M27" s="208"/>
      <c r="N27" s="208"/>
      <c r="O27" s="208"/>
      <c r="P27" s="208"/>
      <c r="Q27" s="208"/>
      <c r="R27" s="208"/>
      <c r="S27" s="208"/>
      <c r="T27" s="208"/>
      <c r="U27" s="208"/>
      <c r="W27" s="209" t="s">
        <v>551</v>
      </c>
      <c r="X27" s="209" t="s">
        <v>551</v>
      </c>
      <c r="Y27" s="209" t="s">
        <v>551</v>
      </c>
      <c r="Z27" s="209" t="s">
        <v>551</v>
      </c>
      <c r="AA27" s="209" t="s">
        <v>551</v>
      </c>
      <c r="AB27" s="209" t="s">
        <v>551</v>
      </c>
      <c r="AC27" s="209" t="s">
        <v>551</v>
      </c>
      <c r="AD27" s="209" t="s">
        <v>551</v>
      </c>
      <c r="AE27" s="209" t="s">
        <v>551</v>
      </c>
      <c r="AF27" s="209" t="s">
        <v>551</v>
      </c>
      <c r="AG27" s="209" t="s">
        <v>551</v>
      </c>
      <c r="AH27" s="209" t="s">
        <v>551</v>
      </c>
      <c r="AI27" s="209">
        <v>1.650417601018231</v>
      </c>
      <c r="AJ27" s="209">
        <v>1.0336867255056741</v>
      </c>
      <c r="AK27" s="209">
        <v>0.12508665908024702</v>
      </c>
      <c r="AL27" s="209">
        <v>-0.5033001477360306</v>
      </c>
      <c r="AM27" s="209">
        <v>-0.52867084729622027</v>
      </c>
      <c r="AN27" s="209">
        <v>-0.68872568806485135</v>
      </c>
      <c r="AO27" s="209">
        <v>-1.0884943025070499</v>
      </c>
      <c r="AP27" s="209">
        <v>-1.132154613315226</v>
      </c>
    </row>
    <row r="28" spans="1:42" ht="12" customHeight="1">
      <c r="A28" s="182" t="s">
        <v>558</v>
      </c>
      <c r="B28" s="208"/>
      <c r="C28" s="208"/>
      <c r="D28" s="208"/>
      <c r="E28" s="208"/>
      <c r="F28" s="208"/>
      <c r="G28" s="208"/>
      <c r="H28" s="208"/>
      <c r="I28" s="208"/>
      <c r="J28" s="208"/>
      <c r="K28" s="208"/>
      <c r="L28" s="208"/>
      <c r="M28" s="208"/>
      <c r="N28" s="208"/>
      <c r="O28" s="208"/>
      <c r="P28" s="208"/>
      <c r="Q28" s="208"/>
      <c r="R28" s="208"/>
      <c r="S28" s="208"/>
      <c r="T28" s="208"/>
      <c r="U28" s="208"/>
      <c r="W28" s="209">
        <v>-4.4781353617062376E-2</v>
      </c>
      <c r="X28" s="209">
        <v>0.2563827767219633</v>
      </c>
      <c r="Y28" s="209">
        <v>6.3600802924576816E-2</v>
      </c>
      <c r="Z28" s="209">
        <v>-0.25430295073982095</v>
      </c>
      <c r="AA28" s="209">
        <v>0.42465076458934681</v>
      </c>
      <c r="AB28" s="209">
        <v>1.4560752215998876</v>
      </c>
      <c r="AC28" s="209">
        <v>0.65004472578775863</v>
      </c>
      <c r="AD28" s="209">
        <v>0.53614034375321606</v>
      </c>
      <c r="AE28" s="209">
        <v>0.47595619665829808</v>
      </c>
      <c r="AF28" s="209">
        <v>-1.0217894927092128</v>
      </c>
      <c r="AG28" s="209">
        <v>-0.1791743441352143</v>
      </c>
      <c r="AH28" s="209">
        <v>-0.35020635654469645</v>
      </c>
      <c r="AI28" s="209">
        <v>0.79377881366630521</v>
      </c>
      <c r="AJ28" s="209">
        <v>-1.107562976182062</v>
      </c>
      <c r="AK28" s="209">
        <v>-0.34237315338743884</v>
      </c>
      <c r="AL28" s="209">
        <v>-0.8926710306661424</v>
      </c>
      <c r="AM28" s="209">
        <v>7.3499725998924625E-2</v>
      </c>
      <c r="AN28" s="209">
        <v>-1.0694615232469427E-2</v>
      </c>
      <c r="AO28" s="209">
        <v>-0.92108877753293683</v>
      </c>
      <c r="AP28" s="209">
        <v>0.55426352566211745</v>
      </c>
    </row>
    <row r="29" spans="1:42" ht="12" customHeight="1">
      <c r="A29" s="182"/>
      <c r="B29" s="210"/>
      <c r="C29" s="210"/>
      <c r="D29" s="210"/>
      <c r="E29" s="210"/>
      <c r="F29" s="210"/>
      <c r="G29" s="210"/>
      <c r="H29" s="210"/>
      <c r="I29" s="210"/>
      <c r="J29" s="210"/>
      <c r="K29" s="210"/>
      <c r="L29" s="210"/>
      <c r="M29" s="210"/>
      <c r="N29" s="210"/>
      <c r="O29" s="210"/>
      <c r="P29" s="210"/>
      <c r="Q29" s="210"/>
      <c r="R29" s="210"/>
      <c r="S29" s="210"/>
      <c r="T29" s="210"/>
      <c r="U29" s="210"/>
      <c r="W29" s="209"/>
      <c r="X29" s="209"/>
      <c r="Y29" s="209"/>
      <c r="Z29" s="209"/>
      <c r="AA29" s="209"/>
      <c r="AB29" s="209"/>
      <c r="AC29" s="209"/>
      <c r="AD29" s="209"/>
      <c r="AE29" s="209"/>
      <c r="AF29" s="209"/>
      <c r="AG29" s="209"/>
      <c r="AH29" s="209"/>
      <c r="AI29" s="209"/>
      <c r="AJ29" s="209"/>
      <c r="AK29" s="209"/>
      <c r="AL29" s="209"/>
      <c r="AM29" s="209"/>
      <c r="AN29" s="209"/>
      <c r="AO29" s="209"/>
      <c r="AP29" s="209"/>
    </row>
    <row r="30" spans="1:42" ht="12" customHeight="1">
      <c r="A30" s="186" t="s">
        <v>559</v>
      </c>
      <c r="B30" s="210"/>
      <c r="C30" s="210"/>
      <c r="D30" s="210"/>
      <c r="E30" s="210"/>
      <c r="F30" s="210"/>
      <c r="G30" s="210"/>
      <c r="H30" s="210"/>
      <c r="I30" s="210"/>
      <c r="J30" s="210"/>
      <c r="K30" s="210"/>
      <c r="L30" s="210"/>
      <c r="M30" s="210"/>
      <c r="N30" s="210"/>
      <c r="O30" s="210"/>
      <c r="P30" s="210"/>
      <c r="Q30" s="210"/>
      <c r="R30" s="210"/>
      <c r="S30" s="210"/>
      <c r="T30" s="210"/>
      <c r="U30" s="210"/>
      <c r="W30" s="209"/>
      <c r="X30" s="209"/>
      <c r="Y30" s="209"/>
      <c r="Z30" s="209"/>
      <c r="AA30" s="209"/>
      <c r="AB30" s="209"/>
      <c r="AC30" s="209"/>
      <c r="AD30" s="209"/>
      <c r="AE30" s="209"/>
      <c r="AF30" s="209"/>
      <c r="AG30" s="209"/>
      <c r="AH30" s="209"/>
      <c r="AI30" s="209"/>
      <c r="AJ30" s="209"/>
      <c r="AK30" s="209"/>
      <c r="AL30" s="209"/>
      <c r="AM30" s="209"/>
      <c r="AN30" s="209"/>
      <c r="AO30" s="209"/>
      <c r="AP30" s="209"/>
    </row>
    <row r="31" spans="1:42" ht="12" customHeight="1">
      <c r="A31" s="182" t="s">
        <v>560</v>
      </c>
      <c r="B31" s="208"/>
      <c r="C31" s="208"/>
      <c r="D31" s="208"/>
      <c r="E31" s="208"/>
      <c r="F31" s="208"/>
      <c r="G31" s="208"/>
      <c r="H31" s="208"/>
      <c r="I31" s="208"/>
      <c r="J31" s="208"/>
      <c r="K31" s="208"/>
      <c r="L31" s="208"/>
      <c r="M31" s="208"/>
      <c r="N31" s="208"/>
      <c r="O31" s="208"/>
      <c r="P31" s="208"/>
      <c r="Q31" s="208"/>
      <c r="R31" s="208"/>
      <c r="S31" s="208"/>
      <c r="T31" s="208"/>
      <c r="U31" s="208"/>
      <c r="W31" s="209">
        <v>1.2327009009380478</v>
      </c>
      <c r="X31" s="209">
        <v>1.0476603092335319</v>
      </c>
      <c r="Y31" s="209">
        <v>0.92095869698363997</v>
      </c>
      <c r="Z31" s="209">
        <v>1.1456289975451104</v>
      </c>
      <c r="AA31" s="209">
        <v>1.5528839989104939</v>
      </c>
      <c r="AB31" s="209">
        <v>2.0247338064224403</v>
      </c>
      <c r="AC31" s="209">
        <v>2.1767106430518677</v>
      </c>
      <c r="AD31" s="209">
        <v>1.7710872024113791</v>
      </c>
      <c r="AE31" s="209">
        <v>0.90697654055694443</v>
      </c>
      <c r="AF31" s="209">
        <v>-0.6274177190265039</v>
      </c>
      <c r="AG31" s="209">
        <v>-1.4899112435429249</v>
      </c>
      <c r="AH31" s="209">
        <v>-1.5766087420750521</v>
      </c>
      <c r="AI31" s="209">
        <v>-1.6401988018382185</v>
      </c>
      <c r="AJ31" s="209">
        <v>-1.2863273083569444</v>
      </c>
      <c r="AK31" s="209">
        <v>-1.0456261037380754</v>
      </c>
      <c r="AL31" s="209">
        <v>-0.94596732093211666</v>
      </c>
      <c r="AM31" s="209">
        <v>-0.85512356659486899</v>
      </c>
      <c r="AN31" s="209">
        <v>-0.72350442345605559</v>
      </c>
      <c r="AO31" s="209">
        <v>-0.41378585144185565</v>
      </c>
      <c r="AP31" s="209">
        <v>-0.24766469116554443</v>
      </c>
    </row>
    <row r="32" spans="1:42" ht="12" customHeight="1">
      <c r="A32" s="182" t="s">
        <v>561</v>
      </c>
      <c r="B32" s="208"/>
      <c r="C32" s="208"/>
      <c r="D32" s="208"/>
      <c r="E32" s="208"/>
      <c r="F32" s="208"/>
      <c r="G32" s="208"/>
      <c r="H32" s="208"/>
      <c r="I32" s="208"/>
      <c r="J32" s="208"/>
      <c r="K32" s="208"/>
      <c r="L32" s="208"/>
      <c r="M32" s="208"/>
      <c r="N32" s="208"/>
      <c r="O32" s="208"/>
      <c r="P32" s="208"/>
      <c r="Q32" s="208"/>
      <c r="R32" s="208"/>
      <c r="S32" s="208"/>
      <c r="T32" s="208"/>
      <c r="U32" s="208"/>
      <c r="W32" s="209">
        <v>0.95402578430764973</v>
      </c>
      <c r="X32" s="209">
        <v>1.1319339071289303</v>
      </c>
      <c r="Y32" s="209">
        <v>1.2482993817964079</v>
      </c>
      <c r="Z32" s="209">
        <v>1.7525976434860806</v>
      </c>
      <c r="AA32" s="209">
        <v>2.2894382044751409</v>
      </c>
      <c r="AB32" s="209">
        <v>2.7532076510824073</v>
      </c>
      <c r="AC32" s="209">
        <v>2.7823420128469922</v>
      </c>
      <c r="AD32" s="209">
        <v>2.0665656874677838</v>
      </c>
      <c r="AE32" s="209">
        <v>1.1408409124155765</v>
      </c>
      <c r="AF32" s="209">
        <v>-2.6184057772943459E-2</v>
      </c>
      <c r="AG32" s="209">
        <v>-0.64103629869009382</v>
      </c>
      <c r="AH32" s="209">
        <v>-1.0268797954962681</v>
      </c>
      <c r="AI32" s="209">
        <v>-1.2383585589639199</v>
      </c>
      <c r="AJ32" s="209">
        <v>-1.2412830482365185</v>
      </c>
      <c r="AK32" s="209">
        <v>-1.1926761854377463</v>
      </c>
      <c r="AL32" s="209">
        <v>-1.1855306301569348</v>
      </c>
      <c r="AM32" s="209">
        <v>-1.0689476451769897</v>
      </c>
      <c r="AN32" s="209">
        <v>-0.86533914614802721</v>
      </c>
      <c r="AO32" s="209">
        <v>-0.67690243973111908</v>
      </c>
      <c r="AP32" s="209">
        <v>-0.56329107798574218</v>
      </c>
    </row>
    <row r="33" spans="1:42" ht="12" customHeight="1">
      <c r="A33" s="182" t="s">
        <v>563</v>
      </c>
      <c r="B33" s="208"/>
      <c r="C33" s="208"/>
      <c r="D33" s="208"/>
      <c r="E33" s="208"/>
      <c r="F33" s="208"/>
      <c r="G33" s="208"/>
      <c r="H33" s="208"/>
      <c r="I33" s="208"/>
      <c r="J33" s="208"/>
      <c r="K33" s="208"/>
      <c r="L33" s="208"/>
      <c r="M33" s="208"/>
      <c r="N33" s="208"/>
      <c r="O33" s="208"/>
      <c r="P33" s="208"/>
      <c r="Q33" s="208"/>
      <c r="R33" s="208"/>
      <c r="S33" s="208"/>
      <c r="T33" s="208"/>
      <c r="U33" s="208"/>
      <c r="W33" s="209">
        <v>0.93265394158100945</v>
      </c>
      <c r="X33" s="209">
        <v>1.0663037502867343</v>
      </c>
      <c r="Y33" s="209">
        <v>1.3102745301212351</v>
      </c>
      <c r="Z33" s="209">
        <v>1.8431492512834156</v>
      </c>
      <c r="AA33" s="209">
        <v>2.2328414354486736</v>
      </c>
      <c r="AB33" s="209">
        <v>2.4150171424407429</v>
      </c>
      <c r="AC33" s="209">
        <v>3.0215669194414194</v>
      </c>
      <c r="AD33" s="209">
        <v>2.2842415231695496</v>
      </c>
      <c r="AE33" s="209">
        <v>1.0242447782280868</v>
      </c>
      <c r="AF33" s="209">
        <v>-0.1878967126284227</v>
      </c>
      <c r="AG33" s="209">
        <v>-0.75401622491668674</v>
      </c>
      <c r="AH33" s="209">
        <v>-1.1184634452153086</v>
      </c>
      <c r="AI33" s="209">
        <v>-1.2182457217508014</v>
      </c>
      <c r="AJ33" s="209">
        <v>-1.234341182584179</v>
      </c>
      <c r="AK33" s="209">
        <v>-1.1891685053047889</v>
      </c>
      <c r="AL33" s="209">
        <v>-1.1076852348358146</v>
      </c>
      <c r="AM33" s="209">
        <v>-0.97964009552742659</v>
      </c>
      <c r="AN33" s="209">
        <v>-0.76522556371136041</v>
      </c>
      <c r="AO33" s="209">
        <v>-0.59148081239391803</v>
      </c>
      <c r="AP33" s="209">
        <v>-0.43616610199837641</v>
      </c>
    </row>
    <row r="34" spans="1:42" ht="12" customHeight="1">
      <c r="A34" s="182" t="s">
        <v>562</v>
      </c>
      <c r="B34" s="208"/>
      <c r="C34" s="208"/>
      <c r="D34" s="208"/>
      <c r="E34" s="208"/>
      <c r="F34" s="208"/>
      <c r="G34" s="208"/>
      <c r="H34" s="208"/>
      <c r="I34" s="208"/>
      <c r="J34" s="208"/>
      <c r="K34" s="208"/>
      <c r="L34" s="208"/>
      <c r="M34" s="208"/>
      <c r="N34" s="208"/>
      <c r="O34" s="208"/>
      <c r="P34" s="208"/>
      <c r="Q34" s="208"/>
      <c r="R34" s="208"/>
      <c r="S34" s="208"/>
      <c r="T34" s="208"/>
      <c r="U34" s="208"/>
      <c r="W34" s="209">
        <v>0.91804811406504017</v>
      </c>
      <c r="X34" s="209">
        <v>0.98141577104804023</v>
      </c>
      <c r="Y34" s="209">
        <v>0.93820178656245512</v>
      </c>
      <c r="Z34" s="209">
        <v>0.71951454984206431</v>
      </c>
      <c r="AA34" s="209">
        <v>1.1416566924199301</v>
      </c>
      <c r="AB34" s="209">
        <v>1.452713229779115</v>
      </c>
      <c r="AC34" s="209">
        <v>1.9807745671085899</v>
      </c>
      <c r="AD34" s="209">
        <v>2.1489870940947551</v>
      </c>
      <c r="AE34" s="209">
        <v>1.667955211080109</v>
      </c>
      <c r="AF34" s="209">
        <v>0.10211489387837515</v>
      </c>
      <c r="AG34" s="209">
        <v>-1.2811068083276735</v>
      </c>
      <c r="AH34" s="209">
        <v>-1.3693419651228071</v>
      </c>
      <c r="AI34" s="209">
        <v>-0.91721311057311161</v>
      </c>
      <c r="AJ34" s="209">
        <v>-0.57495021394061685</v>
      </c>
      <c r="AK34" s="209">
        <v>-0.31120961978262157</v>
      </c>
      <c r="AL34" s="209">
        <v>-0.13808657653956607</v>
      </c>
      <c r="AM34" s="209">
        <v>0.24241045512074488</v>
      </c>
      <c r="AN34" s="209">
        <v>0.78666084400143177</v>
      </c>
      <c r="AO34" s="209">
        <v>1.1872384302606367</v>
      </c>
      <c r="AP34" s="209">
        <v>1.8830342075764421</v>
      </c>
    </row>
    <row r="35" spans="1:42" ht="12" customHeight="1">
      <c r="A35" s="182" t="s">
        <v>564</v>
      </c>
      <c r="B35" s="208"/>
      <c r="C35" s="208"/>
      <c r="D35" s="208"/>
      <c r="E35" s="208"/>
      <c r="F35" s="208"/>
      <c r="G35" s="208"/>
      <c r="H35" s="208"/>
      <c r="I35" s="208"/>
      <c r="J35" s="208"/>
      <c r="K35" s="208"/>
      <c r="L35" s="208"/>
      <c r="M35" s="208"/>
      <c r="N35" s="208"/>
      <c r="O35" s="208"/>
      <c r="P35" s="208"/>
      <c r="Q35" s="208"/>
      <c r="R35" s="208"/>
      <c r="S35" s="208"/>
      <c r="T35" s="208"/>
      <c r="U35" s="208"/>
      <c r="W35" s="209">
        <v>1.0859069062807913</v>
      </c>
      <c r="X35" s="209">
        <v>0.32162903610244475</v>
      </c>
      <c r="Y35" s="209">
        <v>-0.17934702079606918</v>
      </c>
      <c r="Z35" s="209">
        <v>0.49125257702372799</v>
      </c>
      <c r="AA35" s="209">
        <v>0.20813982655965116</v>
      </c>
      <c r="AB35" s="209">
        <v>-2.2261528328345707E-2</v>
      </c>
      <c r="AC35" s="209">
        <v>0.54988243331935249</v>
      </c>
      <c r="AD35" s="209">
        <v>-0.13405501049031474</v>
      </c>
      <c r="AE35" s="209">
        <v>-1.468652557307389</v>
      </c>
      <c r="AF35" s="209">
        <v>-2.5956735893582854</v>
      </c>
      <c r="AG35" s="209">
        <v>-2.0697255024659094</v>
      </c>
      <c r="AH35" s="209">
        <v>-2.4102447321850731</v>
      </c>
      <c r="AI35" s="209">
        <v>-2.0727540222094558</v>
      </c>
      <c r="AJ35" s="209">
        <v>-0.70365128556992607</v>
      </c>
      <c r="AK35" s="209">
        <v>0.70641335798559224</v>
      </c>
      <c r="AL35" s="209">
        <v>0.23446754785075039</v>
      </c>
      <c r="AM35" s="209">
        <v>-0.13743084205859937</v>
      </c>
      <c r="AN35" s="209">
        <v>0.18359650270794869</v>
      </c>
      <c r="AO35" s="209">
        <v>0.11841129866555863</v>
      </c>
      <c r="AP35" s="209">
        <v>-0.55822901584209195</v>
      </c>
    </row>
    <row r="36" spans="1:42" ht="12" customHeight="1">
      <c r="A36" s="182" t="s">
        <v>565</v>
      </c>
      <c r="B36" s="208"/>
      <c r="C36" s="208"/>
      <c r="D36" s="208"/>
      <c r="E36" s="208"/>
      <c r="F36" s="208"/>
      <c r="G36" s="208"/>
      <c r="H36" s="208"/>
      <c r="I36" s="208"/>
      <c r="J36" s="208"/>
      <c r="K36" s="208"/>
      <c r="L36" s="208"/>
      <c r="M36" s="208"/>
      <c r="N36" s="208"/>
      <c r="O36" s="208"/>
      <c r="P36" s="208"/>
      <c r="Q36" s="208"/>
      <c r="R36" s="208"/>
      <c r="S36" s="208"/>
      <c r="T36" s="208"/>
      <c r="U36" s="208"/>
      <c r="W36" s="209">
        <v>-0.1168595098010061</v>
      </c>
      <c r="X36" s="209">
        <v>-6.6945736767429542E-2</v>
      </c>
      <c r="Y36" s="209">
        <v>-3.0490790691166336E-2</v>
      </c>
      <c r="Z36" s="209">
        <v>0.44826322171109112</v>
      </c>
      <c r="AA36" s="209">
        <v>0.82213824212409203</v>
      </c>
      <c r="AB36" s="209">
        <v>1.0119615951946541</v>
      </c>
      <c r="AC36" s="209">
        <v>1.5926069921983776</v>
      </c>
      <c r="AD36" s="209">
        <v>1.872954115983283</v>
      </c>
      <c r="AE36" s="209">
        <v>1.0347445676397409</v>
      </c>
      <c r="AF36" s="209">
        <v>4.3435695235236431E-2</v>
      </c>
      <c r="AG36" s="209">
        <v>-0.37558471879832261</v>
      </c>
      <c r="AH36" s="209">
        <v>-1.1527456934841536</v>
      </c>
      <c r="AI36" s="209">
        <v>-1.7348744255248185</v>
      </c>
      <c r="AJ36" s="209">
        <v>-1.6567908035981704</v>
      </c>
      <c r="AK36" s="209">
        <v>-1.0387675979433812</v>
      </c>
      <c r="AL36" s="209">
        <v>-0.61297804624169872</v>
      </c>
      <c r="AM36" s="209">
        <v>-0.38683019938068958</v>
      </c>
      <c r="AN36" s="209">
        <v>-1.8850269325741402E-2</v>
      </c>
      <c r="AO36" s="209">
        <v>0.36561336147008378</v>
      </c>
      <c r="AP36" s="209">
        <v>0.35202918173974956</v>
      </c>
    </row>
    <row r="37" spans="1:42" ht="12" customHeight="1">
      <c r="A37" s="182" t="s">
        <v>566</v>
      </c>
      <c r="B37" s="208"/>
      <c r="C37" s="208"/>
      <c r="D37" s="208"/>
      <c r="E37" s="208"/>
      <c r="F37" s="208"/>
      <c r="G37" s="208"/>
      <c r="H37" s="208"/>
      <c r="I37" s="208"/>
      <c r="J37" s="208"/>
      <c r="K37" s="208"/>
      <c r="L37" s="208"/>
      <c r="M37" s="208"/>
      <c r="N37" s="208"/>
      <c r="O37" s="208"/>
      <c r="P37" s="208"/>
      <c r="Q37" s="208"/>
      <c r="R37" s="208"/>
      <c r="S37" s="208"/>
      <c r="T37" s="208"/>
      <c r="U37" s="208"/>
      <c r="W37" s="209">
        <v>0.63174738031208122</v>
      </c>
      <c r="X37" s="209">
        <v>0.58104886548830714</v>
      </c>
      <c r="Y37" s="209">
        <v>0.68193201863139097</v>
      </c>
      <c r="Z37" s="209">
        <v>1.1678282455062223</v>
      </c>
      <c r="AA37" s="209">
        <v>1.6725881042384798</v>
      </c>
      <c r="AB37" s="209">
        <v>1.9607076727250965</v>
      </c>
      <c r="AC37" s="209">
        <v>2.3157890621916404</v>
      </c>
      <c r="AD37" s="209">
        <v>2.1796438679761718</v>
      </c>
      <c r="AE37" s="209">
        <v>1.7896036048430906</v>
      </c>
      <c r="AF37" s="209">
        <v>1.7135609987399147</v>
      </c>
      <c r="AG37" s="209">
        <v>1.4211923491718272</v>
      </c>
      <c r="AH37" s="209">
        <v>0.82413070967290192</v>
      </c>
      <c r="AI37" s="209">
        <v>0.38950243441588789</v>
      </c>
      <c r="AJ37" s="209">
        <v>0.28537164801303017</v>
      </c>
      <c r="AK37" s="209">
        <v>0.44205766264428031</v>
      </c>
      <c r="AL37" s="209">
        <v>0.48494577125375771</v>
      </c>
      <c r="AM37" s="209">
        <v>0.43873555135387893</v>
      </c>
      <c r="AN37" s="209">
        <v>0.52118035882652647</v>
      </c>
      <c r="AO37" s="209">
        <v>0.60994245598944852</v>
      </c>
      <c r="AP37" s="209">
        <v>0.54827796692816444</v>
      </c>
    </row>
    <row r="38" spans="1:42" ht="12" customHeight="1">
      <c r="A38" s="182" t="s">
        <v>734</v>
      </c>
      <c r="B38" s="208"/>
      <c r="C38" s="208"/>
      <c r="D38" s="208"/>
      <c r="E38" s="208"/>
      <c r="F38" s="208"/>
      <c r="G38" s="208"/>
      <c r="H38" s="208"/>
      <c r="I38" s="208"/>
      <c r="J38" s="208"/>
      <c r="K38" s="208"/>
      <c r="L38" s="208"/>
      <c r="M38" s="208"/>
      <c r="N38" s="208"/>
      <c r="O38" s="208"/>
      <c r="P38" s="208"/>
      <c r="Q38" s="208"/>
      <c r="R38" s="208"/>
      <c r="S38" s="208"/>
      <c r="T38" s="208"/>
      <c r="U38" s="208"/>
      <c r="W38" s="209">
        <v>2.5004937171734065</v>
      </c>
      <c r="X38" s="209">
        <v>0.5470095002030092</v>
      </c>
      <c r="Y38" s="209">
        <v>1.2239143124319631</v>
      </c>
      <c r="Z38" s="209">
        <v>0.65662092815724904</v>
      </c>
      <c r="AA38" s="209">
        <v>0.11563874269866814</v>
      </c>
      <c r="AB38" s="209">
        <v>-0.24572231974309167</v>
      </c>
      <c r="AC38" s="209">
        <v>0.38039041554411618</v>
      </c>
      <c r="AD38" s="209">
        <v>0.87744998794647944</v>
      </c>
      <c r="AE38" s="209">
        <v>-0.77495143241271314</v>
      </c>
      <c r="AF38" s="209">
        <v>-2.4722727595884217</v>
      </c>
      <c r="AG38" s="209">
        <v>-1.6639803694828588</v>
      </c>
      <c r="AH38" s="209">
        <v>-2.0560874507273088E-2</v>
      </c>
      <c r="AI38" s="209">
        <v>-1.1185459942351259</v>
      </c>
      <c r="AJ38" s="209">
        <v>-0.39459585730302399</v>
      </c>
      <c r="AK38" s="209">
        <v>0.18849116386608308</v>
      </c>
      <c r="AL38" s="209">
        <v>-3.8503809488421178E-2</v>
      </c>
      <c r="AM38" s="209">
        <v>0.19974308576319413</v>
      </c>
      <c r="AN38" s="209">
        <v>-0.88098423950778526</v>
      </c>
      <c r="AO38" s="209">
        <v>-0.79082751421437536</v>
      </c>
      <c r="AP38" s="209">
        <v>-1.5036307944515821</v>
      </c>
    </row>
    <row r="39" spans="1:42" ht="12" customHeight="1">
      <c r="A39" s="182" t="s">
        <v>735</v>
      </c>
      <c r="B39" s="208"/>
      <c r="C39" s="208"/>
      <c r="D39" s="208"/>
      <c r="E39" s="208"/>
      <c r="F39" s="208"/>
      <c r="G39" s="208"/>
      <c r="H39" s="208"/>
      <c r="I39" s="208"/>
      <c r="J39" s="208"/>
      <c r="K39" s="208"/>
      <c r="L39" s="208"/>
      <c r="M39" s="208"/>
      <c r="N39" s="208"/>
      <c r="O39" s="208"/>
      <c r="P39" s="208"/>
      <c r="Q39" s="208"/>
      <c r="R39" s="208"/>
      <c r="S39" s="208"/>
      <c r="T39" s="208"/>
      <c r="U39" s="208"/>
      <c r="W39" s="209">
        <v>0.9578274689735703</v>
      </c>
      <c r="X39" s="209">
        <v>0.56443380576975866</v>
      </c>
      <c r="Y39" s="209">
        <v>0.72451252725503545</v>
      </c>
      <c r="Z39" s="209">
        <v>0.90057861536995476</v>
      </c>
      <c r="AA39" s="209">
        <v>1.1091540733360232</v>
      </c>
      <c r="AB39" s="209">
        <v>1.3366209695584583</v>
      </c>
      <c r="AC39" s="209">
        <v>1.5751071138236714</v>
      </c>
      <c r="AD39" s="209">
        <v>1.2645484917740151</v>
      </c>
      <c r="AE39" s="209">
        <v>0.26426406163185229</v>
      </c>
      <c r="AF39" s="209">
        <v>-1.0234337842387105</v>
      </c>
      <c r="AG39" s="209">
        <v>-1.1661439743367836</v>
      </c>
      <c r="AH39" s="209">
        <v>-0.84567349044867623</v>
      </c>
      <c r="AI39" s="209">
        <v>-1.2126987564899296</v>
      </c>
      <c r="AJ39" s="209">
        <v>-0.97078160389196699</v>
      </c>
      <c r="AK39" s="209">
        <v>-0.82110881715035</v>
      </c>
      <c r="AL39" s="209">
        <v>-0.81366748414643209</v>
      </c>
      <c r="AM39" s="209">
        <v>-0.70651394560747882</v>
      </c>
      <c r="AN39" s="209">
        <v>-0.93346737038926453</v>
      </c>
      <c r="AO39" s="209">
        <v>-0.80829101954710891</v>
      </c>
      <c r="AP39" s="209">
        <v>-0.92396914826330767</v>
      </c>
    </row>
    <row r="40" spans="1:42" ht="12" customHeight="1">
      <c r="A40" s="182" t="s">
        <v>567</v>
      </c>
      <c r="B40" s="208"/>
      <c r="C40" s="208"/>
      <c r="D40" s="208"/>
      <c r="E40" s="208"/>
      <c r="F40" s="208"/>
      <c r="G40" s="208"/>
      <c r="H40" s="208"/>
      <c r="I40" s="208"/>
      <c r="J40" s="208"/>
      <c r="K40" s="208"/>
      <c r="L40" s="208"/>
      <c r="M40" s="208"/>
      <c r="N40" s="208"/>
      <c r="O40" s="208"/>
      <c r="P40" s="208"/>
      <c r="Q40" s="208"/>
      <c r="R40" s="208"/>
      <c r="S40" s="208"/>
      <c r="T40" s="208"/>
      <c r="U40" s="208"/>
      <c r="W40" s="209">
        <v>0.30378371111484681</v>
      </c>
      <c r="X40" s="209">
        <v>-0.45960677694230589</v>
      </c>
      <c r="Y40" s="209">
        <v>-0.31414577374368435</v>
      </c>
      <c r="Z40" s="209">
        <v>0.56195647232171786</v>
      </c>
      <c r="AA40" s="209">
        <v>1.0172087581165861</v>
      </c>
      <c r="AB40" s="209">
        <v>1.1782678885871098</v>
      </c>
      <c r="AC40" s="209">
        <v>0.38070434401250924</v>
      </c>
      <c r="AD40" s="209">
        <v>-1.0096027280986544</v>
      </c>
      <c r="AE40" s="209">
        <v>-2.1527836986091526</v>
      </c>
      <c r="AF40" s="209">
        <v>-3.8240526420276653</v>
      </c>
      <c r="AG40" s="209">
        <v>-2.1487515674046569</v>
      </c>
      <c r="AH40" s="209">
        <v>-0.21440048221036434</v>
      </c>
      <c r="AI40" s="209">
        <v>-0.15678495214614566</v>
      </c>
      <c r="AJ40" s="209">
        <v>0.88410360811779554</v>
      </c>
      <c r="AK40" s="209">
        <v>0.60192754154797645</v>
      </c>
      <c r="AL40" s="209">
        <v>0.25025577145082295</v>
      </c>
      <c r="AM40" s="209">
        <v>0.22827659224216962</v>
      </c>
      <c r="AN40" s="209">
        <v>0.32994496245256899</v>
      </c>
      <c r="AO40" s="209">
        <v>0.77401377948536254</v>
      </c>
      <c r="AP40" s="209">
        <v>0.41597145918105588</v>
      </c>
    </row>
    <row r="41" spans="1:42" ht="12" customHeight="1">
      <c r="A41" s="182" t="s">
        <v>568</v>
      </c>
      <c r="B41" s="208"/>
      <c r="C41" s="208"/>
      <c r="D41" s="208"/>
      <c r="E41" s="208"/>
      <c r="F41" s="208"/>
      <c r="G41" s="208"/>
      <c r="H41" s="208"/>
      <c r="I41" s="208"/>
      <c r="J41" s="208"/>
      <c r="K41" s="208"/>
      <c r="L41" s="208"/>
      <c r="M41" s="208"/>
      <c r="N41" s="208"/>
      <c r="O41" s="208"/>
      <c r="P41" s="208"/>
      <c r="Q41" s="208"/>
      <c r="R41" s="208"/>
      <c r="S41" s="208"/>
      <c r="T41" s="208"/>
      <c r="U41" s="208"/>
      <c r="W41" s="209">
        <v>0.28161246739318063</v>
      </c>
      <c r="X41" s="209">
        <v>0.52738878197376526</v>
      </c>
      <c r="Y41" s="209">
        <v>0.34264226525091784</v>
      </c>
      <c r="Z41" s="209">
        <v>1.5071880440712626</v>
      </c>
      <c r="AA41" s="209">
        <v>1.6048776401817402</v>
      </c>
      <c r="AB41" s="209">
        <v>1.3855235132459618</v>
      </c>
      <c r="AC41" s="209">
        <v>8.0780861133373072E-2</v>
      </c>
      <c r="AD41" s="209">
        <v>-2.1553863960101589</v>
      </c>
      <c r="AE41" s="209">
        <v>-2.7856362460249695</v>
      </c>
      <c r="AF41" s="209">
        <v>-3.5100017368398548</v>
      </c>
      <c r="AG41" s="209">
        <v>-1.8524196954026289</v>
      </c>
      <c r="AH41" s="209">
        <v>-1.1649522392112364</v>
      </c>
      <c r="AI41" s="209">
        <v>-0.64152209621356815</v>
      </c>
      <c r="AJ41" s="209">
        <v>-1.54574587461125E-2</v>
      </c>
      <c r="AK41" s="209">
        <v>0.13923588128391165</v>
      </c>
      <c r="AL41" s="209">
        <v>1.477207654845243E-2</v>
      </c>
      <c r="AM41" s="209">
        <v>0.34329521525851664</v>
      </c>
      <c r="AN41" s="209">
        <v>0.60453942669366756</v>
      </c>
      <c r="AO41" s="209">
        <v>0.55899481784756155</v>
      </c>
      <c r="AP41" s="209">
        <v>0.33437462022290565</v>
      </c>
    </row>
    <row r="42" spans="1:42" ht="12" customHeight="1">
      <c r="A42" s="182" t="s">
        <v>570</v>
      </c>
      <c r="B42" s="208"/>
      <c r="C42" s="208"/>
      <c r="D42" s="208"/>
      <c r="E42" s="208"/>
      <c r="F42" s="208"/>
      <c r="G42" s="208"/>
      <c r="H42" s="208"/>
      <c r="I42" s="208"/>
      <c r="J42" s="208"/>
      <c r="K42" s="208"/>
      <c r="L42" s="208"/>
      <c r="M42" s="208"/>
      <c r="N42" s="208"/>
      <c r="O42" s="208"/>
      <c r="P42" s="208"/>
      <c r="Q42" s="208"/>
      <c r="R42" s="208"/>
      <c r="S42" s="208"/>
      <c r="T42" s="208"/>
      <c r="U42" s="208"/>
      <c r="W42" s="209">
        <v>0.44504285171361202</v>
      </c>
      <c r="X42" s="209">
        <v>0.37443226263608897</v>
      </c>
      <c r="Y42" s="209">
        <v>0.69328753056851355</v>
      </c>
      <c r="Z42" s="209">
        <v>1.5282923594440885</v>
      </c>
      <c r="AA42" s="209">
        <v>1.1144589265956215</v>
      </c>
      <c r="AB42" s="209">
        <v>0.51468427584301446</v>
      </c>
      <c r="AC42" s="209">
        <v>1.741231743760226</v>
      </c>
      <c r="AD42" s="209">
        <v>-2.1429044640453405</v>
      </c>
      <c r="AE42" s="209">
        <v>-3.6535557138980028</v>
      </c>
      <c r="AF42" s="209">
        <v>-3.5152420305873235</v>
      </c>
      <c r="AG42" s="209">
        <v>-1.6480765319608937</v>
      </c>
      <c r="AH42" s="209">
        <v>-1.0651930417327105</v>
      </c>
      <c r="AI42" s="209">
        <v>-0.30024499339287419</v>
      </c>
      <c r="AJ42" s="209">
        <v>-5.8369112768495116E-2</v>
      </c>
      <c r="AK42" s="209">
        <v>0.1187111684670976</v>
      </c>
      <c r="AL42" s="209">
        <v>0.22365788713525986</v>
      </c>
      <c r="AM42" s="209">
        <v>0.35823336278889245</v>
      </c>
      <c r="AN42" s="209">
        <v>0.60786256299825459</v>
      </c>
      <c r="AO42" s="209">
        <v>0.49031670000449512</v>
      </c>
      <c r="AP42" s="209">
        <v>0.43704926067694766</v>
      </c>
    </row>
    <row r="43" spans="1:42" ht="12" customHeight="1">
      <c r="A43" s="182" t="s">
        <v>569</v>
      </c>
      <c r="B43" s="208"/>
      <c r="C43" s="208"/>
      <c r="D43" s="208"/>
      <c r="E43" s="208"/>
      <c r="F43" s="208"/>
      <c r="G43" s="208"/>
      <c r="H43" s="208"/>
      <c r="I43" s="208"/>
      <c r="J43" s="208"/>
      <c r="K43" s="208"/>
      <c r="L43" s="208"/>
      <c r="M43" s="208"/>
      <c r="N43" s="208"/>
      <c r="O43" s="208"/>
      <c r="P43" s="208"/>
      <c r="Q43" s="208"/>
      <c r="R43" s="208"/>
      <c r="S43" s="208"/>
      <c r="T43" s="208"/>
      <c r="U43" s="208"/>
      <c r="W43" s="209">
        <v>6.7872988767794393E-2</v>
      </c>
      <c r="X43" s="209">
        <v>8.4223225547700828E-2</v>
      </c>
      <c r="Y43" s="209">
        <v>-0.11800952943435955</v>
      </c>
      <c r="Z43" s="209">
        <v>-0.45096029596544501</v>
      </c>
      <c r="AA43" s="209">
        <v>0.76497791875166166</v>
      </c>
      <c r="AB43" s="209">
        <v>0.55419914228812839</v>
      </c>
      <c r="AC43" s="209">
        <v>0.96595371781939254</v>
      </c>
      <c r="AD43" s="209">
        <v>0.28316055297407289</v>
      </c>
      <c r="AE43" s="209">
        <v>-0.94874471590721621</v>
      </c>
      <c r="AF43" s="209">
        <v>-3.0071085696680262</v>
      </c>
      <c r="AG43" s="209">
        <v>-2.6605998734919489</v>
      </c>
      <c r="AH43" s="209">
        <v>-0.20343470757224391</v>
      </c>
      <c r="AI43" s="209">
        <v>0.82187604202464681</v>
      </c>
      <c r="AJ43" s="209">
        <v>0.61341147868906043</v>
      </c>
      <c r="AK43" s="209">
        <v>0.46441976362307313</v>
      </c>
      <c r="AL43" s="209">
        <v>0.29247798529479563</v>
      </c>
      <c r="AM43" s="209">
        <v>0.68595862991031875</v>
      </c>
      <c r="AN43" s="209">
        <v>0.99667154549249326</v>
      </c>
      <c r="AO43" s="209">
        <v>0.72406036884158664</v>
      </c>
      <c r="AP43" s="209">
        <v>1.2842205172081691</v>
      </c>
    </row>
    <row r="44" spans="1:42" ht="12" customHeight="1">
      <c r="A44" s="182"/>
      <c r="B44" s="210"/>
      <c r="C44" s="210"/>
      <c r="D44" s="210"/>
      <c r="E44" s="210"/>
      <c r="F44" s="210"/>
      <c r="G44" s="210"/>
      <c r="H44" s="210"/>
      <c r="I44" s="210"/>
      <c r="J44" s="210"/>
      <c r="K44" s="210"/>
      <c r="L44" s="210"/>
      <c r="M44" s="210"/>
      <c r="N44" s="210"/>
      <c r="O44" s="210"/>
      <c r="P44" s="210"/>
      <c r="Q44" s="210"/>
      <c r="R44" s="210"/>
      <c r="S44" s="210"/>
      <c r="T44" s="210"/>
      <c r="U44" s="210"/>
      <c r="W44" s="209"/>
      <c r="X44" s="209"/>
      <c r="Y44" s="209"/>
      <c r="Z44" s="209"/>
      <c r="AA44" s="209"/>
      <c r="AB44" s="209"/>
      <c r="AC44" s="209"/>
      <c r="AD44" s="209"/>
      <c r="AE44" s="209"/>
      <c r="AF44" s="209"/>
      <c r="AG44" s="209"/>
      <c r="AH44" s="209"/>
      <c r="AI44" s="209"/>
      <c r="AJ44" s="209"/>
      <c r="AK44" s="209"/>
      <c r="AL44" s="209"/>
      <c r="AM44" s="209"/>
      <c r="AN44" s="209"/>
      <c r="AO44" s="209"/>
      <c r="AP44" s="209"/>
    </row>
    <row r="45" spans="1:42" ht="12" customHeight="1">
      <c r="A45" s="186" t="s">
        <v>571</v>
      </c>
      <c r="B45" s="210"/>
      <c r="C45" s="210"/>
      <c r="D45" s="210"/>
      <c r="E45" s="210"/>
      <c r="F45" s="210"/>
      <c r="G45" s="210"/>
      <c r="H45" s="210"/>
      <c r="I45" s="210"/>
      <c r="J45" s="210"/>
      <c r="K45" s="210"/>
      <c r="L45" s="210"/>
      <c r="M45" s="210"/>
      <c r="N45" s="210"/>
      <c r="O45" s="210"/>
      <c r="P45" s="210"/>
      <c r="Q45" s="210"/>
      <c r="R45" s="210"/>
      <c r="S45" s="210"/>
      <c r="T45" s="210"/>
      <c r="U45" s="210"/>
      <c r="W45" s="209"/>
      <c r="X45" s="209"/>
      <c r="Y45" s="209"/>
      <c r="Z45" s="209"/>
      <c r="AA45" s="209"/>
      <c r="AB45" s="209"/>
      <c r="AC45" s="209"/>
      <c r="AD45" s="209"/>
      <c r="AE45" s="209"/>
      <c r="AF45" s="209"/>
      <c r="AG45" s="209"/>
      <c r="AH45" s="209"/>
      <c r="AI45" s="209"/>
      <c r="AJ45" s="209"/>
      <c r="AK45" s="209"/>
      <c r="AL45" s="209"/>
      <c r="AM45" s="209"/>
      <c r="AN45" s="209"/>
      <c r="AO45" s="209"/>
      <c r="AP45" s="209"/>
    </row>
    <row r="46" spans="1:42" ht="12" customHeight="1">
      <c r="A46" s="182" t="s">
        <v>572</v>
      </c>
      <c r="B46" s="208"/>
      <c r="C46" s="208"/>
      <c r="D46" s="208"/>
      <c r="E46" s="208"/>
      <c r="F46" s="208"/>
      <c r="G46" s="208"/>
      <c r="H46" s="208"/>
      <c r="I46" s="208"/>
      <c r="J46" s="208"/>
      <c r="K46" s="208"/>
      <c r="L46" s="208"/>
      <c r="M46" s="208"/>
      <c r="N46" s="208"/>
      <c r="O46" s="208"/>
      <c r="P46" s="208"/>
      <c r="Q46" s="208"/>
      <c r="R46" s="208"/>
      <c r="S46" s="208"/>
      <c r="T46" s="208"/>
      <c r="U46" s="208"/>
      <c r="W46" s="209" t="s">
        <v>551</v>
      </c>
      <c r="X46" s="209" t="s">
        <v>551</v>
      </c>
      <c r="Y46" s="209" t="s">
        <v>551</v>
      </c>
      <c r="Z46" s="209">
        <v>0.8876408021503186</v>
      </c>
      <c r="AA46" s="209">
        <v>1.2799806688560911</v>
      </c>
      <c r="AB46" s="209">
        <v>1.6560408394880515</v>
      </c>
      <c r="AC46" s="209">
        <v>1.8381450571913245</v>
      </c>
      <c r="AD46" s="209">
        <v>1.0672902253501038</v>
      </c>
      <c r="AE46" s="209">
        <v>0.35915255407320684</v>
      </c>
      <c r="AF46" s="209">
        <v>-0.47121194319962284</v>
      </c>
      <c r="AG46" s="209">
        <v>-0.75132716988975579</v>
      </c>
      <c r="AH46" s="209">
        <v>-0.84406067802482565</v>
      </c>
      <c r="AI46" s="209">
        <v>-0.73232571125861579</v>
      </c>
      <c r="AJ46" s="209">
        <v>-0.85016718919641532</v>
      </c>
      <c r="AK46" s="209">
        <v>-0.81422475813479844</v>
      </c>
      <c r="AL46" s="209">
        <v>-0.79783058900652704</v>
      </c>
      <c r="AM46" s="209">
        <v>-0.69403766261521094</v>
      </c>
      <c r="AN46" s="209">
        <v>-0.60676628553624579</v>
      </c>
      <c r="AO46" s="209">
        <v>-0.52629816024707665</v>
      </c>
      <c r="AP46" s="209">
        <v>-0.53126901395378989</v>
      </c>
    </row>
    <row r="47" spans="1:42" ht="12" customHeight="1">
      <c r="A47" s="182" t="s">
        <v>573</v>
      </c>
      <c r="B47" s="208"/>
      <c r="C47" s="208"/>
      <c r="D47" s="208"/>
      <c r="E47" s="208"/>
      <c r="F47" s="208"/>
      <c r="G47" s="208"/>
      <c r="H47" s="208"/>
      <c r="I47" s="208"/>
      <c r="J47" s="208"/>
      <c r="K47" s="208"/>
      <c r="L47" s="208"/>
      <c r="M47" s="208"/>
      <c r="N47" s="208"/>
      <c r="O47" s="208"/>
      <c r="P47" s="208"/>
      <c r="Q47" s="208"/>
      <c r="R47" s="208"/>
      <c r="S47" s="208"/>
      <c r="T47" s="208"/>
      <c r="U47" s="208"/>
      <c r="W47" s="209">
        <v>-0.51441734521346039</v>
      </c>
      <c r="X47" s="209">
        <v>-0.4155227814196395</v>
      </c>
      <c r="Y47" s="209">
        <v>-0.4078389675348213</v>
      </c>
      <c r="Z47" s="209">
        <v>-0.31601593015141688</v>
      </c>
      <c r="AA47" s="209">
        <v>-5.0111055381239403E-2</v>
      </c>
      <c r="AB47" s="209">
        <v>0.2989949688530264</v>
      </c>
      <c r="AC47" s="209">
        <v>0.83488003599738136</v>
      </c>
      <c r="AD47" s="209">
        <v>1.4022456114880153</v>
      </c>
      <c r="AE47" s="209">
        <v>2.0079815588177179</v>
      </c>
      <c r="AF47" s="209">
        <v>2.3672135695516756</v>
      </c>
      <c r="AG47" s="209">
        <v>1.5403111051166301</v>
      </c>
      <c r="AH47" s="209">
        <v>0.95661233254820932</v>
      </c>
      <c r="AI47" s="209">
        <v>0.85079839733533213</v>
      </c>
      <c r="AJ47" s="209">
        <v>0.53445923385452287</v>
      </c>
      <c r="AK47" s="209">
        <v>-3.2869828741256622E-2</v>
      </c>
      <c r="AL47" s="209">
        <v>-0.57640900154978414</v>
      </c>
      <c r="AM47" s="209">
        <v>-0.82768202436825211</v>
      </c>
      <c r="AN47" s="209">
        <v>-0.93298209741401816</v>
      </c>
      <c r="AO47" s="209">
        <v>-0.99918715092753962</v>
      </c>
      <c r="AP47" s="209">
        <v>-1.0238633416467746</v>
      </c>
    </row>
    <row r="48" spans="1:42" ht="12" customHeight="1">
      <c r="A48" s="182" t="s">
        <v>574</v>
      </c>
      <c r="B48" s="208"/>
      <c r="C48" s="208"/>
      <c r="D48" s="208"/>
      <c r="E48" s="208"/>
      <c r="F48" s="208"/>
      <c r="G48" s="208"/>
      <c r="H48" s="208"/>
      <c r="I48" s="208"/>
      <c r="J48" s="208"/>
      <c r="K48" s="208"/>
      <c r="L48" s="208"/>
      <c r="M48" s="208"/>
      <c r="N48" s="208"/>
      <c r="O48" s="208"/>
      <c r="P48" s="208"/>
      <c r="Q48" s="208"/>
      <c r="R48" s="208"/>
      <c r="S48" s="208"/>
      <c r="T48" s="208"/>
      <c r="U48" s="208"/>
      <c r="W48" s="209">
        <v>-0.96090508262534025</v>
      </c>
      <c r="X48" s="209">
        <v>-0.83904186574233408</v>
      </c>
      <c r="Y48" s="209">
        <v>-0.78685533215483616</v>
      </c>
      <c r="Z48" s="209">
        <v>-0.67468862443925948</v>
      </c>
      <c r="AA48" s="209">
        <v>-0.35878952833393446</v>
      </c>
      <c r="AB48" s="209">
        <v>1.578857914613668E-2</v>
      </c>
      <c r="AC48" s="209">
        <v>0.46650988670272298</v>
      </c>
      <c r="AD48" s="209">
        <v>0.90194950428063969</v>
      </c>
      <c r="AE48" s="209">
        <v>1.4851736517856144</v>
      </c>
      <c r="AF48" s="209">
        <v>2.0177421031290441</v>
      </c>
      <c r="AG48" s="209">
        <v>1.6225062898142433</v>
      </c>
      <c r="AH48" s="209">
        <v>1.3247836271555866</v>
      </c>
      <c r="AI48" s="209">
        <v>1.1513702304751354</v>
      </c>
      <c r="AJ48" s="209">
        <v>0.74976967820595408</v>
      </c>
      <c r="AK48" s="209">
        <v>0.22994667008512759</v>
      </c>
      <c r="AL48" s="209">
        <v>-0.27485729542882426</v>
      </c>
      <c r="AM48" s="209">
        <v>-0.55111074502128354</v>
      </c>
      <c r="AN48" s="209">
        <v>-0.70211813148451152</v>
      </c>
      <c r="AO48" s="209">
        <v>-0.84202779155332774</v>
      </c>
      <c r="AP48" s="209">
        <v>-0.8970467201185528</v>
      </c>
    </row>
    <row r="49" spans="1:42" ht="12" customHeight="1">
      <c r="A49" s="182" t="s">
        <v>575</v>
      </c>
      <c r="B49" s="208"/>
      <c r="C49" s="208"/>
      <c r="D49" s="208"/>
      <c r="E49" s="208"/>
      <c r="F49" s="208"/>
      <c r="G49" s="208"/>
      <c r="H49" s="208"/>
      <c r="I49" s="208"/>
      <c r="J49" s="208"/>
      <c r="K49" s="208"/>
      <c r="L49" s="208"/>
      <c r="M49" s="208"/>
      <c r="N49" s="208"/>
      <c r="O49" s="208"/>
      <c r="P49" s="208"/>
      <c r="Q49" s="208"/>
      <c r="R49" s="208"/>
      <c r="S49" s="208"/>
      <c r="T49" s="208"/>
      <c r="U49" s="208"/>
      <c r="W49" s="209" t="s">
        <v>551</v>
      </c>
      <c r="X49" s="209" t="s">
        <v>551</v>
      </c>
      <c r="Y49" s="209" t="s">
        <v>551</v>
      </c>
      <c r="Z49" s="209" t="s">
        <v>551</v>
      </c>
      <c r="AA49" s="209" t="s">
        <v>551</v>
      </c>
      <c r="AB49" s="209" t="s">
        <v>551</v>
      </c>
      <c r="AC49" s="209" t="s">
        <v>551</v>
      </c>
      <c r="AD49" s="209" t="s">
        <v>551</v>
      </c>
      <c r="AE49" s="209" t="s">
        <v>551</v>
      </c>
      <c r="AF49" s="209" t="s">
        <v>551</v>
      </c>
      <c r="AG49" s="209">
        <v>0.2047935996228411</v>
      </c>
      <c r="AH49" s="209">
        <v>0.50603555765508768</v>
      </c>
      <c r="AI49" s="209">
        <v>-0.65090393065627883</v>
      </c>
      <c r="AJ49" s="209">
        <v>-1.7304556511663804</v>
      </c>
      <c r="AK49" s="209">
        <v>-1.069340609864146</v>
      </c>
      <c r="AL49" s="209">
        <v>-0.27814153194301072</v>
      </c>
      <c r="AM49" s="209">
        <v>0.87921594534106173</v>
      </c>
      <c r="AN49" s="209">
        <v>1.106389424863196</v>
      </c>
      <c r="AO49" s="209">
        <v>1.0324071961476291</v>
      </c>
      <c r="AP49" s="209">
        <v>0.66648329077288238</v>
      </c>
    </row>
    <row r="50" spans="1:42">
      <c r="A50" s="3" t="s">
        <v>736</v>
      </c>
    </row>
    <row r="51" spans="1:42">
      <c r="A51" s="3" t="s">
        <v>737</v>
      </c>
    </row>
    <row r="52" spans="1:42">
      <c r="A52" s="3" t="s">
        <v>738</v>
      </c>
    </row>
    <row r="53" spans="1:42">
      <c r="A53" s="3" t="s">
        <v>739</v>
      </c>
    </row>
    <row r="54" spans="1:42">
      <c r="A54" s="3" t="s">
        <v>740</v>
      </c>
    </row>
    <row r="55" spans="1:42">
      <c r="A55" s="3"/>
    </row>
  </sheetData>
  <conditionalFormatting sqref="T7:U8 B26:T28 B11:U23 B46:U49 B31:U43">
    <cfRule type="expression" dxfId="84" priority="2">
      <formula>AND(W7&lt;=-2,W7&lt;&gt;"NA")</formula>
    </cfRule>
    <cfRule type="expression" dxfId="83" priority="4">
      <formula>AND(W7&lt;-1.5,W7&gt;=-1.75)</formula>
    </cfRule>
    <cfRule type="expression" dxfId="82" priority="5">
      <formula>AND(W7&lt;-1.25,W7&gt;=-1.5)</formula>
    </cfRule>
    <cfRule type="expression" dxfId="81" priority="6">
      <formula>AND(W7&lt;-1,W7&gt;=-1.25)</formula>
    </cfRule>
    <cfRule type="expression" dxfId="80" priority="7">
      <formula>AND(W7&lt;-0.75,W7&gt;=-1)</formula>
    </cfRule>
    <cfRule type="expression" dxfId="79" priority="8">
      <formula>AND(W7&lt;-0.5,W7&gt;=-0.75)</formula>
    </cfRule>
    <cfRule type="expression" dxfId="78" priority="9">
      <formula>AND(W7&lt;-0.25,W7&gt;=-0.5)</formula>
    </cfRule>
    <cfRule type="expression" dxfId="77" priority="10">
      <formula>AND(W7&lt;0,W7&gt;=-0.25)</formula>
    </cfRule>
    <cfRule type="expression" dxfId="76" priority="11">
      <formula>AND(W7&lt;0.25,W7&gt;=0)</formula>
    </cfRule>
    <cfRule type="expression" dxfId="75" priority="12">
      <formula>AND(W7&lt;0.5,W7&gt;=0.25)</formula>
    </cfRule>
    <cfRule type="expression" dxfId="74" priority="13">
      <formula>AND(W7&lt;0.75,W7&gt;=0.5)</formula>
    </cfRule>
    <cfRule type="expression" dxfId="73" priority="14">
      <formula>AND(W7&lt;1,W7&gt;=0.75)</formula>
    </cfRule>
    <cfRule type="expression" dxfId="72" priority="15">
      <formula>AND(W7&lt;1.25,W7&gt;=1)</formula>
    </cfRule>
    <cfRule type="expression" dxfId="71" priority="16">
      <formula>AND(W7&lt;1.5,W7&gt;=1.25)</formula>
    </cfRule>
    <cfRule type="expression" dxfId="70" priority="17">
      <formula>AND(W7&lt;1.75,W7&gt;=1.5)</formula>
    </cfRule>
    <cfRule type="expression" dxfId="69" priority="18">
      <formula>AND(W7&lt;2,W7&gt;=1.75)</formula>
    </cfRule>
    <cfRule type="expression" dxfId="68" priority="19">
      <formula>AND(W7&gt;=2,W7&lt;&gt;"NA")</formula>
    </cfRule>
  </conditionalFormatting>
  <conditionalFormatting sqref="T7:U8 B26:T28 B11:U23 B46:U49 B31:U43">
    <cfRule type="expression" dxfId="67" priority="1">
      <formula>W7="NA"</formula>
    </cfRule>
  </conditionalFormatting>
  <conditionalFormatting sqref="T7:U8 B26:T28 B11:U23 B46:U49 B31:U43">
    <cfRule type="expression" dxfId="66" priority="3">
      <formula>AND(W7&lt;-1.75,W7&gt;=-2)</formula>
    </cfRule>
  </conditionalFormatting>
  <conditionalFormatting sqref="B7:S8">
    <cfRule type="expression" dxfId="65" priority="20">
      <formula>AND(W7&lt;=-2,W7&lt;&gt;"NA")</formula>
    </cfRule>
    <cfRule type="expression" dxfId="64" priority="21">
      <formula>AND(W7&lt;-1.5,W7&gt;=-1.75)</formula>
    </cfRule>
    <cfRule type="expression" dxfId="63" priority="22">
      <formula>AND(W7&lt;-1.25,W7&gt;=-1.5)</formula>
    </cfRule>
    <cfRule type="expression" dxfId="62" priority="23">
      <formula>AND(W7&lt;-1,W7&gt;=-1.25)</formula>
    </cfRule>
    <cfRule type="expression" dxfId="61" priority="24">
      <formula>AND(W7&lt;-0.75,W7&gt;=-1)</formula>
    </cfRule>
    <cfRule type="expression" dxfId="60" priority="25">
      <formula>AND(W7&lt;-0.5,W7&gt;=-0.75)</formula>
    </cfRule>
    <cfRule type="expression" dxfId="59" priority="26">
      <formula>AND(W7&lt;-0.25,W7&gt;=-0.5)</formula>
    </cfRule>
    <cfRule type="expression" dxfId="58" priority="27">
      <formula>AND(W7&lt;0,W7&gt;=-0.25)</formula>
    </cfRule>
    <cfRule type="expression" dxfId="57" priority="28">
      <formula>AND(W7&lt;0.25,W7&gt;=0)</formula>
    </cfRule>
    <cfRule type="expression" dxfId="56" priority="29">
      <formula>AND(W7&lt;0.5,W7&gt;=0.25)</formula>
    </cfRule>
    <cfRule type="expression" dxfId="55" priority="30">
      <formula>AND(W7&lt;0.75,W7&gt;=0.5)</formula>
    </cfRule>
    <cfRule type="expression" dxfId="54" priority="31">
      <formula>AND(W7&lt;1,W7&gt;=0.75)</formula>
    </cfRule>
    <cfRule type="expression" dxfId="53" priority="32">
      <formula>AND(W7&lt;1.25,W7&gt;=1)</formula>
    </cfRule>
    <cfRule type="expression" dxfId="52" priority="33">
      <formula>AND(W7&lt;1.5,W7&gt;=1.25)</formula>
    </cfRule>
    <cfRule type="expression" dxfId="51" priority="34">
      <formula>AND(W7&lt;1.75,W7&gt;=1.5)</formula>
    </cfRule>
    <cfRule type="expression" dxfId="50" priority="35">
      <formula>AND(W7&lt;2,W7&gt;=1.75)</formula>
    </cfRule>
    <cfRule type="expression" dxfId="49" priority="36">
      <formula>AND(W7&gt;=2,W7&lt;&gt;"NA")</formula>
    </cfRule>
  </conditionalFormatting>
  <conditionalFormatting sqref="B7:S8">
    <cfRule type="expression" dxfId="48" priority="37">
      <formula>W7="NA"</formula>
    </cfRule>
  </conditionalFormatting>
  <conditionalFormatting sqref="B7:S8">
    <cfRule type="expression" dxfId="47" priority="38">
      <formula>AND(W7&lt;-1.75,W7&gt;=-2)</formula>
    </cfRule>
  </conditionalFormatting>
  <conditionalFormatting sqref="U26:U28">
    <cfRule type="expression" dxfId="46" priority="75">
      <formula>AND(AP26&lt;=-2,AP26&lt;&gt;"NA")</formula>
    </cfRule>
    <cfRule type="expression" dxfId="45" priority="76">
      <formula>AND(AP26&lt;-1.5,AP26&gt;=-1.75)</formula>
    </cfRule>
    <cfRule type="expression" dxfId="44" priority="77">
      <formula>AND(AP26&lt;-1.25,AP26&gt;=-1.5)</formula>
    </cfRule>
    <cfRule type="expression" dxfId="43" priority="78">
      <formula>AND(AP26&lt;-1,AP26&gt;=-1.25)</formula>
    </cfRule>
    <cfRule type="expression" dxfId="42" priority="79">
      <formula>AND(AP26&lt;-0.75,AP26&gt;=-1)</formula>
    </cfRule>
    <cfRule type="expression" dxfId="41" priority="80">
      <formula>AND(AP26&lt;-0.5,AP26&gt;=-0.75)</formula>
    </cfRule>
    <cfRule type="expression" dxfId="40" priority="81">
      <formula>AND(AP26&lt;-0.25,AP26&gt;=-0.5)</formula>
    </cfRule>
    <cfRule type="expression" dxfId="39" priority="82">
      <formula>AND(AP26&lt;0,AP26&gt;=-0.25)</formula>
    </cfRule>
    <cfRule type="expression" dxfId="38" priority="83">
      <formula>AND(AP26&lt;0.25,AP26&gt;=0)</formula>
    </cfRule>
    <cfRule type="expression" dxfId="37" priority="84">
      <formula>AND(AP26&lt;0.5,AP26&gt;=0.25)</formula>
    </cfRule>
    <cfRule type="expression" dxfId="36" priority="85">
      <formula>AND(AP26&lt;0.75,AP26&gt;=0.5)</formula>
    </cfRule>
    <cfRule type="expression" dxfId="35" priority="86">
      <formula>AND(AP26&lt;1,AP26&gt;=0.75)</formula>
    </cfRule>
    <cfRule type="expression" dxfId="34" priority="87">
      <formula>AND(AP26&lt;1.25,AP26&gt;=1)</formula>
    </cfRule>
    <cfRule type="expression" dxfId="33" priority="88">
      <formula>AND(AP26&lt;1.5,AP26&gt;=1.25)</formula>
    </cfRule>
    <cfRule type="expression" dxfId="32" priority="89">
      <formula>AND(AP26&lt;1.75,AP26&gt;=1.5)</formula>
    </cfRule>
    <cfRule type="expression" dxfId="31" priority="90">
      <formula>AND(AP26&lt;2,AP26&gt;=1.75)</formula>
    </cfRule>
    <cfRule type="expression" dxfId="30" priority="91">
      <formula>AND(AP26&gt;=2,AP26&lt;&gt;"NA")</formula>
    </cfRule>
  </conditionalFormatting>
  <conditionalFormatting sqref="U26:U28">
    <cfRule type="expression" dxfId="29" priority="195">
      <formula>AP26="NA"</formula>
    </cfRule>
  </conditionalFormatting>
  <conditionalFormatting sqref="U26:U28">
    <cfRule type="expression" dxfId="28" priority="203">
      <formula>AND(AP26&lt;-1.75,AP26&gt;=-2)</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5721-43DA-45BD-9675-901676378AD4}">
  <dimension ref="A1:U38"/>
  <sheetViews>
    <sheetView showGridLines="0" workbookViewId="0"/>
  </sheetViews>
  <sheetFormatPr defaultRowHeight="15"/>
  <cols>
    <col min="1" max="1" width="9.140625" style="58" customWidth="1"/>
    <col min="2" max="10" width="9.140625" style="58"/>
    <col min="11" max="11" width="19.28515625" style="58" bestFit="1" customWidth="1"/>
    <col min="12" max="12" width="13.28515625" style="58" bestFit="1" customWidth="1"/>
    <col min="13" max="13" width="21" style="58" bestFit="1" customWidth="1"/>
    <col min="14" max="15" width="21" style="58" customWidth="1"/>
    <col min="16" max="16" width="14.140625" style="58" bestFit="1" customWidth="1"/>
    <col min="17" max="17" width="9.85546875" style="58" bestFit="1" customWidth="1"/>
    <col min="18" max="18" width="14.42578125" style="58" bestFit="1" customWidth="1"/>
    <col min="19" max="19" width="7.42578125" style="58" bestFit="1" customWidth="1"/>
    <col min="20" max="20" width="8" style="58" bestFit="1" customWidth="1"/>
    <col min="21" max="16384" width="9.140625" style="58"/>
  </cols>
  <sheetData>
    <row r="1" spans="1:21">
      <c r="A1" s="191" t="s">
        <v>1111</v>
      </c>
      <c r="J1" s="248"/>
      <c r="K1" s="106" t="s">
        <v>576</v>
      </c>
      <c r="L1" s="106" t="s">
        <v>491</v>
      </c>
      <c r="M1" s="90" t="s">
        <v>741</v>
      </c>
      <c r="N1" s="90" t="s">
        <v>742</v>
      </c>
      <c r="O1" s="90" t="s">
        <v>743</v>
      </c>
      <c r="P1" s="90" t="s">
        <v>1113</v>
      </c>
      <c r="Q1" s="90" t="s">
        <v>1114</v>
      </c>
    </row>
    <row r="2" spans="1:21">
      <c r="A2" s="192" t="s">
        <v>1112</v>
      </c>
      <c r="J2" s="248">
        <v>2000</v>
      </c>
      <c r="K2" s="214">
        <v>-8.5996939686317848</v>
      </c>
      <c r="L2" s="214">
        <v>5.1239001997704765</v>
      </c>
      <c r="M2" s="214"/>
      <c r="N2" s="214"/>
      <c r="O2" s="214">
        <v>0.54405576571598591</v>
      </c>
      <c r="P2" s="214">
        <v>3.6107451013728906</v>
      </c>
      <c r="Q2" s="214">
        <v>0.67900709822756833</v>
      </c>
      <c r="R2" s="194"/>
      <c r="S2" s="194"/>
    </row>
    <row r="3" spans="1:21">
      <c r="A3" s="135"/>
      <c r="J3" s="248">
        <f t="shared" ref="J3:J26" si="0">J2+1</f>
        <v>2001</v>
      </c>
      <c r="K3" s="214">
        <v>-6.1635232279508383</v>
      </c>
      <c r="L3" s="214">
        <v>0.87539615057586762</v>
      </c>
      <c r="M3" s="214"/>
      <c r="N3" s="214"/>
      <c r="O3" s="214">
        <v>2.4715931050475382</v>
      </c>
      <c r="P3" s="214">
        <v>3.0348998995130247</v>
      </c>
      <c r="Q3" s="214">
        <v>0.2183659271855917</v>
      </c>
      <c r="R3" s="214"/>
      <c r="S3" s="214"/>
      <c r="T3" s="193"/>
      <c r="U3" s="193"/>
    </row>
    <row r="4" spans="1:21">
      <c r="A4" s="135"/>
      <c r="J4" s="248">
        <f t="shared" si="0"/>
        <v>2002</v>
      </c>
      <c r="K4" s="214">
        <v>-7.2800943371133204</v>
      </c>
      <c r="L4" s="214">
        <v>-1.0745919299210016</v>
      </c>
      <c r="M4" s="214"/>
      <c r="N4" s="214"/>
      <c r="O4" s="214">
        <v>4.4366815324461157</v>
      </c>
      <c r="P4" s="214">
        <v>4.2256643052834111</v>
      </c>
      <c r="Q4" s="214">
        <v>0.30765957069520428</v>
      </c>
      <c r="R4" s="214"/>
      <c r="S4" s="214"/>
      <c r="T4" s="194"/>
      <c r="U4" s="194"/>
    </row>
    <row r="5" spans="1:21">
      <c r="A5" s="135"/>
      <c r="J5" s="248">
        <f t="shared" si="0"/>
        <v>2003</v>
      </c>
      <c r="K5" s="214">
        <v>-8.2238065214931204</v>
      </c>
      <c r="L5" s="214">
        <v>-0.13094718463553032</v>
      </c>
      <c r="M5" s="214"/>
      <c r="N5" s="214"/>
      <c r="O5" s="214">
        <v>3.9187157476114258</v>
      </c>
      <c r="P5" s="214">
        <v>5.7398515931907461</v>
      </c>
      <c r="Q5" s="214">
        <v>1.3038136346735212</v>
      </c>
      <c r="R5" s="214"/>
      <c r="S5" s="214"/>
      <c r="T5" s="194"/>
      <c r="U5" s="194"/>
    </row>
    <row r="6" spans="1:21">
      <c r="A6" s="135"/>
      <c r="J6" s="248">
        <f t="shared" si="0"/>
        <v>2004</v>
      </c>
      <c r="K6" s="214">
        <v>-9.4506440360599786</v>
      </c>
      <c r="L6" s="214">
        <v>1.184633737523217</v>
      </c>
      <c r="M6" s="214"/>
      <c r="N6" s="214"/>
      <c r="O6" s="214">
        <v>4.0967639641816289</v>
      </c>
      <c r="P6" s="214">
        <v>4.5324132099119643</v>
      </c>
      <c r="Q6" s="214">
        <v>0.36316687555683069</v>
      </c>
      <c r="R6" s="214"/>
      <c r="S6" s="214"/>
      <c r="T6" s="194"/>
      <c r="U6" s="194"/>
    </row>
    <row r="7" spans="1:21">
      <c r="A7" s="135"/>
      <c r="J7" s="248">
        <f t="shared" si="0"/>
        <v>2005</v>
      </c>
      <c r="K7" s="214">
        <v>-10.703671814242862</v>
      </c>
      <c r="L7" s="214">
        <v>1.4415064992778579</v>
      </c>
      <c r="M7" s="214"/>
      <c r="N7" s="214"/>
      <c r="O7" s="214">
        <v>2.6663704032885231</v>
      </c>
      <c r="P7" s="214">
        <v>3.0760471058771244</v>
      </c>
      <c r="Q7" s="214">
        <v>-3.5197478057993554</v>
      </c>
      <c r="R7" s="214"/>
      <c r="S7" s="214"/>
      <c r="T7" s="194"/>
      <c r="U7" s="194"/>
    </row>
    <row r="8" spans="1:21">
      <c r="A8" s="135"/>
      <c r="J8" s="248">
        <f t="shared" si="0"/>
        <v>2006</v>
      </c>
      <c r="K8" s="248">
        <v>-12.109236459441657</v>
      </c>
      <c r="L8" s="248">
        <v>2.4205806353549173</v>
      </c>
      <c r="O8" s="58">
        <v>0.7004610629781628</v>
      </c>
      <c r="P8" s="58">
        <v>3.8848355879819629</v>
      </c>
      <c r="Q8" s="58">
        <v>-5.1033591731266146</v>
      </c>
      <c r="T8" s="194"/>
      <c r="U8" s="194"/>
    </row>
    <row r="9" spans="1:21">
      <c r="A9" s="135"/>
      <c r="J9" s="248">
        <f t="shared" si="0"/>
        <v>2007</v>
      </c>
      <c r="K9" s="248">
        <v>-10.223483933317228</v>
      </c>
      <c r="L9" s="248">
        <v>-0.34066199565112348</v>
      </c>
      <c r="O9" s="58">
        <v>-0.30804542159942017</v>
      </c>
      <c r="P9" s="58">
        <v>4.5101473785938637</v>
      </c>
      <c r="Q9" s="58">
        <v>-6.3620439719739075</v>
      </c>
      <c r="T9" s="194"/>
      <c r="U9" s="194"/>
    </row>
    <row r="10" spans="1:21">
      <c r="A10" s="135"/>
      <c r="J10" s="248">
        <f t="shared" si="0"/>
        <v>2008</v>
      </c>
      <c r="K10" s="248">
        <v>-4.3095866314863676</v>
      </c>
      <c r="L10" s="248">
        <v>-7.9678278714644444</v>
      </c>
      <c r="O10" s="58">
        <v>1.6086064267778162</v>
      </c>
      <c r="P10" s="58">
        <v>3.2191248263291397</v>
      </c>
      <c r="Q10" s="58">
        <v>-7.4496832498438561</v>
      </c>
      <c r="T10" s="194"/>
      <c r="U10" s="194"/>
    </row>
    <row r="11" spans="1:21">
      <c r="A11" s="135"/>
      <c r="J11" s="248">
        <f t="shared" si="0"/>
        <v>2009</v>
      </c>
      <c r="K11" s="248">
        <v>3.3142738484585545</v>
      </c>
      <c r="L11" s="248">
        <v>-13.795507301191773</v>
      </c>
      <c r="O11" s="58">
        <v>3.9661527280278253</v>
      </c>
      <c r="P11" s="58">
        <v>2.2515407034952277</v>
      </c>
      <c r="Q11" s="58">
        <v>-4.263540021210166</v>
      </c>
      <c r="T11" s="194"/>
      <c r="U11" s="194"/>
    </row>
    <row r="12" spans="1:21">
      <c r="A12" s="135"/>
      <c r="J12" s="248">
        <f t="shared" si="0"/>
        <v>2010</v>
      </c>
      <c r="K12" s="248">
        <v>4.2152605459057071</v>
      </c>
      <c r="L12" s="248">
        <v>-13.445254342431763</v>
      </c>
      <c r="O12" s="58">
        <v>0.59863523573200994</v>
      </c>
      <c r="P12" s="58">
        <v>5.293889578163772</v>
      </c>
      <c r="Q12" s="58">
        <v>-3.337468982630273</v>
      </c>
      <c r="T12" s="194"/>
      <c r="U12" s="194"/>
    </row>
    <row r="13" spans="1:21">
      <c r="A13" s="135"/>
      <c r="J13" s="248">
        <f t="shared" si="0"/>
        <v>2011</v>
      </c>
      <c r="K13" s="248">
        <v>2.3488817486823153</v>
      </c>
      <c r="L13" s="248">
        <v>-11.587711106538565</v>
      </c>
      <c r="O13" s="58">
        <v>1.7236740056031277</v>
      </c>
      <c r="P13" s="58">
        <v>5.3039775874895145</v>
      </c>
      <c r="Q13" s="58">
        <v>-2.2111777647636082</v>
      </c>
    </row>
    <row r="14" spans="1:21">
      <c r="A14" s="135"/>
      <c r="J14" s="248">
        <f t="shared" si="0"/>
        <v>2012</v>
      </c>
      <c r="K14" s="248">
        <v>4.6135116760739301</v>
      </c>
      <c r="L14" s="248">
        <v>-10.547992853641954</v>
      </c>
      <c r="O14" s="58">
        <v>2.3763221552909926</v>
      </c>
      <c r="P14" s="58">
        <v>-0.64744106626191722</v>
      </c>
      <c r="Q14" s="58">
        <v>-4.2056000885389491</v>
      </c>
    </row>
    <row r="15" spans="1:21">
      <c r="A15" s="135"/>
      <c r="J15" s="248">
        <f t="shared" si="0"/>
        <v>2013</v>
      </c>
      <c r="K15" s="248">
        <v>3.1067691790973941</v>
      </c>
      <c r="L15" s="248">
        <v>-7.8293503895326344</v>
      </c>
      <c r="M15" s="58">
        <v>2.3890361349016862</v>
      </c>
      <c r="N15" s="58">
        <v>2.7818544235866209</v>
      </c>
      <c r="O15" s="58">
        <v>-1.1988989405588535</v>
      </c>
      <c r="P15" s="58">
        <v>-2.4824947612059084E-2</v>
      </c>
      <c r="Q15" s="58">
        <v>-0.7754145401178455</v>
      </c>
    </row>
    <row r="16" spans="1:21">
      <c r="A16" s="3" t="s">
        <v>113</v>
      </c>
      <c r="J16" s="248">
        <f t="shared" si="0"/>
        <v>2014</v>
      </c>
      <c r="K16" s="248">
        <v>2.249593244497035</v>
      </c>
      <c r="L16" s="248">
        <v>-4.5381812314270729</v>
      </c>
      <c r="M16" s="58">
        <v>2.2321128427167234</v>
      </c>
      <c r="N16" s="58">
        <v>2.4855786685312427</v>
      </c>
      <c r="O16" s="58">
        <v>-1.7238365447968911</v>
      </c>
      <c r="P16" s="58">
        <v>-0.23329613145262137</v>
      </c>
      <c r="Q16" s="58">
        <v>0.47197084806841555</v>
      </c>
    </row>
    <row r="17" spans="1:19">
      <c r="A17" s="196" t="s">
        <v>1091</v>
      </c>
      <c r="J17" s="248">
        <f t="shared" si="0"/>
        <v>2015</v>
      </c>
      <c r="K17" s="248">
        <v>2.191742081447964</v>
      </c>
      <c r="L17" s="248">
        <v>-1.5044019279952785</v>
      </c>
      <c r="M17" s="58">
        <v>1.5824808184143222</v>
      </c>
      <c r="N17" s="58">
        <v>2.7807151288609089</v>
      </c>
      <c r="O17" s="58">
        <v>-0.6492228998622861</v>
      </c>
      <c r="P17" s="58">
        <v>-1.112163092661814</v>
      </c>
      <c r="Q17" s="58">
        <v>3.2891501082038168</v>
      </c>
    </row>
    <row r="18" spans="1:19">
      <c r="A18" s="196" t="s">
        <v>1092</v>
      </c>
      <c r="J18" s="248">
        <f t="shared" si="0"/>
        <v>2016</v>
      </c>
      <c r="K18" s="58">
        <v>1.4615870774521582</v>
      </c>
      <c r="L18" s="58">
        <v>-0.92751279671584175</v>
      </c>
      <c r="M18" s="58">
        <v>2.4705205800798264</v>
      </c>
      <c r="N18" s="58">
        <v>3.0717811775825452</v>
      </c>
      <c r="O18" s="58">
        <v>-2.8058827883460209</v>
      </c>
      <c r="P18" s="58">
        <v>7.9712579214375592E-2</v>
      </c>
      <c r="Q18" s="58">
        <v>3.3502058292670429</v>
      </c>
    </row>
    <row r="19" spans="1:19">
      <c r="A19" s="197" t="s">
        <v>1093</v>
      </c>
      <c r="J19" s="248">
        <f t="shared" si="0"/>
        <v>2017</v>
      </c>
      <c r="K19" s="58">
        <v>2.8061210622163029</v>
      </c>
      <c r="L19" s="58">
        <v>-0.10219890734146939</v>
      </c>
      <c r="M19" s="58">
        <v>2.8213421760756709</v>
      </c>
      <c r="N19" s="58">
        <v>1.4177380337582561</v>
      </c>
      <c r="O19" s="58">
        <v>-1.1437579842896362</v>
      </c>
      <c r="P19" s="58">
        <v>-2.1478078877986464</v>
      </c>
      <c r="Q19" s="58">
        <v>3.6514364926204781</v>
      </c>
    </row>
    <row r="20" spans="1:19">
      <c r="A20" s="197" t="s">
        <v>1094</v>
      </c>
      <c r="J20" s="248">
        <f t="shared" si="0"/>
        <v>2018</v>
      </c>
      <c r="K20" s="58">
        <v>1.9998987136635269</v>
      </c>
      <c r="L20" s="58">
        <v>0.42489618150511499</v>
      </c>
      <c r="M20" s="58">
        <v>3.7749417603565281</v>
      </c>
      <c r="N20" s="58">
        <v>1.8935480603666566</v>
      </c>
      <c r="O20" s="58">
        <v>-0.52567608629595874</v>
      </c>
      <c r="P20" s="58">
        <v>-1.0179276815557581</v>
      </c>
      <c r="Q20" s="58">
        <v>6.5496809480401099</v>
      </c>
    </row>
    <row r="21" spans="1:19">
      <c r="A21" s="197"/>
      <c r="J21" s="248">
        <f t="shared" si="0"/>
        <v>2019</v>
      </c>
      <c r="Q21" s="58">
        <v>5.2398266594574157</v>
      </c>
      <c r="R21" s="58">
        <v>40000</v>
      </c>
      <c r="S21" s="58">
        <v>-40000</v>
      </c>
    </row>
    <row r="22" spans="1:19">
      <c r="J22" s="248">
        <f t="shared" si="0"/>
        <v>2020</v>
      </c>
      <c r="Q22" s="58">
        <v>2.4235151239466122</v>
      </c>
      <c r="R22" s="58">
        <v>40000</v>
      </c>
      <c r="S22" s="58">
        <v>-40000</v>
      </c>
    </row>
    <row r="23" spans="1:19">
      <c r="J23" s="248">
        <f t="shared" si="0"/>
        <v>2021</v>
      </c>
      <c r="Q23" s="58">
        <v>2.1968143905875133</v>
      </c>
      <c r="R23" s="58">
        <v>40000</v>
      </c>
      <c r="S23" s="58">
        <v>-40000</v>
      </c>
    </row>
    <row r="24" spans="1:19">
      <c r="J24" s="248">
        <f t="shared" si="0"/>
        <v>2022</v>
      </c>
      <c r="Q24" s="58">
        <v>1.926466788007781</v>
      </c>
      <c r="R24" s="58">
        <v>40000</v>
      </c>
      <c r="S24" s="58">
        <v>-40000</v>
      </c>
    </row>
    <row r="25" spans="1:19">
      <c r="J25" s="248">
        <f t="shared" si="0"/>
        <v>2023</v>
      </c>
      <c r="Q25" s="58">
        <v>1.21253665020405</v>
      </c>
      <c r="R25" s="58">
        <v>40000</v>
      </c>
      <c r="S25" s="58">
        <v>-40000</v>
      </c>
    </row>
    <row r="26" spans="1:19">
      <c r="J26" s="248">
        <f t="shared" si="0"/>
        <v>2024</v>
      </c>
      <c r="Q26" s="58">
        <v>8.4864951446688944E-2</v>
      </c>
      <c r="R26" s="58">
        <v>40000</v>
      </c>
      <c r="S26" s="58">
        <v>-40000</v>
      </c>
    </row>
    <row r="27" spans="1:19">
      <c r="J27" s="248"/>
    </row>
    <row r="28" spans="1:19">
      <c r="J28" s="248"/>
    </row>
    <row r="29" spans="1:19">
      <c r="J29" s="248"/>
    </row>
    <row r="30" spans="1:19">
      <c r="J30" s="248"/>
    </row>
    <row r="31" spans="1:19">
      <c r="J31" s="248"/>
    </row>
    <row r="32" spans="1:19">
      <c r="J32" s="135"/>
    </row>
    <row r="33" spans="10:10">
      <c r="J33" s="135"/>
    </row>
    <row r="34" spans="10:10">
      <c r="J34" s="135"/>
    </row>
    <row r="35" spans="10:10">
      <c r="J35" s="135"/>
    </row>
    <row r="36" spans="10:10">
      <c r="J36" s="135"/>
    </row>
    <row r="37" spans="10:10">
      <c r="J37" s="135"/>
    </row>
    <row r="38" spans="10:10">
      <c r="J38" s="135"/>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1BDA-31AF-4F76-BD7D-9C213CB7219C}">
  <dimension ref="A1:CB230"/>
  <sheetViews>
    <sheetView showGridLines="0" workbookViewId="0">
      <pane xSplit="11" ySplit="1" topLeftCell="L2" activePane="bottomRight" state="frozen"/>
      <selection pane="topRight" activeCell="L1" sqref="L1"/>
      <selection pane="bottomLeft" activeCell="A2" sqref="A2"/>
      <selection pane="bottomRight" activeCell="L2" sqref="L2"/>
    </sheetView>
  </sheetViews>
  <sheetFormatPr defaultRowHeight="15"/>
  <cols>
    <col min="1" max="16384" width="9.140625" style="58"/>
  </cols>
  <sheetData>
    <row r="1" spans="1:80">
      <c r="A1" s="191" t="s">
        <v>1186</v>
      </c>
      <c r="J1" s="135"/>
      <c r="L1" s="135">
        <v>1960</v>
      </c>
      <c r="M1" s="135">
        <v>1961</v>
      </c>
      <c r="N1" s="135">
        <v>1962</v>
      </c>
      <c r="O1" s="135">
        <v>1963</v>
      </c>
      <c r="P1" s="135">
        <v>1964</v>
      </c>
      <c r="Q1" s="135">
        <v>1965</v>
      </c>
      <c r="R1" s="135">
        <v>1966</v>
      </c>
      <c r="S1" s="135">
        <v>1967</v>
      </c>
      <c r="T1" s="135">
        <v>1968</v>
      </c>
      <c r="U1" s="135">
        <v>1969</v>
      </c>
      <c r="V1" s="135">
        <v>1970</v>
      </c>
      <c r="W1" s="135">
        <v>1971</v>
      </c>
      <c r="X1" s="135">
        <v>1972</v>
      </c>
      <c r="Y1" s="135">
        <v>1973</v>
      </c>
      <c r="Z1" s="135">
        <v>1974</v>
      </c>
      <c r="AA1" s="135">
        <v>1975</v>
      </c>
      <c r="AB1" s="135">
        <v>1976</v>
      </c>
      <c r="AC1" s="135">
        <v>1977</v>
      </c>
      <c r="AD1" s="135">
        <v>1978</v>
      </c>
      <c r="AE1" s="135">
        <v>1979</v>
      </c>
      <c r="AF1" s="135">
        <v>1980</v>
      </c>
      <c r="AG1" s="135">
        <v>1981</v>
      </c>
      <c r="AH1" s="135">
        <v>1982</v>
      </c>
      <c r="AI1" s="135">
        <v>1983</v>
      </c>
      <c r="AJ1" s="135">
        <v>1984</v>
      </c>
      <c r="AK1" s="135">
        <v>1985</v>
      </c>
      <c r="AL1" s="135">
        <v>1986</v>
      </c>
      <c r="AM1" s="135">
        <v>1987</v>
      </c>
      <c r="AN1" s="135">
        <v>1988</v>
      </c>
      <c r="AO1" s="135">
        <v>1989</v>
      </c>
      <c r="AP1" s="135">
        <v>1990</v>
      </c>
      <c r="AQ1" s="135">
        <v>1991</v>
      </c>
      <c r="AR1" s="135">
        <v>1992</v>
      </c>
      <c r="AS1" s="135">
        <v>1993</v>
      </c>
      <c r="AT1" s="135">
        <v>1994</v>
      </c>
      <c r="AU1" s="135">
        <v>1995</v>
      </c>
      <c r="AV1" s="135">
        <v>1996</v>
      </c>
      <c r="AW1" s="135">
        <v>1997</v>
      </c>
      <c r="AX1" s="135">
        <v>1998</v>
      </c>
      <c r="AY1" s="135">
        <v>1999</v>
      </c>
      <c r="AZ1" s="135">
        <v>2000</v>
      </c>
      <c r="BA1" s="135">
        <v>2001</v>
      </c>
      <c r="BB1" s="135">
        <v>2002</v>
      </c>
      <c r="BC1" s="135">
        <v>2003</v>
      </c>
      <c r="BD1" s="135">
        <v>2004</v>
      </c>
      <c r="BE1" s="135">
        <v>2005</v>
      </c>
      <c r="BF1" s="135">
        <v>2006</v>
      </c>
      <c r="BG1" s="135">
        <v>2007</v>
      </c>
      <c r="BH1" s="135">
        <v>2008</v>
      </c>
      <c r="BI1" s="135">
        <v>2009</v>
      </c>
      <c r="BJ1" s="135">
        <v>2010</v>
      </c>
      <c r="BK1" s="135">
        <v>2011</v>
      </c>
      <c r="BL1" s="135">
        <v>2012</v>
      </c>
      <c r="BM1" s="135">
        <v>2013</v>
      </c>
      <c r="BN1" s="135">
        <v>2014</v>
      </c>
      <c r="BO1" s="135">
        <v>2015</v>
      </c>
      <c r="BP1" s="135">
        <v>2016</v>
      </c>
      <c r="BQ1" s="135">
        <v>2017</v>
      </c>
      <c r="BR1" s="135">
        <v>2018</v>
      </c>
      <c r="BT1" s="333" t="s">
        <v>1180</v>
      </c>
      <c r="BU1" s="333" t="s">
        <v>1181</v>
      </c>
      <c r="BV1" s="333" t="s">
        <v>1182</v>
      </c>
      <c r="CA1" s="58" t="s">
        <v>1179</v>
      </c>
    </row>
    <row r="2" spans="1:80">
      <c r="A2" s="192" t="s">
        <v>1187</v>
      </c>
      <c r="J2" s="135" t="s">
        <v>1117</v>
      </c>
      <c r="K2" s="93"/>
      <c r="L2" s="93"/>
      <c r="M2" s="93"/>
      <c r="N2" s="93"/>
      <c r="CA2" s="58" t="s">
        <v>1140</v>
      </c>
    </row>
    <row r="3" spans="1:80">
      <c r="A3" s="188" t="s">
        <v>1115</v>
      </c>
      <c r="B3" s="165"/>
      <c r="C3" s="165"/>
      <c r="D3" s="165"/>
      <c r="J3" s="135" t="s">
        <v>1035</v>
      </c>
      <c r="K3" s="93" t="s">
        <v>1118</v>
      </c>
      <c r="L3" s="93"/>
      <c r="M3" s="93"/>
      <c r="N3" s="93"/>
      <c r="O3" s="193"/>
      <c r="P3" s="193"/>
      <c r="Q3" s="193"/>
      <c r="R3" s="193"/>
      <c r="S3" s="193"/>
      <c r="CA3" s="58" t="s">
        <v>1141</v>
      </c>
      <c r="CB3" s="58">
        <v>1.3501770246496569</v>
      </c>
    </row>
    <row r="4" spans="1:80">
      <c r="A4" s="135"/>
      <c r="J4" s="135" t="s">
        <v>103</v>
      </c>
      <c r="K4" s="93"/>
      <c r="L4" s="135">
        <v>72.128799999999998</v>
      </c>
      <c r="M4" s="135">
        <v>76.813299999999998</v>
      </c>
      <c r="N4" s="135">
        <v>79.151700000000005</v>
      </c>
      <c r="O4" s="135">
        <v>82.929000000000002</v>
      </c>
      <c r="P4" s="135">
        <v>87.2577</v>
      </c>
      <c r="Q4" s="135">
        <v>91.128799999999998</v>
      </c>
      <c r="R4" s="135">
        <v>96.2239</v>
      </c>
      <c r="S4" s="135">
        <v>98.730400000000003</v>
      </c>
      <c r="T4" s="135">
        <v>102.2653</v>
      </c>
      <c r="U4" s="135">
        <v>105.7141</v>
      </c>
      <c r="V4" s="135">
        <v>111.6343</v>
      </c>
      <c r="W4" s="135">
        <v>120.4837</v>
      </c>
      <c r="X4" s="135">
        <v>129.39349999999999</v>
      </c>
      <c r="Y4" s="135">
        <v>133.96639999999999</v>
      </c>
      <c r="Z4" s="135">
        <v>138.94659999999999</v>
      </c>
      <c r="AA4" s="135">
        <v>140.4708</v>
      </c>
      <c r="AB4" s="135">
        <v>146.51759999999999</v>
      </c>
      <c r="AC4" s="135">
        <v>156.17959999999999</v>
      </c>
      <c r="AD4" s="135">
        <v>152.26830000000001</v>
      </c>
      <c r="AE4" s="135">
        <v>159.60220000000001</v>
      </c>
      <c r="AF4" s="135">
        <v>163.79589999999999</v>
      </c>
      <c r="AG4" s="135">
        <v>165.50960000000001</v>
      </c>
      <c r="AH4" s="135">
        <v>164.83359999999999</v>
      </c>
      <c r="AI4" s="135">
        <v>170.43799999999999</v>
      </c>
      <c r="AJ4" s="135">
        <v>168.40700000000001</v>
      </c>
      <c r="AK4" s="135">
        <v>172.94919999999999</v>
      </c>
      <c r="AL4" s="135">
        <v>176.4547</v>
      </c>
      <c r="AM4" s="135">
        <v>180.68260000000001</v>
      </c>
      <c r="AN4" s="135">
        <v>186.72479999999999</v>
      </c>
      <c r="AO4" s="135">
        <v>193.11330000000001</v>
      </c>
      <c r="AP4" s="135">
        <v>201.09379999999999</v>
      </c>
      <c r="AQ4" s="135">
        <v>209.7097</v>
      </c>
      <c r="AR4" s="135">
        <v>215.0797</v>
      </c>
      <c r="AS4" s="135">
        <v>216.13939999999999</v>
      </c>
      <c r="AT4" s="135">
        <v>222.55260000000001</v>
      </c>
      <c r="AU4" s="135">
        <v>224.87710000000001</v>
      </c>
      <c r="AV4" s="135">
        <v>231.50210000000001</v>
      </c>
      <c r="AW4" s="135">
        <v>233.6943</v>
      </c>
      <c r="AX4" s="135">
        <v>240.8466</v>
      </c>
      <c r="AY4" s="135">
        <v>246.33250000000001</v>
      </c>
      <c r="AZ4" s="135">
        <v>254.27080000000001</v>
      </c>
      <c r="BA4" s="135">
        <v>255.14400000000001</v>
      </c>
      <c r="BB4" s="135">
        <v>254.64789999999999</v>
      </c>
      <c r="BC4" s="135">
        <v>260.03579999999999</v>
      </c>
      <c r="BD4" s="135">
        <v>264.7826</v>
      </c>
      <c r="BE4" s="135">
        <v>269.44839999999999</v>
      </c>
      <c r="BF4" s="135">
        <v>275.1155</v>
      </c>
      <c r="BG4" s="135">
        <v>280.63150000000002</v>
      </c>
      <c r="BH4" s="135">
        <v>285.26960000000003</v>
      </c>
      <c r="BI4" s="135">
        <v>282.983</v>
      </c>
      <c r="BJ4" s="135">
        <v>282.85109999999997</v>
      </c>
      <c r="BK4" s="135">
        <v>289.27249999999998</v>
      </c>
      <c r="BL4" s="135">
        <v>290.7602</v>
      </c>
      <c r="BM4" s="135">
        <v>292.16160000000002</v>
      </c>
      <c r="BN4" s="135">
        <v>292.87950000000001</v>
      </c>
      <c r="BO4" s="135">
        <v>295.62139999999999</v>
      </c>
      <c r="BP4" s="135">
        <v>302.05160000000001</v>
      </c>
      <c r="BQ4" s="135">
        <v>308.23950000000002</v>
      </c>
      <c r="BR4" s="135">
        <v>313.62130000000002</v>
      </c>
      <c r="CA4" s="58" t="s">
        <v>1142</v>
      </c>
      <c r="CB4" s="58">
        <f>VLOOKUP(LEFT($CA4,LEN($CA4)-8),K$66:BR$74,MATCH(YEAR(DATE(LEFT(RIGHT($CA4,6),4),1,1)),$K$1:$BR$1,0),FALSE)</f>
        <v>-1.705471706862923</v>
      </c>
    </row>
    <row r="5" spans="1:80">
      <c r="A5" s="135"/>
      <c r="J5" s="135" t="s">
        <v>84</v>
      </c>
      <c r="K5" s="93"/>
      <c r="L5" s="135">
        <v>97.894499999999994</v>
      </c>
      <c r="M5" s="135">
        <v>101.69750000000001</v>
      </c>
      <c r="N5" s="135">
        <v>106.7007</v>
      </c>
      <c r="O5" s="135">
        <v>111.441</v>
      </c>
      <c r="P5" s="135">
        <v>117.4918</v>
      </c>
      <c r="Q5" s="135">
        <v>122.68389999999999</v>
      </c>
      <c r="R5" s="135">
        <v>127.43899999999999</v>
      </c>
      <c r="S5" s="135">
        <v>131.57149999999999</v>
      </c>
      <c r="T5" s="135">
        <v>136.1369</v>
      </c>
      <c r="U5" s="135">
        <v>143.57679999999999</v>
      </c>
      <c r="V5" s="135">
        <v>150.93389999999999</v>
      </c>
      <c r="W5" s="135">
        <v>156.1026</v>
      </c>
      <c r="X5" s="135">
        <v>164.46039999999999</v>
      </c>
      <c r="Y5" s="135">
        <v>176.68180000000001</v>
      </c>
      <c r="Z5" s="135">
        <v>183.39769999999999</v>
      </c>
      <c r="AA5" s="135">
        <v>184.95179999999999</v>
      </c>
      <c r="AB5" s="135">
        <v>193.47450000000001</v>
      </c>
      <c r="AC5" s="135">
        <v>197.36539999999999</v>
      </c>
      <c r="AD5" s="135">
        <v>203.58949999999999</v>
      </c>
      <c r="AE5" s="135">
        <v>209.71969999999999</v>
      </c>
      <c r="AF5" s="135">
        <v>215.83619999999999</v>
      </c>
      <c r="AG5" s="135">
        <v>210.7877</v>
      </c>
      <c r="AH5" s="135">
        <v>211.7449</v>
      </c>
      <c r="AI5" s="135">
        <v>209.90780000000001</v>
      </c>
      <c r="AJ5" s="135">
        <v>211.30420000000001</v>
      </c>
      <c r="AK5" s="135">
        <v>217.774</v>
      </c>
      <c r="AL5" s="135">
        <v>223.0421</v>
      </c>
      <c r="AM5" s="135">
        <v>228.69470000000001</v>
      </c>
      <c r="AN5" s="135">
        <v>239.1825</v>
      </c>
      <c r="AO5" s="135">
        <v>249.90049999999999</v>
      </c>
      <c r="AP5" s="135">
        <v>258.64800000000002</v>
      </c>
      <c r="AQ5" s="135">
        <v>262.68450000000001</v>
      </c>
      <c r="AR5" s="135">
        <v>266.99939999999998</v>
      </c>
      <c r="AS5" s="135">
        <v>264.81180000000001</v>
      </c>
      <c r="AT5" s="135">
        <v>269.44970000000001</v>
      </c>
      <c r="AU5" s="135">
        <v>274.64859999999999</v>
      </c>
      <c r="AV5" s="135">
        <v>279.36660000000001</v>
      </c>
      <c r="AW5" s="135">
        <v>286.63099999999997</v>
      </c>
      <c r="AX5" s="135">
        <v>293.71069999999997</v>
      </c>
      <c r="AY5" s="135">
        <v>300.6755</v>
      </c>
      <c r="AZ5" s="135">
        <v>310.4796</v>
      </c>
      <c r="BA5" s="135">
        <v>314.06920000000002</v>
      </c>
      <c r="BB5" s="135">
        <v>313.4511</v>
      </c>
      <c r="BC5" s="135">
        <v>315.07960000000003</v>
      </c>
      <c r="BD5" s="135">
        <v>325.01690000000002</v>
      </c>
      <c r="BE5" s="135">
        <v>332.13229999999999</v>
      </c>
      <c r="BF5" s="135">
        <v>336.99160000000001</v>
      </c>
      <c r="BG5" s="135">
        <v>347.18540000000002</v>
      </c>
      <c r="BH5" s="135">
        <v>354.15859999999998</v>
      </c>
      <c r="BI5" s="135">
        <v>350.19979999999998</v>
      </c>
      <c r="BJ5" s="135">
        <v>355.35270000000003</v>
      </c>
      <c r="BK5" s="135">
        <v>360.42759999999998</v>
      </c>
      <c r="BL5" s="135">
        <v>362.93400000000003</v>
      </c>
      <c r="BM5" s="135">
        <v>363.39929999999998</v>
      </c>
      <c r="BN5" s="135">
        <v>369.87150000000003</v>
      </c>
      <c r="BO5" s="135">
        <v>374.46800000000002</v>
      </c>
      <c r="BP5" s="135">
        <v>381.03359999999998</v>
      </c>
      <c r="BQ5" s="135">
        <v>385.35849999999999</v>
      </c>
      <c r="BR5" s="135">
        <v>389.2278</v>
      </c>
      <c r="CA5" s="58" t="s">
        <v>1143</v>
      </c>
      <c r="CB5" s="58">
        <f t="shared" ref="CB5:CB19" si="0">VLOOKUP(LEFT($CA5,LEN($CA5)-8),K$66:BR$74,MATCH(YEAR(DATE(LEFT(RIGHT($CA5,6),4),1,1)),$K$1:$BR$1,0),FALSE)</f>
        <v>-1.8327530815211048</v>
      </c>
    </row>
    <row r="6" spans="1:80">
      <c r="A6" s="135"/>
      <c r="J6" s="135" t="s">
        <v>87</v>
      </c>
      <c r="K6" s="135"/>
      <c r="L6" s="135">
        <v>474.96199999999999</v>
      </c>
      <c r="M6" s="135">
        <v>514.20399999999995</v>
      </c>
      <c r="N6" s="135">
        <v>549.11400000000003</v>
      </c>
      <c r="O6" s="135">
        <v>549.37800000000004</v>
      </c>
      <c r="P6" s="135">
        <v>609.39700000000005</v>
      </c>
      <c r="Q6" s="135">
        <v>632.01599999999996</v>
      </c>
      <c r="R6" s="135">
        <v>660.80899999999997</v>
      </c>
      <c r="S6" s="135">
        <v>709.62900000000002</v>
      </c>
      <c r="T6" s="135">
        <v>740.20699999999999</v>
      </c>
      <c r="U6" s="135">
        <v>796.47</v>
      </c>
      <c r="V6" s="135">
        <v>823.029</v>
      </c>
      <c r="W6" s="135">
        <v>838.822</v>
      </c>
      <c r="X6" s="135">
        <v>867.35500000000002</v>
      </c>
      <c r="Y6" s="135">
        <v>916.74400000000003</v>
      </c>
      <c r="Z6" s="135">
        <v>892.28399999999999</v>
      </c>
      <c r="AA6" s="135">
        <v>884.08600000000001</v>
      </c>
      <c r="AB6" s="135">
        <v>962.11599999999999</v>
      </c>
      <c r="AC6" s="135">
        <v>974.572</v>
      </c>
      <c r="AD6" s="135">
        <v>1002.905</v>
      </c>
      <c r="AE6" s="135">
        <v>1022.448</v>
      </c>
      <c r="AF6" s="135">
        <v>997.47799999999995</v>
      </c>
      <c r="AG6" s="135">
        <v>963.654</v>
      </c>
      <c r="AH6" s="135">
        <v>993.75199999999995</v>
      </c>
      <c r="AI6" s="135">
        <v>1011.752</v>
      </c>
      <c r="AJ6" s="135">
        <v>1045.68</v>
      </c>
      <c r="AK6" s="135">
        <v>1105.74</v>
      </c>
      <c r="AL6" s="135">
        <v>1192.9280000000001</v>
      </c>
      <c r="AM6" s="135">
        <v>1191.0830000000001</v>
      </c>
      <c r="AN6" s="135">
        <v>1163.989</v>
      </c>
      <c r="AO6" s="135">
        <v>1168.498</v>
      </c>
      <c r="AP6" s="135">
        <v>1168.241</v>
      </c>
      <c r="AQ6" s="135">
        <v>1177.296</v>
      </c>
      <c r="AR6" s="135">
        <v>1194.1130000000001</v>
      </c>
      <c r="AS6" s="135">
        <v>1195.462</v>
      </c>
      <c r="AT6" s="135">
        <v>1260.5630000000001</v>
      </c>
      <c r="AU6" s="135">
        <v>1305.184</v>
      </c>
      <c r="AV6" s="135">
        <v>1346.943</v>
      </c>
      <c r="AW6" s="135">
        <v>1398.623</v>
      </c>
      <c r="AX6" s="135">
        <v>1447.34</v>
      </c>
      <c r="AY6" s="135">
        <v>1457.5</v>
      </c>
      <c r="AZ6" s="135">
        <v>1497.9760000000001</v>
      </c>
      <c r="BA6" s="135">
        <v>1505.454</v>
      </c>
      <c r="BB6" s="135">
        <v>1516.951</v>
      </c>
      <c r="BC6" s="135">
        <v>1533.7670000000001</v>
      </c>
      <c r="BD6" s="135">
        <v>1588.288</v>
      </c>
      <c r="BE6" s="135">
        <v>1644.345</v>
      </c>
      <c r="BF6" s="135">
        <v>1730.991</v>
      </c>
      <c r="BG6" s="135">
        <v>1754.5229999999999</v>
      </c>
      <c r="BH6" s="135">
        <v>1762.577</v>
      </c>
      <c r="BI6" s="135">
        <v>1691.6220000000001</v>
      </c>
      <c r="BJ6" s="135">
        <v>1685.8219999999999</v>
      </c>
      <c r="BK6" s="135">
        <v>1686.364</v>
      </c>
      <c r="BL6" s="135">
        <v>1706.837</v>
      </c>
      <c r="BM6" s="135">
        <v>1718.1990000000001</v>
      </c>
      <c r="BN6" s="135">
        <v>1746.559</v>
      </c>
      <c r="BO6" s="135">
        <v>1795.2329999999999</v>
      </c>
      <c r="BP6" s="135">
        <v>1844.3789999999999</v>
      </c>
      <c r="BQ6" s="135">
        <v>1886.712</v>
      </c>
      <c r="BR6" s="135">
        <v>1934.107</v>
      </c>
      <c r="CA6" s="58" t="s">
        <v>1144</v>
      </c>
      <c r="CB6" s="58">
        <f t="shared" si="0"/>
        <v>-2.0942104013951877</v>
      </c>
    </row>
    <row r="7" spans="1:80">
      <c r="A7" s="135"/>
      <c r="J7" s="135" t="s">
        <v>1127</v>
      </c>
      <c r="K7" s="135"/>
      <c r="L7" s="135">
        <v>2267.296384205154</v>
      </c>
      <c r="M7" s="135">
        <v>2422.4054007745544</v>
      </c>
      <c r="N7" s="135">
        <v>2575.5541659624064</v>
      </c>
      <c r="O7" s="135">
        <v>2713.472384837567</v>
      </c>
      <c r="P7" s="135">
        <v>2877.5404210290999</v>
      </c>
      <c r="Q7" s="135">
        <v>3030.7126112742008</v>
      </c>
      <c r="R7" s="135">
        <v>3169.2441407391339</v>
      </c>
      <c r="S7" s="135">
        <v>3288.9451185024491</v>
      </c>
      <c r="T7" s="135">
        <v>3448.4442037552408</v>
      </c>
      <c r="U7" s="135">
        <v>3687.9334708588872</v>
      </c>
      <c r="V7" s="135">
        <v>3921.1405635186802</v>
      </c>
      <c r="W7" s="135">
        <v>4120.8136219522494</v>
      </c>
      <c r="X7" s="135">
        <v>4326.4217380722657</v>
      </c>
      <c r="Y7" s="135">
        <v>4545.7548081891082</v>
      </c>
      <c r="Z7" s="135">
        <v>4612.9634269850449</v>
      </c>
      <c r="AA7" s="135">
        <v>4654.0722729050949</v>
      </c>
      <c r="AB7" s="135">
        <v>4830.0562098086884</v>
      </c>
      <c r="AC7" s="135">
        <v>4975.9591788795196</v>
      </c>
      <c r="AD7" s="135">
        <v>5138.3672303324138</v>
      </c>
      <c r="AE7" s="135">
        <v>5326.2670679480698</v>
      </c>
      <c r="AF7" s="135">
        <v>5459.8569751089481</v>
      </c>
      <c r="AG7" s="135">
        <v>5469.7221185364579</v>
      </c>
      <c r="AH7" s="135">
        <v>5484.6204549463555</v>
      </c>
      <c r="AI7" s="135">
        <v>5527.2828080720965</v>
      </c>
      <c r="AJ7" s="135">
        <v>5587.4266425570213</v>
      </c>
      <c r="AK7" s="135">
        <v>5712.0447527918141</v>
      </c>
      <c r="AL7" s="135">
        <v>5904.4890515136349</v>
      </c>
      <c r="AM7" s="135">
        <v>6114.75236537408</v>
      </c>
      <c r="AN7" s="135">
        <v>6375.7660657628958</v>
      </c>
      <c r="AO7" s="135">
        <v>6620.8635045268438</v>
      </c>
      <c r="AP7" s="135">
        <v>6859.0324502219519</v>
      </c>
      <c r="AQ7" s="135">
        <v>7032.2298700883321</v>
      </c>
      <c r="AR7" s="135">
        <v>7158.4890697312203</v>
      </c>
      <c r="AS7" s="135">
        <v>7053.6135419911443</v>
      </c>
      <c r="AT7" s="135">
        <v>7177.3827228050459</v>
      </c>
      <c r="AU7" s="135">
        <v>7308.5</v>
      </c>
      <c r="AV7" s="135">
        <v>7445.23</v>
      </c>
      <c r="AW7" s="135">
        <v>7585.97</v>
      </c>
      <c r="AX7" s="135">
        <v>7846.38</v>
      </c>
      <c r="AY7" s="135">
        <v>8128.53</v>
      </c>
      <c r="AZ7" s="135">
        <v>8392.48</v>
      </c>
      <c r="BA7" s="135">
        <v>8543.11</v>
      </c>
      <c r="BB7" s="135">
        <v>8599.49</v>
      </c>
      <c r="BC7" s="135">
        <v>8709.75</v>
      </c>
      <c r="BD7" s="135">
        <v>8870.92</v>
      </c>
      <c r="BE7" s="135">
        <v>9048.6299999999992</v>
      </c>
      <c r="BF7" s="135">
        <v>9306.74</v>
      </c>
      <c r="BG7" s="135">
        <v>9557.15</v>
      </c>
      <c r="BH7" s="135">
        <v>9596.7999999999993</v>
      </c>
      <c r="BI7" s="135">
        <v>9335.49</v>
      </c>
      <c r="BJ7" s="135">
        <v>9385.34</v>
      </c>
      <c r="BK7" s="135">
        <v>9410.35</v>
      </c>
      <c r="BL7" s="135">
        <v>9271.15</v>
      </c>
      <c r="BM7" s="135">
        <v>9199.44</v>
      </c>
      <c r="BN7" s="135">
        <v>9292.34</v>
      </c>
      <c r="BO7" s="135">
        <v>9508.49</v>
      </c>
      <c r="BP7" s="135">
        <v>9732.24</v>
      </c>
      <c r="BQ7" s="135">
        <v>9903.33</v>
      </c>
      <c r="BR7" s="135">
        <v>10068.98</v>
      </c>
      <c r="CA7" s="58" t="s">
        <v>1145</v>
      </c>
      <c r="CB7" s="58">
        <f t="shared" si="0"/>
        <v>-2.1276815971481824</v>
      </c>
    </row>
    <row r="8" spans="1:80">
      <c r="A8" s="135"/>
      <c r="J8" s="135" t="s">
        <v>109</v>
      </c>
      <c r="K8" s="135"/>
      <c r="L8" s="135">
        <v>41.874000000000002</v>
      </c>
      <c r="M8" s="135">
        <v>45.142000000000003</v>
      </c>
      <c r="N8" s="135">
        <v>47.213700000000003</v>
      </c>
      <c r="O8" s="135">
        <v>48.440800000000003</v>
      </c>
      <c r="P8" s="135">
        <v>50.889499999999998</v>
      </c>
      <c r="Q8" s="135">
        <v>54.375599999999999</v>
      </c>
      <c r="R8" s="135">
        <v>56.177700000000002</v>
      </c>
      <c r="S8" s="135">
        <v>57.031799999999997</v>
      </c>
      <c r="T8" s="135">
        <v>56.7729</v>
      </c>
      <c r="U8" s="135">
        <v>62.386499999999998</v>
      </c>
      <c r="V8" s="135">
        <v>67.7547</v>
      </c>
      <c r="W8" s="135">
        <v>69.821100000000001</v>
      </c>
      <c r="X8" s="135">
        <v>75.202699999999993</v>
      </c>
      <c r="Y8" s="135">
        <v>80.151799999999994</v>
      </c>
      <c r="Z8" s="135">
        <v>82.314099999999996</v>
      </c>
      <c r="AA8" s="135">
        <v>86.281000000000006</v>
      </c>
      <c r="AB8" s="135">
        <v>86.183999999999997</v>
      </c>
      <c r="AC8" s="135">
        <v>86.063800000000001</v>
      </c>
      <c r="AD8" s="135">
        <v>86.184100000000001</v>
      </c>
      <c r="AE8" s="135">
        <v>90.691400000000002</v>
      </c>
      <c r="AF8" s="135">
        <v>95.477099999999993</v>
      </c>
      <c r="AG8" s="135">
        <v>97.643299999999996</v>
      </c>
      <c r="AH8" s="135">
        <v>102.51600000000001</v>
      </c>
      <c r="AI8" s="135">
        <v>106.0099</v>
      </c>
      <c r="AJ8" s="135">
        <v>108.29689999999999</v>
      </c>
      <c r="AK8" s="135">
        <v>113.0271</v>
      </c>
      <c r="AL8" s="135">
        <v>116.9254</v>
      </c>
      <c r="AM8" s="135">
        <v>122.63209999999999</v>
      </c>
      <c r="AN8" s="135">
        <v>130.40350000000001</v>
      </c>
      <c r="AO8" s="135">
        <v>138.70310000000001</v>
      </c>
      <c r="AP8" s="135">
        <v>138.20240000000001</v>
      </c>
      <c r="AQ8" s="135">
        <v>129.64670000000001</v>
      </c>
      <c r="AR8" s="135">
        <v>121.3634</v>
      </c>
      <c r="AS8" s="135">
        <v>115.1669</v>
      </c>
      <c r="AT8" s="135">
        <v>117.09820000000001</v>
      </c>
      <c r="AU8" s="135">
        <v>124.1451</v>
      </c>
      <c r="AV8" s="135">
        <v>129.92769999999999</v>
      </c>
      <c r="AW8" s="135">
        <v>136.45939999999999</v>
      </c>
      <c r="AX8" s="135">
        <v>143.95500000000001</v>
      </c>
      <c r="AY8" s="135">
        <v>148.6919</v>
      </c>
      <c r="AZ8" s="135">
        <v>152.92949999999999</v>
      </c>
      <c r="BA8" s="135">
        <v>156.6842</v>
      </c>
      <c r="BB8" s="135">
        <v>158.5275</v>
      </c>
      <c r="BC8" s="135">
        <v>163.6456</v>
      </c>
      <c r="BD8" s="135">
        <v>169.15770000000001</v>
      </c>
      <c r="BE8" s="135">
        <v>174.13050000000001</v>
      </c>
      <c r="BF8" s="135">
        <v>178.87739999999999</v>
      </c>
      <c r="BG8" s="135">
        <v>187.04740000000001</v>
      </c>
      <c r="BH8" s="135">
        <v>189.90389999999999</v>
      </c>
      <c r="BI8" s="135">
        <v>181.83609999999999</v>
      </c>
      <c r="BJ8" s="135">
        <v>185.18600000000001</v>
      </c>
      <c r="BK8" s="135">
        <v>189.72399999999999</v>
      </c>
      <c r="BL8" s="135">
        <v>189.46960000000001</v>
      </c>
      <c r="BM8" s="135">
        <v>187.4487</v>
      </c>
      <c r="BN8" s="135">
        <v>186.97640000000001</v>
      </c>
      <c r="BO8" s="135">
        <v>188.91839999999999</v>
      </c>
      <c r="BP8" s="135">
        <v>195.4008</v>
      </c>
      <c r="BQ8" s="135">
        <v>198.62129999999999</v>
      </c>
      <c r="BR8" s="135">
        <v>202.22890000000001</v>
      </c>
      <c r="CA8" s="58" t="s">
        <v>1146</v>
      </c>
      <c r="CB8" s="58">
        <f t="shared" si="0"/>
        <v>-2.2673907571174539</v>
      </c>
    </row>
    <row r="9" spans="1:80">
      <c r="A9" s="135"/>
      <c r="J9" s="135" t="s">
        <v>1045</v>
      </c>
      <c r="K9" s="135"/>
      <c r="L9" s="135">
        <v>22.096800000000002</v>
      </c>
      <c r="M9" s="135">
        <v>23.139199999999999</v>
      </c>
      <c r="N9" s="135">
        <v>24.299399999999999</v>
      </c>
      <c r="O9" s="135">
        <v>25.613</v>
      </c>
      <c r="P9" s="135">
        <v>26.932400000000001</v>
      </c>
      <c r="Q9" s="135">
        <v>27.7165</v>
      </c>
      <c r="R9" s="135">
        <v>27.8795</v>
      </c>
      <c r="S9" s="135">
        <v>29.108599999999999</v>
      </c>
      <c r="T9" s="135">
        <v>31.807300000000001</v>
      </c>
      <c r="U9" s="135">
        <v>34.501899999999999</v>
      </c>
      <c r="V9" s="135">
        <v>34.583799999999997</v>
      </c>
      <c r="W9" s="135">
        <v>36.398000000000003</v>
      </c>
      <c r="X9" s="135">
        <v>38.618099999999998</v>
      </c>
      <c r="Y9" s="135">
        <v>42.1066</v>
      </c>
      <c r="Z9" s="135">
        <v>41.9253</v>
      </c>
      <c r="AA9" s="135">
        <v>42.469000000000001</v>
      </c>
      <c r="AB9" s="135">
        <v>44.229799999999997</v>
      </c>
      <c r="AC9" s="135">
        <v>46.609299999999998</v>
      </c>
      <c r="AD9" s="135">
        <v>51.5931</v>
      </c>
      <c r="AE9" s="135">
        <v>55.010300000000001</v>
      </c>
      <c r="AF9" s="135">
        <v>55.3675</v>
      </c>
      <c r="AG9" s="135">
        <v>56.860799999999998</v>
      </c>
      <c r="AH9" s="135">
        <v>54.481299999999997</v>
      </c>
      <c r="AI9" s="135">
        <v>53.539499999999997</v>
      </c>
      <c r="AJ9" s="135">
        <v>53.776899999999998</v>
      </c>
      <c r="AK9" s="135">
        <v>54.537599999999998</v>
      </c>
      <c r="AL9" s="135">
        <v>55.777299999999997</v>
      </c>
      <c r="AM9" s="135">
        <v>56.164200000000001</v>
      </c>
      <c r="AN9" s="135">
        <v>57.078299999999999</v>
      </c>
      <c r="AO9" s="135">
        <v>60.714399999999998</v>
      </c>
      <c r="AP9" s="135">
        <v>62.873800000000003</v>
      </c>
      <c r="AQ9" s="135">
        <v>62.9983</v>
      </c>
      <c r="AR9" s="135">
        <v>64.483400000000003</v>
      </c>
      <c r="AS9" s="135">
        <v>65.061400000000006</v>
      </c>
      <c r="AT9" s="135">
        <v>68.706400000000002</v>
      </c>
      <c r="AU9" s="135">
        <v>72.586500000000001</v>
      </c>
      <c r="AV9" s="135">
        <v>78.695572727871877</v>
      </c>
      <c r="AW9" s="135">
        <v>85.297389771304296</v>
      </c>
      <c r="AX9" s="135">
        <v>93.046392124167937</v>
      </c>
      <c r="AY9" s="135">
        <v>101.19150349963753</v>
      </c>
      <c r="AZ9" s="135">
        <v>110.96601986423255</v>
      </c>
      <c r="BA9" s="135">
        <v>115.48491579120811</v>
      </c>
      <c r="BB9" s="135">
        <v>119.71390583931989</v>
      </c>
      <c r="BC9" s="135">
        <v>124.92647094839523</v>
      </c>
      <c r="BD9" s="135">
        <v>130.30647344625328</v>
      </c>
      <c r="BE9" s="135">
        <v>140.90669533381671</v>
      </c>
      <c r="BF9" s="135">
        <v>149.49001427535762</v>
      </c>
      <c r="BG9" s="135">
        <v>157.13759740987291</v>
      </c>
      <c r="BH9" s="135">
        <v>153.75823251169854</v>
      </c>
      <c r="BI9" s="135">
        <v>136.82887732814879</v>
      </c>
      <c r="BJ9" s="135">
        <v>130.30168952085953</v>
      </c>
      <c r="BK9" s="135">
        <v>127.83605437289933</v>
      </c>
      <c r="BL9" s="135">
        <v>125.93013849601275</v>
      </c>
      <c r="BM9" s="135">
        <v>129.02629501087466</v>
      </c>
      <c r="BN9" s="135">
        <v>134.75169692216446</v>
      </c>
      <c r="BO9" s="135">
        <v>139.95373739537345</v>
      </c>
      <c r="BP9" s="135">
        <v>147.77545541422273</v>
      </c>
      <c r="BQ9" s="135">
        <v>152.71055285045816</v>
      </c>
      <c r="BR9" s="135">
        <v>160.8566210110065</v>
      </c>
      <c r="CA9" s="58" t="s">
        <v>1147</v>
      </c>
      <c r="CB9" s="58">
        <f t="shared" si="0"/>
        <v>-2.3482595973065798</v>
      </c>
    </row>
    <row r="10" spans="1:80">
      <c r="A10" s="135"/>
      <c r="J10" s="135" t="s">
        <v>99</v>
      </c>
      <c r="K10" s="135"/>
      <c r="L10" s="135">
        <v>5.1135599999999997</v>
      </c>
      <c r="M10" s="135">
        <v>5.40252</v>
      </c>
      <c r="N10" s="135">
        <v>5.6829900000000002</v>
      </c>
      <c r="O10" s="135">
        <v>6.1314700000000002</v>
      </c>
      <c r="P10" s="135">
        <v>6.8815099999999996</v>
      </c>
      <c r="Q10" s="135">
        <v>6.6814499999999999</v>
      </c>
      <c r="R10" s="135">
        <v>6.6775399999999996</v>
      </c>
      <c r="S10" s="135">
        <v>6.54833</v>
      </c>
      <c r="T10" s="135">
        <v>6.6778700000000004</v>
      </c>
      <c r="U10" s="135">
        <v>7.1047200000000004</v>
      </c>
      <c r="V10" s="135">
        <v>7.54657</v>
      </c>
      <c r="W10" s="135">
        <v>8.0451700000000006</v>
      </c>
      <c r="X10" s="135">
        <v>8.47729</v>
      </c>
      <c r="Y10" s="135">
        <v>9.0874900000000007</v>
      </c>
      <c r="Z10" s="135">
        <v>9.1639599999999994</v>
      </c>
      <c r="AA10" s="135">
        <v>9.2876799999999999</v>
      </c>
      <c r="AB10" s="135">
        <v>9.3962299999999992</v>
      </c>
      <c r="AC10" s="135">
        <v>9.5656300000000005</v>
      </c>
      <c r="AD10" s="135">
        <v>9.7863900000000008</v>
      </c>
      <c r="AE10" s="135">
        <v>10.1173</v>
      </c>
      <c r="AF10" s="135">
        <v>10.646240000000001</v>
      </c>
      <c r="AG10" s="135">
        <v>10.575379999999999</v>
      </c>
      <c r="AH10" s="135">
        <v>10.61323</v>
      </c>
      <c r="AI10" s="135">
        <v>10.380190000000001</v>
      </c>
      <c r="AJ10" s="135">
        <v>10.51336</v>
      </c>
      <c r="AK10" s="135">
        <v>10.50952</v>
      </c>
      <c r="AL10" s="135">
        <v>11.52787</v>
      </c>
      <c r="AM10" s="135">
        <v>12.49625</v>
      </c>
      <c r="AN10" s="135">
        <v>13.36497</v>
      </c>
      <c r="AO10" s="135">
        <v>14.160600000000001</v>
      </c>
      <c r="AP10" s="135">
        <v>14.755599999999999</v>
      </c>
      <c r="AQ10" s="135">
        <v>16.027999999999999</v>
      </c>
      <c r="AR10" s="135">
        <v>15.274979999999999</v>
      </c>
      <c r="AS10" s="135">
        <v>16.360620000000001</v>
      </c>
      <c r="AT10" s="135">
        <v>16.74841</v>
      </c>
      <c r="AU10" s="135">
        <v>17.013010000000001</v>
      </c>
      <c r="AV10" s="135">
        <v>17.207719999999998</v>
      </c>
      <c r="AW10" s="135">
        <v>17.82338</v>
      </c>
      <c r="AX10" s="135">
        <v>18.65091</v>
      </c>
      <c r="AY10" s="135">
        <v>20.43281</v>
      </c>
      <c r="AZ10" s="135">
        <v>20.773140000000001</v>
      </c>
      <c r="BA10" s="135">
        <v>21.85737</v>
      </c>
      <c r="BB10" s="135">
        <v>22.670590000000001</v>
      </c>
      <c r="BC10" s="135">
        <v>23.18394</v>
      </c>
      <c r="BD10" s="135">
        <v>23.83644</v>
      </c>
      <c r="BE10" s="135">
        <v>23.908470000000001</v>
      </c>
      <c r="BF10" s="135">
        <v>24.552099999999999</v>
      </c>
      <c r="BG10" s="135">
        <v>25.85726</v>
      </c>
      <c r="BH10" s="135">
        <v>26.97513</v>
      </c>
      <c r="BI10" s="135">
        <v>26.364100000000001</v>
      </c>
      <c r="BJ10" s="135">
        <v>26.853999999999999</v>
      </c>
      <c r="BK10" s="135">
        <v>28.071870000000001</v>
      </c>
      <c r="BL10" s="135">
        <v>29.18693</v>
      </c>
      <c r="BM10" s="135">
        <v>29.83549</v>
      </c>
      <c r="BN10" s="135">
        <v>31.35155</v>
      </c>
      <c r="BO10" s="135">
        <v>31.121500000000001</v>
      </c>
      <c r="BP10" s="135">
        <v>32.45767</v>
      </c>
      <c r="BQ10" s="135">
        <v>33.529780000000002</v>
      </c>
      <c r="BR10" s="135">
        <v>34.268410000000003</v>
      </c>
      <c r="CA10" s="58" t="s">
        <v>1148</v>
      </c>
      <c r="CB10" s="58">
        <f t="shared" si="0"/>
        <v>-2.7075212280542615</v>
      </c>
    </row>
    <row r="11" spans="1:80">
      <c r="A11" s="135"/>
      <c r="J11" s="135" t="s">
        <v>102</v>
      </c>
      <c r="K11" s="135"/>
      <c r="L11" s="135">
        <v>139.59530000000001</v>
      </c>
      <c r="M11" s="135">
        <v>146.33160000000001</v>
      </c>
      <c r="N11" s="135">
        <v>153.4281</v>
      </c>
      <c r="O11" s="135">
        <v>161.39160000000001</v>
      </c>
      <c r="P11" s="135">
        <v>173.93049999999999</v>
      </c>
      <c r="Q11" s="135">
        <v>183.80160000000001</v>
      </c>
      <c r="R11" s="135">
        <v>191.19149999999999</v>
      </c>
      <c r="S11" s="135">
        <v>201.80959999999999</v>
      </c>
      <c r="T11" s="135">
        <v>215.66909999999999</v>
      </c>
      <c r="U11" s="135">
        <v>225.58009999999999</v>
      </c>
      <c r="V11" s="135">
        <v>243.8751</v>
      </c>
      <c r="W11" s="135">
        <v>253.15710000000001</v>
      </c>
      <c r="X11" s="135">
        <v>255.2328</v>
      </c>
      <c r="Y11" s="135">
        <v>264.76900000000001</v>
      </c>
      <c r="Z11" s="135">
        <v>267.16359999999997</v>
      </c>
      <c r="AA11" s="135">
        <v>272.74189999999999</v>
      </c>
      <c r="AB11" s="135">
        <v>283.94060000000002</v>
      </c>
      <c r="AC11" s="135">
        <v>297.20159999999998</v>
      </c>
      <c r="AD11" s="135">
        <v>308.14019999999999</v>
      </c>
      <c r="AE11" s="135">
        <v>311.78870000000001</v>
      </c>
      <c r="AF11" s="135">
        <v>317.88760000000002</v>
      </c>
      <c r="AG11" s="135">
        <v>309.09539999999998</v>
      </c>
      <c r="AH11" s="135">
        <v>306.29880000000003</v>
      </c>
      <c r="AI11" s="135">
        <v>312.12759999999997</v>
      </c>
      <c r="AJ11" s="135">
        <v>317.25900000000001</v>
      </c>
      <c r="AK11" s="135">
        <v>327.89510000000001</v>
      </c>
      <c r="AL11" s="135">
        <v>338.02879999999999</v>
      </c>
      <c r="AM11" s="135">
        <v>346.1139</v>
      </c>
      <c r="AN11" s="135">
        <v>357.59429999999998</v>
      </c>
      <c r="AO11" s="135">
        <v>367.5231</v>
      </c>
      <c r="AP11" s="135">
        <v>379.74430000000001</v>
      </c>
      <c r="AQ11" s="135">
        <v>388.61099999999999</v>
      </c>
      <c r="AR11" s="135">
        <v>394.08479999999997</v>
      </c>
      <c r="AS11" s="135">
        <v>396.40820000000002</v>
      </c>
      <c r="AT11" s="135">
        <v>404.31580000000002</v>
      </c>
      <c r="AU11" s="135">
        <v>417.77679999999998</v>
      </c>
      <c r="AV11" s="135">
        <v>433.82580000000002</v>
      </c>
      <c r="AW11" s="135">
        <v>453.16890000000001</v>
      </c>
      <c r="AX11" s="135">
        <v>478.17950000000002</v>
      </c>
      <c r="AY11" s="135">
        <v>507.14460000000003</v>
      </c>
      <c r="AZ11" s="135">
        <v>523.68920000000003</v>
      </c>
      <c r="BA11" s="135">
        <v>536.27229999999997</v>
      </c>
      <c r="BB11" s="135">
        <v>539.69349999999997</v>
      </c>
      <c r="BC11" s="135">
        <v>540.76310000000001</v>
      </c>
      <c r="BD11" s="135">
        <v>542.57510000000002</v>
      </c>
      <c r="BE11" s="135">
        <v>550.72209999999995</v>
      </c>
      <c r="BF11" s="135">
        <v>569.99149999999997</v>
      </c>
      <c r="BG11" s="135">
        <v>599.41930000000002</v>
      </c>
      <c r="BH11" s="135">
        <v>602.44500000000005</v>
      </c>
      <c r="BI11" s="135">
        <v>591.51149999999996</v>
      </c>
      <c r="BJ11" s="135">
        <v>584.15099999999995</v>
      </c>
      <c r="BK11" s="135">
        <v>589.83399999999995</v>
      </c>
      <c r="BL11" s="135">
        <v>576.37699999999995</v>
      </c>
      <c r="BM11" s="135">
        <v>571.69460000000004</v>
      </c>
      <c r="BN11" s="135">
        <v>570.88049999999998</v>
      </c>
      <c r="BO11" s="135">
        <v>609.39269999999999</v>
      </c>
      <c r="BP11" s="135">
        <v>604.30730000000005</v>
      </c>
      <c r="BQ11" s="135">
        <v>619.9366</v>
      </c>
      <c r="BR11" s="135">
        <v>636.20849999999996</v>
      </c>
      <c r="CA11" s="58" t="s">
        <v>1149</v>
      </c>
      <c r="CB11" s="58">
        <f t="shared" si="0"/>
        <v>-3.432122845752005</v>
      </c>
    </row>
    <row r="12" spans="1:80">
      <c r="A12" s="135"/>
      <c r="J12" s="135" t="s">
        <v>105</v>
      </c>
      <c r="K12" s="135"/>
      <c r="L12" s="135">
        <v>27.6204</v>
      </c>
      <c r="M12" s="135">
        <v>30.151299999999999</v>
      </c>
      <c r="N12" s="135">
        <v>31.429400000000001</v>
      </c>
      <c r="O12" s="135">
        <v>32.190800000000003</v>
      </c>
      <c r="P12" s="135">
        <v>33.991100000000003</v>
      </c>
      <c r="Q12" s="135">
        <v>37.467700000000001</v>
      </c>
      <c r="R12" s="135">
        <v>40.271799999999999</v>
      </c>
      <c r="S12" s="135">
        <v>41.979700000000001</v>
      </c>
      <c r="T12" s="135">
        <v>44.836399999999998</v>
      </c>
      <c r="U12" s="135">
        <v>45.565899999999999</v>
      </c>
      <c r="V12" s="135">
        <v>49.2303</v>
      </c>
      <c r="W12" s="135">
        <v>55.180700000000002</v>
      </c>
      <c r="X12" s="135">
        <v>60.417099999999998</v>
      </c>
      <c r="Y12" s="135">
        <v>64.808599999999998</v>
      </c>
      <c r="Z12" s="135">
        <v>70.375</v>
      </c>
      <c r="AA12" s="135">
        <v>64.013900000000007</v>
      </c>
      <c r="AB12" s="135">
        <v>63.81</v>
      </c>
      <c r="AC12" s="135">
        <v>68.735399999999998</v>
      </c>
      <c r="AD12" s="135">
        <v>71.025000000000006</v>
      </c>
      <c r="AE12" s="135">
        <v>77.314599999999999</v>
      </c>
      <c r="AF12" s="135">
        <v>80.732900000000001</v>
      </c>
      <c r="AG12" s="135">
        <v>85.761300000000006</v>
      </c>
      <c r="AH12" s="135">
        <v>87.606700000000004</v>
      </c>
      <c r="AI12" s="135">
        <v>87.156300000000002</v>
      </c>
      <c r="AJ12" s="135">
        <v>84.266599999999997</v>
      </c>
      <c r="AK12" s="135">
        <v>85.225700000000003</v>
      </c>
      <c r="AL12" s="135">
        <v>90.435900000000004</v>
      </c>
      <c r="AM12" s="135">
        <v>100.3605</v>
      </c>
      <c r="AN12" s="135">
        <v>110.78830000000001</v>
      </c>
      <c r="AO12" s="135">
        <v>115.8057</v>
      </c>
      <c r="AP12" s="135">
        <v>124.3185</v>
      </c>
      <c r="AQ12" s="135">
        <v>133.89330000000001</v>
      </c>
      <c r="AR12" s="135">
        <v>139.62039999999999</v>
      </c>
      <c r="AS12" s="135">
        <v>137.12970000000001</v>
      </c>
      <c r="AT12" s="135">
        <v>138.51490000000001</v>
      </c>
      <c r="AU12" s="135">
        <v>141.74369999999999</v>
      </c>
      <c r="AV12" s="135">
        <v>147.07550000000001</v>
      </c>
      <c r="AW12" s="135">
        <v>155.3784</v>
      </c>
      <c r="AX12" s="135">
        <v>165.9299</v>
      </c>
      <c r="AY12" s="135">
        <v>174.4752</v>
      </c>
      <c r="AZ12" s="135">
        <v>181.29040000000001</v>
      </c>
      <c r="BA12" s="135">
        <v>183.81870000000001</v>
      </c>
      <c r="BB12" s="135">
        <v>184.4898</v>
      </c>
      <c r="BC12" s="135">
        <v>181.4838</v>
      </c>
      <c r="BD12" s="135">
        <v>185.27670000000001</v>
      </c>
      <c r="BE12" s="135">
        <v>187.99039999999999</v>
      </c>
      <c r="BF12" s="135">
        <v>189.27029999999999</v>
      </c>
      <c r="BG12" s="135">
        <v>193.6121</v>
      </c>
      <c r="BH12" s="135">
        <v>195.52780000000001</v>
      </c>
      <c r="BI12" s="135">
        <v>190.5772</v>
      </c>
      <c r="BJ12" s="135">
        <v>192.5368</v>
      </c>
      <c r="BK12" s="135">
        <v>182.22739999999999</v>
      </c>
      <c r="BL12" s="135">
        <v>169.3973</v>
      </c>
      <c r="BM12" s="135">
        <v>166.0754</v>
      </c>
      <c r="BN12" s="135">
        <v>168.9881</v>
      </c>
      <c r="BO12" s="135">
        <v>173.4341</v>
      </c>
      <c r="BP12" s="135">
        <v>177.05709999999999</v>
      </c>
      <c r="BQ12" s="135">
        <v>182.3603</v>
      </c>
      <c r="BR12" s="135">
        <v>186.994</v>
      </c>
      <c r="CA12" s="58" t="s">
        <v>1150</v>
      </c>
      <c r="CB12" s="58">
        <f t="shared" si="0"/>
        <v>-3.4655504328309235</v>
      </c>
    </row>
    <row r="13" spans="1:80">
      <c r="A13" s="135"/>
      <c r="J13" s="135"/>
      <c r="K13" s="135"/>
      <c r="L13" s="135"/>
      <c r="CA13" s="58" t="s">
        <v>1151</v>
      </c>
      <c r="CB13" s="58">
        <f t="shared" si="0"/>
        <v>-3.7723218587284322</v>
      </c>
    </row>
    <row r="14" spans="1:80">
      <c r="A14" s="135"/>
      <c r="J14" s="334" t="s">
        <v>1119</v>
      </c>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CA14" s="58" t="s">
        <v>1152</v>
      </c>
      <c r="CB14" s="58">
        <f t="shared" si="0"/>
        <v>-3.7970422068268022</v>
      </c>
    </row>
    <row r="15" spans="1:80">
      <c r="A15" s="135"/>
      <c r="J15" s="334"/>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CA15" s="58" t="s">
        <v>1153</v>
      </c>
      <c r="CB15" s="58">
        <f t="shared" si="0"/>
        <v>-5.3609385515975845</v>
      </c>
    </row>
    <row r="16" spans="1:80">
      <c r="J16" s="333" t="str">
        <f t="shared" ref="J16:J24" si="1">J4</f>
        <v>Austria</v>
      </c>
      <c r="K16" s="333"/>
      <c r="L16" s="333"/>
      <c r="M16" s="335">
        <f>M4/L4*100-100</f>
        <v>6.4946318252903126</v>
      </c>
      <c r="N16" s="335">
        <f t="shared" ref="N16:BR16" si="2">N4/M4*100-100</f>
        <v>3.0442644698248813</v>
      </c>
      <c r="O16" s="335">
        <f t="shared" si="2"/>
        <v>4.7722285181493191</v>
      </c>
      <c r="P16" s="335">
        <f t="shared" si="2"/>
        <v>5.2197663061172648</v>
      </c>
      <c r="Q16" s="335">
        <f t="shared" si="2"/>
        <v>4.4363993091727281</v>
      </c>
      <c r="R16" s="335">
        <f t="shared" si="2"/>
        <v>5.5910974357173586</v>
      </c>
      <c r="S16" s="335">
        <f t="shared" si="2"/>
        <v>2.6048622015944147</v>
      </c>
      <c r="T16" s="335">
        <f t="shared" si="2"/>
        <v>3.5803562023449587</v>
      </c>
      <c r="U16" s="335">
        <f t="shared" si="2"/>
        <v>3.3724049115389221</v>
      </c>
      <c r="V16" s="335">
        <f t="shared" si="2"/>
        <v>5.6001990273766751</v>
      </c>
      <c r="W16" s="335">
        <f t="shared" si="2"/>
        <v>7.9271335064581478</v>
      </c>
      <c r="X16" s="335">
        <f t="shared" si="2"/>
        <v>7.3950252191790042</v>
      </c>
      <c r="Y16" s="335">
        <f t="shared" si="2"/>
        <v>3.5341033359481031</v>
      </c>
      <c r="Z16" s="335">
        <f t="shared" si="2"/>
        <v>3.717499313260646</v>
      </c>
      <c r="AA16" s="335">
        <f t="shared" si="2"/>
        <v>1.0969681877786286</v>
      </c>
      <c r="AB16" s="335">
        <f t="shared" si="2"/>
        <v>4.304666877386623</v>
      </c>
      <c r="AC16" s="335">
        <f t="shared" si="2"/>
        <v>6.5944296111866407</v>
      </c>
      <c r="AD16" s="335">
        <f t="shared" si="2"/>
        <v>-2.5043603646058585</v>
      </c>
      <c r="AE16" s="335">
        <f t="shared" si="2"/>
        <v>4.8164325732933122</v>
      </c>
      <c r="AF16" s="335">
        <f t="shared" si="2"/>
        <v>2.6275953589612016</v>
      </c>
      <c r="AG16" s="335">
        <f t="shared" si="2"/>
        <v>1.046241084178547</v>
      </c>
      <c r="AH16" s="335">
        <f t="shared" si="2"/>
        <v>-0.40843552277330275</v>
      </c>
      <c r="AI16" s="335">
        <f t="shared" si="2"/>
        <v>3.4000349443317361</v>
      </c>
      <c r="AJ16" s="335">
        <f t="shared" si="2"/>
        <v>-1.1916356681021796</v>
      </c>
      <c r="AK16" s="335">
        <f t="shared" si="2"/>
        <v>2.6971562939782672</v>
      </c>
      <c r="AL16" s="335">
        <f t="shared" si="2"/>
        <v>2.0268957589858871</v>
      </c>
      <c r="AM16" s="335">
        <f t="shared" si="2"/>
        <v>2.3960257221825145</v>
      </c>
      <c r="AN16" s="335">
        <f t="shared" si="2"/>
        <v>3.3440962217723182</v>
      </c>
      <c r="AO16" s="335">
        <f t="shared" si="2"/>
        <v>3.4213452096347226</v>
      </c>
      <c r="AP16" s="335">
        <f t="shared" si="2"/>
        <v>4.1325480948230791</v>
      </c>
      <c r="AQ16" s="335">
        <f t="shared" si="2"/>
        <v>4.284517971215422</v>
      </c>
      <c r="AR16" s="335">
        <f t="shared" si="2"/>
        <v>2.5606826961270883</v>
      </c>
      <c r="AS16" s="335">
        <f t="shared" si="2"/>
        <v>0.49270107778652061</v>
      </c>
      <c r="AT16" s="335">
        <f t="shared" si="2"/>
        <v>2.9671591574696805</v>
      </c>
      <c r="AU16" s="335">
        <f t="shared" si="2"/>
        <v>1.0444721832052295</v>
      </c>
      <c r="AV16" s="335">
        <f t="shared" si="2"/>
        <v>2.9460536444128707</v>
      </c>
      <c r="AW16" s="335">
        <f t="shared" si="2"/>
        <v>0.94694605362110451</v>
      </c>
      <c r="AX16" s="335">
        <f t="shared" si="2"/>
        <v>3.0605367781755888</v>
      </c>
      <c r="AY16" s="335">
        <f t="shared" si="2"/>
        <v>2.2777568792750316</v>
      </c>
      <c r="AZ16" s="335">
        <f t="shared" si="2"/>
        <v>3.2225954756274433</v>
      </c>
      <c r="BA16" s="335">
        <f t="shared" si="2"/>
        <v>0.34341340020166911</v>
      </c>
      <c r="BB16" s="335">
        <f t="shared" si="2"/>
        <v>-0.19443921863732783</v>
      </c>
      <c r="BC16" s="335">
        <f t="shared" si="2"/>
        <v>2.115823456623815</v>
      </c>
      <c r="BD16" s="335">
        <f t="shared" si="2"/>
        <v>1.8254409585141786</v>
      </c>
      <c r="BE16" s="335">
        <f t="shared" si="2"/>
        <v>1.7621248526149316</v>
      </c>
      <c r="BF16" s="335">
        <f t="shared" si="2"/>
        <v>2.1032227320704209</v>
      </c>
      <c r="BG16" s="335">
        <f t="shared" si="2"/>
        <v>2.0049760918596178</v>
      </c>
      <c r="BH16" s="335">
        <f t="shared" si="2"/>
        <v>1.6527367740257262</v>
      </c>
      <c r="BI16" s="335">
        <f t="shared" si="2"/>
        <v>-0.80155754416175284</v>
      </c>
      <c r="BJ16" s="335">
        <f t="shared" si="2"/>
        <v>-4.6610573780057507E-2</v>
      </c>
      <c r="BK16" s="335">
        <f t="shared" si="2"/>
        <v>2.2702404197826951</v>
      </c>
      <c r="BL16" s="335">
        <f t="shared" si="2"/>
        <v>0.51429015893317853</v>
      </c>
      <c r="BM16" s="335">
        <f t="shared" si="2"/>
        <v>0.48197793233049424</v>
      </c>
      <c r="BN16" s="335">
        <f t="shared" si="2"/>
        <v>0.24572017677886038</v>
      </c>
      <c r="BO16" s="335">
        <f t="shared" si="2"/>
        <v>0.93618706669464302</v>
      </c>
      <c r="BP16" s="335">
        <f t="shared" si="2"/>
        <v>2.1751469954475624</v>
      </c>
      <c r="BQ16" s="335">
        <f t="shared" si="2"/>
        <v>2.048623480226567</v>
      </c>
      <c r="BR16" s="335">
        <f t="shared" si="2"/>
        <v>1.7459799928302573</v>
      </c>
      <c r="BT16" s="335">
        <f>AVERAGE(M16:BR16)</f>
        <v>2.5875292247285571</v>
      </c>
      <c r="BU16" s="335">
        <f>STDEV(M16:BR16)</f>
        <v>2.1034853295933305</v>
      </c>
      <c r="BV16" s="335">
        <f>BT16-BU16</f>
        <v>0.48404389513522661</v>
      </c>
      <c r="CA16" s="58" t="s">
        <v>1154</v>
      </c>
      <c r="CB16" s="58">
        <f t="shared" si="0"/>
        <v>-6.1133200795228788</v>
      </c>
    </row>
    <row r="17" spans="1:80">
      <c r="J17" s="333" t="str">
        <f t="shared" si="1"/>
        <v>Belgium</v>
      </c>
      <c r="K17" s="333"/>
      <c r="L17" s="333"/>
      <c r="M17" s="335">
        <f t="shared" ref="M17:BR21" si="3">M5/L5*100-100</f>
        <v>3.8847943449325584</v>
      </c>
      <c r="N17" s="335">
        <f t="shared" si="3"/>
        <v>4.9196882912559374</v>
      </c>
      <c r="O17" s="335">
        <f t="shared" si="3"/>
        <v>4.4426137785413005</v>
      </c>
      <c r="P17" s="335">
        <f t="shared" si="3"/>
        <v>5.4295995190279882</v>
      </c>
      <c r="Q17" s="335">
        <f t="shared" si="3"/>
        <v>4.4191169085842574</v>
      </c>
      <c r="R17" s="335">
        <f t="shared" si="3"/>
        <v>3.8758956961753057</v>
      </c>
      <c r="S17" s="335">
        <f t="shared" si="3"/>
        <v>3.2427278933450481</v>
      </c>
      <c r="T17" s="335">
        <f t="shared" si="3"/>
        <v>3.4699003963624335</v>
      </c>
      <c r="U17" s="335">
        <f t="shared" si="3"/>
        <v>5.4650135268248192</v>
      </c>
      <c r="V17" s="335">
        <f t="shared" si="3"/>
        <v>5.1241565489689123</v>
      </c>
      <c r="W17" s="335">
        <f t="shared" si="3"/>
        <v>3.42447919254721</v>
      </c>
      <c r="X17" s="335">
        <f t="shared" si="3"/>
        <v>5.3540427898061864</v>
      </c>
      <c r="Y17" s="335">
        <f t="shared" si="3"/>
        <v>7.4312114040826884</v>
      </c>
      <c r="Z17" s="335">
        <f t="shared" si="3"/>
        <v>3.8011272241962502</v>
      </c>
      <c r="AA17" s="335">
        <f t="shared" si="3"/>
        <v>0.84739339697281935</v>
      </c>
      <c r="AB17" s="335">
        <f t="shared" si="3"/>
        <v>4.6080654527287805</v>
      </c>
      <c r="AC17" s="335">
        <f t="shared" si="3"/>
        <v>2.0110660578009032</v>
      </c>
      <c r="AD17" s="335">
        <f t="shared" si="3"/>
        <v>3.1535922709856834</v>
      </c>
      <c r="AE17" s="335">
        <f t="shared" si="3"/>
        <v>3.0110590182696058</v>
      </c>
      <c r="AF17" s="335">
        <f t="shared" si="3"/>
        <v>2.9165118965934056</v>
      </c>
      <c r="AG17" s="335">
        <f t="shared" si="3"/>
        <v>-2.3390422922568064</v>
      </c>
      <c r="AH17" s="335">
        <f t="shared" si="3"/>
        <v>0.4541061931032857</v>
      </c>
      <c r="AI17" s="335">
        <f t="shared" si="3"/>
        <v>-0.8676005891995402</v>
      </c>
      <c r="AJ17" s="335">
        <f t="shared" si="3"/>
        <v>0.66524445494640361</v>
      </c>
      <c r="AK17" s="335">
        <f t="shared" si="3"/>
        <v>3.0618416482019768</v>
      </c>
      <c r="AL17" s="335">
        <f t="shared" si="3"/>
        <v>2.4190674736194353</v>
      </c>
      <c r="AM17" s="335">
        <f t="shared" si="3"/>
        <v>2.5343197539836666</v>
      </c>
      <c r="AN17" s="335">
        <f t="shared" si="3"/>
        <v>4.5859392456405885</v>
      </c>
      <c r="AO17" s="335">
        <f t="shared" si="3"/>
        <v>4.4810970702287847</v>
      </c>
      <c r="AP17" s="335">
        <f t="shared" si="3"/>
        <v>3.5003931564763064</v>
      </c>
      <c r="AQ17" s="335">
        <f t="shared" si="3"/>
        <v>1.5606151990349844</v>
      </c>
      <c r="AR17" s="335">
        <f t="shared" si="3"/>
        <v>1.6426169035477898</v>
      </c>
      <c r="AS17" s="335">
        <f t="shared" si="3"/>
        <v>-0.8193276838824346</v>
      </c>
      <c r="AT17" s="335">
        <f t="shared" si="3"/>
        <v>1.7513947641305947</v>
      </c>
      <c r="AU17" s="335">
        <f t="shared" si="3"/>
        <v>1.9294510255531776</v>
      </c>
      <c r="AV17" s="335">
        <f t="shared" si="3"/>
        <v>1.7178314398835539</v>
      </c>
      <c r="AW17" s="335">
        <f t="shared" si="3"/>
        <v>2.6003108460352706</v>
      </c>
      <c r="AX17" s="335">
        <f t="shared" si="3"/>
        <v>2.4699701009311781</v>
      </c>
      <c r="AY17" s="335">
        <f t="shared" si="3"/>
        <v>2.3713129960876529</v>
      </c>
      <c r="AZ17" s="335">
        <f t="shared" si="3"/>
        <v>3.2606913433252771</v>
      </c>
      <c r="BA17" s="335">
        <f t="shared" si="3"/>
        <v>1.1561468128662824</v>
      </c>
      <c r="BB17" s="335">
        <f t="shared" si="3"/>
        <v>-0.19680376171876901</v>
      </c>
      <c r="BC17" s="335">
        <f t="shared" si="3"/>
        <v>0.51953877335253651</v>
      </c>
      <c r="BD17" s="335">
        <f t="shared" si="3"/>
        <v>3.1539014268140448</v>
      </c>
      <c r="BE17" s="335">
        <f t="shared" si="3"/>
        <v>2.1892400056735255</v>
      </c>
      <c r="BF17" s="335">
        <f t="shared" si="3"/>
        <v>1.4630615570963954</v>
      </c>
      <c r="BG17" s="335">
        <f t="shared" si="3"/>
        <v>3.0249418679872093</v>
      </c>
      <c r="BH17" s="335">
        <f t="shared" si="3"/>
        <v>2.0084945968349928</v>
      </c>
      <c r="BI17" s="335">
        <f t="shared" si="3"/>
        <v>-1.1178042831657962</v>
      </c>
      <c r="BJ17" s="335">
        <f t="shared" si="3"/>
        <v>1.4714171738533253</v>
      </c>
      <c r="BK17" s="335">
        <f t="shared" si="3"/>
        <v>1.428130418032552</v>
      </c>
      <c r="BL17" s="335">
        <f t="shared" si="3"/>
        <v>0.69539624601446803</v>
      </c>
      <c r="BM17" s="335">
        <f t="shared" si="3"/>
        <v>0.12820512820510999</v>
      </c>
      <c r="BN17" s="335">
        <f t="shared" si="3"/>
        <v>1.7810160889137734</v>
      </c>
      <c r="BO17" s="335">
        <f t="shared" si="3"/>
        <v>1.2427288936833492</v>
      </c>
      <c r="BP17" s="335">
        <f t="shared" si="3"/>
        <v>1.7533140348440952</v>
      </c>
      <c r="BQ17" s="335">
        <f t="shared" si="3"/>
        <v>1.1350442585640792</v>
      </c>
      <c r="BR17" s="335">
        <f t="shared" si="3"/>
        <v>1.0040780208559141</v>
      </c>
      <c r="BT17" s="335">
        <f t="shared" ref="BT17:BT24" si="4">AVERAGE(M17:BR17)</f>
        <v>2.4250402744155242</v>
      </c>
      <c r="BU17" s="335">
        <f t="shared" ref="BU17:BU24" si="5">STDEV(M17:BR17)</f>
        <v>1.8662954020484239</v>
      </c>
      <c r="BV17" s="335">
        <f t="shared" ref="BV17:BV24" si="6">BT17-BU17</f>
        <v>0.55874487236710024</v>
      </c>
      <c r="CA17" s="58" t="s">
        <v>1155</v>
      </c>
      <c r="CB17" s="58">
        <f t="shared" si="0"/>
        <v>-6.9117586020835944</v>
      </c>
    </row>
    <row r="18" spans="1:80">
      <c r="J18" s="333" t="str">
        <f t="shared" si="1"/>
        <v>Denmark</v>
      </c>
      <c r="K18" s="333"/>
      <c r="L18" s="333"/>
      <c r="M18" s="335">
        <f t="shared" si="3"/>
        <v>8.2621346549829155</v>
      </c>
      <c r="N18" s="335">
        <f t="shared" si="3"/>
        <v>6.7891342735568116</v>
      </c>
      <c r="O18" s="335">
        <f t="shared" si="3"/>
        <v>4.807744839870054E-2</v>
      </c>
      <c r="P18" s="335">
        <f t="shared" si="3"/>
        <v>10.924900523865162</v>
      </c>
      <c r="Q18" s="335">
        <f t="shared" si="3"/>
        <v>3.7117018954802745</v>
      </c>
      <c r="R18" s="335">
        <f t="shared" si="3"/>
        <v>4.5557390952127861</v>
      </c>
      <c r="S18" s="335">
        <f t="shared" si="3"/>
        <v>7.3879139055309508</v>
      </c>
      <c r="T18" s="335">
        <f t="shared" si="3"/>
        <v>4.3090121739669485</v>
      </c>
      <c r="U18" s="335">
        <f t="shared" si="3"/>
        <v>7.6009818874990458</v>
      </c>
      <c r="V18" s="335">
        <f t="shared" si="3"/>
        <v>3.3345888734039022</v>
      </c>
      <c r="W18" s="335">
        <f t="shared" si="3"/>
        <v>1.918887426809988</v>
      </c>
      <c r="X18" s="335">
        <f t="shared" si="3"/>
        <v>3.4015559916168172</v>
      </c>
      <c r="Y18" s="335">
        <f t="shared" si="3"/>
        <v>5.6942082538291743</v>
      </c>
      <c r="Z18" s="335">
        <f t="shared" si="3"/>
        <v>-2.668138542493864</v>
      </c>
      <c r="AA18" s="335">
        <f t="shared" si="3"/>
        <v>-0.91876577412573113</v>
      </c>
      <c r="AB18" s="335">
        <f t="shared" si="3"/>
        <v>8.8260644326456799</v>
      </c>
      <c r="AC18" s="335">
        <f t="shared" si="3"/>
        <v>1.2946463835961595</v>
      </c>
      <c r="AD18" s="335">
        <f t="shared" si="3"/>
        <v>2.9072249151422369</v>
      </c>
      <c r="AE18" s="335">
        <f t="shared" si="3"/>
        <v>1.9486392031149364</v>
      </c>
      <c r="AF18" s="335">
        <f t="shared" si="3"/>
        <v>-2.4421779885138477</v>
      </c>
      <c r="AG18" s="335">
        <f t="shared" si="3"/>
        <v>-3.3909519808958208</v>
      </c>
      <c r="AH18" s="335">
        <f t="shared" si="3"/>
        <v>3.1233201958379198</v>
      </c>
      <c r="AI18" s="335">
        <f t="shared" si="3"/>
        <v>1.8113171092988978</v>
      </c>
      <c r="AJ18" s="335">
        <f t="shared" si="3"/>
        <v>3.3533909495607759</v>
      </c>
      <c r="AK18" s="335">
        <f t="shared" si="3"/>
        <v>5.7436309387193063</v>
      </c>
      <c r="AL18" s="335">
        <f t="shared" si="3"/>
        <v>7.8850362653064963</v>
      </c>
      <c r="AM18" s="335">
        <f t="shared" si="3"/>
        <v>-0.15466147160600485</v>
      </c>
      <c r="AN18" s="335">
        <f t="shared" si="3"/>
        <v>-2.274736521300369</v>
      </c>
      <c r="AO18" s="335">
        <f t="shared" si="3"/>
        <v>0.38737479477899228</v>
      </c>
      <c r="AP18" s="335">
        <f t="shared" si="3"/>
        <v>-2.1994047058697674E-2</v>
      </c>
      <c r="AQ18" s="335">
        <f t="shared" si="3"/>
        <v>0.77509691921444812</v>
      </c>
      <c r="AR18" s="335">
        <f t="shared" si="3"/>
        <v>1.4284428045283448</v>
      </c>
      <c r="AS18" s="335">
        <f t="shared" si="3"/>
        <v>0.11297088299014035</v>
      </c>
      <c r="AT18" s="335">
        <f t="shared" si="3"/>
        <v>5.4456770687817908</v>
      </c>
      <c r="AU18" s="335">
        <f t="shared" si="3"/>
        <v>3.5397675483097544</v>
      </c>
      <c r="AV18" s="335">
        <f t="shared" si="3"/>
        <v>3.1994722583175985</v>
      </c>
      <c r="AW18" s="335">
        <f t="shared" si="3"/>
        <v>3.8368364511341753</v>
      </c>
      <c r="AX18" s="335">
        <f t="shared" si="3"/>
        <v>3.4832117017952697</v>
      </c>
      <c r="AY18" s="335">
        <f t="shared" si="3"/>
        <v>0.70197742064755175</v>
      </c>
      <c r="AZ18" s="335">
        <f t="shared" si="3"/>
        <v>2.7770840480274614</v>
      </c>
      <c r="BA18" s="335">
        <f t="shared" si="3"/>
        <v>0.49920692988405335</v>
      </c>
      <c r="BB18" s="335">
        <f t="shared" si="3"/>
        <v>0.76368989022581957</v>
      </c>
      <c r="BC18" s="335">
        <f t="shared" si="3"/>
        <v>1.1085394320581372</v>
      </c>
      <c r="BD18" s="335">
        <f t="shared" si="3"/>
        <v>3.5547120260117708</v>
      </c>
      <c r="BE18" s="335">
        <f t="shared" si="3"/>
        <v>3.5293976910988363</v>
      </c>
      <c r="BF18" s="335">
        <f t="shared" si="3"/>
        <v>5.2693321656951611</v>
      </c>
      <c r="BG18" s="335">
        <f t="shared" si="3"/>
        <v>1.3594524754894763</v>
      </c>
      <c r="BH18" s="335">
        <f t="shared" si="3"/>
        <v>0.45904214421813094</v>
      </c>
      <c r="BI18" s="335">
        <f t="shared" si="3"/>
        <v>-4.0256397309167227</v>
      </c>
      <c r="BJ18" s="335">
        <f t="shared" si="3"/>
        <v>-0.34286619587592781</v>
      </c>
      <c r="BK18" s="335">
        <f t="shared" si="3"/>
        <v>3.2150488011197353E-2</v>
      </c>
      <c r="BL18" s="335">
        <f t="shared" si="3"/>
        <v>1.2140320832275933</v>
      </c>
      <c r="BM18" s="335">
        <f t="shared" si="3"/>
        <v>0.66567574993980827</v>
      </c>
      <c r="BN18" s="335">
        <f t="shared" si="3"/>
        <v>1.650565504926945</v>
      </c>
      <c r="BO18" s="335">
        <f t="shared" si="3"/>
        <v>2.7868511742231448</v>
      </c>
      <c r="BP18" s="335">
        <f t="shared" si="3"/>
        <v>2.7375833666159082</v>
      </c>
      <c r="BQ18" s="335">
        <f t="shared" si="3"/>
        <v>2.2952440902872979</v>
      </c>
      <c r="BR18" s="335">
        <f t="shared" si="3"/>
        <v>2.5120421134757152</v>
      </c>
      <c r="BT18" s="335">
        <f t="shared" si="4"/>
        <v>2.4951310994569553</v>
      </c>
      <c r="BU18" s="335">
        <f t="shared" si="5"/>
        <v>3.0603163930400292</v>
      </c>
      <c r="BV18" s="335">
        <f t="shared" si="6"/>
        <v>-0.5651852935830739</v>
      </c>
      <c r="CA18" s="58" t="s">
        <v>1156</v>
      </c>
      <c r="CB18" s="58">
        <f t="shared" si="0"/>
        <v>-9.694061729137843</v>
      </c>
    </row>
    <row r="19" spans="1:80">
      <c r="J19" s="333" t="str">
        <f t="shared" si="1"/>
        <v>Euro area (19 countries)</v>
      </c>
      <c r="K19" s="333"/>
      <c r="L19" s="333"/>
      <c r="M19" s="335">
        <f t="shared" si="3"/>
        <v>6.8411442654762169</v>
      </c>
      <c r="N19" s="335">
        <f t="shared" si="3"/>
        <v>6.3221773341028324</v>
      </c>
      <c r="O19" s="335">
        <f t="shared" si="3"/>
        <v>5.3548949075829171</v>
      </c>
      <c r="P19" s="335">
        <f t="shared" si="3"/>
        <v>6.0464236565780993</v>
      </c>
      <c r="Q19" s="335">
        <f t="shared" si="3"/>
        <v>5.3230248001284934</v>
      </c>
      <c r="R19" s="335">
        <f t="shared" si="3"/>
        <v>4.5709226585720444</v>
      </c>
      <c r="S19" s="335">
        <f t="shared" si="3"/>
        <v>3.7769566637235528</v>
      </c>
      <c r="T19" s="335">
        <f t="shared" si="3"/>
        <v>4.8495514368879498</v>
      </c>
      <c r="U19" s="335">
        <f t="shared" si="3"/>
        <v>6.9448497047697799</v>
      </c>
      <c r="V19" s="335">
        <f t="shared" si="3"/>
        <v>6.3235168015512357</v>
      </c>
      <c r="W19" s="335">
        <f t="shared" si="3"/>
        <v>5.0922188378370805</v>
      </c>
      <c r="X19" s="335">
        <f t="shared" si="3"/>
        <v>4.989502923032191</v>
      </c>
      <c r="Y19" s="335">
        <f t="shared" si="3"/>
        <v>5.0696183450338168</v>
      </c>
      <c r="Z19" s="335">
        <f t="shared" si="3"/>
        <v>1.4784919475828531</v>
      </c>
      <c r="AA19" s="335">
        <f t="shared" si="3"/>
        <v>0.89115915551315084</v>
      </c>
      <c r="AB19" s="335">
        <f t="shared" si="3"/>
        <v>3.7812893007298243</v>
      </c>
      <c r="AC19" s="335">
        <f t="shared" si="3"/>
        <v>3.020730251017298</v>
      </c>
      <c r="AD19" s="335">
        <f t="shared" si="3"/>
        <v>3.2638541759393007</v>
      </c>
      <c r="AE19" s="335">
        <f t="shared" si="3"/>
        <v>3.6568004814147912</v>
      </c>
      <c r="AF19" s="335">
        <f t="shared" si="3"/>
        <v>2.5081338479023003</v>
      </c>
      <c r="AG19" s="335">
        <f t="shared" si="3"/>
        <v>0.18068501560541961</v>
      </c>
      <c r="AH19" s="335">
        <f t="shared" si="3"/>
        <v>0.27237830527822382</v>
      </c>
      <c r="AI19" s="335">
        <f t="shared" si="3"/>
        <v>0.77785424672850922</v>
      </c>
      <c r="AJ19" s="335">
        <f t="shared" si="3"/>
        <v>1.088126599874542</v>
      </c>
      <c r="AK19" s="335">
        <f t="shared" si="3"/>
        <v>2.2303310308475517</v>
      </c>
      <c r="AL19" s="335">
        <f t="shared" si="3"/>
        <v>3.3690964803411561</v>
      </c>
      <c r="AM19" s="335">
        <f t="shared" si="3"/>
        <v>3.5610755143418089</v>
      </c>
      <c r="AN19" s="335">
        <f t="shared" si="3"/>
        <v>4.2685898756400036</v>
      </c>
      <c r="AO19" s="335">
        <f t="shared" si="3"/>
        <v>3.8442037589818625</v>
      </c>
      <c r="AP19" s="335">
        <f t="shared" si="3"/>
        <v>3.5972489922540376</v>
      </c>
      <c r="AQ19" s="335">
        <f t="shared" si="3"/>
        <v>2.5250998755775811</v>
      </c>
      <c r="AR19" s="335">
        <f t="shared" si="3"/>
        <v>1.7954361841886453</v>
      </c>
      <c r="AS19" s="335">
        <f t="shared" si="3"/>
        <v>-1.4650511681791727</v>
      </c>
      <c r="AT19" s="335">
        <f t="shared" si="3"/>
        <v>1.7546918338676534</v>
      </c>
      <c r="AU19" s="335">
        <f t="shared" si="3"/>
        <v>1.8268118373895277</v>
      </c>
      <c r="AV19" s="335">
        <f t="shared" si="3"/>
        <v>1.8708353287268267</v>
      </c>
      <c r="AW19" s="335">
        <f t="shared" si="3"/>
        <v>1.8903378404696838</v>
      </c>
      <c r="AX19" s="335">
        <f t="shared" si="3"/>
        <v>3.432784469224103</v>
      </c>
      <c r="AY19" s="335">
        <f t="shared" si="3"/>
        <v>3.5959257644926623</v>
      </c>
      <c r="AZ19" s="335">
        <f t="shared" si="3"/>
        <v>3.2472045991095371</v>
      </c>
      <c r="BA19" s="335">
        <f t="shared" si="3"/>
        <v>1.7948210779173905</v>
      </c>
      <c r="BB19" s="335">
        <f t="shared" si="3"/>
        <v>0.65994702163496299</v>
      </c>
      <c r="BC19" s="335">
        <f t="shared" si="3"/>
        <v>1.2821690588628059</v>
      </c>
      <c r="BD19" s="335">
        <f t="shared" si="3"/>
        <v>1.8504549499124465</v>
      </c>
      <c r="BE19" s="335">
        <f t="shared" si="3"/>
        <v>2.0032871449635365</v>
      </c>
      <c r="BF19" s="335">
        <f t="shared" si="3"/>
        <v>2.8524760101805526</v>
      </c>
      <c r="BG19" s="335">
        <f t="shared" si="3"/>
        <v>2.6906306612197</v>
      </c>
      <c r="BH19" s="335">
        <f t="shared" si="3"/>
        <v>0.41487263462434498</v>
      </c>
      <c r="BI19" s="335">
        <f t="shared" si="3"/>
        <v>-2.7228867955985265</v>
      </c>
      <c r="BJ19" s="335">
        <f t="shared" si="3"/>
        <v>0.53398375446815294</v>
      </c>
      <c r="BK19" s="335">
        <f t="shared" si="3"/>
        <v>0.26647942429363525</v>
      </c>
      <c r="BL19" s="335">
        <f t="shared" si="3"/>
        <v>-1.4792223456088323</v>
      </c>
      <c r="BM19" s="335">
        <f t="shared" si="3"/>
        <v>-0.7734747037853964</v>
      </c>
      <c r="BN19" s="335">
        <f t="shared" si="3"/>
        <v>1.009844077465587</v>
      </c>
      <c r="BO19" s="335">
        <f t="shared" si="3"/>
        <v>2.3261094622021972</v>
      </c>
      <c r="BP19" s="335">
        <f t="shared" si="3"/>
        <v>2.353160175800781</v>
      </c>
      <c r="BQ19" s="335">
        <f t="shared" si="3"/>
        <v>1.757971443367623</v>
      </c>
      <c r="BR19" s="335">
        <f t="shared" si="3"/>
        <v>1.6726696979702922</v>
      </c>
      <c r="BT19" s="335">
        <f t="shared" si="4"/>
        <v>2.6252107005177083</v>
      </c>
      <c r="BU19" s="335">
        <f t="shared" si="5"/>
        <v>2.1142586410378761</v>
      </c>
      <c r="BV19" s="335">
        <f t="shared" si="6"/>
        <v>0.51095205947983224</v>
      </c>
      <c r="CA19" s="58" t="s">
        <v>1157</v>
      </c>
      <c r="CB19" s="58">
        <f t="shared" si="0"/>
        <v>-9.9867904292730145</v>
      </c>
    </row>
    <row r="20" spans="1:80">
      <c r="J20" s="333" t="str">
        <f t="shared" si="1"/>
        <v>Finland</v>
      </c>
      <c r="K20" s="333"/>
      <c r="L20" s="333"/>
      <c r="M20" s="335">
        <f t="shared" si="3"/>
        <v>7.8043654773845503</v>
      </c>
      <c r="N20" s="335">
        <f t="shared" si="3"/>
        <v>4.5892959992911244</v>
      </c>
      <c r="O20" s="335">
        <f t="shared" si="3"/>
        <v>2.5990337550329627</v>
      </c>
      <c r="P20" s="335">
        <f t="shared" si="3"/>
        <v>5.0550362504335027</v>
      </c>
      <c r="Q20" s="335">
        <f t="shared" si="3"/>
        <v>6.8503325833423361</v>
      </c>
      <c r="R20" s="335">
        <f t="shared" si="3"/>
        <v>3.3141703263964075</v>
      </c>
      <c r="S20" s="335">
        <f t="shared" si="3"/>
        <v>1.5203541618827359</v>
      </c>
      <c r="T20" s="335">
        <f t="shared" si="3"/>
        <v>-0.45395726594635732</v>
      </c>
      <c r="U20" s="335">
        <f t="shared" si="3"/>
        <v>9.8878161939939702</v>
      </c>
      <c r="V20" s="335">
        <f t="shared" si="3"/>
        <v>8.6047462191339434</v>
      </c>
      <c r="W20" s="335">
        <f t="shared" si="3"/>
        <v>3.0498253257707546</v>
      </c>
      <c r="X20" s="335">
        <f t="shared" si="3"/>
        <v>7.7076986756152479</v>
      </c>
      <c r="Y20" s="335">
        <f t="shared" si="3"/>
        <v>6.5810137136033831</v>
      </c>
      <c r="Z20" s="335">
        <f t="shared" si="3"/>
        <v>2.6977560079748599</v>
      </c>
      <c r="AA20" s="335">
        <f t="shared" si="3"/>
        <v>4.8192229520823417</v>
      </c>
      <c r="AB20" s="335">
        <f t="shared" si="3"/>
        <v>-0.1124233608790064</v>
      </c>
      <c r="AC20" s="335">
        <f t="shared" si="3"/>
        <v>-0.13946904297780804</v>
      </c>
      <c r="AD20" s="335">
        <f t="shared" si="3"/>
        <v>0.13978002365686848</v>
      </c>
      <c r="AE20" s="335">
        <f t="shared" si="3"/>
        <v>5.2298509817936321</v>
      </c>
      <c r="AF20" s="335">
        <f t="shared" si="3"/>
        <v>5.2769060792974756</v>
      </c>
      <c r="AG20" s="335">
        <f t="shared" si="3"/>
        <v>2.2688162920742343</v>
      </c>
      <c r="AH20" s="335">
        <f t="shared" si="3"/>
        <v>4.9903065545716032</v>
      </c>
      <c r="AI20" s="335">
        <f t="shared" si="3"/>
        <v>3.4081509227827667</v>
      </c>
      <c r="AJ20" s="335">
        <f t="shared" si="3"/>
        <v>2.1573456818655643</v>
      </c>
      <c r="AK20" s="335">
        <f t="shared" si="3"/>
        <v>4.3678073887618325</v>
      </c>
      <c r="AL20" s="335">
        <f t="shared" si="3"/>
        <v>3.4489958602848247</v>
      </c>
      <c r="AM20" s="335">
        <f t="shared" si="3"/>
        <v>4.8806332926806277</v>
      </c>
      <c r="AN20" s="335">
        <f t="shared" si="3"/>
        <v>6.3371662068903731</v>
      </c>
      <c r="AO20" s="335">
        <f t="shared" si="3"/>
        <v>6.3645530986514984</v>
      </c>
      <c r="AP20" s="335">
        <f t="shared" si="3"/>
        <v>-0.36098688493623854</v>
      </c>
      <c r="AQ20" s="335">
        <f t="shared" si="3"/>
        <v>-6.1907029110927141</v>
      </c>
      <c r="AR20" s="335">
        <f t="shared" si="3"/>
        <v>-6.3891329281809845</v>
      </c>
      <c r="AS20" s="335">
        <f t="shared" si="3"/>
        <v>-5.1057402808424968</v>
      </c>
      <c r="AT20" s="335">
        <f t="shared" si="3"/>
        <v>1.6769575285954659</v>
      </c>
      <c r="AU20" s="335">
        <f t="shared" si="3"/>
        <v>6.0179404978044033</v>
      </c>
      <c r="AV20" s="335">
        <f t="shared" si="3"/>
        <v>4.6579365597192179</v>
      </c>
      <c r="AW20" s="335">
        <f t="shared" si="3"/>
        <v>5.027180501155641</v>
      </c>
      <c r="AX20" s="335">
        <f t="shared" si="3"/>
        <v>5.4929158416349537</v>
      </c>
      <c r="AY20" s="335">
        <f t="shared" si="3"/>
        <v>3.2905421833211648</v>
      </c>
      <c r="AZ20" s="335">
        <f t="shared" si="3"/>
        <v>2.8499198678609901</v>
      </c>
      <c r="BA20" s="335">
        <f t="shared" si="3"/>
        <v>2.4551835976708247</v>
      </c>
      <c r="BB20" s="335">
        <f t="shared" si="3"/>
        <v>1.1764428066135508</v>
      </c>
      <c r="BC20" s="335">
        <f t="shared" si="3"/>
        <v>3.2285250193184112</v>
      </c>
      <c r="BD20" s="335">
        <f t="shared" si="3"/>
        <v>3.3683154328622464</v>
      </c>
      <c r="BE20" s="335">
        <f t="shared" si="3"/>
        <v>2.9397420277055062</v>
      </c>
      <c r="BF20" s="335">
        <f t="shared" si="3"/>
        <v>2.7260589040977834</v>
      </c>
      <c r="BG20" s="335">
        <f t="shared" si="3"/>
        <v>4.5673740785588564</v>
      </c>
      <c r="BH20" s="335">
        <f t="shared" si="3"/>
        <v>1.5271530104134001</v>
      </c>
      <c r="BI20" s="335">
        <f t="shared" si="3"/>
        <v>-4.2483593017310426</v>
      </c>
      <c r="BJ20" s="335">
        <f t="shared" si="3"/>
        <v>1.8422634449375153</v>
      </c>
      <c r="BK20" s="335">
        <f t="shared" si="3"/>
        <v>2.4505092177594179</v>
      </c>
      <c r="BL20" s="335">
        <f t="shared" si="3"/>
        <v>-0.13408951951254267</v>
      </c>
      <c r="BM20" s="335">
        <f t="shared" si="3"/>
        <v>-1.066609102462877</v>
      </c>
      <c r="BN20" s="335">
        <f t="shared" si="3"/>
        <v>-0.25196227021045559</v>
      </c>
      <c r="BO20" s="335">
        <f t="shared" si="3"/>
        <v>1.0386337527088898</v>
      </c>
      <c r="BP20" s="335">
        <f t="shared" si="3"/>
        <v>3.4313227298135303</v>
      </c>
      <c r="BQ20" s="335">
        <f t="shared" si="3"/>
        <v>1.6481508775808322</v>
      </c>
      <c r="BR20" s="335">
        <f t="shared" si="3"/>
        <v>1.8163208074864201</v>
      </c>
      <c r="BT20" s="335">
        <f t="shared" si="4"/>
        <v>2.805636824898206</v>
      </c>
      <c r="BU20" s="335">
        <f t="shared" si="5"/>
        <v>3.3138797703987426</v>
      </c>
      <c r="BV20" s="335">
        <f t="shared" si="6"/>
        <v>-0.50824294550053661</v>
      </c>
    </row>
    <row r="21" spans="1:80">
      <c r="J21" s="333" t="str">
        <f t="shared" si="1"/>
        <v>Ireland</v>
      </c>
      <c r="K21" s="333"/>
      <c r="L21" s="333"/>
      <c r="M21" s="335">
        <f t="shared" si="3"/>
        <v>4.7174251475326656</v>
      </c>
      <c r="N21" s="335">
        <f t="shared" si="3"/>
        <v>5.0140022126953454</v>
      </c>
      <c r="O21" s="335">
        <f t="shared" si="3"/>
        <v>5.4058947957562822</v>
      </c>
      <c r="P21" s="335">
        <f t="shared" si="3"/>
        <v>5.1512903603638733</v>
      </c>
      <c r="Q21" s="335">
        <f t="shared" si="3"/>
        <v>2.9113632650636276</v>
      </c>
      <c r="R21" s="335">
        <f t="shared" si="3"/>
        <v>0.5880973427380809</v>
      </c>
      <c r="S21" s="335">
        <f t="shared" si="3"/>
        <v>4.4086156494915514</v>
      </c>
      <c r="T21" s="335">
        <f t="shared" si="3"/>
        <v>9.2711432360196113</v>
      </c>
      <c r="U21" s="335">
        <f t="shared" si="3"/>
        <v>8.4716401580769087</v>
      </c>
      <c r="V21" s="335">
        <f t="shared" si="3"/>
        <v>0.23737823134378289</v>
      </c>
      <c r="W21" s="335">
        <f t="shared" si="3"/>
        <v>5.2458087312556927</v>
      </c>
      <c r="X21" s="335">
        <f t="shared" si="3"/>
        <v>6.0995109621407693</v>
      </c>
      <c r="Y21" s="335">
        <f t="shared" si="3"/>
        <v>9.0333289312524556</v>
      </c>
      <c r="Z21" s="335">
        <f t="shared" si="3"/>
        <v>-0.4305738292809167</v>
      </c>
      <c r="AA21" s="335">
        <f t="shared" si="3"/>
        <v>1.2968303148695384</v>
      </c>
      <c r="AB21" s="335">
        <f t="shared" si="3"/>
        <v>4.1460830252654688</v>
      </c>
      <c r="AC21" s="335">
        <f t="shared" si="3"/>
        <v>5.3798570194755655</v>
      </c>
      <c r="AD21" s="335">
        <f t="shared" si="3"/>
        <v>10.69271583138989</v>
      </c>
      <c r="AE21" s="335">
        <f t="shared" si="3"/>
        <v>6.6233663028583294</v>
      </c>
      <c r="AF21" s="335">
        <f t="shared" si="3"/>
        <v>0.64933294310338852</v>
      </c>
      <c r="AG21" s="335">
        <f t="shared" si="3"/>
        <v>2.6970695805300835</v>
      </c>
      <c r="AH21" s="335">
        <f t="shared" si="3"/>
        <v>-4.1847810794079692</v>
      </c>
      <c r="AI21" s="335">
        <f t="shared" si="3"/>
        <v>-1.7286665332875657</v>
      </c>
      <c r="AJ21" s="335">
        <f t="shared" ref="AJ21:BR21" si="7">AJ9/AI9*100-100</f>
        <v>0.44341093958666988</v>
      </c>
      <c r="AK21" s="335">
        <f t="shared" si="7"/>
        <v>1.4145478820831983</v>
      </c>
      <c r="AL21" s="335">
        <f t="shared" si="7"/>
        <v>2.2731106612685608</v>
      </c>
      <c r="AM21" s="335">
        <f t="shared" si="7"/>
        <v>0.69365135996186211</v>
      </c>
      <c r="AN21" s="335">
        <f t="shared" si="7"/>
        <v>1.6275492217462357</v>
      </c>
      <c r="AO21" s="335">
        <f t="shared" si="7"/>
        <v>6.3703719276852979</v>
      </c>
      <c r="AP21" s="335">
        <f t="shared" si="7"/>
        <v>3.5566521286548323</v>
      </c>
      <c r="AQ21" s="335">
        <f t="shared" si="7"/>
        <v>0.19801570765565657</v>
      </c>
      <c r="AR21" s="335">
        <f t="shared" si="7"/>
        <v>2.3573651987434516</v>
      </c>
      <c r="AS21" s="335">
        <f t="shared" si="7"/>
        <v>0.89635472074985501</v>
      </c>
      <c r="AT21" s="335">
        <f t="shared" si="7"/>
        <v>5.6024001942780188</v>
      </c>
      <c r="AU21" s="335">
        <f t="shared" si="7"/>
        <v>5.6473632732904093</v>
      </c>
      <c r="AV21" s="335">
        <f t="shared" si="7"/>
        <v>8.4162657351874941</v>
      </c>
      <c r="AW21" s="335">
        <f t="shared" si="7"/>
        <v>8.3890577507598891</v>
      </c>
      <c r="AX21" s="335">
        <f t="shared" si="7"/>
        <v>9.084688726864826</v>
      </c>
      <c r="AY21" s="335">
        <f t="shared" si="7"/>
        <v>8.7538175199745041</v>
      </c>
      <c r="AZ21" s="335">
        <f t="shared" si="7"/>
        <v>9.6594239897127636</v>
      </c>
      <c r="BA21" s="335">
        <f t="shared" si="7"/>
        <v>4.0723240614599376</v>
      </c>
      <c r="BB21" s="335">
        <f t="shared" si="7"/>
        <v>3.6619414917854982</v>
      </c>
      <c r="BC21" s="335">
        <f t="shared" si="7"/>
        <v>4.354185148775997</v>
      </c>
      <c r="BD21" s="335">
        <f t="shared" si="7"/>
        <v>4.3065352419027363</v>
      </c>
      <c r="BE21" s="335">
        <f t="shared" si="7"/>
        <v>8.1348390507518786</v>
      </c>
      <c r="BF21" s="335">
        <f t="shared" si="7"/>
        <v>6.0914911965016927</v>
      </c>
      <c r="BG21" s="335">
        <f t="shared" si="7"/>
        <v>5.1157819280347212</v>
      </c>
      <c r="BH21" s="335">
        <f t="shared" si="7"/>
        <v>-2.1505769172222529</v>
      </c>
      <c r="BI21" s="335">
        <f t="shared" si="7"/>
        <v>-11.010373172871695</v>
      </c>
      <c r="BJ21" s="335">
        <f t="shared" si="7"/>
        <v>-4.7703291401240477</v>
      </c>
      <c r="BK21" s="335">
        <f t="shared" si="7"/>
        <v>-1.8922510959195904</v>
      </c>
      <c r="BL21" s="335">
        <f t="shared" si="7"/>
        <v>-1.490906369283735</v>
      </c>
      <c r="BM21" s="335">
        <f t="shared" si="7"/>
        <v>2.4586302785333203</v>
      </c>
      <c r="BN21" s="335">
        <f t="shared" si="7"/>
        <v>4.4373915493793277</v>
      </c>
      <c r="BO21" s="335">
        <f t="shared" si="7"/>
        <v>3.8604637952825271</v>
      </c>
      <c r="BP21" s="335">
        <f t="shared" si="7"/>
        <v>5.5887882413262702</v>
      </c>
      <c r="BQ21" s="335">
        <f t="shared" si="7"/>
        <v>3.3395921010035607</v>
      </c>
      <c r="BR21" s="335">
        <f t="shared" si="7"/>
        <v>5.3343190817502801</v>
      </c>
      <c r="BT21" s="335">
        <f t="shared" si="4"/>
        <v>3.5607349311813183</v>
      </c>
      <c r="BU21" s="335">
        <f t="shared" si="5"/>
        <v>4.0272490302189139</v>
      </c>
      <c r="BV21" s="335">
        <f t="shared" si="6"/>
        <v>-0.46651409903759555</v>
      </c>
      <c r="CA21" s="58" t="s">
        <v>1158</v>
      </c>
    </row>
    <row r="22" spans="1:80">
      <c r="J22" s="333" t="str">
        <f t="shared" si="1"/>
        <v>Luxembourg</v>
      </c>
      <c r="K22" s="333"/>
      <c r="L22" s="333"/>
      <c r="M22" s="335">
        <f t="shared" ref="M22:BR24" si="8">M10/L10*100-100</f>
        <v>5.6508577194752831</v>
      </c>
      <c r="N22" s="335">
        <f t="shared" si="8"/>
        <v>5.1914662046600455</v>
      </c>
      <c r="O22" s="335">
        <f t="shared" si="8"/>
        <v>7.8916204322020604</v>
      </c>
      <c r="P22" s="335">
        <f t="shared" si="8"/>
        <v>12.232629369466025</v>
      </c>
      <c r="Q22" s="335">
        <f t="shared" si="8"/>
        <v>-2.9072107720543841</v>
      </c>
      <c r="R22" s="335">
        <f t="shared" si="8"/>
        <v>-5.852023138690754E-2</v>
      </c>
      <c r="S22" s="335">
        <f t="shared" si="8"/>
        <v>-1.9349940247456345</v>
      </c>
      <c r="T22" s="335">
        <f t="shared" si="8"/>
        <v>1.9782142928044237</v>
      </c>
      <c r="U22" s="335">
        <f t="shared" si="8"/>
        <v>6.3920082301692105</v>
      </c>
      <c r="V22" s="335">
        <f t="shared" si="8"/>
        <v>6.2191050456597878</v>
      </c>
      <c r="W22" s="335">
        <f t="shared" si="8"/>
        <v>6.6069750893452266</v>
      </c>
      <c r="X22" s="335">
        <f t="shared" si="8"/>
        <v>5.3711730143676277</v>
      </c>
      <c r="Y22" s="335">
        <f t="shared" si="8"/>
        <v>7.1980550388154825</v>
      </c>
      <c r="Z22" s="335">
        <f t="shared" si="8"/>
        <v>0.84148648306626228</v>
      </c>
      <c r="AA22" s="335">
        <f t="shared" si="8"/>
        <v>1.3500713665271462</v>
      </c>
      <c r="AB22" s="335">
        <f t="shared" si="8"/>
        <v>1.1687525840683435</v>
      </c>
      <c r="AC22" s="335">
        <f t="shared" si="8"/>
        <v>1.8028507177878907</v>
      </c>
      <c r="AD22" s="335">
        <f t="shared" si="8"/>
        <v>2.3078459024654023</v>
      </c>
      <c r="AE22" s="335">
        <f t="shared" si="8"/>
        <v>3.3813285593564046</v>
      </c>
      <c r="AF22" s="335">
        <f t="shared" si="8"/>
        <v>5.228074683957189</v>
      </c>
      <c r="AG22" s="335">
        <f t="shared" si="8"/>
        <v>-0.66558709929516624</v>
      </c>
      <c r="AH22" s="335">
        <f t="shared" si="8"/>
        <v>0.35790676079724904</v>
      </c>
      <c r="AI22" s="335">
        <f t="shared" si="8"/>
        <v>-2.1957500214355008</v>
      </c>
      <c r="AJ22" s="335">
        <f t="shared" si="8"/>
        <v>1.2829244936749689</v>
      </c>
      <c r="AK22" s="335">
        <f t="shared" si="8"/>
        <v>-3.6524954914511909E-2</v>
      </c>
      <c r="AL22" s="335">
        <f t="shared" si="8"/>
        <v>9.6897860225776213</v>
      </c>
      <c r="AM22" s="335">
        <f t="shared" si="8"/>
        <v>8.4003376165761665</v>
      </c>
      <c r="AN22" s="335">
        <f t="shared" si="8"/>
        <v>6.9518455536661037</v>
      </c>
      <c r="AO22" s="335">
        <f t="shared" si="8"/>
        <v>5.9530997824910941</v>
      </c>
      <c r="AP22" s="335">
        <f t="shared" si="8"/>
        <v>4.2017993587842142</v>
      </c>
      <c r="AQ22" s="335">
        <f t="shared" si="8"/>
        <v>8.6231667976903736</v>
      </c>
      <c r="AR22" s="335">
        <f t="shared" si="8"/>
        <v>-4.6981532318442731</v>
      </c>
      <c r="AS22" s="335">
        <f t="shared" si="8"/>
        <v>7.1073088148069701</v>
      </c>
      <c r="AT22" s="335">
        <f t="shared" si="8"/>
        <v>2.3702646965701746</v>
      </c>
      <c r="AU22" s="335">
        <f t="shared" si="8"/>
        <v>1.5798514605266973</v>
      </c>
      <c r="AV22" s="335">
        <f t="shared" si="8"/>
        <v>1.1444770795996533</v>
      </c>
      <c r="AW22" s="335">
        <f t="shared" si="8"/>
        <v>3.5778127491614242</v>
      </c>
      <c r="AX22" s="335">
        <f t="shared" si="8"/>
        <v>4.6429465118288391</v>
      </c>
      <c r="AY22" s="335">
        <f t="shared" si="8"/>
        <v>9.5539574208443554</v>
      </c>
      <c r="AZ22" s="335">
        <f t="shared" si="8"/>
        <v>1.6656054649360641</v>
      </c>
      <c r="BA22" s="335">
        <f t="shared" si="8"/>
        <v>5.2193842625621159</v>
      </c>
      <c r="BB22" s="335">
        <f t="shared" si="8"/>
        <v>3.7205757142785245</v>
      </c>
      <c r="BC22" s="335">
        <f t="shared" si="8"/>
        <v>2.2643874729329809</v>
      </c>
      <c r="BD22" s="335">
        <f t="shared" si="8"/>
        <v>2.8144482775576591</v>
      </c>
      <c r="BE22" s="335">
        <f t="shared" si="8"/>
        <v>0.30218438659463231</v>
      </c>
      <c r="BF22" s="335">
        <f t="shared" si="8"/>
        <v>2.6920585047893013</v>
      </c>
      <c r="BG22" s="335">
        <f t="shared" si="8"/>
        <v>5.3158792934209202</v>
      </c>
      <c r="BH22" s="335">
        <f t="shared" si="8"/>
        <v>4.3232345577219036</v>
      </c>
      <c r="BI22" s="335">
        <f t="shared" si="8"/>
        <v>-2.2651605386146372</v>
      </c>
      <c r="BJ22" s="335">
        <f t="shared" si="8"/>
        <v>1.8582087004676708</v>
      </c>
      <c r="BK22" s="335">
        <f t="shared" si="8"/>
        <v>4.5351530498249986</v>
      </c>
      <c r="BL22" s="335">
        <f t="shared" si="8"/>
        <v>3.9721614555781315</v>
      </c>
      <c r="BM22" s="335">
        <f t="shared" si="8"/>
        <v>2.2220905042085661</v>
      </c>
      <c r="BN22" s="335">
        <f t="shared" si="8"/>
        <v>5.0813980263102678</v>
      </c>
      <c r="BO22" s="335">
        <f t="shared" si="8"/>
        <v>-0.73377552306025962</v>
      </c>
      <c r="BP22" s="335">
        <f t="shared" si="8"/>
        <v>4.2933984544446702</v>
      </c>
      <c r="BQ22" s="335">
        <f t="shared" si="8"/>
        <v>3.3031021635256081</v>
      </c>
      <c r="BR22" s="335">
        <f t="shared" si="8"/>
        <v>2.2029073856136137</v>
      </c>
      <c r="BT22" s="335">
        <f t="shared" si="4"/>
        <v>3.3886293298483818</v>
      </c>
      <c r="BU22" s="335">
        <f t="shared" si="5"/>
        <v>3.3834976643422885</v>
      </c>
      <c r="BV22" s="335">
        <f t="shared" si="6"/>
        <v>5.1316655060933414E-3</v>
      </c>
      <c r="CA22" s="58" t="s">
        <v>1141</v>
      </c>
      <c r="CB22" s="58">
        <v>1.5230122371872268</v>
      </c>
    </row>
    <row r="23" spans="1:80">
      <c r="J23" s="333" t="str">
        <f t="shared" si="1"/>
        <v>Netherlands</v>
      </c>
      <c r="K23" s="333"/>
      <c r="L23" s="333"/>
      <c r="M23" s="335">
        <f t="shared" si="8"/>
        <v>4.8255922656421859</v>
      </c>
      <c r="N23" s="335">
        <f t="shared" si="8"/>
        <v>4.8496018631655602</v>
      </c>
      <c r="O23" s="335">
        <f t="shared" si="8"/>
        <v>5.1903790765837527</v>
      </c>
      <c r="P23" s="335">
        <f t="shared" si="8"/>
        <v>7.7692395391085967</v>
      </c>
      <c r="Q23" s="335">
        <f t="shared" si="8"/>
        <v>5.6753128404736515</v>
      </c>
      <c r="R23" s="335">
        <f t="shared" si="8"/>
        <v>4.0205852397367465</v>
      </c>
      <c r="S23" s="335">
        <f t="shared" si="8"/>
        <v>5.5536464748694385</v>
      </c>
      <c r="T23" s="335">
        <f t="shared" si="8"/>
        <v>6.8676118479993136</v>
      </c>
      <c r="U23" s="335">
        <f t="shared" si="8"/>
        <v>4.5954659244184626</v>
      </c>
      <c r="V23" s="335">
        <f t="shared" si="8"/>
        <v>8.1102012101244867</v>
      </c>
      <c r="W23" s="335">
        <f t="shared" si="8"/>
        <v>3.806046619765624</v>
      </c>
      <c r="X23" s="335">
        <f t="shared" si="8"/>
        <v>0.81992565091005076</v>
      </c>
      <c r="Y23" s="335">
        <f t="shared" si="8"/>
        <v>3.7362752749646688</v>
      </c>
      <c r="Z23" s="335">
        <f t="shared" si="8"/>
        <v>0.90441101488465847</v>
      </c>
      <c r="AA23" s="335">
        <f t="shared" si="8"/>
        <v>2.0879715649886492</v>
      </c>
      <c r="AB23" s="335">
        <f t="shared" si="8"/>
        <v>4.1059697831539808</v>
      </c>
      <c r="AC23" s="335">
        <f t="shared" si="8"/>
        <v>4.6703430224490461</v>
      </c>
      <c r="AD23" s="335">
        <f t="shared" si="8"/>
        <v>3.6805320025194987</v>
      </c>
      <c r="AE23" s="335">
        <f t="shared" si="8"/>
        <v>1.1840389536970548</v>
      </c>
      <c r="AF23" s="335">
        <f t="shared" si="8"/>
        <v>1.956100397480725</v>
      </c>
      <c r="AG23" s="335">
        <f t="shared" si="8"/>
        <v>-2.7658203717288927</v>
      </c>
      <c r="AH23" s="335">
        <f t="shared" si="8"/>
        <v>-0.90476920717679832</v>
      </c>
      <c r="AI23" s="335">
        <f t="shared" si="8"/>
        <v>1.9029783988706299</v>
      </c>
      <c r="AJ23" s="335">
        <f t="shared" si="8"/>
        <v>1.6440071304171937</v>
      </c>
      <c r="AK23" s="335">
        <f t="shared" si="8"/>
        <v>3.3524974862809245</v>
      </c>
      <c r="AL23" s="335">
        <f t="shared" si="8"/>
        <v>3.0905310875337904</v>
      </c>
      <c r="AM23" s="335">
        <f t="shared" si="8"/>
        <v>2.3918376185697809</v>
      </c>
      <c r="AN23" s="335">
        <f t="shared" si="8"/>
        <v>3.316942775196253</v>
      </c>
      <c r="AO23" s="335">
        <f t="shared" si="8"/>
        <v>2.7765543242719559</v>
      </c>
      <c r="AP23" s="335">
        <f t="shared" si="8"/>
        <v>3.3252875805629571</v>
      </c>
      <c r="AQ23" s="335">
        <f t="shared" si="8"/>
        <v>2.3349132561041728</v>
      </c>
      <c r="AR23" s="335">
        <f t="shared" si="8"/>
        <v>1.4085550846476309</v>
      </c>
      <c r="AS23" s="335">
        <f t="shared" si="8"/>
        <v>0.58956853956306077</v>
      </c>
      <c r="AT23" s="335">
        <f t="shared" si="8"/>
        <v>1.9948124181084097</v>
      </c>
      <c r="AU23" s="335">
        <f t="shared" si="8"/>
        <v>3.3293282132432154</v>
      </c>
      <c r="AV23" s="335">
        <f t="shared" si="8"/>
        <v>3.8415249482498979</v>
      </c>
      <c r="AW23" s="335">
        <f t="shared" si="8"/>
        <v>4.4587251380623343</v>
      </c>
      <c r="AX23" s="335">
        <f t="shared" si="8"/>
        <v>5.5190459892547921</v>
      </c>
      <c r="AY23" s="335">
        <f t="shared" si="8"/>
        <v>6.0573696697578896</v>
      </c>
      <c r="AZ23" s="335">
        <f t="shared" si="8"/>
        <v>3.2623042816585297</v>
      </c>
      <c r="BA23" s="335">
        <f t="shared" si="8"/>
        <v>2.4027801222557059</v>
      </c>
      <c r="BB23" s="335">
        <f t="shared" si="8"/>
        <v>0.63795948438880146</v>
      </c>
      <c r="BC23" s="335">
        <f t="shared" si="8"/>
        <v>0.1981865632993447</v>
      </c>
      <c r="BD23" s="335">
        <f t="shared" si="8"/>
        <v>0.33508203499832234</v>
      </c>
      <c r="BE23" s="335">
        <f t="shared" si="8"/>
        <v>1.501543288661793</v>
      </c>
      <c r="BF23" s="335">
        <f t="shared" si="8"/>
        <v>3.4989334911382741</v>
      </c>
      <c r="BG23" s="335">
        <f t="shared" si="8"/>
        <v>5.1628489196768896</v>
      </c>
      <c r="BH23" s="335">
        <f t="shared" si="8"/>
        <v>0.50477186837328247</v>
      </c>
      <c r="BI23" s="335">
        <f t="shared" si="8"/>
        <v>-1.8148544680427392</v>
      </c>
      <c r="BJ23" s="335">
        <f t="shared" si="8"/>
        <v>-1.2443545053646403</v>
      </c>
      <c r="BK23" s="335">
        <f t="shared" si="8"/>
        <v>0.97286489281025013</v>
      </c>
      <c r="BL23" s="335">
        <f t="shared" si="8"/>
        <v>-2.2814893681951247</v>
      </c>
      <c r="BM23" s="335">
        <f t="shared" si="8"/>
        <v>-0.81238494943411865</v>
      </c>
      <c r="BN23" s="335">
        <f t="shared" si="8"/>
        <v>-0.14240120511897203</v>
      </c>
      <c r="BO23" s="335">
        <f t="shared" si="8"/>
        <v>6.7461053583017758</v>
      </c>
      <c r="BP23" s="335">
        <f t="shared" si="8"/>
        <v>-0.83450294038637196</v>
      </c>
      <c r="BQ23" s="335">
        <f t="shared" si="8"/>
        <v>2.5863165975324165</v>
      </c>
      <c r="BR23" s="335">
        <f t="shared" si="8"/>
        <v>2.624768403736752</v>
      </c>
      <c r="BT23" s="335">
        <f t="shared" si="4"/>
        <v>2.6789244571899222</v>
      </c>
      <c r="BU23" s="335">
        <f t="shared" si="5"/>
        <v>2.4723983913361742</v>
      </c>
      <c r="BV23" s="335">
        <f t="shared" si="6"/>
        <v>0.206526065853748</v>
      </c>
      <c r="CA23" s="58" t="s">
        <v>1159</v>
      </c>
      <c r="CB23" s="58">
        <f>VLOOKUP(LEFT($CA23,LEN($CA23)-8),K$106:BR$114,MATCH(YEAR(DATE(LEFT(RIGHT($CA23,6),4),1,1)),$K$1:$BR$1,0),FALSE)</f>
        <v>-1.4894054904253977</v>
      </c>
    </row>
    <row r="24" spans="1:80">
      <c r="J24" s="333" t="str">
        <f t="shared" si="1"/>
        <v>Portugal</v>
      </c>
      <c r="K24" s="333"/>
      <c r="L24" s="333"/>
      <c r="M24" s="335">
        <f t="shared" si="8"/>
        <v>9.1631547696630093</v>
      </c>
      <c r="N24" s="335">
        <f t="shared" si="8"/>
        <v>4.2389548709342648</v>
      </c>
      <c r="O24" s="335">
        <f t="shared" si="8"/>
        <v>2.4225724958160271</v>
      </c>
      <c r="P24" s="335">
        <f t="shared" si="8"/>
        <v>5.5925916721547821</v>
      </c>
      <c r="Q24" s="335">
        <f t="shared" si="8"/>
        <v>10.227971439582717</v>
      </c>
      <c r="R24" s="335">
        <f t="shared" si="8"/>
        <v>7.4840462585106735</v>
      </c>
      <c r="S24" s="335">
        <f t="shared" si="8"/>
        <v>4.2409328612081083</v>
      </c>
      <c r="T24" s="335">
        <f t="shared" si="8"/>
        <v>6.8049557286021525</v>
      </c>
      <c r="U24" s="335">
        <f t="shared" si="8"/>
        <v>1.627026255453174</v>
      </c>
      <c r="V24" s="335">
        <f t="shared" si="8"/>
        <v>8.0419787604326842</v>
      </c>
      <c r="W24" s="335">
        <f t="shared" si="8"/>
        <v>12.086865202933964</v>
      </c>
      <c r="X24" s="335">
        <f t="shared" si="8"/>
        <v>9.4895497882411632</v>
      </c>
      <c r="Y24" s="335">
        <f t="shared" si="8"/>
        <v>7.2686375214964016</v>
      </c>
      <c r="Z24" s="335">
        <f t="shared" si="8"/>
        <v>8.5889835608237206</v>
      </c>
      <c r="AA24" s="335">
        <f t="shared" si="8"/>
        <v>-9.0388632326820471</v>
      </c>
      <c r="AB24" s="335">
        <f t="shared" si="8"/>
        <v>-0.31852457044486471</v>
      </c>
      <c r="AC24" s="335">
        <f t="shared" si="8"/>
        <v>7.7188528443817574</v>
      </c>
      <c r="AD24" s="335">
        <f t="shared" si="8"/>
        <v>3.3310346633612369</v>
      </c>
      <c r="AE24" s="335">
        <f t="shared" si="8"/>
        <v>8.8554734248504019</v>
      </c>
      <c r="AF24" s="335">
        <f t="shared" si="8"/>
        <v>4.421286535790145</v>
      </c>
      <c r="AG24" s="335">
        <f t="shared" si="8"/>
        <v>6.2284397067366513</v>
      </c>
      <c r="AH24" s="335">
        <f t="shared" si="8"/>
        <v>2.1517864118197849</v>
      </c>
      <c r="AI24" s="335">
        <f t="shared" si="8"/>
        <v>-0.51411592948940665</v>
      </c>
      <c r="AJ24" s="335">
        <f t="shared" si="8"/>
        <v>-3.315537717870086</v>
      </c>
      <c r="AK24" s="335">
        <f t="shared" si="8"/>
        <v>1.1381733688080544</v>
      </c>
      <c r="AL24" s="335">
        <f t="shared" si="8"/>
        <v>6.1134141462023734</v>
      </c>
      <c r="AM24" s="335">
        <f t="shared" si="8"/>
        <v>10.974181713235566</v>
      </c>
      <c r="AN24" s="335">
        <f t="shared" si="8"/>
        <v>10.390342814154991</v>
      </c>
      <c r="AO24" s="335">
        <f t="shared" si="8"/>
        <v>4.5288175736968554</v>
      </c>
      <c r="AP24" s="335">
        <f t="shared" si="8"/>
        <v>7.3509335032731542</v>
      </c>
      <c r="AQ24" s="335">
        <f t="shared" si="8"/>
        <v>7.7018303792275589</v>
      </c>
      <c r="AR24" s="335">
        <f t="shared" si="8"/>
        <v>4.2773611524997648</v>
      </c>
      <c r="AS24" s="335">
        <f t="shared" si="8"/>
        <v>-1.7839083686910868</v>
      </c>
      <c r="AT24" s="335">
        <f t="shared" si="8"/>
        <v>1.0101385768363826</v>
      </c>
      <c r="AU24" s="335">
        <f t="shared" si="8"/>
        <v>2.3310127646917209</v>
      </c>
      <c r="AV24" s="335">
        <f t="shared" si="8"/>
        <v>3.7615781159938706</v>
      </c>
      <c r="AW24" s="335">
        <f t="shared" si="8"/>
        <v>5.6453318193716768</v>
      </c>
      <c r="AX24" s="335">
        <f t="shared" si="8"/>
        <v>6.7908409405683159</v>
      </c>
      <c r="AY24" s="335">
        <f t="shared" si="8"/>
        <v>5.1499458506272902</v>
      </c>
      <c r="AZ24" s="335">
        <f t="shared" si="8"/>
        <v>3.9061138775023778</v>
      </c>
      <c r="BA24" s="335">
        <f t="shared" si="8"/>
        <v>1.3946132834391705</v>
      </c>
      <c r="BB24" s="335">
        <f t="shared" si="8"/>
        <v>0.36508799159172156</v>
      </c>
      <c r="BC24" s="335">
        <f t="shared" si="8"/>
        <v>-1.6293583710318984</v>
      </c>
      <c r="BD24" s="335">
        <f t="shared" si="8"/>
        <v>2.0899386060904561</v>
      </c>
      <c r="BE24" s="335">
        <f t="shared" si="8"/>
        <v>1.4646741873101092</v>
      </c>
      <c r="BF24" s="335">
        <f t="shared" si="8"/>
        <v>0.68083263826237328</v>
      </c>
      <c r="BG24" s="335">
        <f t="shared" si="8"/>
        <v>2.293967938974049</v>
      </c>
      <c r="BH24" s="335">
        <f t="shared" si="8"/>
        <v>0.98945262202106221</v>
      </c>
      <c r="BI24" s="335">
        <f t="shared" si="8"/>
        <v>-2.531916177648398</v>
      </c>
      <c r="BJ24" s="335">
        <f t="shared" si="8"/>
        <v>1.0282447218240094</v>
      </c>
      <c r="BK24" s="335">
        <f t="shared" si="8"/>
        <v>-5.3545088523336943</v>
      </c>
      <c r="BL24" s="335">
        <f t="shared" si="8"/>
        <v>-7.0407084774298454</v>
      </c>
      <c r="BM24" s="335">
        <f t="shared" si="8"/>
        <v>-1.9610111849480489</v>
      </c>
      <c r="BN24" s="335">
        <f t="shared" si="8"/>
        <v>1.7538419296295444</v>
      </c>
      <c r="BO24" s="335">
        <f t="shared" si="8"/>
        <v>2.6309544873277986</v>
      </c>
      <c r="BP24" s="335">
        <f t="shared" si="8"/>
        <v>2.088977888431387</v>
      </c>
      <c r="BQ24" s="335">
        <f t="shared" si="8"/>
        <v>2.9951919465528505</v>
      </c>
      <c r="BR24" s="335">
        <f t="shared" si="8"/>
        <v>2.5409587503420425</v>
      </c>
      <c r="BT24" s="335">
        <f t="shared" si="4"/>
        <v>3.4462654392881014</v>
      </c>
      <c r="BU24" s="335">
        <f t="shared" si="5"/>
        <v>4.4137062638194067</v>
      </c>
      <c r="BV24" s="335">
        <f t="shared" si="6"/>
        <v>-0.96744082453130531</v>
      </c>
      <c r="CA24" s="58" t="s">
        <v>1160</v>
      </c>
      <c r="CB24" s="58">
        <f t="shared" ref="CB24:CB54" si="9">VLOOKUP(LEFT($CA24,LEN($CA24)-8),K$106:BR$114,MATCH(YEAR(DATE(LEFT(RIGHT($CA24,6),4),1,1)),$K$1:$BR$1,0),FALSE)</f>
        <v>-2.5182910384786084</v>
      </c>
    </row>
    <row r="25" spans="1:80">
      <c r="J25" s="334" t="s">
        <v>1120</v>
      </c>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CA25" s="58" t="s">
        <v>1161</v>
      </c>
      <c r="CB25" s="58">
        <f t="shared" si="9"/>
        <v>-3.9444561442153088</v>
      </c>
    </row>
    <row r="26" spans="1:80">
      <c r="J26" s="334"/>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CA26" s="58" t="s">
        <v>1162</v>
      </c>
      <c r="CB26" s="58">
        <f t="shared" si="9"/>
        <v>-4.6997537522537414</v>
      </c>
    </row>
    <row r="27" spans="1:80">
      <c r="J27" s="333" t="str">
        <f t="shared" ref="J27:J35" si="10">J16</f>
        <v>Austria</v>
      </c>
      <c r="K27" s="333"/>
      <c r="L27" s="333"/>
      <c r="M27" s="333" t="str">
        <f t="shared" ref="M27:BG27" si="11">IF(M16&lt;$BV16,1,"")</f>
        <v/>
      </c>
      <c r="N27" s="333" t="str">
        <f t="shared" si="11"/>
        <v/>
      </c>
      <c r="O27" s="333" t="str">
        <f t="shared" si="11"/>
        <v/>
      </c>
      <c r="P27" s="333" t="str">
        <f t="shared" si="11"/>
        <v/>
      </c>
      <c r="Q27" s="333" t="str">
        <f t="shared" si="11"/>
        <v/>
      </c>
      <c r="R27" s="333" t="str">
        <f t="shared" si="11"/>
        <v/>
      </c>
      <c r="S27" s="333" t="str">
        <f t="shared" si="11"/>
        <v/>
      </c>
      <c r="T27" s="333" t="str">
        <f t="shared" si="11"/>
        <v/>
      </c>
      <c r="U27" s="333" t="str">
        <f t="shared" si="11"/>
        <v/>
      </c>
      <c r="V27" s="333" t="str">
        <f t="shared" si="11"/>
        <v/>
      </c>
      <c r="W27" s="333" t="str">
        <f t="shared" si="11"/>
        <v/>
      </c>
      <c r="X27" s="333" t="str">
        <f t="shared" si="11"/>
        <v/>
      </c>
      <c r="Y27" s="333" t="str">
        <f t="shared" si="11"/>
        <v/>
      </c>
      <c r="Z27" s="333" t="str">
        <f t="shared" si="11"/>
        <v/>
      </c>
      <c r="AA27" s="333" t="str">
        <f t="shared" si="11"/>
        <v/>
      </c>
      <c r="AB27" s="333" t="str">
        <f t="shared" si="11"/>
        <v/>
      </c>
      <c r="AC27" s="333" t="str">
        <f t="shared" si="11"/>
        <v/>
      </c>
      <c r="AD27" s="333">
        <f t="shared" si="11"/>
        <v>1</v>
      </c>
      <c r="AE27" s="333" t="str">
        <f t="shared" si="11"/>
        <v/>
      </c>
      <c r="AF27" s="333" t="str">
        <f t="shared" si="11"/>
        <v/>
      </c>
      <c r="AG27" s="333" t="str">
        <f t="shared" si="11"/>
        <v/>
      </c>
      <c r="AH27" s="333">
        <f t="shared" si="11"/>
        <v>1</v>
      </c>
      <c r="AI27" s="333" t="str">
        <f t="shared" si="11"/>
        <v/>
      </c>
      <c r="AJ27" s="333">
        <f t="shared" si="11"/>
        <v>1</v>
      </c>
      <c r="AK27" s="333" t="str">
        <f t="shared" si="11"/>
        <v/>
      </c>
      <c r="AL27" s="333" t="str">
        <f t="shared" si="11"/>
        <v/>
      </c>
      <c r="AM27" s="333" t="str">
        <f t="shared" si="11"/>
        <v/>
      </c>
      <c r="AN27" s="333" t="str">
        <f t="shared" si="11"/>
        <v/>
      </c>
      <c r="AO27" s="333" t="str">
        <f t="shared" si="11"/>
        <v/>
      </c>
      <c r="AP27" s="333" t="str">
        <f t="shared" si="11"/>
        <v/>
      </c>
      <c r="AQ27" s="333" t="str">
        <f t="shared" si="11"/>
        <v/>
      </c>
      <c r="AR27" s="333" t="str">
        <f t="shared" si="11"/>
        <v/>
      </c>
      <c r="AS27" s="333" t="str">
        <f t="shared" si="11"/>
        <v/>
      </c>
      <c r="AT27" s="333" t="str">
        <f t="shared" si="11"/>
        <v/>
      </c>
      <c r="AU27" s="333" t="str">
        <f t="shared" si="11"/>
        <v/>
      </c>
      <c r="AV27" s="333" t="str">
        <f t="shared" si="11"/>
        <v/>
      </c>
      <c r="AW27" s="333" t="str">
        <f t="shared" si="11"/>
        <v/>
      </c>
      <c r="AX27" s="333" t="str">
        <f t="shared" si="11"/>
        <v/>
      </c>
      <c r="AY27" s="333" t="str">
        <f t="shared" si="11"/>
        <v/>
      </c>
      <c r="AZ27" s="333" t="str">
        <f t="shared" si="11"/>
        <v/>
      </c>
      <c r="BA27" s="333">
        <f t="shared" si="11"/>
        <v>1</v>
      </c>
      <c r="BB27" s="333">
        <f t="shared" si="11"/>
        <v>1</v>
      </c>
      <c r="BC27" s="333" t="str">
        <f t="shared" si="11"/>
        <v/>
      </c>
      <c r="BD27" s="333" t="str">
        <f t="shared" si="11"/>
        <v/>
      </c>
      <c r="BE27" s="333" t="str">
        <f t="shared" si="11"/>
        <v/>
      </c>
      <c r="BF27" s="333" t="str">
        <f t="shared" si="11"/>
        <v/>
      </c>
      <c r="BG27" s="333" t="str">
        <f t="shared" si="11"/>
        <v/>
      </c>
      <c r="BH27" s="333" t="str">
        <f>IF(BH16&lt;$BV16,1,"")</f>
        <v/>
      </c>
      <c r="BI27" s="333">
        <f t="shared" ref="BI27:BR27" si="12">IF(BI16&lt;$BV16,1,"")</f>
        <v>1</v>
      </c>
      <c r="BJ27" s="333">
        <f t="shared" si="12"/>
        <v>1</v>
      </c>
      <c r="BK27" s="333" t="str">
        <f t="shared" si="12"/>
        <v/>
      </c>
      <c r="BL27" s="333" t="str">
        <f t="shared" si="12"/>
        <v/>
      </c>
      <c r="BM27" s="333">
        <f t="shared" si="12"/>
        <v>1</v>
      </c>
      <c r="BN27" s="333">
        <f t="shared" si="12"/>
        <v>1</v>
      </c>
      <c r="BO27" s="333" t="str">
        <f t="shared" si="12"/>
        <v/>
      </c>
      <c r="BP27" s="333" t="str">
        <f t="shared" si="12"/>
        <v/>
      </c>
      <c r="BQ27" s="333" t="str">
        <f t="shared" si="12"/>
        <v/>
      </c>
      <c r="BR27" s="333" t="str">
        <f t="shared" si="12"/>
        <v/>
      </c>
      <c r="CA27" s="58" t="s">
        <v>1142</v>
      </c>
      <c r="CB27" s="58">
        <f t="shared" si="9"/>
        <v>-6.932125210138949</v>
      </c>
    </row>
    <row r="28" spans="1:80">
      <c r="J28" s="333" t="str">
        <f t="shared" si="10"/>
        <v>Belgium</v>
      </c>
      <c r="K28" s="333"/>
      <c r="L28" s="333"/>
      <c r="M28" s="333" t="str">
        <f t="shared" ref="M28:BR28" si="13">IF(M17&lt;$BV17,1,"")</f>
        <v/>
      </c>
      <c r="N28" s="333" t="str">
        <f t="shared" si="13"/>
        <v/>
      </c>
      <c r="O28" s="333" t="str">
        <f t="shared" si="13"/>
        <v/>
      </c>
      <c r="P28" s="333" t="str">
        <f t="shared" si="13"/>
        <v/>
      </c>
      <c r="Q28" s="333" t="str">
        <f t="shared" si="13"/>
        <v/>
      </c>
      <c r="R28" s="333" t="str">
        <f t="shared" si="13"/>
        <v/>
      </c>
      <c r="S28" s="333" t="str">
        <f t="shared" si="13"/>
        <v/>
      </c>
      <c r="T28" s="333" t="str">
        <f t="shared" si="13"/>
        <v/>
      </c>
      <c r="U28" s="333" t="str">
        <f t="shared" si="13"/>
        <v/>
      </c>
      <c r="V28" s="333" t="str">
        <f t="shared" si="13"/>
        <v/>
      </c>
      <c r="W28" s="333" t="str">
        <f t="shared" si="13"/>
        <v/>
      </c>
      <c r="X28" s="333" t="str">
        <f t="shared" si="13"/>
        <v/>
      </c>
      <c r="Y28" s="333" t="str">
        <f t="shared" si="13"/>
        <v/>
      </c>
      <c r="Z28" s="333" t="str">
        <f t="shared" si="13"/>
        <v/>
      </c>
      <c r="AA28" s="333" t="str">
        <f t="shared" si="13"/>
        <v/>
      </c>
      <c r="AB28" s="333" t="str">
        <f t="shared" si="13"/>
        <v/>
      </c>
      <c r="AC28" s="333" t="str">
        <f t="shared" si="13"/>
        <v/>
      </c>
      <c r="AD28" s="333" t="str">
        <f t="shared" si="13"/>
        <v/>
      </c>
      <c r="AE28" s="333" t="str">
        <f t="shared" si="13"/>
        <v/>
      </c>
      <c r="AF28" s="333" t="str">
        <f t="shared" si="13"/>
        <v/>
      </c>
      <c r="AG28" s="333">
        <f t="shared" si="13"/>
        <v>1</v>
      </c>
      <c r="AH28" s="333">
        <f t="shared" si="13"/>
        <v>1</v>
      </c>
      <c r="AI28" s="333">
        <f t="shared" si="13"/>
        <v>1</v>
      </c>
      <c r="AJ28" s="333" t="str">
        <f t="shared" si="13"/>
        <v/>
      </c>
      <c r="AK28" s="333" t="str">
        <f t="shared" si="13"/>
        <v/>
      </c>
      <c r="AL28" s="333" t="str">
        <f t="shared" si="13"/>
        <v/>
      </c>
      <c r="AM28" s="333" t="str">
        <f t="shared" si="13"/>
        <v/>
      </c>
      <c r="AN28" s="333" t="str">
        <f t="shared" si="13"/>
        <v/>
      </c>
      <c r="AO28" s="333" t="str">
        <f t="shared" si="13"/>
        <v/>
      </c>
      <c r="AP28" s="333" t="str">
        <f t="shared" si="13"/>
        <v/>
      </c>
      <c r="AQ28" s="333" t="str">
        <f t="shared" si="13"/>
        <v/>
      </c>
      <c r="AR28" s="333" t="str">
        <f t="shared" si="13"/>
        <v/>
      </c>
      <c r="AS28" s="333">
        <f t="shared" si="13"/>
        <v>1</v>
      </c>
      <c r="AT28" s="333" t="str">
        <f t="shared" si="13"/>
        <v/>
      </c>
      <c r="AU28" s="333" t="str">
        <f t="shared" si="13"/>
        <v/>
      </c>
      <c r="AV28" s="333" t="str">
        <f t="shared" si="13"/>
        <v/>
      </c>
      <c r="AW28" s="333" t="str">
        <f t="shared" si="13"/>
        <v/>
      </c>
      <c r="AX28" s="333" t="str">
        <f t="shared" si="13"/>
        <v/>
      </c>
      <c r="AY28" s="333" t="str">
        <f t="shared" si="13"/>
        <v/>
      </c>
      <c r="AZ28" s="333" t="str">
        <f t="shared" si="13"/>
        <v/>
      </c>
      <c r="BA28" s="333" t="str">
        <f t="shared" si="13"/>
        <v/>
      </c>
      <c r="BB28" s="333">
        <f t="shared" si="13"/>
        <v>1</v>
      </c>
      <c r="BC28" s="333">
        <f t="shared" si="13"/>
        <v>1</v>
      </c>
      <c r="BD28" s="333" t="str">
        <f t="shared" si="13"/>
        <v/>
      </c>
      <c r="BE28" s="333" t="str">
        <f t="shared" si="13"/>
        <v/>
      </c>
      <c r="BF28" s="333" t="str">
        <f t="shared" si="13"/>
        <v/>
      </c>
      <c r="BG28" s="333" t="str">
        <f t="shared" si="13"/>
        <v/>
      </c>
      <c r="BH28" s="333" t="str">
        <f t="shared" si="13"/>
        <v/>
      </c>
      <c r="BI28" s="333">
        <f t="shared" si="13"/>
        <v>1</v>
      </c>
      <c r="BJ28" s="333" t="str">
        <f t="shared" si="13"/>
        <v/>
      </c>
      <c r="BK28" s="333" t="str">
        <f t="shared" si="13"/>
        <v/>
      </c>
      <c r="BL28" s="333" t="str">
        <f t="shared" si="13"/>
        <v/>
      </c>
      <c r="BM28" s="333">
        <f t="shared" si="13"/>
        <v>1</v>
      </c>
      <c r="BN28" s="333" t="str">
        <f t="shared" si="13"/>
        <v/>
      </c>
      <c r="BO28" s="333" t="str">
        <f t="shared" si="13"/>
        <v/>
      </c>
      <c r="BP28" s="333" t="str">
        <f t="shared" si="13"/>
        <v/>
      </c>
      <c r="BQ28" s="333" t="str">
        <f t="shared" si="13"/>
        <v/>
      </c>
      <c r="BR28" s="333" t="str">
        <f t="shared" si="13"/>
        <v/>
      </c>
      <c r="CA28" s="58" t="s">
        <v>1163</v>
      </c>
      <c r="CB28" s="58">
        <f t="shared" si="9"/>
        <v>-7.2843426719498297</v>
      </c>
    </row>
    <row r="29" spans="1:80">
      <c r="J29" s="333" t="str">
        <f t="shared" si="10"/>
        <v>Denmark</v>
      </c>
      <c r="K29" s="333"/>
      <c r="L29" s="333"/>
      <c r="M29" s="333" t="str">
        <f t="shared" ref="M29:BR29" si="14">IF(M18&lt;$BV18,1,"")</f>
        <v/>
      </c>
      <c r="N29" s="333" t="str">
        <f t="shared" si="14"/>
        <v/>
      </c>
      <c r="O29" s="333" t="str">
        <f t="shared" si="14"/>
        <v/>
      </c>
      <c r="P29" s="333" t="str">
        <f t="shared" si="14"/>
        <v/>
      </c>
      <c r="Q29" s="333" t="str">
        <f t="shared" si="14"/>
        <v/>
      </c>
      <c r="R29" s="333" t="str">
        <f t="shared" si="14"/>
        <v/>
      </c>
      <c r="S29" s="333" t="str">
        <f t="shared" si="14"/>
        <v/>
      </c>
      <c r="T29" s="333" t="str">
        <f t="shared" si="14"/>
        <v/>
      </c>
      <c r="U29" s="333" t="str">
        <f t="shared" si="14"/>
        <v/>
      </c>
      <c r="V29" s="333" t="str">
        <f t="shared" si="14"/>
        <v/>
      </c>
      <c r="W29" s="333" t="str">
        <f t="shared" si="14"/>
        <v/>
      </c>
      <c r="X29" s="333" t="str">
        <f t="shared" si="14"/>
        <v/>
      </c>
      <c r="Y29" s="333" t="str">
        <f t="shared" si="14"/>
        <v/>
      </c>
      <c r="Z29" s="333">
        <f t="shared" si="14"/>
        <v>1</v>
      </c>
      <c r="AA29" s="333">
        <f t="shared" si="14"/>
        <v>1</v>
      </c>
      <c r="AB29" s="333" t="str">
        <f t="shared" si="14"/>
        <v/>
      </c>
      <c r="AC29" s="333" t="str">
        <f t="shared" si="14"/>
        <v/>
      </c>
      <c r="AD29" s="333" t="str">
        <f t="shared" si="14"/>
        <v/>
      </c>
      <c r="AE29" s="333" t="str">
        <f t="shared" si="14"/>
        <v/>
      </c>
      <c r="AF29" s="333">
        <f t="shared" si="14"/>
        <v>1</v>
      </c>
      <c r="AG29" s="333">
        <f t="shared" si="14"/>
        <v>1</v>
      </c>
      <c r="AH29" s="333" t="str">
        <f t="shared" si="14"/>
        <v/>
      </c>
      <c r="AI29" s="333" t="str">
        <f t="shared" si="14"/>
        <v/>
      </c>
      <c r="AJ29" s="333" t="str">
        <f t="shared" si="14"/>
        <v/>
      </c>
      <c r="AK29" s="333" t="str">
        <f t="shared" si="14"/>
        <v/>
      </c>
      <c r="AL29" s="333" t="str">
        <f t="shared" si="14"/>
        <v/>
      </c>
      <c r="AM29" s="333" t="str">
        <f t="shared" si="14"/>
        <v/>
      </c>
      <c r="AN29" s="333">
        <f t="shared" si="14"/>
        <v>1</v>
      </c>
      <c r="AO29" s="333" t="str">
        <f t="shared" si="14"/>
        <v/>
      </c>
      <c r="AP29" s="333" t="str">
        <f t="shared" si="14"/>
        <v/>
      </c>
      <c r="AQ29" s="333" t="str">
        <f t="shared" si="14"/>
        <v/>
      </c>
      <c r="AR29" s="333" t="str">
        <f t="shared" si="14"/>
        <v/>
      </c>
      <c r="AS29" s="333" t="str">
        <f t="shared" si="14"/>
        <v/>
      </c>
      <c r="AT29" s="333" t="str">
        <f t="shared" si="14"/>
        <v/>
      </c>
      <c r="AU29" s="333" t="str">
        <f t="shared" si="14"/>
        <v/>
      </c>
      <c r="AV29" s="333" t="str">
        <f t="shared" si="14"/>
        <v/>
      </c>
      <c r="AW29" s="333" t="str">
        <f t="shared" si="14"/>
        <v/>
      </c>
      <c r="AX29" s="333" t="str">
        <f t="shared" si="14"/>
        <v/>
      </c>
      <c r="AY29" s="333" t="str">
        <f t="shared" si="14"/>
        <v/>
      </c>
      <c r="AZ29" s="333" t="str">
        <f t="shared" si="14"/>
        <v/>
      </c>
      <c r="BA29" s="333" t="str">
        <f t="shared" si="14"/>
        <v/>
      </c>
      <c r="BB29" s="333" t="str">
        <f t="shared" si="14"/>
        <v/>
      </c>
      <c r="BC29" s="333" t="str">
        <f t="shared" si="14"/>
        <v/>
      </c>
      <c r="BD29" s="333" t="str">
        <f t="shared" si="14"/>
        <v/>
      </c>
      <c r="BE29" s="333" t="str">
        <f t="shared" si="14"/>
        <v/>
      </c>
      <c r="BF29" s="333" t="str">
        <f t="shared" si="14"/>
        <v/>
      </c>
      <c r="BG29" s="333" t="str">
        <f t="shared" si="14"/>
        <v/>
      </c>
      <c r="BH29" s="333" t="str">
        <f t="shared" si="14"/>
        <v/>
      </c>
      <c r="BI29" s="333">
        <f t="shared" si="14"/>
        <v>1</v>
      </c>
      <c r="BJ29" s="333" t="str">
        <f t="shared" si="14"/>
        <v/>
      </c>
      <c r="BK29" s="333" t="str">
        <f t="shared" si="14"/>
        <v/>
      </c>
      <c r="BL29" s="333" t="str">
        <f t="shared" si="14"/>
        <v/>
      </c>
      <c r="BM29" s="333" t="str">
        <f t="shared" si="14"/>
        <v/>
      </c>
      <c r="BN29" s="333" t="str">
        <f t="shared" si="14"/>
        <v/>
      </c>
      <c r="BO29" s="333" t="str">
        <f t="shared" si="14"/>
        <v/>
      </c>
      <c r="BP29" s="333" t="str">
        <f t="shared" si="14"/>
        <v/>
      </c>
      <c r="BQ29" s="333" t="str">
        <f t="shared" si="14"/>
        <v/>
      </c>
      <c r="BR29" s="333" t="str">
        <f t="shared" si="14"/>
        <v/>
      </c>
      <c r="CA29" s="58" t="s">
        <v>1164</v>
      </c>
      <c r="CB29" s="58">
        <f t="shared" si="9"/>
        <v>-7.4366050742433458</v>
      </c>
    </row>
    <row r="30" spans="1:80">
      <c r="A30" s="188" t="s">
        <v>1116</v>
      </c>
      <c r="J30" s="333" t="str">
        <f t="shared" si="10"/>
        <v>Euro area (19 countries)</v>
      </c>
      <c r="K30" s="333"/>
      <c r="L30" s="333"/>
      <c r="M30" s="333" t="str">
        <f t="shared" ref="M30:BR30" si="15">IF(M19&lt;$BV19,1,"")</f>
        <v/>
      </c>
      <c r="N30" s="333" t="str">
        <f t="shared" si="15"/>
        <v/>
      </c>
      <c r="O30" s="333" t="str">
        <f t="shared" si="15"/>
        <v/>
      </c>
      <c r="P30" s="333" t="str">
        <f t="shared" si="15"/>
        <v/>
      </c>
      <c r="Q30" s="333" t="str">
        <f t="shared" si="15"/>
        <v/>
      </c>
      <c r="R30" s="333" t="str">
        <f t="shared" si="15"/>
        <v/>
      </c>
      <c r="S30" s="333" t="str">
        <f t="shared" si="15"/>
        <v/>
      </c>
      <c r="T30" s="333" t="str">
        <f t="shared" si="15"/>
        <v/>
      </c>
      <c r="U30" s="333" t="str">
        <f t="shared" si="15"/>
        <v/>
      </c>
      <c r="V30" s="333" t="str">
        <f t="shared" si="15"/>
        <v/>
      </c>
      <c r="W30" s="333" t="str">
        <f t="shared" si="15"/>
        <v/>
      </c>
      <c r="X30" s="333" t="str">
        <f t="shared" si="15"/>
        <v/>
      </c>
      <c r="Y30" s="333" t="str">
        <f t="shared" si="15"/>
        <v/>
      </c>
      <c r="Z30" s="333" t="str">
        <f t="shared" si="15"/>
        <v/>
      </c>
      <c r="AA30" s="333" t="str">
        <f t="shared" si="15"/>
        <v/>
      </c>
      <c r="AB30" s="333" t="str">
        <f t="shared" si="15"/>
        <v/>
      </c>
      <c r="AC30" s="333" t="str">
        <f t="shared" si="15"/>
        <v/>
      </c>
      <c r="AD30" s="333" t="str">
        <f t="shared" si="15"/>
        <v/>
      </c>
      <c r="AE30" s="333" t="str">
        <f t="shared" si="15"/>
        <v/>
      </c>
      <c r="AF30" s="333" t="str">
        <f t="shared" si="15"/>
        <v/>
      </c>
      <c r="AG30" s="333">
        <f t="shared" si="15"/>
        <v>1</v>
      </c>
      <c r="AH30" s="333">
        <f t="shared" si="15"/>
        <v>1</v>
      </c>
      <c r="AI30" s="333" t="str">
        <f t="shared" si="15"/>
        <v/>
      </c>
      <c r="AJ30" s="333" t="str">
        <f t="shared" si="15"/>
        <v/>
      </c>
      <c r="AK30" s="333" t="str">
        <f t="shared" si="15"/>
        <v/>
      </c>
      <c r="AL30" s="333" t="str">
        <f t="shared" si="15"/>
        <v/>
      </c>
      <c r="AM30" s="333" t="str">
        <f t="shared" si="15"/>
        <v/>
      </c>
      <c r="AN30" s="333" t="str">
        <f t="shared" si="15"/>
        <v/>
      </c>
      <c r="AO30" s="333" t="str">
        <f t="shared" si="15"/>
        <v/>
      </c>
      <c r="AP30" s="333" t="str">
        <f t="shared" si="15"/>
        <v/>
      </c>
      <c r="AQ30" s="333" t="str">
        <f t="shared" si="15"/>
        <v/>
      </c>
      <c r="AR30" s="333" t="str">
        <f t="shared" si="15"/>
        <v/>
      </c>
      <c r="AS30" s="333">
        <f t="shared" si="15"/>
        <v>1</v>
      </c>
      <c r="AT30" s="333" t="str">
        <f t="shared" si="15"/>
        <v/>
      </c>
      <c r="AU30" s="333" t="str">
        <f t="shared" si="15"/>
        <v/>
      </c>
      <c r="AV30" s="333" t="str">
        <f t="shared" si="15"/>
        <v/>
      </c>
      <c r="AW30" s="333" t="str">
        <f t="shared" si="15"/>
        <v/>
      </c>
      <c r="AX30" s="333" t="str">
        <f t="shared" si="15"/>
        <v/>
      </c>
      <c r="AY30" s="333" t="str">
        <f t="shared" si="15"/>
        <v/>
      </c>
      <c r="AZ30" s="333" t="str">
        <f t="shared" si="15"/>
        <v/>
      </c>
      <c r="BA30" s="333" t="str">
        <f t="shared" si="15"/>
        <v/>
      </c>
      <c r="BB30" s="333" t="str">
        <f t="shared" si="15"/>
        <v/>
      </c>
      <c r="BC30" s="333" t="str">
        <f t="shared" si="15"/>
        <v/>
      </c>
      <c r="BD30" s="333" t="str">
        <f t="shared" si="15"/>
        <v/>
      </c>
      <c r="BE30" s="333" t="str">
        <f t="shared" si="15"/>
        <v/>
      </c>
      <c r="BF30" s="333" t="str">
        <f t="shared" si="15"/>
        <v/>
      </c>
      <c r="BG30" s="333" t="str">
        <f t="shared" si="15"/>
        <v/>
      </c>
      <c r="BH30" s="333">
        <f t="shared" si="15"/>
        <v>1</v>
      </c>
      <c r="BI30" s="333">
        <f t="shared" si="15"/>
        <v>1</v>
      </c>
      <c r="BJ30" s="333" t="str">
        <f t="shared" si="15"/>
        <v/>
      </c>
      <c r="BK30" s="333">
        <f t="shared" si="15"/>
        <v>1</v>
      </c>
      <c r="BL30" s="333">
        <f t="shared" si="15"/>
        <v>1</v>
      </c>
      <c r="BM30" s="333">
        <f t="shared" si="15"/>
        <v>1</v>
      </c>
      <c r="BN30" s="333" t="str">
        <f t="shared" si="15"/>
        <v/>
      </c>
      <c r="BO30" s="333" t="str">
        <f t="shared" si="15"/>
        <v/>
      </c>
      <c r="BP30" s="333" t="str">
        <f t="shared" si="15"/>
        <v/>
      </c>
      <c r="BQ30" s="333" t="str">
        <f t="shared" si="15"/>
        <v/>
      </c>
      <c r="BR30" s="333" t="str">
        <f t="shared" si="15"/>
        <v/>
      </c>
      <c r="CA30" s="58" t="s">
        <v>1165</v>
      </c>
      <c r="CB30" s="58">
        <f t="shared" si="9"/>
        <v>-8.9426786799795366</v>
      </c>
    </row>
    <row r="31" spans="1:80">
      <c r="J31" s="333" t="str">
        <f t="shared" si="10"/>
        <v>Finland</v>
      </c>
      <c r="K31" s="333"/>
      <c r="L31" s="333"/>
      <c r="M31" s="333" t="str">
        <f t="shared" ref="M31:BR31" si="16">IF(M20&lt;$BV20,1,"")</f>
        <v/>
      </c>
      <c r="N31" s="333" t="str">
        <f t="shared" si="16"/>
        <v/>
      </c>
      <c r="O31" s="333" t="str">
        <f t="shared" si="16"/>
        <v/>
      </c>
      <c r="P31" s="333" t="str">
        <f t="shared" si="16"/>
        <v/>
      </c>
      <c r="Q31" s="333" t="str">
        <f t="shared" si="16"/>
        <v/>
      </c>
      <c r="R31" s="333" t="str">
        <f t="shared" si="16"/>
        <v/>
      </c>
      <c r="S31" s="333" t="str">
        <f t="shared" si="16"/>
        <v/>
      </c>
      <c r="T31" s="333" t="str">
        <f t="shared" si="16"/>
        <v/>
      </c>
      <c r="U31" s="333" t="str">
        <f t="shared" si="16"/>
        <v/>
      </c>
      <c r="V31" s="333" t="str">
        <f t="shared" si="16"/>
        <v/>
      </c>
      <c r="W31" s="333" t="str">
        <f t="shared" si="16"/>
        <v/>
      </c>
      <c r="X31" s="333" t="str">
        <f t="shared" si="16"/>
        <v/>
      </c>
      <c r="Y31" s="333" t="str">
        <f t="shared" si="16"/>
        <v/>
      </c>
      <c r="Z31" s="333" t="str">
        <f t="shared" si="16"/>
        <v/>
      </c>
      <c r="AA31" s="333" t="str">
        <f t="shared" si="16"/>
        <v/>
      </c>
      <c r="AB31" s="333" t="str">
        <f t="shared" si="16"/>
        <v/>
      </c>
      <c r="AC31" s="333" t="str">
        <f t="shared" si="16"/>
        <v/>
      </c>
      <c r="AD31" s="333" t="str">
        <f t="shared" si="16"/>
        <v/>
      </c>
      <c r="AE31" s="333" t="str">
        <f t="shared" si="16"/>
        <v/>
      </c>
      <c r="AF31" s="333" t="str">
        <f t="shared" si="16"/>
        <v/>
      </c>
      <c r="AG31" s="333" t="str">
        <f t="shared" si="16"/>
        <v/>
      </c>
      <c r="AH31" s="333" t="str">
        <f t="shared" si="16"/>
        <v/>
      </c>
      <c r="AI31" s="333" t="str">
        <f t="shared" si="16"/>
        <v/>
      </c>
      <c r="AJ31" s="333" t="str">
        <f t="shared" si="16"/>
        <v/>
      </c>
      <c r="AK31" s="333" t="str">
        <f t="shared" si="16"/>
        <v/>
      </c>
      <c r="AL31" s="333" t="str">
        <f t="shared" si="16"/>
        <v/>
      </c>
      <c r="AM31" s="333" t="str">
        <f t="shared" si="16"/>
        <v/>
      </c>
      <c r="AN31" s="333" t="str">
        <f t="shared" si="16"/>
        <v/>
      </c>
      <c r="AO31" s="333" t="str">
        <f t="shared" si="16"/>
        <v/>
      </c>
      <c r="AP31" s="333" t="str">
        <f t="shared" si="16"/>
        <v/>
      </c>
      <c r="AQ31" s="333">
        <f t="shared" si="16"/>
        <v>1</v>
      </c>
      <c r="AR31" s="333">
        <f t="shared" si="16"/>
        <v>1</v>
      </c>
      <c r="AS31" s="333">
        <f t="shared" si="16"/>
        <v>1</v>
      </c>
      <c r="AT31" s="333" t="str">
        <f t="shared" si="16"/>
        <v/>
      </c>
      <c r="AU31" s="333" t="str">
        <f t="shared" si="16"/>
        <v/>
      </c>
      <c r="AV31" s="333" t="str">
        <f t="shared" si="16"/>
        <v/>
      </c>
      <c r="AW31" s="333" t="str">
        <f t="shared" si="16"/>
        <v/>
      </c>
      <c r="AX31" s="333" t="str">
        <f t="shared" si="16"/>
        <v/>
      </c>
      <c r="AY31" s="333" t="str">
        <f t="shared" si="16"/>
        <v/>
      </c>
      <c r="AZ31" s="333" t="str">
        <f t="shared" si="16"/>
        <v/>
      </c>
      <c r="BA31" s="333" t="str">
        <f t="shared" si="16"/>
        <v/>
      </c>
      <c r="BB31" s="333" t="str">
        <f t="shared" si="16"/>
        <v/>
      </c>
      <c r="BC31" s="333" t="str">
        <f t="shared" si="16"/>
        <v/>
      </c>
      <c r="BD31" s="333" t="str">
        <f t="shared" si="16"/>
        <v/>
      </c>
      <c r="BE31" s="333" t="str">
        <f t="shared" si="16"/>
        <v/>
      </c>
      <c r="BF31" s="333" t="str">
        <f t="shared" si="16"/>
        <v/>
      </c>
      <c r="BG31" s="333" t="str">
        <f t="shared" si="16"/>
        <v/>
      </c>
      <c r="BH31" s="333" t="str">
        <f t="shared" si="16"/>
        <v/>
      </c>
      <c r="BI31" s="333">
        <f t="shared" si="16"/>
        <v>1</v>
      </c>
      <c r="BJ31" s="333" t="str">
        <f t="shared" si="16"/>
        <v/>
      </c>
      <c r="BK31" s="333" t="str">
        <f t="shared" si="16"/>
        <v/>
      </c>
      <c r="BL31" s="333" t="str">
        <f t="shared" si="16"/>
        <v/>
      </c>
      <c r="BM31" s="333">
        <f t="shared" si="16"/>
        <v>1</v>
      </c>
      <c r="BN31" s="333" t="str">
        <f t="shared" si="16"/>
        <v/>
      </c>
      <c r="BO31" s="333" t="str">
        <f t="shared" si="16"/>
        <v/>
      </c>
      <c r="BP31" s="333" t="str">
        <f t="shared" si="16"/>
        <v/>
      </c>
      <c r="BQ31" s="333" t="str">
        <f t="shared" si="16"/>
        <v/>
      </c>
      <c r="BR31" s="333" t="str">
        <f t="shared" si="16"/>
        <v/>
      </c>
      <c r="CA31" s="58" t="s">
        <v>1166</v>
      </c>
      <c r="CB31" s="58">
        <f t="shared" si="9"/>
        <v>-9.041365505382899</v>
      </c>
    </row>
    <row r="32" spans="1:80">
      <c r="J32" s="333" t="str">
        <f t="shared" si="10"/>
        <v>Ireland</v>
      </c>
      <c r="K32" s="333"/>
      <c r="L32" s="333"/>
      <c r="M32" s="333" t="str">
        <f t="shared" ref="M32:BR32" si="17">IF(M21&lt;$BV21,1,"")</f>
        <v/>
      </c>
      <c r="N32" s="333" t="str">
        <f t="shared" si="17"/>
        <v/>
      </c>
      <c r="O32" s="333" t="str">
        <f t="shared" si="17"/>
        <v/>
      </c>
      <c r="P32" s="333" t="str">
        <f t="shared" si="17"/>
        <v/>
      </c>
      <c r="Q32" s="333" t="str">
        <f t="shared" si="17"/>
        <v/>
      </c>
      <c r="R32" s="333" t="str">
        <f t="shared" si="17"/>
        <v/>
      </c>
      <c r="S32" s="333" t="str">
        <f t="shared" si="17"/>
        <v/>
      </c>
      <c r="T32" s="333" t="str">
        <f t="shared" si="17"/>
        <v/>
      </c>
      <c r="U32" s="333" t="str">
        <f t="shared" si="17"/>
        <v/>
      </c>
      <c r="V32" s="333" t="str">
        <f t="shared" si="17"/>
        <v/>
      </c>
      <c r="W32" s="333" t="str">
        <f t="shared" si="17"/>
        <v/>
      </c>
      <c r="X32" s="333" t="str">
        <f t="shared" si="17"/>
        <v/>
      </c>
      <c r="Y32" s="333" t="str">
        <f t="shared" si="17"/>
        <v/>
      </c>
      <c r="Z32" s="333" t="str">
        <f t="shared" si="17"/>
        <v/>
      </c>
      <c r="AA32" s="333" t="str">
        <f t="shared" si="17"/>
        <v/>
      </c>
      <c r="AB32" s="333" t="str">
        <f t="shared" si="17"/>
        <v/>
      </c>
      <c r="AC32" s="333" t="str">
        <f t="shared" si="17"/>
        <v/>
      </c>
      <c r="AD32" s="333" t="str">
        <f t="shared" si="17"/>
        <v/>
      </c>
      <c r="AE32" s="333" t="str">
        <f t="shared" si="17"/>
        <v/>
      </c>
      <c r="AF32" s="333" t="str">
        <f t="shared" si="17"/>
        <v/>
      </c>
      <c r="AG32" s="333" t="str">
        <f t="shared" si="17"/>
        <v/>
      </c>
      <c r="AH32" s="333">
        <f t="shared" si="17"/>
        <v>1</v>
      </c>
      <c r="AI32" s="333">
        <f t="shared" si="17"/>
        <v>1</v>
      </c>
      <c r="AJ32" s="333" t="str">
        <f t="shared" si="17"/>
        <v/>
      </c>
      <c r="AK32" s="333" t="str">
        <f t="shared" si="17"/>
        <v/>
      </c>
      <c r="AL32" s="333" t="str">
        <f t="shared" si="17"/>
        <v/>
      </c>
      <c r="AM32" s="333" t="str">
        <f t="shared" si="17"/>
        <v/>
      </c>
      <c r="AN32" s="333" t="str">
        <f t="shared" si="17"/>
        <v/>
      </c>
      <c r="AO32" s="333" t="str">
        <f t="shared" si="17"/>
        <v/>
      </c>
      <c r="AP32" s="333" t="str">
        <f t="shared" si="17"/>
        <v/>
      </c>
      <c r="AQ32" s="333" t="str">
        <f t="shared" si="17"/>
        <v/>
      </c>
      <c r="AR32" s="333" t="str">
        <f t="shared" si="17"/>
        <v/>
      </c>
      <c r="AS32" s="333" t="str">
        <f t="shared" si="17"/>
        <v/>
      </c>
      <c r="AT32" s="333" t="str">
        <f t="shared" si="17"/>
        <v/>
      </c>
      <c r="AU32" s="333" t="str">
        <f t="shared" si="17"/>
        <v/>
      </c>
      <c r="AV32" s="333" t="str">
        <f t="shared" si="17"/>
        <v/>
      </c>
      <c r="AW32" s="333" t="str">
        <f t="shared" si="17"/>
        <v/>
      </c>
      <c r="AX32" s="333" t="str">
        <f t="shared" si="17"/>
        <v/>
      </c>
      <c r="AY32" s="333" t="str">
        <f t="shared" si="17"/>
        <v/>
      </c>
      <c r="AZ32" s="333" t="str">
        <f t="shared" si="17"/>
        <v/>
      </c>
      <c r="BA32" s="333" t="str">
        <f t="shared" si="17"/>
        <v/>
      </c>
      <c r="BB32" s="333" t="str">
        <f t="shared" si="17"/>
        <v/>
      </c>
      <c r="BC32" s="333" t="str">
        <f t="shared" si="17"/>
        <v/>
      </c>
      <c r="BD32" s="333" t="str">
        <f t="shared" si="17"/>
        <v/>
      </c>
      <c r="BE32" s="333" t="str">
        <f t="shared" si="17"/>
        <v/>
      </c>
      <c r="BF32" s="333" t="str">
        <f t="shared" si="17"/>
        <v/>
      </c>
      <c r="BG32" s="333" t="str">
        <f t="shared" si="17"/>
        <v/>
      </c>
      <c r="BH32" s="333">
        <f t="shared" si="17"/>
        <v>1</v>
      </c>
      <c r="BI32" s="333">
        <f t="shared" si="17"/>
        <v>1</v>
      </c>
      <c r="BJ32" s="333">
        <f t="shared" si="17"/>
        <v>1</v>
      </c>
      <c r="BK32" s="333">
        <f t="shared" si="17"/>
        <v>1</v>
      </c>
      <c r="BL32" s="333">
        <f t="shared" si="17"/>
        <v>1</v>
      </c>
      <c r="BM32" s="333" t="str">
        <f t="shared" si="17"/>
        <v/>
      </c>
      <c r="BN32" s="333" t="str">
        <f t="shared" si="17"/>
        <v/>
      </c>
      <c r="BO32" s="333" t="str">
        <f t="shared" si="17"/>
        <v/>
      </c>
      <c r="BP32" s="333" t="str">
        <f t="shared" si="17"/>
        <v/>
      </c>
      <c r="BQ32" s="333" t="str">
        <f t="shared" si="17"/>
        <v/>
      </c>
      <c r="BR32" s="333" t="str">
        <f t="shared" si="17"/>
        <v/>
      </c>
      <c r="CA32" s="58" t="s">
        <v>1143</v>
      </c>
      <c r="CB32" s="58">
        <f t="shared" si="9"/>
        <v>-9.1414916777254405</v>
      </c>
    </row>
    <row r="33" spans="10:80">
      <c r="J33" s="333" t="str">
        <f t="shared" si="10"/>
        <v>Luxembourg</v>
      </c>
      <c r="K33" s="333"/>
      <c r="L33" s="333"/>
      <c r="M33" s="333" t="str">
        <f t="shared" ref="M33:BR33" si="18">IF(M22&lt;$BV22,1,"")</f>
        <v/>
      </c>
      <c r="N33" s="333" t="str">
        <f t="shared" si="18"/>
        <v/>
      </c>
      <c r="O33" s="333" t="str">
        <f t="shared" si="18"/>
        <v/>
      </c>
      <c r="P33" s="333" t="str">
        <f t="shared" si="18"/>
        <v/>
      </c>
      <c r="Q33" s="333">
        <f t="shared" si="18"/>
        <v>1</v>
      </c>
      <c r="R33" s="333">
        <f t="shared" si="18"/>
        <v>1</v>
      </c>
      <c r="S33" s="333">
        <f t="shared" si="18"/>
        <v>1</v>
      </c>
      <c r="T33" s="333" t="str">
        <f t="shared" si="18"/>
        <v/>
      </c>
      <c r="U33" s="333" t="str">
        <f t="shared" si="18"/>
        <v/>
      </c>
      <c r="V33" s="333" t="str">
        <f t="shared" si="18"/>
        <v/>
      </c>
      <c r="W33" s="333" t="str">
        <f t="shared" si="18"/>
        <v/>
      </c>
      <c r="X33" s="333" t="str">
        <f t="shared" si="18"/>
        <v/>
      </c>
      <c r="Y33" s="333" t="str">
        <f t="shared" si="18"/>
        <v/>
      </c>
      <c r="Z33" s="333" t="str">
        <f t="shared" si="18"/>
        <v/>
      </c>
      <c r="AA33" s="333" t="str">
        <f t="shared" si="18"/>
        <v/>
      </c>
      <c r="AB33" s="333" t="str">
        <f t="shared" si="18"/>
        <v/>
      </c>
      <c r="AC33" s="333" t="str">
        <f t="shared" si="18"/>
        <v/>
      </c>
      <c r="AD33" s="333" t="str">
        <f t="shared" si="18"/>
        <v/>
      </c>
      <c r="AE33" s="333" t="str">
        <f t="shared" si="18"/>
        <v/>
      </c>
      <c r="AF33" s="333" t="str">
        <f t="shared" si="18"/>
        <v/>
      </c>
      <c r="AG33" s="333">
        <f t="shared" si="18"/>
        <v>1</v>
      </c>
      <c r="AH33" s="333" t="str">
        <f t="shared" si="18"/>
        <v/>
      </c>
      <c r="AI33" s="333">
        <f t="shared" si="18"/>
        <v>1</v>
      </c>
      <c r="AJ33" s="333" t="str">
        <f t="shared" si="18"/>
        <v/>
      </c>
      <c r="AK33" s="333">
        <f t="shared" si="18"/>
        <v>1</v>
      </c>
      <c r="AL33" s="333" t="str">
        <f t="shared" si="18"/>
        <v/>
      </c>
      <c r="AM33" s="333" t="str">
        <f t="shared" si="18"/>
        <v/>
      </c>
      <c r="AN33" s="333" t="str">
        <f t="shared" si="18"/>
        <v/>
      </c>
      <c r="AO33" s="333" t="str">
        <f t="shared" si="18"/>
        <v/>
      </c>
      <c r="AP33" s="333" t="str">
        <f t="shared" si="18"/>
        <v/>
      </c>
      <c r="AQ33" s="333" t="str">
        <f t="shared" si="18"/>
        <v/>
      </c>
      <c r="AR33" s="333">
        <f t="shared" si="18"/>
        <v>1</v>
      </c>
      <c r="AS33" s="333" t="str">
        <f t="shared" si="18"/>
        <v/>
      </c>
      <c r="AT33" s="333" t="str">
        <f t="shared" si="18"/>
        <v/>
      </c>
      <c r="AU33" s="333" t="str">
        <f t="shared" si="18"/>
        <v/>
      </c>
      <c r="AV33" s="333" t="str">
        <f t="shared" si="18"/>
        <v/>
      </c>
      <c r="AW33" s="333" t="str">
        <f t="shared" si="18"/>
        <v/>
      </c>
      <c r="AX33" s="333" t="str">
        <f t="shared" si="18"/>
        <v/>
      </c>
      <c r="AY33" s="333" t="str">
        <f t="shared" si="18"/>
        <v/>
      </c>
      <c r="AZ33" s="333" t="str">
        <f t="shared" si="18"/>
        <v/>
      </c>
      <c r="BA33" s="333" t="str">
        <f t="shared" si="18"/>
        <v/>
      </c>
      <c r="BB33" s="333" t="str">
        <f t="shared" si="18"/>
        <v/>
      </c>
      <c r="BC33" s="333" t="str">
        <f t="shared" si="18"/>
        <v/>
      </c>
      <c r="BD33" s="333" t="str">
        <f t="shared" si="18"/>
        <v/>
      </c>
      <c r="BE33" s="333" t="str">
        <f t="shared" si="18"/>
        <v/>
      </c>
      <c r="BF33" s="333" t="str">
        <f t="shared" si="18"/>
        <v/>
      </c>
      <c r="BG33" s="333" t="str">
        <f t="shared" si="18"/>
        <v/>
      </c>
      <c r="BH33" s="333" t="str">
        <f t="shared" si="18"/>
        <v/>
      </c>
      <c r="BI33" s="333">
        <f t="shared" si="18"/>
        <v>1</v>
      </c>
      <c r="BJ33" s="333" t="str">
        <f t="shared" si="18"/>
        <v/>
      </c>
      <c r="BK33" s="333" t="str">
        <f t="shared" si="18"/>
        <v/>
      </c>
      <c r="BL33" s="333" t="str">
        <f t="shared" si="18"/>
        <v/>
      </c>
      <c r="BM33" s="333" t="str">
        <f t="shared" si="18"/>
        <v/>
      </c>
      <c r="BN33" s="333" t="str">
        <f t="shared" si="18"/>
        <v/>
      </c>
      <c r="BO33" s="333">
        <f t="shared" si="18"/>
        <v>1</v>
      </c>
      <c r="BP33" s="333" t="str">
        <f t="shared" si="18"/>
        <v/>
      </c>
      <c r="BQ33" s="333" t="str">
        <f t="shared" si="18"/>
        <v/>
      </c>
      <c r="BR33" s="333" t="str">
        <f t="shared" si="18"/>
        <v/>
      </c>
      <c r="CA33" s="58" t="s">
        <v>1167</v>
      </c>
      <c r="CB33" s="58">
        <f t="shared" si="9"/>
        <v>-9.5164355419902051</v>
      </c>
    </row>
    <row r="34" spans="10:80">
      <c r="J34" s="333" t="str">
        <f t="shared" si="10"/>
        <v>Netherlands</v>
      </c>
      <c r="K34" s="333"/>
      <c r="L34" s="333"/>
      <c r="M34" s="333" t="str">
        <f t="shared" ref="M34:BR34" si="19">IF(M23&lt;$BV23,1,"")</f>
        <v/>
      </c>
      <c r="N34" s="333" t="str">
        <f t="shared" si="19"/>
        <v/>
      </c>
      <c r="O34" s="333" t="str">
        <f t="shared" si="19"/>
        <v/>
      </c>
      <c r="P34" s="333" t="str">
        <f t="shared" si="19"/>
        <v/>
      </c>
      <c r="Q34" s="333" t="str">
        <f t="shared" si="19"/>
        <v/>
      </c>
      <c r="R34" s="333" t="str">
        <f t="shared" si="19"/>
        <v/>
      </c>
      <c r="S34" s="333" t="str">
        <f t="shared" si="19"/>
        <v/>
      </c>
      <c r="T34" s="333" t="str">
        <f t="shared" si="19"/>
        <v/>
      </c>
      <c r="U34" s="333" t="str">
        <f t="shared" si="19"/>
        <v/>
      </c>
      <c r="V34" s="333" t="str">
        <f t="shared" si="19"/>
        <v/>
      </c>
      <c r="W34" s="333" t="str">
        <f t="shared" si="19"/>
        <v/>
      </c>
      <c r="X34" s="333" t="str">
        <f t="shared" si="19"/>
        <v/>
      </c>
      <c r="Y34" s="333" t="str">
        <f t="shared" si="19"/>
        <v/>
      </c>
      <c r="Z34" s="333" t="str">
        <f t="shared" si="19"/>
        <v/>
      </c>
      <c r="AA34" s="333" t="str">
        <f t="shared" si="19"/>
        <v/>
      </c>
      <c r="AB34" s="333" t="str">
        <f t="shared" si="19"/>
        <v/>
      </c>
      <c r="AC34" s="333" t="str">
        <f t="shared" si="19"/>
        <v/>
      </c>
      <c r="AD34" s="333" t="str">
        <f t="shared" si="19"/>
        <v/>
      </c>
      <c r="AE34" s="333" t="str">
        <f t="shared" si="19"/>
        <v/>
      </c>
      <c r="AF34" s="333" t="str">
        <f t="shared" si="19"/>
        <v/>
      </c>
      <c r="AG34" s="333">
        <f t="shared" si="19"/>
        <v>1</v>
      </c>
      <c r="AH34" s="333">
        <f t="shared" si="19"/>
        <v>1</v>
      </c>
      <c r="AI34" s="333" t="str">
        <f t="shared" si="19"/>
        <v/>
      </c>
      <c r="AJ34" s="333" t="str">
        <f t="shared" si="19"/>
        <v/>
      </c>
      <c r="AK34" s="333" t="str">
        <f t="shared" si="19"/>
        <v/>
      </c>
      <c r="AL34" s="333" t="str">
        <f t="shared" si="19"/>
        <v/>
      </c>
      <c r="AM34" s="333" t="str">
        <f t="shared" si="19"/>
        <v/>
      </c>
      <c r="AN34" s="333" t="str">
        <f t="shared" si="19"/>
        <v/>
      </c>
      <c r="AO34" s="333" t="str">
        <f t="shared" si="19"/>
        <v/>
      </c>
      <c r="AP34" s="333" t="str">
        <f t="shared" si="19"/>
        <v/>
      </c>
      <c r="AQ34" s="333" t="str">
        <f t="shared" si="19"/>
        <v/>
      </c>
      <c r="AR34" s="333" t="str">
        <f t="shared" si="19"/>
        <v/>
      </c>
      <c r="AS34" s="333" t="str">
        <f t="shared" si="19"/>
        <v/>
      </c>
      <c r="AT34" s="333" t="str">
        <f t="shared" si="19"/>
        <v/>
      </c>
      <c r="AU34" s="333" t="str">
        <f t="shared" si="19"/>
        <v/>
      </c>
      <c r="AV34" s="333" t="str">
        <f t="shared" si="19"/>
        <v/>
      </c>
      <c r="AW34" s="333" t="str">
        <f t="shared" si="19"/>
        <v/>
      </c>
      <c r="AX34" s="333" t="str">
        <f t="shared" si="19"/>
        <v/>
      </c>
      <c r="AY34" s="333" t="str">
        <f t="shared" si="19"/>
        <v/>
      </c>
      <c r="AZ34" s="333" t="str">
        <f t="shared" si="19"/>
        <v/>
      </c>
      <c r="BA34" s="333" t="str">
        <f t="shared" si="19"/>
        <v/>
      </c>
      <c r="BB34" s="333" t="str">
        <f t="shared" si="19"/>
        <v/>
      </c>
      <c r="BC34" s="333">
        <f t="shared" si="19"/>
        <v>1</v>
      </c>
      <c r="BD34" s="333" t="str">
        <f t="shared" si="19"/>
        <v/>
      </c>
      <c r="BE34" s="333" t="str">
        <f t="shared" si="19"/>
        <v/>
      </c>
      <c r="BF34" s="333" t="str">
        <f t="shared" si="19"/>
        <v/>
      </c>
      <c r="BG34" s="333" t="str">
        <f t="shared" si="19"/>
        <v/>
      </c>
      <c r="BH34" s="333" t="str">
        <f t="shared" si="19"/>
        <v/>
      </c>
      <c r="BI34" s="333">
        <f t="shared" si="19"/>
        <v>1</v>
      </c>
      <c r="BJ34" s="333">
        <f t="shared" si="19"/>
        <v>1</v>
      </c>
      <c r="BK34" s="333" t="str">
        <f t="shared" si="19"/>
        <v/>
      </c>
      <c r="BL34" s="333">
        <f t="shared" si="19"/>
        <v>1</v>
      </c>
      <c r="BM34" s="333">
        <f t="shared" si="19"/>
        <v>1</v>
      </c>
      <c r="BN34" s="333">
        <f t="shared" si="19"/>
        <v>1</v>
      </c>
      <c r="BO34" s="333" t="str">
        <f t="shared" si="19"/>
        <v/>
      </c>
      <c r="BP34" s="333">
        <f t="shared" si="19"/>
        <v>1</v>
      </c>
      <c r="BQ34" s="333" t="str">
        <f t="shared" si="19"/>
        <v/>
      </c>
      <c r="BR34" s="333" t="str">
        <f t="shared" si="19"/>
        <v/>
      </c>
      <c r="CA34" s="58" t="s">
        <v>1168</v>
      </c>
      <c r="CB34" s="58">
        <f t="shared" si="9"/>
        <v>-9.5785192317624279</v>
      </c>
    </row>
    <row r="35" spans="10:80">
      <c r="J35" s="333" t="str">
        <f t="shared" si="10"/>
        <v>Portugal</v>
      </c>
      <c r="K35" s="333"/>
      <c r="L35" s="333"/>
      <c r="M35" s="333" t="str">
        <f t="shared" ref="M35:BR35" si="20">IF(M24&lt;$BV24,1,"")</f>
        <v/>
      </c>
      <c r="N35" s="333" t="str">
        <f t="shared" si="20"/>
        <v/>
      </c>
      <c r="O35" s="333" t="str">
        <f t="shared" si="20"/>
        <v/>
      </c>
      <c r="P35" s="333" t="str">
        <f t="shared" si="20"/>
        <v/>
      </c>
      <c r="Q35" s="333" t="str">
        <f t="shared" si="20"/>
        <v/>
      </c>
      <c r="R35" s="333" t="str">
        <f t="shared" si="20"/>
        <v/>
      </c>
      <c r="S35" s="333" t="str">
        <f t="shared" si="20"/>
        <v/>
      </c>
      <c r="T35" s="333" t="str">
        <f t="shared" si="20"/>
        <v/>
      </c>
      <c r="U35" s="333" t="str">
        <f t="shared" si="20"/>
        <v/>
      </c>
      <c r="V35" s="333" t="str">
        <f t="shared" si="20"/>
        <v/>
      </c>
      <c r="W35" s="333" t="str">
        <f t="shared" si="20"/>
        <v/>
      </c>
      <c r="X35" s="333" t="str">
        <f t="shared" si="20"/>
        <v/>
      </c>
      <c r="Y35" s="333" t="str">
        <f t="shared" si="20"/>
        <v/>
      </c>
      <c r="Z35" s="333" t="str">
        <f t="shared" si="20"/>
        <v/>
      </c>
      <c r="AA35" s="333">
        <f t="shared" si="20"/>
        <v>1</v>
      </c>
      <c r="AB35" s="333" t="str">
        <f t="shared" si="20"/>
        <v/>
      </c>
      <c r="AC35" s="333" t="str">
        <f t="shared" si="20"/>
        <v/>
      </c>
      <c r="AD35" s="333" t="str">
        <f t="shared" si="20"/>
        <v/>
      </c>
      <c r="AE35" s="333" t="str">
        <f t="shared" si="20"/>
        <v/>
      </c>
      <c r="AF35" s="333" t="str">
        <f t="shared" si="20"/>
        <v/>
      </c>
      <c r="AG35" s="333" t="str">
        <f t="shared" si="20"/>
        <v/>
      </c>
      <c r="AH35" s="333" t="str">
        <f t="shared" si="20"/>
        <v/>
      </c>
      <c r="AI35" s="333" t="str">
        <f t="shared" si="20"/>
        <v/>
      </c>
      <c r="AJ35" s="333">
        <f t="shared" si="20"/>
        <v>1</v>
      </c>
      <c r="AK35" s="333" t="str">
        <f t="shared" si="20"/>
        <v/>
      </c>
      <c r="AL35" s="333" t="str">
        <f t="shared" si="20"/>
        <v/>
      </c>
      <c r="AM35" s="333" t="str">
        <f t="shared" si="20"/>
        <v/>
      </c>
      <c r="AN35" s="333" t="str">
        <f t="shared" si="20"/>
        <v/>
      </c>
      <c r="AO35" s="333" t="str">
        <f t="shared" si="20"/>
        <v/>
      </c>
      <c r="AP35" s="333" t="str">
        <f t="shared" si="20"/>
        <v/>
      </c>
      <c r="AQ35" s="333" t="str">
        <f t="shared" si="20"/>
        <v/>
      </c>
      <c r="AR35" s="333" t="str">
        <f t="shared" si="20"/>
        <v/>
      </c>
      <c r="AS35" s="333">
        <f t="shared" si="20"/>
        <v>1</v>
      </c>
      <c r="AT35" s="333" t="str">
        <f t="shared" si="20"/>
        <v/>
      </c>
      <c r="AU35" s="333" t="str">
        <f t="shared" si="20"/>
        <v/>
      </c>
      <c r="AV35" s="333" t="str">
        <f t="shared" si="20"/>
        <v/>
      </c>
      <c r="AW35" s="333" t="str">
        <f t="shared" si="20"/>
        <v/>
      </c>
      <c r="AX35" s="333" t="str">
        <f t="shared" si="20"/>
        <v/>
      </c>
      <c r="AY35" s="333" t="str">
        <f t="shared" si="20"/>
        <v/>
      </c>
      <c r="AZ35" s="333" t="str">
        <f t="shared" si="20"/>
        <v/>
      </c>
      <c r="BA35" s="333" t="str">
        <f t="shared" si="20"/>
        <v/>
      </c>
      <c r="BB35" s="333" t="str">
        <f t="shared" si="20"/>
        <v/>
      </c>
      <c r="BC35" s="333">
        <f t="shared" si="20"/>
        <v>1</v>
      </c>
      <c r="BD35" s="333" t="str">
        <f t="shared" si="20"/>
        <v/>
      </c>
      <c r="BE35" s="333" t="str">
        <f t="shared" si="20"/>
        <v/>
      </c>
      <c r="BF35" s="333" t="str">
        <f t="shared" si="20"/>
        <v/>
      </c>
      <c r="BG35" s="333" t="str">
        <f t="shared" si="20"/>
        <v/>
      </c>
      <c r="BH35" s="333" t="str">
        <f t="shared" si="20"/>
        <v/>
      </c>
      <c r="BI35" s="333">
        <f t="shared" si="20"/>
        <v>1</v>
      </c>
      <c r="BJ35" s="333" t="str">
        <f t="shared" si="20"/>
        <v/>
      </c>
      <c r="BK35" s="333">
        <f t="shared" si="20"/>
        <v>1</v>
      </c>
      <c r="BL35" s="333">
        <f t="shared" si="20"/>
        <v>1</v>
      </c>
      <c r="BM35" s="333">
        <f t="shared" si="20"/>
        <v>1</v>
      </c>
      <c r="BN35" s="333" t="str">
        <f t="shared" si="20"/>
        <v/>
      </c>
      <c r="BO35" s="333" t="str">
        <f t="shared" si="20"/>
        <v/>
      </c>
      <c r="BP35" s="333" t="str">
        <f t="shared" si="20"/>
        <v/>
      </c>
      <c r="BQ35" s="333" t="str">
        <f t="shared" si="20"/>
        <v/>
      </c>
      <c r="BR35" s="333" t="str">
        <f t="shared" si="20"/>
        <v/>
      </c>
      <c r="CA35" s="58" t="s">
        <v>1169</v>
      </c>
      <c r="CB35" s="58">
        <f t="shared" si="9"/>
        <v>-9.872403827356834</v>
      </c>
    </row>
    <row r="36" spans="10:80">
      <c r="J36" s="334" t="s">
        <v>1120</v>
      </c>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CA36" s="58" t="s">
        <v>1170</v>
      </c>
      <c r="CB36" s="58">
        <f t="shared" si="9"/>
        <v>-11.889485529976795</v>
      </c>
    </row>
    <row r="37" spans="10:80">
      <c r="J37" s="336" t="s">
        <v>1121</v>
      </c>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CA37" s="58" t="s">
        <v>1152</v>
      </c>
      <c r="CB37" s="58">
        <f t="shared" si="9"/>
        <v>-11.89894993627685</v>
      </c>
    </row>
    <row r="38" spans="10:80">
      <c r="J38" s="336"/>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CA38" s="58" t="s">
        <v>1171</v>
      </c>
      <c r="CB38" s="58">
        <f t="shared" si="9"/>
        <v>-12.448956842505822</v>
      </c>
    </row>
    <row r="39" spans="10:80">
      <c r="J39" s="333" t="str">
        <f t="shared" ref="J39:J47" si="21">J27</f>
        <v>Austria</v>
      </c>
      <c r="K39" s="333"/>
      <c r="L39" s="333"/>
      <c r="M39" s="333" t="str">
        <f>IF(AND(M27=1,L27=1),"",M27)</f>
        <v/>
      </c>
      <c r="N39" s="333" t="str">
        <f t="shared" ref="N39:BR39" si="22">IF(AND(N27=1,M27=1),"",N27)</f>
        <v/>
      </c>
      <c r="O39" s="333" t="str">
        <f t="shared" si="22"/>
        <v/>
      </c>
      <c r="P39" s="333" t="str">
        <f t="shared" si="22"/>
        <v/>
      </c>
      <c r="Q39" s="333" t="str">
        <f t="shared" si="22"/>
        <v/>
      </c>
      <c r="R39" s="333" t="str">
        <f t="shared" si="22"/>
        <v/>
      </c>
      <c r="S39" s="333" t="str">
        <f t="shared" si="22"/>
        <v/>
      </c>
      <c r="T39" s="333" t="str">
        <f t="shared" si="22"/>
        <v/>
      </c>
      <c r="U39" s="333" t="str">
        <f t="shared" si="22"/>
        <v/>
      </c>
      <c r="V39" s="333" t="str">
        <f t="shared" si="22"/>
        <v/>
      </c>
      <c r="W39" s="333" t="str">
        <f t="shared" si="22"/>
        <v/>
      </c>
      <c r="X39" s="333" t="str">
        <f t="shared" si="22"/>
        <v/>
      </c>
      <c r="Y39" s="333" t="str">
        <f t="shared" si="22"/>
        <v/>
      </c>
      <c r="Z39" s="333" t="str">
        <f t="shared" si="22"/>
        <v/>
      </c>
      <c r="AA39" s="333" t="str">
        <f t="shared" si="22"/>
        <v/>
      </c>
      <c r="AB39" s="333" t="str">
        <f t="shared" si="22"/>
        <v/>
      </c>
      <c r="AC39" s="333" t="str">
        <f t="shared" si="22"/>
        <v/>
      </c>
      <c r="AD39" s="333">
        <f t="shared" si="22"/>
        <v>1</v>
      </c>
      <c r="AE39" s="333" t="str">
        <f t="shared" si="22"/>
        <v/>
      </c>
      <c r="AF39" s="333" t="str">
        <f t="shared" si="22"/>
        <v/>
      </c>
      <c r="AG39" s="333" t="str">
        <f t="shared" si="22"/>
        <v/>
      </c>
      <c r="AH39" s="333">
        <f t="shared" si="22"/>
        <v>1</v>
      </c>
      <c r="AI39" s="333" t="str">
        <f t="shared" si="22"/>
        <v/>
      </c>
      <c r="AJ39" s="333">
        <f t="shared" si="22"/>
        <v>1</v>
      </c>
      <c r="AK39" s="333" t="str">
        <f t="shared" si="22"/>
        <v/>
      </c>
      <c r="AL39" s="333" t="str">
        <f t="shared" si="22"/>
        <v/>
      </c>
      <c r="AM39" s="333" t="str">
        <f t="shared" si="22"/>
        <v/>
      </c>
      <c r="AN39" s="333" t="str">
        <f t="shared" si="22"/>
        <v/>
      </c>
      <c r="AO39" s="333" t="str">
        <f t="shared" si="22"/>
        <v/>
      </c>
      <c r="AP39" s="333" t="str">
        <f t="shared" si="22"/>
        <v/>
      </c>
      <c r="AQ39" s="333" t="str">
        <f t="shared" si="22"/>
        <v/>
      </c>
      <c r="AR39" s="333" t="str">
        <f t="shared" si="22"/>
        <v/>
      </c>
      <c r="AS39" s="333" t="str">
        <f t="shared" si="22"/>
        <v/>
      </c>
      <c r="AT39" s="333" t="str">
        <f t="shared" si="22"/>
        <v/>
      </c>
      <c r="AU39" s="333" t="str">
        <f t="shared" si="22"/>
        <v/>
      </c>
      <c r="AV39" s="333" t="str">
        <f t="shared" si="22"/>
        <v/>
      </c>
      <c r="AW39" s="333" t="str">
        <f t="shared" si="22"/>
        <v/>
      </c>
      <c r="AX39" s="333" t="str">
        <f t="shared" si="22"/>
        <v/>
      </c>
      <c r="AY39" s="333" t="str">
        <f t="shared" si="22"/>
        <v/>
      </c>
      <c r="AZ39" s="333" t="str">
        <f t="shared" si="22"/>
        <v/>
      </c>
      <c r="BA39" s="333">
        <f t="shared" si="22"/>
        <v>1</v>
      </c>
      <c r="BB39" s="333" t="str">
        <f t="shared" si="22"/>
        <v/>
      </c>
      <c r="BC39" s="333" t="str">
        <f t="shared" si="22"/>
        <v/>
      </c>
      <c r="BD39" s="333" t="str">
        <f t="shared" si="22"/>
        <v/>
      </c>
      <c r="BE39" s="333" t="str">
        <f t="shared" si="22"/>
        <v/>
      </c>
      <c r="BF39" s="333" t="str">
        <f t="shared" si="22"/>
        <v/>
      </c>
      <c r="BG39" s="333" t="str">
        <f t="shared" si="22"/>
        <v/>
      </c>
      <c r="BH39" s="333" t="str">
        <f t="shared" si="22"/>
        <v/>
      </c>
      <c r="BI39" s="333">
        <f t="shared" si="22"/>
        <v>1</v>
      </c>
      <c r="BJ39" s="333" t="str">
        <f t="shared" si="22"/>
        <v/>
      </c>
      <c r="BK39" s="333" t="str">
        <f t="shared" si="22"/>
        <v/>
      </c>
      <c r="BL39" s="333" t="str">
        <f t="shared" si="22"/>
        <v/>
      </c>
      <c r="BM39" s="333">
        <f t="shared" si="22"/>
        <v>1</v>
      </c>
      <c r="BN39" s="333" t="str">
        <f t="shared" si="22"/>
        <v/>
      </c>
      <c r="BO39" s="333" t="str">
        <f t="shared" si="22"/>
        <v/>
      </c>
      <c r="BP39" s="333" t="str">
        <f t="shared" si="22"/>
        <v/>
      </c>
      <c r="BQ39" s="333" t="str">
        <f t="shared" si="22"/>
        <v/>
      </c>
      <c r="BR39" s="333" t="str">
        <f t="shared" si="22"/>
        <v/>
      </c>
      <c r="CA39" s="58" t="s">
        <v>1183</v>
      </c>
      <c r="CB39" s="58">
        <f t="shared" si="9"/>
        <v>-12.683150983060912</v>
      </c>
    </row>
    <row r="40" spans="10:80">
      <c r="J40" s="333" t="str">
        <f t="shared" si="21"/>
        <v>Belgium</v>
      </c>
      <c r="K40" s="333"/>
      <c r="L40" s="333"/>
      <c r="M40" s="333" t="str">
        <f t="shared" ref="M40:BR44" si="23">IF(AND(M28=1,L28=1),"",M28)</f>
        <v/>
      </c>
      <c r="N40" s="333" t="str">
        <f t="shared" si="23"/>
        <v/>
      </c>
      <c r="O40" s="333" t="str">
        <f t="shared" si="23"/>
        <v/>
      </c>
      <c r="P40" s="333" t="str">
        <f t="shared" si="23"/>
        <v/>
      </c>
      <c r="Q40" s="333" t="str">
        <f t="shared" si="23"/>
        <v/>
      </c>
      <c r="R40" s="333" t="str">
        <f t="shared" si="23"/>
        <v/>
      </c>
      <c r="S40" s="333" t="str">
        <f t="shared" si="23"/>
        <v/>
      </c>
      <c r="T40" s="333" t="str">
        <f t="shared" si="23"/>
        <v/>
      </c>
      <c r="U40" s="333" t="str">
        <f t="shared" si="23"/>
        <v/>
      </c>
      <c r="V40" s="333" t="str">
        <f t="shared" si="23"/>
        <v/>
      </c>
      <c r="W40" s="333" t="str">
        <f t="shared" si="23"/>
        <v/>
      </c>
      <c r="X40" s="333" t="str">
        <f t="shared" si="23"/>
        <v/>
      </c>
      <c r="Y40" s="333" t="str">
        <f t="shared" si="23"/>
        <v/>
      </c>
      <c r="Z40" s="333" t="str">
        <f t="shared" si="23"/>
        <v/>
      </c>
      <c r="AA40" s="333" t="str">
        <f t="shared" si="23"/>
        <v/>
      </c>
      <c r="AB40" s="333" t="str">
        <f t="shared" si="23"/>
        <v/>
      </c>
      <c r="AC40" s="333" t="str">
        <f t="shared" si="23"/>
        <v/>
      </c>
      <c r="AD40" s="333" t="str">
        <f t="shared" si="23"/>
        <v/>
      </c>
      <c r="AE40" s="333" t="str">
        <f t="shared" si="23"/>
        <v/>
      </c>
      <c r="AF40" s="333" t="str">
        <f t="shared" si="23"/>
        <v/>
      </c>
      <c r="AG40" s="333">
        <f t="shared" si="23"/>
        <v>1</v>
      </c>
      <c r="AH40" s="333" t="str">
        <f t="shared" si="23"/>
        <v/>
      </c>
      <c r="AI40" s="333" t="str">
        <f t="shared" si="23"/>
        <v/>
      </c>
      <c r="AJ40" s="333" t="str">
        <f t="shared" si="23"/>
        <v/>
      </c>
      <c r="AK40" s="333" t="str">
        <f t="shared" si="23"/>
        <v/>
      </c>
      <c r="AL40" s="333" t="str">
        <f t="shared" si="23"/>
        <v/>
      </c>
      <c r="AM40" s="333" t="str">
        <f t="shared" si="23"/>
        <v/>
      </c>
      <c r="AN40" s="333" t="str">
        <f t="shared" si="23"/>
        <v/>
      </c>
      <c r="AO40" s="333" t="str">
        <f t="shared" si="23"/>
        <v/>
      </c>
      <c r="AP40" s="333" t="str">
        <f t="shared" si="23"/>
        <v/>
      </c>
      <c r="AQ40" s="333" t="str">
        <f t="shared" si="23"/>
        <v/>
      </c>
      <c r="AR40" s="333" t="str">
        <f t="shared" si="23"/>
        <v/>
      </c>
      <c r="AS40" s="333">
        <f t="shared" si="23"/>
        <v>1</v>
      </c>
      <c r="AT40" s="333" t="str">
        <f t="shared" si="23"/>
        <v/>
      </c>
      <c r="AU40" s="333" t="str">
        <f t="shared" si="23"/>
        <v/>
      </c>
      <c r="AV40" s="333" t="str">
        <f t="shared" si="23"/>
        <v/>
      </c>
      <c r="AW40" s="333" t="str">
        <f t="shared" si="23"/>
        <v/>
      </c>
      <c r="AX40" s="333" t="str">
        <f t="shared" si="23"/>
        <v/>
      </c>
      <c r="AY40" s="333" t="str">
        <f t="shared" si="23"/>
        <v/>
      </c>
      <c r="AZ40" s="333" t="str">
        <f t="shared" si="23"/>
        <v/>
      </c>
      <c r="BA40" s="333" t="str">
        <f t="shared" si="23"/>
        <v/>
      </c>
      <c r="BB40" s="333">
        <f t="shared" si="23"/>
        <v>1</v>
      </c>
      <c r="BC40" s="333" t="str">
        <f t="shared" si="23"/>
        <v/>
      </c>
      <c r="BD40" s="333" t="str">
        <f t="shared" si="23"/>
        <v/>
      </c>
      <c r="BE40" s="333" t="str">
        <f t="shared" si="23"/>
        <v/>
      </c>
      <c r="BF40" s="333" t="str">
        <f t="shared" si="23"/>
        <v/>
      </c>
      <c r="BG40" s="333" t="str">
        <f t="shared" si="23"/>
        <v/>
      </c>
      <c r="BH40" s="333" t="str">
        <f t="shared" si="23"/>
        <v/>
      </c>
      <c r="BI40" s="333">
        <f t="shared" si="23"/>
        <v>1</v>
      </c>
      <c r="BJ40" s="333" t="str">
        <f t="shared" si="23"/>
        <v/>
      </c>
      <c r="BK40" s="333" t="str">
        <f t="shared" si="23"/>
        <v/>
      </c>
      <c r="BL40" s="333" t="str">
        <f t="shared" si="23"/>
        <v/>
      </c>
      <c r="BM40" s="333">
        <f t="shared" si="23"/>
        <v>1</v>
      </c>
      <c r="BN40" s="333" t="str">
        <f t="shared" si="23"/>
        <v/>
      </c>
      <c r="BO40" s="333" t="str">
        <f t="shared" si="23"/>
        <v/>
      </c>
      <c r="BP40" s="333" t="str">
        <f t="shared" si="23"/>
        <v/>
      </c>
      <c r="BQ40" s="333" t="str">
        <f t="shared" si="23"/>
        <v/>
      </c>
      <c r="BR40" s="333" t="str">
        <f t="shared" si="23"/>
        <v/>
      </c>
      <c r="CA40" s="58" t="s">
        <v>1147</v>
      </c>
      <c r="CB40" s="58">
        <f t="shared" si="9"/>
        <v>-15.074815460744247</v>
      </c>
    </row>
    <row r="41" spans="10:80">
      <c r="J41" s="333" t="str">
        <f t="shared" si="21"/>
        <v>Denmark</v>
      </c>
      <c r="K41" s="333"/>
      <c r="L41" s="333"/>
      <c r="M41" s="333" t="str">
        <f t="shared" si="23"/>
        <v/>
      </c>
      <c r="N41" s="333" t="str">
        <f t="shared" si="23"/>
        <v/>
      </c>
      <c r="O41" s="333" t="str">
        <f t="shared" si="23"/>
        <v/>
      </c>
      <c r="P41" s="333" t="str">
        <f t="shared" si="23"/>
        <v/>
      </c>
      <c r="Q41" s="333" t="str">
        <f t="shared" si="23"/>
        <v/>
      </c>
      <c r="R41" s="333" t="str">
        <f t="shared" si="23"/>
        <v/>
      </c>
      <c r="S41" s="333" t="str">
        <f t="shared" si="23"/>
        <v/>
      </c>
      <c r="T41" s="333" t="str">
        <f t="shared" si="23"/>
        <v/>
      </c>
      <c r="U41" s="333" t="str">
        <f t="shared" si="23"/>
        <v/>
      </c>
      <c r="V41" s="333" t="str">
        <f t="shared" si="23"/>
        <v/>
      </c>
      <c r="W41" s="333" t="str">
        <f t="shared" si="23"/>
        <v/>
      </c>
      <c r="X41" s="333" t="str">
        <f t="shared" si="23"/>
        <v/>
      </c>
      <c r="Y41" s="333" t="str">
        <f t="shared" si="23"/>
        <v/>
      </c>
      <c r="Z41" s="333">
        <f t="shared" si="23"/>
        <v>1</v>
      </c>
      <c r="AA41" s="333" t="str">
        <f t="shared" si="23"/>
        <v/>
      </c>
      <c r="AB41" s="333" t="str">
        <f t="shared" si="23"/>
        <v/>
      </c>
      <c r="AC41" s="333" t="str">
        <f t="shared" si="23"/>
        <v/>
      </c>
      <c r="AD41" s="333" t="str">
        <f t="shared" si="23"/>
        <v/>
      </c>
      <c r="AE41" s="333" t="str">
        <f t="shared" si="23"/>
        <v/>
      </c>
      <c r="AF41" s="333">
        <f t="shared" si="23"/>
        <v>1</v>
      </c>
      <c r="AG41" s="333" t="str">
        <f t="shared" si="23"/>
        <v/>
      </c>
      <c r="AH41" s="333" t="str">
        <f t="shared" si="23"/>
        <v/>
      </c>
      <c r="AI41" s="333" t="str">
        <f t="shared" si="23"/>
        <v/>
      </c>
      <c r="AJ41" s="333" t="str">
        <f t="shared" si="23"/>
        <v/>
      </c>
      <c r="AK41" s="333" t="str">
        <f t="shared" si="23"/>
        <v/>
      </c>
      <c r="AL41" s="333" t="str">
        <f t="shared" si="23"/>
        <v/>
      </c>
      <c r="AM41" s="333" t="str">
        <f t="shared" si="23"/>
        <v/>
      </c>
      <c r="AN41" s="333">
        <f t="shared" si="23"/>
        <v>1</v>
      </c>
      <c r="AO41" s="333" t="str">
        <f t="shared" si="23"/>
        <v/>
      </c>
      <c r="AP41" s="333" t="str">
        <f t="shared" si="23"/>
        <v/>
      </c>
      <c r="AQ41" s="333" t="str">
        <f t="shared" si="23"/>
        <v/>
      </c>
      <c r="AR41" s="333" t="str">
        <f t="shared" si="23"/>
        <v/>
      </c>
      <c r="AS41" s="333" t="str">
        <f t="shared" si="23"/>
        <v/>
      </c>
      <c r="AT41" s="333" t="str">
        <f t="shared" si="23"/>
        <v/>
      </c>
      <c r="AU41" s="333" t="str">
        <f t="shared" si="23"/>
        <v/>
      </c>
      <c r="AV41" s="333" t="str">
        <f t="shared" si="23"/>
        <v/>
      </c>
      <c r="AW41" s="333" t="str">
        <f t="shared" si="23"/>
        <v/>
      </c>
      <c r="AX41" s="333" t="str">
        <f t="shared" si="23"/>
        <v/>
      </c>
      <c r="AY41" s="333" t="str">
        <f t="shared" si="23"/>
        <v/>
      </c>
      <c r="AZ41" s="333" t="str">
        <f t="shared" si="23"/>
        <v/>
      </c>
      <c r="BA41" s="333" t="str">
        <f t="shared" si="23"/>
        <v/>
      </c>
      <c r="BB41" s="333" t="str">
        <f t="shared" si="23"/>
        <v/>
      </c>
      <c r="BC41" s="333" t="str">
        <f t="shared" si="23"/>
        <v/>
      </c>
      <c r="BD41" s="333" t="str">
        <f t="shared" si="23"/>
        <v/>
      </c>
      <c r="BE41" s="333" t="str">
        <f t="shared" si="23"/>
        <v/>
      </c>
      <c r="BF41" s="333" t="str">
        <f t="shared" si="23"/>
        <v/>
      </c>
      <c r="BG41" s="333" t="str">
        <f t="shared" si="23"/>
        <v/>
      </c>
      <c r="BH41" s="333" t="str">
        <f t="shared" si="23"/>
        <v/>
      </c>
      <c r="BI41" s="333">
        <f t="shared" si="23"/>
        <v>1</v>
      </c>
      <c r="BJ41" s="333" t="str">
        <f t="shared" si="23"/>
        <v/>
      </c>
      <c r="BK41" s="333" t="str">
        <f t="shared" si="23"/>
        <v/>
      </c>
      <c r="BL41" s="333" t="str">
        <f t="shared" si="23"/>
        <v/>
      </c>
      <c r="BM41" s="333" t="str">
        <f t="shared" si="23"/>
        <v/>
      </c>
      <c r="BN41" s="333" t="str">
        <f t="shared" si="23"/>
        <v/>
      </c>
      <c r="BO41" s="333" t="str">
        <f t="shared" si="23"/>
        <v/>
      </c>
      <c r="BP41" s="333" t="str">
        <f t="shared" si="23"/>
        <v/>
      </c>
      <c r="BQ41" s="333" t="str">
        <f t="shared" si="23"/>
        <v/>
      </c>
      <c r="BR41" s="333" t="str">
        <f t="shared" si="23"/>
        <v/>
      </c>
      <c r="CA41" s="58" t="s">
        <v>1146</v>
      </c>
      <c r="CB41" s="58">
        <f t="shared" si="9"/>
        <v>-16.07241091835057</v>
      </c>
    </row>
    <row r="42" spans="10:80">
      <c r="J42" s="333" t="str">
        <f t="shared" si="21"/>
        <v>Euro area (19 countries)</v>
      </c>
      <c r="K42" s="333"/>
      <c r="L42" s="333"/>
      <c r="M42" s="333" t="str">
        <f t="shared" si="23"/>
        <v/>
      </c>
      <c r="N42" s="333" t="str">
        <f t="shared" si="23"/>
        <v/>
      </c>
      <c r="O42" s="333" t="str">
        <f t="shared" si="23"/>
        <v/>
      </c>
      <c r="P42" s="333" t="str">
        <f t="shared" si="23"/>
        <v/>
      </c>
      <c r="Q42" s="333" t="str">
        <f t="shared" si="23"/>
        <v/>
      </c>
      <c r="R42" s="333" t="str">
        <f t="shared" si="23"/>
        <v/>
      </c>
      <c r="S42" s="333" t="str">
        <f t="shared" si="23"/>
        <v/>
      </c>
      <c r="T42" s="333" t="str">
        <f t="shared" si="23"/>
        <v/>
      </c>
      <c r="U42" s="333" t="str">
        <f t="shared" si="23"/>
        <v/>
      </c>
      <c r="V42" s="333" t="str">
        <f t="shared" si="23"/>
        <v/>
      </c>
      <c r="W42" s="333" t="str">
        <f t="shared" si="23"/>
        <v/>
      </c>
      <c r="X42" s="333" t="str">
        <f t="shared" si="23"/>
        <v/>
      </c>
      <c r="Y42" s="333" t="str">
        <f t="shared" si="23"/>
        <v/>
      </c>
      <c r="Z42" s="333" t="str">
        <f t="shared" si="23"/>
        <v/>
      </c>
      <c r="AA42" s="333" t="str">
        <f t="shared" si="23"/>
        <v/>
      </c>
      <c r="AB42" s="333" t="str">
        <f t="shared" si="23"/>
        <v/>
      </c>
      <c r="AC42" s="333" t="str">
        <f t="shared" si="23"/>
        <v/>
      </c>
      <c r="AD42" s="333" t="str">
        <f t="shared" si="23"/>
        <v/>
      </c>
      <c r="AE42" s="333" t="str">
        <f t="shared" si="23"/>
        <v/>
      </c>
      <c r="AF42" s="333" t="str">
        <f t="shared" si="23"/>
        <v/>
      </c>
      <c r="AG42" s="333">
        <f t="shared" si="23"/>
        <v>1</v>
      </c>
      <c r="AH42" s="333" t="str">
        <f t="shared" si="23"/>
        <v/>
      </c>
      <c r="AI42" s="333" t="str">
        <f t="shared" si="23"/>
        <v/>
      </c>
      <c r="AJ42" s="333" t="str">
        <f t="shared" si="23"/>
        <v/>
      </c>
      <c r="AK42" s="333" t="str">
        <f t="shared" si="23"/>
        <v/>
      </c>
      <c r="AL42" s="333" t="str">
        <f t="shared" si="23"/>
        <v/>
      </c>
      <c r="AM42" s="333" t="str">
        <f t="shared" si="23"/>
        <v/>
      </c>
      <c r="AN42" s="333" t="str">
        <f t="shared" si="23"/>
        <v/>
      </c>
      <c r="AO42" s="333" t="str">
        <f t="shared" si="23"/>
        <v/>
      </c>
      <c r="AP42" s="333" t="str">
        <f t="shared" si="23"/>
        <v/>
      </c>
      <c r="AQ42" s="333" t="str">
        <f t="shared" si="23"/>
        <v/>
      </c>
      <c r="AR42" s="333" t="str">
        <f t="shared" si="23"/>
        <v/>
      </c>
      <c r="AS42" s="333">
        <f t="shared" si="23"/>
        <v>1</v>
      </c>
      <c r="AT42" s="333" t="str">
        <f t="shared" si="23"/>
        <v/>
      </c>
      <c r="AU42" s="333" t="str">
        <f t="shared" si="23"/>
        <v/>
      </c>
      <c r="AV42" s="333" t="str">
        <f t="shared" si="23"/>
        <v/>
      </c>
      <c r="AW42" s="333" t="str">
        <f t="shared" si="23"/>
        <v/>
      </c>
      <c r="AX42" s="333" t="str">
        <f t="shared" si="23"/>
        <v/>
      </c>
      <c r="AY42" s="333" t="str">
        <f t="shared" si="23"/>
        <v/>
      </c>
      <c r="AZ42" s="333" t="str">
        <f t="shared" si="23"/>
        <v/>
      </c>
      <c r="BA42" s="333" t="str">
        <f t="shared" si="23"/>
        <v/>
      </c>
      <c r="BB42" s="333" t="str">
        <f t="shared" si="23"/>
        <v/>
      </c>
      <c r="BC42" s="333" t="str">
        <f t="shared" si="23"/>
        <v/>
      </c>
      <c r="BD42" s="333" t="str">
        <f t="shared" si="23"/>
        <v/>
      </c>
      <c r="BE42" s="333" t="str">
        <f t="shared" si="23"/>
        <v/>
      </c>
      <c r="BF42" s="333" t="str">
        <f t="shared" si="23"/>
        <v/>
      </c>
      <c r="BG42" s="333" t="str">
        <f t="shared" si="23"/>
        <v/>
      </c>
      <c r="BH42" s="333">
        <f t="shared" si="23"/>
        <v>1</v>
      </c>
      <c r="BI42" s="333" t="str">
        <f t="shared" si="23"/>
        <v/>
      </c>
      <c r="BJ42" s="333" t="str">
        <f t="shared" si="23"/>
        <v/>
      </c>
      <c r="BK42" s="333">
        <f t="shared" si="23"/>
        <v>1</v>
      </c>
      <c r="BL42" s="333" t="str">
        <f t="shared" si="23"/>
        <v/>
      </c>
      <c r="BM42" s="333" t="str">
        <f t="shared" si="23"/>
        <v/>
      </c>
      <c r="BN42" s="333" t="str">
        <f t="shared" si="23"/>
        <v/>
      </c>
      <c r="BO42" s="333" t="str">
        <f t="shared" si="23"/>
        <v/>
      </c>
      <c r="BP42" s="333" t="str">
        <f t="shared" si="23"/>
        <v/>
      </c>
      <c r="BQ42" s="333" t="str">
        <f t="shared" si="23"/>
        <v/>
      </c>
      <c r="BR42" s="333" t="str">
        <f t="shared" si="23"/>
        <v/>
      </c>
      <c r="CA42" s="58" t="s">
        <v>1148</v>
      </c>
      <c r="CB42" s="58">
        <f t="shared" si="9"/>
        <v>-16.421875674975155</v>
      </c>
    </row>
    <row r="43" spans="10:80">
      <c r="J43" s="333" t="str">
        <f t="shared" si="21"/>
        <v>Finland</v>
      </c>
      <c r="K43" s="333"/>
      <c r="L43" s="333"/>
      <c r="M43" s="333" t="str">
        <f t="shared" si="23"/>
        <v/>
      </c>
      <c r="N43" s="333" t="str">
        <f t="shared" si="23"/>
        <v/>
      </c>
      <c r="O43" s="333" t="str">
        <f t="shared" si="23"/>
        <v/>
      </c>
      <c r="P43" s="333" t="str">
        <f t="shared" si="23"/>
        <v/>
      </c>
      <c r="Q43" s="333" t="str">
        <f t="shared" si="23"/>
        <v/>
      </c>
      <c r="R43" s="333" t="str">
        <f t="shared" si="23"/>
        <v/>
      </c>
      <c r="S43" s="333" t="str">
        <f t="shared" si="23"/>
        <v/>
      </c>
      <c r="T43" s="333" t="str">
        <f t="shared" si="23"/>
        <v/>
      </c>
      <c r="U43" s="333" t="str">
        <f t="shared" si="23"/>
        <v/>
      </c>
      <c r="V43" s="333" t="str">
        <f t="shared" si="23"/>
        <v/>
      </c>
      <c r="W43" s="333" t="str">
        <f t="shared" si="23"/>
        <v/>
      </c>
      <c r="X43" s="333" t="str">
        <f t="shared" si="23"/>
        <v/>
      </c>
      <c r="Y43" s="333" t="str">
        <f t="shared" si="23"/>
        <v/>
      </c>
      <c r="Z43" s="333" t="str">
        <f t="shared" si="23"/>
        <v/>
      </c>
      <c r="AA43" s="333" t="str">
        <f t="shared" si="23"/>
        <v/>
      </c>
      <c r="AB43" s="333" t="str">
        <f t="shared" si="23"/>
        <v/>
      </c>
      <c r="AC43" s="333" t="str">
        <f t="shared" si="23"/>
        <v/>
      </c>
      <c r="AD43" s="333" t="str">
        <f t="shared" si="23"/>
        <v/>
      </c>
      <c r="AE43" s="333" t="str">
        <f t="shared" si="23"/>
        <v/>
      </c>
      <c r="AF43" s="333" t="str">
        <f t="shared" si="23"/>
        <v/>
      </c>
      <c r="AG43" s="333" t="str">
        <f t="shared" si="23"/>
        <v/>
      </c>
      <c r="AH43" s="333" t="str">
        <f t="shared" si="23"/>
        <v/>
      </c>
      <c r="AI43" s="333" t="str">
        <f t="shared" si="23"/>
        <v/>
      </c>
      <c r="AJ43" s="333" t="str">
        <f t="shared" si="23"/>
        <v/>
      </c>
      <c r="AK43" s="333" t="str">
        <f t="shared" si="23"/>
        <v/>
      </c>
      <c r="AL43" s="333" t="str">
        <f t="shared" si="23"/>
        <v/>
      </c>
      <c r="AM43" s="333" t="str">
        <f t="shared" si="23"/>
        <v/>
      </c>
      <c r="AN43" s="333" t="str">
        <f t="shared" si="23"/>
        <v/>
      </c>
      <c r="AO43" s="333" t="str">
        <f t="shared" si="23"/>
        <v/>
      </c>
      <c r="AP43" s="333" t="str">
        <f t="shared" si="23"/>
        <v/>
      </c>
      <c r="AQ43" s="333">
        <f t="shared" si="23"/>
        <v>1</v>
      </c>
      <c r="AR43" s="333" t="str">
        <f t="shared" si="23"/>
        <v/>
      </c>
      <c r="AS43" s="333" t="str">
        <f t="shared" si="23"/>
        <v/>
      </c>
      <c r="AT43" s="333" t="str">
        <f t="shared" si="23"/>
        <v/>
      </c>
      <c r="AU43" s="333" t="str">
        <f t="shared" si="23"/>
        <v/>
      </c>
      <c r="AV43" s="333" t="str">
        <f t="shared" si="23"/>
        <v/>
      </c>
      <c r="AW43" s="333" t="str">
        <f t="shared" si="23"/>
        <v/>
      </c>
      <c r="AX43" s="333" t="str">
        <f t="shared" si="23"/>
        <v/>
      </c>
      <c r="AY43" s="333" t="str">
        <f t="shared" si="23"/>
        <v/>
      </c>
      <c r="AZ43" s="333" t="str">
        <f t="shared" si="23"/>
        <v/>
      </c>
      <c r="BA43" s="333" t="str">
        <f t="shared" si="23"/>
        <v/>
      </c>
      <c r="BB43" s="333" t="str">
        <f t="shared" si="23"/>
        <v/>
      </c>
      <c r="BC43" s="333" t="str">
        <f t="shared" si="23"/>
        <v/>
      </c>
      <c r="BD43" s="333" t="str">
        <f t="shared" si="23"/>
        <v/>
      </c>
      <c r="BE43" s="333" t="str">
        <f t="shared" si="23"/>
        <v/>
      </c>
      <c r="BF43" s="333" t="str">
        <f t="shared" si="23"/>
        <v/>
      </c>
      <c r="BG43" s="333" t="str">
        <f t="shared" si="23"/>
        <v/>
      </c>
      <c r="BH43" s="333" t="str">
        <f t="shared" si="23"/>
        <v/>
      </c>
      <c r="BI43" s="333">
        <f t="shared" si="23"/>
        <v>1</v>
      </c>
      <c r="BJ43" s="333" t="str">
        <f t="shared" si="23"/>
        <v/>
      </c>
      <c r="BK43" s="333" t="str">
        <f t="shared" si="23"/>
        <v/>
      </c>
      <c r="BL43" s="333" t="str">
        <f t="shared" si="23"/>
        <v/>
      </c>
      <c r="BM43" s="333">
        <f t="shared" si="23"/>
        <v>1</v>
      </c>
      <c r="BN43" s="333" t="str">
        <f t="shared" si="23"/>
        <v/>
      </c>
      <c r="BO43" s="333" t="str">
        <f t="shared" si="23"/>
        <v/>
      </c>
      <c r="BP43" s="333" t="str">
        <f t="shared" si="23"/>
        <v/>
      </c>
      <c r="BQ43" s="333" t="str">
        <f t="shared" si="23"/>
        <v/>
      </c>
      <c r="BR43" s="333" t="str">
        <f t="shared" si="23"/>
        <v/>
      </c>
      <c r="CA43" s="58" t="s">
        <v>1149</v>
      </c>
      <c r="CB43" s="58">
        <f t="shared" si="9"/>
        <v>-17.969140742222663</v>
      </c>
    </row>
    <row r="44" spans="10:80">
      <c r="J44" s="333" t="str">
        <f t="shared" si="21"/>
        <v>Ireland</v>
      </c>
      <c r="K44" s="333"/>
      <c r="L44" s="333"/>
      <c r="M44" s="333" t="str">
        <f t="shared" si="23"/>
        <v/>
      </c>
      <c r="N44" s="333" t="str">
        <f t="shared" si="23"/>
        <v/>
      </c>
      <c r="O44" s="333" t="str">
        <f t="shared" si="23"/>
        <v/>
      </c>
      <c r="P44" s="333" t="str">
        <f t="shared" si="23"/>
        <v/>
      </c>
      <c r="Q44" s="333" t="str">
        <f t="shared" si="23"/>
        <v/>
      </c>
      <c r="R44" s="333" t="str">
        <f t="shared" si="23"/>
        <v/>
      </c>
      <c r="S44" s="333" t="str">
        <f t="shared" si="23"/>
        <v/>
      </c>
      <c r="T44" s="333" t="str">
        <f t="shared" si="23"/>
        <v/>
      </c>
      <c r="U44" s="333" t="str">
        <f t="shared" si="23"/>
        <v/>
      </c>
      <c r="V44" s="333" t="str">
        <f t="shared" si="23"/>
        <v/>
      </c>
      <c r="W44" s="333" t="str">
        <f t="shared" si="23"/>
        <v/>
      </c>
      <c r="X44" s="333" t="str">
        <f t="shared" si="23"/>
        <v/>
      </c>
      <c r="Y44" s="333" t="str">
        <f t="shared" si="23"/>
        <v/>
      </c>
      <c r="Z44" s="333" t="str">
        <f t="shared" si="23"/>
        <v/>
      </c>
      <c r="AA44" s="333" t="str">
        <f t="shared" si="23"/>
        <v/>
      </c>
      <c r="AB44" s="333" t="str">
        <f t="shared" si="23"/>
        <v/>
      </c>
      <c r="AC44" s="333" t="str">
        <f t="shared" si="23"/>
        <v/>
      </c>
      <c r="AD44" s="333" t="str">
        <f t="shared" si="23"/>
        <v/>
      </c>
      <c r="AE44" s="333" t="str">
        <f t="shared" si="23"/>
        <v/>
      </c>
      <c r="AF44" s="333" t="str">
        <f t="shared" si="23"/>
        <v/>
      </c>
      <c r="AG44" s="333" t="str">
        <f t="shared" si="23"/>
        <v/>
      </c>
      <c r="AH44" s="333">
        <f t="shared" si="23"/>
        <v>1</v>
      </c>
      <c r="AI44" s="333" t="str">
        <f t="shared" si="23"/>
        <v/>
      </c>
      <c r="AJ44" s="333" t="str">
        <f t="shared" ref="AJ44:BR44" si="24">IF(AND(AJ32=1,AI32=1),"",AJ32)</f>
        <v/>
      </c>
      <c r="AK44" s="333" t="str">
        <f t="shared" si="24"/>
        <v/>
      </c>
      <c r="AL44" s="333" t="str">
        <f t="shared" si="24"/>
        <v/>
      </c>
      <c r="AM44" s="333" t="str">
        <f t="shared" si="24"/>
        <v/>
      </c>
      <c r="AN44" s="333" t="str">
        <f t="shared" si="24"/>
        <v/>
      </c>
      <c r="AO44" s="333" t="str">
        <f t="shared" si="24"/>
        <v/>
      </c>
      <c r="AP44" s="333" t="str">
        <f t="shared" si="24"/>
        <v/>
      </c>
      <c r="AQ44" s="333" t="str">
        <f t="shared" si="24"/>
        <v/>
      </c>
      <c r="AR44" s="333" t="str">
        <f t="shared" si="24"/>
        <v/>
      </c>
      <c r="AS44" s="333" t="str">
        <f t="shared" si="24"/>
        <v/>
      </c>
      <c r="AT44" s="333" t="str">
        <f t="shared" si="24"/>
        <v/>
      </c>
      <c r="AU44" s="333" t="str">
        <f t="shared" si="24"/>
        <v/>
      </c>
      <c r="AV44" s="333" t="str">
        <f t="shared" si="24"/>
        <v/>
      </c>
      <c r="AW44" s="333" t="str">
        <f t="shared" si="24"/>
        <v/>
      </c>
      <c r="AX44" s="333" t="str">
        <f t="shared" si="24"/>
        <v/>
      </c>
      <c r="AY44" s="333" t="str">
        <f t="shared" si="24"/>
        <v/>
      </c>
      <c r="AZ44" s="333" t="str">
        <f t="shared" si="24"/>
        <v/>
      </c>
      <c r="BA44" s="333" t="str">
        <f t="shared" si="24"/>
        <v/>
      </c>
      <c r="BB44" s="333" t="str">
        <f t="shared" si="24"/>
        <v/>
      </c>
      <c r="BC44" s="333" t="str">
        <f t="shared" si="24"/>
        <v/>
      </c>
      <c r="BD44" s="333" t="str">
        <f t="shared" si="24"/>
        <v/>
      </c>
      <c r="BE44" s="333" t="str">
        <f t="shared" si="24"/>
        <v/>
      </c>
      <c r="BF44" s="333" t="str">
        <f t="shared" si="24"/>
        <v/>
      </c>
      <c r="BG44" s="333" t="str">
        <f t="shared" si="24"/>
        <v/>
      </c>
      <c r="BH44" s="333">
        <f t="shared" si="24"/>
        <v>1</v>
      </c>
      <c r="BI44" s="333" t="str">
        <f t="shared" si="24"/>
        <v/>
      </c>
      <c r="BJ44" s="333" t="str">
        <f t="shared" si="24"/>
        <v/>
      </c>
      <c r="BK44" s="333" t="str">
        <f t="shared" si="24"/>
        <v/>
      </c>
      <c r="BL44" s="333" t="str">
        <f t="shared" si="24"/>
        <v/>
      </c>
      <c r="BM44" s="333" t="str">
        <f t="shared" si="24"/>
        <v/>
      </c>
      <c r="BN44" s="333" t="str">
        <f t="shared" si="24"/>
        <v/>
      </c>
      <c r="BO44" s="333" t="str">
        <f t="shared" si="24"/>
        <v/>
      </c>
      <c r="BP44" s="333" t="str">
        <f t="shared" si="24"/>
        <v/>
      </c>
      <c r="BQ44" s="333" t="str">
        <f t="shared" si="24"/>
        <v/>
      </c>
      <c r="BR44" s="333" t="str">
        <f t="shared" si="24"/>
        <v/>
      </c>
      <c r="CA44" s="58" t="s">
        <v>1151</v>
      </c>
      <c r="CB44" s="58">
        <f t="shared" si="9"/>
        <v>-19.546879908146593</v>
      </c>
    </row>
    <row r="45" spans="10:80">
      <c r="J45" s="333" t="str">
        <f t="shared" si="21"/>
        <v>Luxembourg</v>
      </c>
      <c r="K45" s="333"/>
      <c r="L45" s="333"/>
      <c r="M45" s="333" t="str">
        <f t="shared" ref="M45:BR47" si="25">IF(AND(M33=1,L33=1),"",M33)</f>
        <v/>
      </c>
      <c r="N45" s="333" t="str">
        <f t="shared" si="25"/>
        <v/>
      </c>
      <c r="O45" s="333" t="str">
        <f t="shared" si="25"/>
        <v/>
      </c>
      <c r="P45" s="333" t="str">
        <f t="shared" si="25"/>
        <v/>
      </c>
      <c r="Q45" s="333">
        <f t="shared" si="25"/>
        <v>1</v>
      </c>
      <c r="R45" s="333" t="str">
        <f t="shared" si="25"/>
        <v/>
      </c>
      <c r="S45" s="333" t="str">
        <f t="shared" si="25"/>
        <v/>
      </c>
      <c r="T45" s="333" t="str">
        <f t="shared" si="25"/>
        <v/>
      </c>
      <c r="U45" s="333" t="str">
        <f t="shared" si="25"/>
        <v/>
      </c>
      <c r="V45" s="333" t="str">
        <f t="shared" si="25"/>
        <v/>
      </c>
      <c r="W45" s="333" t="str">
        <f t="shared" si="25"/>
        <v/>
      </c>
      <c r="X45" s="333" t="str">
        <f t="shared" si="25"/>
        <v/>
      </c>
      <c r="Y45" s="333" t="str">
        <f t="shared" si="25"/>
        <v/>
      </c>
      <c r="Z45" s="333" t="str">
        <f t="shared" si="25"/>
        <v/>
      </c>
      <c r="AA45" s="333" t="str">
        <f t="shared" si="25"/>
        <v/>
      </c>
      <c r="AB45" s="333" t="str">
        <f t="shared" si="25"/>
        <v/>
      </c>
      <c r="AC45" s="333" t="str">
        <f t="shared" si="25"/>
        <v/>
      </c>
      <c r="AD45" s="333" t="str">
        <f t="shared" si="25"/>
        <v/>
      </c>
      <c r="AE45" s="333" t="str">
        <f t="shared" si="25"/>
        <v/>
      </c>
      <c r="AF45" s="333" t="str">
        <f t="shared" si="25"/>
        <v/>
      </c>
      <c r="AG45" s="333">
        <f t="shared" si="25"/>
        <v>1</v>
      </c>
      <c r="AH45" s="333" t="str">
        <f t="shared" si="25"/>
        <v/>
      </c>
      <c r="AI45" s="333">
        <f t="shared" si="25"/>
        <v>1</v>
      </c>
      <c r="AJ45" s="333" t="str">
        <f t="shared" si="25"/>
        <v/>
      </c>
      <c r="AK45" s="333">
        <f t="shared" si="25"/>
        <v>1</v>
      </c>
      <c r="AL45" s="333" t="str">
        <f t="shared" si="25"/>
        <v/>
      </c>
      <c r="AM45" s="333" t="str">
        <f t="shared" si="25"/>
        <v/>
      </c>
      <c r="AN45" s="333" t="str">
        <f t="shared" si="25"/>
        <v/>
      </c>
      <c r="AO45" s="333" t="str">
        <f t="shared" si="25"/>
        <v/>
      </c>
      <c r="AP45" s="333" t="str">
        <f t="shared" si="25"/>
        <v/>
      </c>
      <c r="AQ45" s="333" t="str">
        <f t="shared" si="25"/>
        <v/>
      </c>
      <c r="AR45" s="333">
        <f t="shared" si="25"/>
        <v>1</v>
      </c>
      <c r="AS45" s="333" t="str">
        <f t="shared" si="25"/>
        <v/>
      </c>
      <c r="AT45" s="333" t="str">
        <f t="shared" si="25"/>
        <v/>
      </c>
      <c r="AU45" s="333" t="str">
        <f t="shared" si="25"/>
        <v/>
      </c>
      <c r="AV45" s="333" t="str">
        <f t="shared" si="25"/>
        <v/>
      </c>
      <c r="AW45" s="333" t="str">
        <f t="shared" si="25"/>
        <v/>
      </c>
      <c r="AX45" s="333" t="str">
        <f t="shared" si="25"/>
        <v/>
      </c>
      <c r="AY45" s="333" t="str">
        <f t="shared" si="25"/>
        <v/>
      </c>
      <c r="AZ45" s="333" t="str">
        <f t="shared" si="25"/>
        <v/>
      </c>
      <c r="BA45" s="333" t="str">
        <f t="shared" si="25"/>
        <v/>
      </c>
      <c r="BB45" s="333" t="str">
        <f t="shared" si="25"/>
        <v/>
      </c>
      <c r="BC45" s="333" t="str">
        <f t="shared" si="25"/>
        <v/>
      </c>
      <c r="BD45" s="333" t="str">
        <f t="shared" si="25"/>
        <v/>
      </c>
      <c r="BE45" s="333" t="str">
        <f t="shared" si="25"/>
        <v/>
      </c>
      <c r="BF45" s="333" t="str">
        <f t="shared" si="25"/>
        <v/>
      </c>
      <c r="BG45" s="333" t="str">
        <f t="shared" si="25"/>
        <v/>
      </c>
      <c r="BH45" s="333" t="str">
        <f t="shared" si="25"/>
        <v/>
      </c>
      <c r="BI45" s="333">
        <f t="shared" si="25"/>
        <v>1</v>
      </c>
      <c r="BJ45" s="333" t="str">
        <f t="shared" si="25"/>
        <v/>
      </c>
      <c r="BK45" s="333" t="str">
        <f t="shared" si="25"/>
        <v/>
      </c>
      <c r="BL45" s="333" t="str">
        <f t="shared" si="25"/>
        <v/>
      </c>
      <c r="BM45" s="333" t="str">
        <f t="shared" si="25"/>
        <v/>
      </c>
      <c r="BN45" s="333" t="str">
        <f t="shared" si="25"/>
        <v/>
      </c>
      <c r="BO45" s="333">
        <f t="shared" si="25"/>
        <v>1</v>
      </c>
      <c r="BP45" s="333" t="str">
        <f t="shared" si="25"/>
        <v/>
      </c>
      <c r="BQ45" s="333" t="str">
        <f t="shared" si="25"/>
        <v/>
      </c>
      <c r="BR45" s="333" t="str">
        <f t="shared" si="25"/>
        <v/>
      </c>
      <c r="CA45" s="58" t="s">
        <v>1172</v>
      </c>
      <c r="CB45" s="58">
        <f t="shared" si="9"/>
        <v>-20.06347822091611</v>
      </c>
    </row>
    <row r="46" spans="10:80">
      <c r="J46" s="333" t="str">
        <f t="shared" si="21"/>
        <v>Netherlands</v>
      </c>
      <c r="K46" s="333"/>
      <c r="L46" s="333"/>
      <c r="M46" s="333" t="str">
        <f t="shared" si="25"/>
        <v/>
      </c>
      <c r="N46" s="333" t="str">
        <f t="shared" si="25"/>
        <v/>
      </c>
      <c r="O46" s="333" t="str">
        <f t="shared" si="25"/>
        <v/>
      </c>
      <c r="P46" s="333" t="str">
        <f t="shared" si="25"/>
        <v/>
      </c>
      <c r="Q46" s="333" t="str">
        <f t="shared" si="25"/>
        <v/>
      </c>
      <c r="R46" s="333" t="str">
        <f t="shared" si="25"/>
        <v/>
      </c>
      <c r="S46" s="333" t="str">
        <f t="shared" si="25"/>
        <v/>
      </c>
      <c r="T46" s="333" t="str">
        <f t="shared" si="25"/>
        <v/>
      </c>
      <c r="U46" s="333" t="str">
        <f t="shared" si="25"/>
        <v/>
      </c>
      <c r="V46" s="333" t="str">
        <f t="shared" si="25"/>
        <v/>
      </c>
      <c r="W46" s="333" t="str">
        <f t="shared" si="25"/>
        <v/>
      </c>
      <c r="X46" s="333" t="str">
        <f t="shared" si="25"/>
        <v/>
      </c>
      <c r="Y46" s="333" t="str">
        <f t="shared" si="25"/>
        <v/>
      </c>
      <c r="Z46" s="333" t="str">
        <f t="shared" si="25"/>
        <v/>
      </c>
      <c r="AA46" s="333" t="str">
        <f t="shared" si="25"/>
        <v/>
      </c>
      <c r="AB46" s="333" t="str">
        <f t="shared" si="25"/>
        <v/>
      </c>
      <c r="AC46" s="333" t="str">
        <f t="shared" si="25"/>
        <v/>
      </c>
      <c r="AD46" s="333" t="str">
        <f t="shared" si="25"/>
        <v/>
      </c>
      <c r="AE46" s="333" t="str">
        <f t="shared" si="25"/>
        <v/>
      </c>
      <c r="AF46" s="333" t="str">
        <f t="shared" si="25"/>
        <v/>
      </c>
      <c r="AG46" s="333">
        <f t="shared" si="25"/>
        <v>1</v>
      </c>
      <c r="AH46" s="333" t="str">
        <f t="shared" si="25"/>
        <v/>
      </c>
      <c r="AI46" s="333" t="str">
        <f t="shared" si="25"/>
        <v/>
      </c>
      <c r="AJ46" s="333" t="str">
        <f t="shared" si="25"/>
        <v/>
      </c>
      <c r="AK46" s="333" t="str">
        <f t="shared" si="25"/>
        <v/>
      </c>
      <c r="AL46" s="333" t="str">
        <f t="shared" si="25"/>
        <v/>
      </c>
      <c r="AM46" s="333" t="str">
        <f t="shared" si="25"/>
        <v/>
      </c>
      <c r="AN46" s="333" t="str">
        <f t="shared" si="25"/>
        <v/>
      </c>
      <c r="AO46" s="333" t="str">
        <f t="shared" si="25"/>
        <v/>
      </c>
      <c r="AP46" s="333" t="str">
        <f t="shared" si="25"/>
        <v/>
      </c>
      <c r="AQ46" s="333" t="str">
        <f t="shared" si="25"/>
        <v/>
      </c>
      <c r="AR46" s="333" t="str">
        <f t="shared" si="25"/>
        <v/>
      </c>
      <c r="AS46" s="333" t="str">
        <f t="shared" si="25"/>
        <v/>
      </c>
      <c r="AT46" s="333" t="str">
        <f t="shared" si="25"/>
        <v/>
      </c>
      <c r="AU46" s="333" t="str">
        <f t="shared" si="25"/>
        <v/>
      </c>
      <c r="AV46" s="333" t="str">
        <f t="shared" si="25"/>
        <v/>
      </c>
      <c r="AW46" s="333" t="str">
        <f t="shared" si="25"/>
        <v/>
      </c>
      <c r="AX46" s="333" t="str">
        <f t="shared" si="25"/>
        <v/>
      </c>
      <c r="AY46" s="333" t="str">
        <f t="shared" si="25"/>
        <v/>
      </c>
      <c r="AZ46" s="333" t="str">
        <f t="shared" si="25"/>
        <v/>
      </c>
      <c r="BA46" s="333" t="str">
        <f t="shared" si="25"/>
        <v/>
      </c>
      <c r="BB46" s="333" t="str">
        <f t="shared" si="25"/>
        <v/>
      </c>
      <c r="BC46" s="333">
        <f t="shared" si="25"/>
        <v>1</v>
      </c>
      <c r="BD46" s="333" t="str">
        <f t="shared" si="25"/>
        <v/>
      </c>
      <c r="BE46" s="333" t="str">
        <f t="shared" si="25"/>
        <v/>
      </c>
      <c r="BF46" s="333" t="str">
        <f t="shared" si="25"/>
        <v/>
      </c>
      <c r="BG46" s="333" t="str">
        <f t="shared" si="25"/>
        <v/>
      </c>
      <c r="BH46" s="333" t="str">
        <f t="shared" si="25"/>
        <v/>
      </c>
      <c r="BI46" s="333">
        <f t="shared" si="25"/>
        <v>1</v>
      </c>
      <c r="BJ46" s="333" t="str">
        <f t="shared" si="25"/>
        <v/>
      </c>
      <c r="BK46" s="333" t="str">
        <f t="shared" si="25"/>
        <v/>
      </c>
      <c r="BL46" s="333">
        <f t="shared" si="25"/>
        <v>1</v>
      </c>
      <c r="BM46" s="333" t="str">
        <f t="shared" si="25"/>
        <v/>
      </c>
      <c r="BN46" s="333" t="str">
        <f t="shared" si="25"/>
        <v/>
      </c>
      <c r="BO46" s="333" t="str">
        <f t="shared" si="25"/>
        <v/>
      </c>
      <c r="BP46" s="333">
        <f t="shared" si="25"/>
        <v>1</v>
      </c>
      <c r="BQ46" s="333" t="str">
        <f t="shared" si="25"/>
        <v/>
      </c>
      <c r="BR46" s="333" t="str">
        <f t="shared" si="25"/>
        <v/>
      </c>
      <c r="CA46" s="58" t="s">
        <v>1173</v>
      </c>
      <c r="CB46" s="58">
        <f t="shared" si="9"/>
        <v>-23.220067845072819</v>
      </c>
    </row>
    <row r="47" spans="10:80">
      <c r="J47" s="333" t="str">
        <f t="shared" si="21"/>
        <v>Portugal</v>
      </c>
      <c r="K47" s="333"/>
      <c r="L47" s="333"/>
      <c r="M47" s="333" t="str">
        <f t="shared" si="25"/>
        <v/>
      </c>
      <c r="N47" s="333" t="str">
        <f t="shared" si="25"/>
        <v/>
      </c>
      <c r="O47" s="333" t="str">
        <f t="shared" si="25"/>
        <v/>
      </c>
      <c r="P47" s="333" t="str">
        <f t="shared" si="25"/>
        <v/>
      </c>
      <c r="Q47" s="333" t="str">
        <f t="shared" si="25"/>
        <v/>
      </c>
      <c r="R47" s="333" t="str">
        <f t="shared" si="25"/>
        <v/>
      </c>
      <c r="S47" s="333" t="str">
        <f t="shared" si="25"/>
        <v/>
      </c>
      <c r="T47" s="333" t="str">
        <f t="shared" si="25"/>
        <v/>
      </c>
      <c r="U47" s="333" t="str">
        <f t="shared" si="25"/>
        <v/>
      </c>
      <c r="V47" s="333" t="str">
        <f t="shared" si="25"/>
        <v/>
      </c>
      <c r="W47" s="333" t="str">
        <f t="shared" si="25"/>
        <v/>
      </c>
      <c r="X47" s="333" t="str">
        <f t="shared" si="25"/>
        <v/>
      </c>
      <c r="Y47" s="333" t="str">
        <f t="shared" si="25"/>
        <v/>
      </c>
      <c r="Z47" s="333" t="str">
        <f t="shared" si="25"/>
        <v/>
      </c>
      <c r="AA47" s="333">
        <f t="shared" si="25"/>
        <v>1</v>
      </c>
      <c r="AB47" s="333" t="str">
        <f t="shared" si="25"/>
        <v/>
      </c>
      <c r="AC47" s="333" t="str">
        <f t="shared" si="25"/>
        <v/>
      </c>
      <c r="AD47" s="333" t="str">
        <f t="shared" si="25"/>
        <v/>
      </c>
      <c r="AE47" s="333" t="str">
        <f t="shared" si="25"/>
        <v/>
      </c>
      <c r="AF47" s="333" t="str">
        <f t="shared" si="25"/>
        <v/>
      </c>
      <c r="AG47" s="333" t="str">
        <f t="shared" si="25"/>
        <v/>
      </c>
      <c r="AH47" s="333" t="str">
        <f t="shared" si="25"/>
        <v/>
      </c>
      <c r="AI47" s="333" t="str">
        <f t="shared" si="25"/>
        <v/>
      </c>
      <c r="AJ47" s="333">
        <f t="shared" si="25"/>
        <v>1</v>
      </c>
      <c r="AK47" s="333" t="str">
        <f t="shared" si="25"/>
        <v/>
      </c>
      <c r="AL47" s="333" t="str">
        <f t="shared" si="25"/>
        <v/>
      </c>
      <c r="AM47" s="333" t="str">
        <f t="shared" si="25"/>
        <v/>
      </c>
      <c r="AN47" s="333" t="str">
        <f t="shared" si="25"/>
        <v/>
      </c>
      <c r="AO47" s="333" t="str">
        <f t="shared" si="25"/>
        <v/>
      </c>
      <c r="AP47" s="333" t="str">
        <f t="shared" si="25"/>
        <v/>
      </c>
      <c r="AQ47" s="333" t="str">
        <f t="shared" si="25"/>
        <v/>
      </c>
      <c r="AR47" s="333" t="str">
        <f t="shared" si="25"/>
        <v/>
      </c>
      <c r="AS47" s="333">
        <f t="shared" si="25"/>
        <v>1</v>
      </c>
      <c r="AT47" s="333" t="str">
        <f t="shared" si="25"/>
        <v/>
      </c>
      <c r="AU47" s="333" t="str">
        <f t="shared" si="25"/>
        <v/>
      </c>
      <c r="AV47" s="333" t="str">
        <f t="shared" si="25"/>
        <v/>
      </c>
      <c r="AW47" s="333" t="str">
        <f t="shared" si="25"/>
        <v/>
      </c>
      <c r="AX47" s="333" t="str">
        <f t="shared" si="25"/>
        <v/>
      </c>
      <c r="AY47" s="333" t="str">
        <f t="shared" si="25"/>
        <v/>
      </c>
      <c r="AZ47" s="333" t="str">
        <f t="shared" si="25"/>
        <v/>
      </c>
      <c r="BA47" s="333" t="str">
        <f t="shared" si="25"/>
        <v/>
      </c>
      <c r="BB47" s="333" t="str">
        <f t="shared" si="25"/>
        <v/>
      </c>
      <c r="BC47" s="333">
        <f t="shared" si="25"/>
        <v>1</v>
      </c>
      <c r="BD47" s="333" t="str">
        <f t="shared" si="25"/>
        <v/>
      </c>
      <c r="BE47" s="333" t="str">
        <f t="shared" si="25"/>
        <v/>
      </c>
      <c r="BF47" s="333" t="str">
        <f t="shared" si="25"/>
        <v/>
      </c>
      <c r="BG47" s="333" t="str">
        <f t="shared" si="25"/>
        <v/>
      </c>
      <c r="BH47" s="333" t="str">
        <f t="shared" si="25"/>
        <v/>
      </c>
      <c r="BI47" s="333">
        <f t="shared" si="25"/>
        <v>1</v>
      </c>
      <c r="BJ47" s="333" t="str">
        <f t="shared" si="25"/>
        <v/>
      </c>
      <c r="BK47" s="333">
        <f t="shared" si="25"/>
        <v>1</v>
      </c>
      <c r="BL47" s="333" t="str">
        <f t="shared" si="25"/>
        <v/>
      </c>
      <c r="BM47" s="333" t="str">
        <f t="shared" si="25"/>
        <v/>
      </c>
      <c r="BN47" s="333" t="str">
        <f t="shared" si="25"/>
        <v/>
      </c>
      <c r="BO47" s="333" t="str">
        <f t="shared" si="25"/>
        <v/>
      </c>
      <c r="BP47" s="333" t="str">
        <f t="shared" si="25"/>
        <v/>
      </c>
      <c r="BQ47" s="333" t="str">
        <f t="shared" si="25"/>
        <v/>
      </c>
      <c r="BR47" s="333" t="str">
        <f t="shared" si="25"/>
        <v/>
      </c>
      <c r="CA47" s="58" t="s">
        <v>1155</v>
      </c>
      <c r="CB47" s="58">
        <f t="shared" si="9"/>
        <v>-24.131765214415651</v>
      </c>
    </row>
    <row r="48" spans="10:80">
      <c r="CA48" s="58" t="s">
        <v>1150</v>
      </c>
      <c r="CB48" s="58">
        <f t="shared" si="9"/>
        <v>-24.488545113016642</v>
      </c>
    </row>
    <row r="49" spans="1:80">
      <c r="CA49" s="58" t="s">
        <v>1153</v>
      </c>
      <c r="CB49" s="58">
        <f t="shared" si="9"/>
        <v>-26.123303774839854</v>
      </c>
    </row>
    <row r="50" spans="1:80">
      <c r="J50" s="58" t="s">
        <v>1122</v>
      </c>
      <c r="CA50" s="58" t="s">
        <v>1174</v>
      </c>
      <c r="CB50" s="58">
        <f t="shared" si="9"/>
        <v>-26.33909577283201</v>
      </c>
    </row>
    <row r="51" spans="1:80">
      <c r="J51" s="58" t="s">
        <v>1035</v>
      </c>
      <c r="K51" s="58" t="s">
        <v>1118</v>
      </c>
      <c r="L51" s="58">
        <v>1960</v>
      </c>
      <c r="M51" s="58">
        <v>1961</v>
      </c>
      <c r="N51" s="58">
        <v>1962</v>
      </c>
      <c r="O51" s="58">
        <v>1963</v>
      </c>
      <c r="P51" s="58">
        <v>1964</v>
      </c>
      <c r="Q51" s="58">
        <v>1965</v>
      </c>
      <c r="R51" s="58">
        <v>1966</v>
      </c>
      <c r="S51" s="58">
        <v>1967</v>
      </c>
      <c r="T51" s="58">
        <v>1968</v>
      </c>
      <c r="U51" s="58">
        <v>1969</v>
      </c>
      <c r="V51" s="58">
        <v>1970</v>
      </c>
      <c r="W51" s="58">
        <v>1971</v>
      </c>
      <c r="X51" s="58">
        <v>1972</v>
      </c>
      <c r="Y51" s="58">
        <v>1973</v>
      </c>
      <c r="Z51" s="58">
        <v>1974</v>
      </c>
      <c r="AA51" s="58">
        <v>1975</v>
      </c>
      <c r="AB51" s="58">
        <v>1976</v>
      </c>
      <c r="AC51" s="58">
        <v>1977</v>
      </c>
      <c r="AD51" s="58">
        <v>1978</v>
      </c>
      <c r="AE51" s="58">
        <v>1979</v>
      </c>
      <c r="AF51" s="58">
        <v>1980</v>
      </c>
      <c r="AG51" s="58">
        <v>1981</v>
      </c>
      <c r="AH51" s="58">
        <v>1982</v>
      </c>
      <c r="AI51" s="58">
        <v>1983</v>
      </c>
      <c r="AJ51" s="58">
        <v>1984</v>
      </c>
      <c r="AK51" s="58">
        <v>1985</v>
      </c>
      <c r="AL51" s="58">
        <v>1986</v>
      </c>
      <c r="AM51" s="58">
        <v>1987</v>
      </c>
      <c r="AN51" s="58">
        <v>1988</v>
      </c>
      <c r="AO51" s="58">
        <v>1989</v>
      </c>
      <c r="AP51" s="58">
        <v>1990</v>
      </c>
      <c r="AQ51" s="58">
        <v>1991</v>
      </c>
      <c r="AR51" s="58">
        <v>1992</v>
      </c>
      <c r="AS51" s="58">
        <v>1993</v>
      </c>
      <c r="AT51" s="58">
        <v>1994</v>
      </c>
      <c r="AU51" s="58">
        <v>1995</v>
      </c>
      <c r="AV51" s="58">
        <v>1996</v>
      </c>
      <c r="AW51" s="58">
        <v>1997</v>
      </c>
      <c r="AX51" s="58">
        <v>1998</v>
      </c>
      <c r="AY51" s="58">
        <v>1999</v>
      </c>
      <c r="AZ51" s="58">
        <v>2000</v>
      </c>
      <c r="BA51" s="58">
        <v>2001</v>
      </c>
      <c r="BB51" s="58">
        <v>2002</v>
      </c>
      <c r="BC51" s="58">
        <v>2003</v>
      </c>
      <c r="BD51" s="58">
        <v>2004</v>
      </c>
      <c r="BE51" s="58">
        <v>2005</v>
      </c>
      <c r="BF51" s="58">
        <v>2006</v>
      </c>
      <c r="BG51" s="58">
        <v>2007</v>
      </c>
      <c r="BH51" s="58">
        <v>2008</v>
      </c>
      <c r="BI51" s="58">
        <v>2009</v>
      </c>
      <c r="BJ51" s="58">
        <v>2010</v>
      </c>
      <c r="BK51" s="58">
        <v>2011</v>
      </c>
      <c r="BL51" s="58">
        <v>2012</v>
      </c>
      <c r="BM51" s="58">
        <v>2013</v>
      </c>
      <c r="BN51" s="58">
        <v>2014</v>
      </c>
      <c r="BO51" s="58">
        <v>2015</v>
      </c>
      <c r="BP51" s="58">
        <v>2016</v>
      </c>
      <c r="BQ51" s="58">
        <v>2017</v>
      </c>
      <c r="BR51" s="58">
        <v>2018</v>
      </c>
      <c r="CA51" s="58" t="s">
        <v>1175</v>
      </c>
      <c r="CB51" s="58">
        <f t="shared" si="9"/>
        <v>-27.897316679505522</v>
      </c>
    </row>
    <row r="52" spans="1:80">
      <c r="J52" s="58" t="s">
        <v>103</v>
      </c>
      <c r="L52" s="58">
        <v>39779</v>
      </c>
      <c r="M52" s="58">
        <v>41817.300000000003</v>
      </c>
      <c r="N52" s="58">
        <v>43210.299999999996</v>
      </c>
      <c r="O52" s="58">
        <v>45599.5</v>
      </c>
      <c r="P52" s="58">
        <v>47162.700000000004</v>
      </c>
      <c r="Q52" s="58">
        <v>49491.6</v>
      </c>
      <c r="R52" s="58">
        <v>51636.200000000004</v>
      </c>
      <c r="S52" s="58">
        <v>53440.399999999994</v>
      </c>
      <c r="T52" s="58">
        <v>55581.5</v>
      </c>
      <c r="U52" s="58">
        <v>57205</v>
      </c>
      <c r="V52" s="58">
        <v>59587</v>
      </c>
      <c r="W52" s="58">
        <v>63590.200000000004</v>
      </c>
      <c r="X52" s="58">
        <v>67456.599999999991</v>
      </c>
      <c r="Y52" s="58">
        <v>71080.200000000012</v>
      </c>
      <c r="Z52" s="58">
        <v>73207</v>
      </c>
      <c r="AA52" s="58">
        <v>75584.3</v>
      </c>
      <c r="AB52" s="58">
        <v>79019.099999999991</v>
      </c>
      <c r="AC52" s="58">
        <v>84099.900000000009</v>
      </c>
      <c r="AD52" s="58">
        <v>82665.599999999991</v>
      </c>
      <c r="AE52" s="58">
        <v>86589.5</v>
      </c>
      <c r="AF52" s="58">
        <v>88771.5</v>
      </c>
      <c r="AG52" s="58">
        <v>89903.7</v>
      </c>
      <c r="AH52" s="58">
        <v>91632.599999999991</v>
      </c>
      <c r="AI52" s="58">
        <v>96612.2</v>
      </c>
      <c r="AJ52" s="58">
        <v>94556.6</v>
      </c>
      <c r="AK52" s="58">
        <v>96268.900000000009</v>
      </c>
      <c r="AL52" s="58">
        <v>98380.1</v>
      </c>
      <c r="AM52" s="58">
        <v>100758.70000000001</v>
      </c>
      <c r="AN52" s="58">
        <v>103184.9</v>
      </c>
      <c r="AO52" s="58">
        <v>106887.3</v>
      </c>
      <c r="AP52" s="58">
        <v>111413.79999999999</v>
      </c>
      <c r="AQ52" s="58">
        <v>114750.7</v>
      </c>
      <c r="AR52" s="58">
        <v>118743.2</v>
      </c>
      <c r="AS52" s="58">
        <v>118868.9</v>
      </c>
      <c r="AT52" s="58">
        <v>121297.5</v>
      </c>
      <c r="AU52" s="58">
        <v>122331.40000000001</v>
      </c>
      <c r="AV52" s="58">
        <v>125926.7</v>
      </c>
      <c r="AW52" s="58">
        <v>126455.7</v>
      </c>
      <c r="AX52" s="58">
        <v>130129.60000000001</v>
      </c>
      <c r="AY52" s="58">
        <v>133275.5</v>
      </c>
      <c r="AZ52" s="58">
        <v>137428.9</v>
      </c>
      <c r="BA52" s="58">
        <v>139189.29999999999</v>
      </c>
      <c r="BB52" s="58">
        <v>140138.5</v>
      </c>
      <c r="BC52" s="58">
        <v>142580.90000000002</v>
      </c>
      <c r="BD52" s="58">
        <v>145890.09999999998</v>
      </c>
      <c r="BE52" s="58">
        <v>149170.29999999999</v>
      </c>
      <c r="BF52" s="58">
        <v>152291.5</v>
      </c>
      <c r="BG52" s="58">
        <v>153972.4</v>
      </c>
      <c r="BH52" s="58">
        <v>155429.5</v>
      </c>
      <c r="BI52" s="58">
        <v>156751.6</v>
      </c>
      <c r="BJ52" s="58">
        <v>158310.39999999999</v>
      </c>
      <c r="BK52" s="58">
        <v>160439.79999999999</v>
      </c>
      <c r="BL52" s="58">
        <v>161277.09999999998</v>
      </c>
      <c r="BM52" s="58">
        <v>161149.69999999998</v>
      </c>
      <c r="BN52" s="58">
        <v>161639.1</v>
      </c>
      <c r="BO52" s="58">
        <v>162310.6</v>
      </c>
      <c r="BP52" s="58">
        <v>164565</v>
      </c>
      <c r="BQ52" s="58">
        <v>166934.20000000001</v>
      </c>
      <c r="BR52" s="58">
        <v>169683.3</v>
      </c>
      <c r="CA52" s="58" t="s">
        <v>1157</v>
      </c>
      <c r="CB52" s="58">
        <f t="shared" si="9"/>
        <v>-36.590779237357971</v>
      </c>
    </row>
    <row r="53" spans="1:80">
      <c r="J53" s="58" t="s">
        <v>84</v>
      </c>
      <c r="L53" s="58">
        <v>52680.4</v>
      </c>
      <c r="M53" s="58">
        <v>53545.4</v>
      </c>
      <c r="N53" s="58">
        <v>55630.299999999996</v>
      </c>
      <c r="O53" s="58">
        <v>58148.4</v>
      </c>
      <c r="P53" s="58">
        <v>59667.4</v>
      </c>
      <c r="Q53" s="58">
        <v>62225.4</v>
      </c>
      <c r="R53" s="58">
        <v>63839</v>
      </c>
      <c r="S53" s="58">
        <v>65647</v>
      </c>
      <c r="T53" s="58">
        <v>69126.2</v>
      </c>
      <c r="U53" s="58">
        <v>72810.900000000009</v>
      </c>
      <c r="V53" s="58">
        <v>76001.8</v>
      </c>
      <c r="W53" s="58">
        <v>79740.5</v>
      </c>
      <c r="X53" s="58">
        <v>84460.7</v>
      </c>
      <c r="Y53" s="58">
        <v>91344.2</v>
      </c>
      <c r="Z53" s="58">
        <v>93905.900000000009</v>
      </c>
      <c r="AA53" s="58">
        <v>94709.400000000009</v>
      </c>
      <c r="AB53" s="58">
        <v>99524.5</v>
      </c>
      <c r="AC53" s="58">
        <v>102143.3</v>
      </c>
      <c r="AD53" s="58">
        <v>104693.1</v>
      </c>
      <c r="AE53" s="58">
        <v>110065.4</v>
      </c>
      <c r="AF53" s="58">
        <v>112660.1</v>
      </c>
      <c r="AG53" s="58">
        <v>113130.9</v>
      </c>
      <c r="AH53" s="58">
        <v>115889.70000000001</v>
      </c>
      <c r="AI53" s="58">
        <v>115715.59999999999</v>
      </c>
      <c r="AJ53" s="58">
        <v>116142.6</v>
      </c>
      <c r="AK53" s="58">
        <v>119288.3</v>
      </c>
      <c r="AL53" s="58">
        <v>122531.59999999999</v>
      </c>
      <c r="AM53" s="58">
        <v>124657.9</v>
      </c>
      <c r="AN53" s="58">
        <v>128794.09999999999</v>
      </c>
      <c r="AO53" s="58">
        <v>133054.30000000002</v>
      </c>
      <c r="AP53" s="58">
        <v>137278.1</v>
      </c>
      <c r="AQ53" s="58">
        <v>141424.29999999999</v>
      </c>
      <c r="AR53" s="58">
        <v>144122.9</v>
      </c>
      <c r="AS53" s="58">
        <v>143476.79999999999</v>
      </c>
      <c r="AT53" s="58">
        <v>146912.9</v>
      </c>
      <c r="AU53" s="58">
        <v>149228.4</v>
      </c>
      <c r="AV53" s="58">
        <v>152521.09999999998</v>
      </c>
      <c r="AW53" s="58">
        <v>155246.5</v>
      </c>
      <c r="AX53" s="58">
        <v>159470</v>
      </c>
      <c r="AY53" s="58">
        <v>162142.59999999998</v>
      </c>
      <c r="AZ53" s="58">
        <v>166850.20000000001</v>
      </c>
      <c r="BA53" s="58">
        <v>168542.1</v>
      </c>
      <c r="BB53" s="58">
        <v>169212.4</v>
      </c>
      <c r="BC53" s="58">
        <v>170087.1</v>
      </c>
      <c r="BD53" s="58">
        <v>172740.6</v>
      </c>
      <c r="BE53" s="58">
        <v>174865.19999999998</v>
      </c>
      <c r="BF53" s="58">
        <v>177436.80000000002</v>
      </c>
      <c r="BG53" s="58">
        <v>180725.4</v>
      </c>
      <c r="BH53" s="58">
        <v>183788.90000000002</v>
      </c>
      <c r="BI53" s="58">
        <v>184694.9</v>
      </c>
      <c r="BJ53" s="58">
        <v>189692.90000000002</v>
      </c>
      <c r="BK53" s="58">
        <v>190345.69999999998</v>
      </c>
      <c r="BL53" s="58">
        <v>191458</v>
      </c>
      <c r="BM53" s="58">
        <v>192886.8</v>
      </c>
      <c r="BN53" s="58">
        <v>194134.09999999998</v>
      </c>
      <c r="BO53" s="58">
        <v>195902.19999999998</v>
      </c>
      <c r="BP53" s="58">
        <v>199312.4</v>
      </c>
      <c r="BQ53" s="58">
        <v>201518.69999999998</v>
      </c>
      <c r="BR53" s="58">
        <v>202773.1</v>
      </c>
      <c r="CA53" s="58" t="s">
        <v>1156</v>
      </c>
      <c r="CB53" s="58">
        <f t="shared" si="9"/>
        <v>-37.30095990965556</v>
      </c>
    </row>
    <row r="54" spans="1:80">
      <c r="J54" s="58" t="s">
        <v>87</v>
      </c>
      <c r="L54" s="58">
        <v>281895.5</v>
      </c>
      <c r="M54" s="58">
        <v>302588.7</v>
      </c>
      <c r="N54" s="58">
        <v>320447.2</v>
      </c>
      <c r="O54" s="58">
        <v>320534.3</v>
      </c>
      <c r="P54" s="58">
        <v>345679.8</v>
      </c>
      <c r="Q54" s="58">
        <v>357550.9</v>
      </c>
      <c r="R54" s="58">
        <v>372836</v>
      </c>
      <c r="S54" s="58">
        <v>397926</v>
      </c>
      <c r="T54" s="58">
        <v>412218</v>
      </c>
      <c r="U54" s="58">
        <v>435774</v>
      </c>
      <c r="V54" s="58">
        <v>446586</v>
      </c>
      <c r="W54" s="58">
        <v>450332</v>
      </c>
      <c r="X54" s="58">
        <v>450561</v>
      </c>
      <c r="Y54" s="58">
        <v>484654</v>
      </c>
      <c r="Z54" s="58">
        <v>473665</v>
      </c>
      <c r="AA54" s="58">
        <v>488549</v>
      </c>
      <c r="AB54" s="58">
        <v>525807</v>
      </c>
      <c r="AC54" s="58">
        <v>536238</v>
      </c>
      <c r="AD54" s="58">
        <v>545510</v>
      </c>
      <c r="AE54" s="58">
        <v>551139</v>
      </c>
      <c r="AF54" s="58">
        <v>538807</v>
      </c>
      <c r="AG54" s="58">
        <v>532039</v>
      </c>
      <c r="AH54" s="58">
        <v>539531</v>
      </c>
      <c r="AI54" s="58">
        <v>549851</v>
      </c>
      <c r="AJ54" s="58">
        <v>569190</v>
      </c>
      <c r="AK54" s="58">
        <v>594742</v>
      </c>
      <c r="AL54" s="58">
        <v>637145</v>
      </c>
      <c r="AM54" s="58">
        <v>625016</v>
      </c>
      <c r="AN54" s="58">
        <v>613561</v>
      </c>
      <c r="AO54" s="58">
        <v>615513</v>
      </c>
      <c r="AP54" s="58">
        <v>620443</v>
      </c>
      <c r="AQ54" s="58">
        <v>630510</v>
      </c>
      <c r="AR54" s="58">
        <v>646685</v>
      </c>
      <c r="AS54" s="58">
        <v>641119</v>
      </c>
      <c r="AT54" s="58">
        <v>683806</v>
      </c>
      <c r="AU54" s="58">
        <v>695286</v>
      </c>
      <c r="AV54" s="58">
        <v>712355</v>
      </c>
      <c r="AW54" s="58">
        <v>733339</v>
      </c>
      <c r="AX54" s="58">
        <v>750590</v>
      </c>
      <c r="AY54" s="58">
        <v>749691</v>
      </c>
      <c r="AZ54" s="58">
        <v>752590</v>
      </c>
      <c r="BA54" s="58">
        <v>754309</v>
      </c>
      <c r="BB54" s="58">
        <v>765216</v>
      </c>
      <c r="BC54" s="58">
        <v>775426</v>
      </c>
      <c r="BD54" s="58">
        <v>811461</v>
      </c>
      <c r="BE54" s="58">
        <v>841471</v>
      </c>
      <c r="BF54" s="58">
        <v>866276</v>
      </c>
      <c r="BG54" s="58">
        <v>881601</v>
      </c>
      <c r="BH54" s="58">
        <v>885924</v>
      </c>
      <c r="BI54" s="58">
        <v>855518</v>
      </c>
      <c r="BJ54" s="58">
        <v>862222</v>
      </c>
      <c r="BK54" s="58">
        <v>864600</v>
      </c>
      <c r="BL54" s="58">
        <v>869030</v>
      </c>
      <c r="BM54" s="58">
        <v>871458</v>
      </c>
      <c r="BN54" s="58">
        <v>879401</v>
      </c>
      <c r="BO54" s="58">
        <v>899456</v>
      </c>
      <c r="BP54" s="58">
        <v>918350</v>
      </c>
      <c r="BQ54" s="58">
        <v>937588</v>
      </c>
      <c r="BR54" s="58">
        <v>958808</v>
      </c>
      <c r="CA54" s="58" t="s">
        <v>1154</v>
      </c>
      <c r="CB54" s="58">
        <f t="shared" si="9"/>
        <v>-57.868083620216545</v>
      </c>
    </row>
    <row r="55" spans="1:80">
      <c r="J55" s="58" t="s">
        <v>1127</v>
      </c>
      <c r="L55" s="58">
        <v>1264940.5170799373</v>
      </c>
      <c r="M55" s="58">
        <v>1340634.8197234704</v>
      </c>
      <c r="N55" s="58">
        <v>1423152.9154857567</v>
      </c>
      <c r="O55" s="58">
        <v>1506375.6420592186</v>
      </c>
      <c r="P55" s="58">
        <v>1582652.7220653782</v>
      </c>
      <c r="Q55" s="58">
        <v>1669438.8673124998</v>
      </c>
      <c r="R55" s="58">
        <v>1746273.2943963711</v>
      </c>
      <c r="S55" s="58">
        <v>1819298.4767190753</v>
      </c>
      <c r="T55" s="58">
        <v>1906912.1658211262</v>
      </c>
      <c r="U55" s="58">
        <v>2037434.1627405528</v>
      </c>
      <c r="V55" s="58">
        <v>2171666.8620671025</v>
      </c>
      <c r="W55" s="58">
        <v>2279479.6145577845</v>
      </c>
      <c r="X55" s="58">
        <v>2393626.6271826141</v>
      </c>
      <c r="Y55" s="58">
        <v>2513895.9809006345</v>
      </c>
      <c r="Z55" s="58">
        <v>2565771.6429360239</v>
      </c>
      <c r="AA55" s="58">
        <v>2623309.7817457323</v>
      </c>
      <c r="AB55" s="58">
        <v>2746427.3273741887</v>
      </c>
      <c r="AC55" s="58">
        <v>2836790.666032631</v>
      </c>
      <c r="AD55" s="58">
        <v>2929102.600272656</v>
      </c>
      <c r="AE55" s="58">
        <v>3040132.283805036</v>
      </c>
      <c r="AF55" s="58">
        <v>3102464.0313211479</v>
      </c>
      <c r="AG55" s="58">
        <v>3116998.4987450507</v>
      </c>
      <c r="AH55" s="58">
        <v>3143810.4958066852</v>
      </c>
      <c r="AI55" s="58">
        <v>3173278.8980466905</v>
      </c>
      <c r="AJ55" s="58">
        <v>3215602.3093110304</v>
      </c>
      <c r="AK55" s="58">
        <v>3283876.2667355216</v>
      </c>
      <c r="AL55" s="58">
        <v>3399652.9367852956</v>
      </c>
      <c r="AM55" s="58">
        <v>3521632.4771638233</v>
      </c>
      <c r="AN55" s="58">
        <v>3644167.2454296532</v>
      </c>
      <c r="AO55" s="58">
        <v>3777357.303074704</v>
      </c>
      <c r="AP55" s="58">
        <v>3896337.1294285129</v>
      </c>
      <c r="AQ55" s="58">
        <v>4001196.7900834861</v>
      </c>
      <c r="AR55" s="58">
        <v>4082121.2805886334</v>
      </c>
      <c r="AS55" s="58">
        <v>4057290.8703031302</v>
      </c>
      <c r="AT55" s="58">
        <v>4129811.1593902111</v>
      </c>
      <c r="AU55" s="58">
        <v>4207055</v>
      </c>
      <c r="AV55" s="58">
        <v>4288542</v>
      </c>
      <c r="AW55" s="58">
        <v>4367451</v>
      </c>
      <c r="AX55" s="58">
        <v>4503401</v>
      </c>
      <c r="AY55" s="58">
        <v>4651365</v>
      </c>
      <c r="AZ55" s="58">
        <v>4791009</v>
      </c>
      <c r="BA55" s="58">
        <v>4883953</v>
      </c>
      <c r="BB55" s="58">
        <v>4928271</v>
      </c>
      <c r="BC55" s="58">
        <v>4982349</v>
      </c>
      <c r="BD55" s="58">
        <v>5069135</v>
      </c>
      <c r="BE55" s="58">
        <v>5161457</v>
      </c>
      <c r="BF55" s="58">
        <v>5267786</v>
      </c>
      <c r="BG55" s="58">
        <v>5363895</v>
      </c>
      <c r="BH55" s="58">
        <v>5382596</v>
      </c>
      <c r="BI55" s="58">
        <v>5325394</v>
      </c>
      <c r="BJ55" s="58">
        <v>5367163</v>
      </c>
      <c r="BK55" s="58">
        <v>5365375</v>
      </c>
      <c r="BL55" s="58">
        <v>5301611</v>
      </c>
      <c r="BM55" s="58">
        <v>5268277</v>
      </c>
      <c r="BN55" s="58">
        <v>5315254</v>
      </c>
      <c r="BO55" s="58">
        <v>5410803</v>
      </c>
      <c r="BP55" s="58">
        <v>5517091</v>
      </c>
      <c r="BQ55" s="58">
        <v>5607380</v>
      </c>
      <c r="BR55" s="58">
        <v>5678286</v>
      </c>
    </row>
    <row r="56" spans="1:80">
      <c r="J56" s="58" t="s">
        <v>109</v>
      </c>
      <c r="L56" s="58">
        <v>20482.600000000002</v>
      </c>
      <c r="M56" s="58">
        <v>22045.4</v>
      </c>
      <c r="N56" s="58">
        <v>23371.1</v>
      </c>
      <c r="O56" s="58">
        <v>24402.899999999998</v>
      </c>
      <c r="P56" s="58">
        <v>25750.1</v>
      </c>
      <c r="Q56" s="58">
        <v>27188.7</v>
      </c>
      <c r="R56" s="58">
        <v>27881.8</v>
      </c>
      <c r="S56" s="58">
        <v>28469</v>
      </c>
      <c r="T56" s="58">
        <v>28488.1</v>
      </c>
      <c r="U56" s="58">
        <v>31545.4</v>
      </c>
      <c r="V56" s="58">
        <v>33934.300000000003</v>
      </c>
      <c r="W56" s="58">
        <v>34523.800000000003</v>
      </c>
      <c r="X56" s="58">
        <v>37400.300000000003</v>
      </c>
      <c r="Y56" s="58">
        <v>39606.800000000003</v>
      </c>
      <c r="Z56" s="58">
        <v>40299.4</v>
      </c>
      <c r="AA56" s="58">
        <v>41467.5</v>
      </c>
      <c r="AB56" s="58">
        <v>42139.6</v>
      </c>
      <c r="AC56" s="58">
        <v>41982.2</v>
      </c>
      <c r="AD56" s="58">
        <v>43156.5</v>
      </c>
      <c r="AE56" s="58">
        <v>45726.700000000004</v>
      </c>
      <c r="AF56" s="58">
        <v>46955</v>
      </c>
      <c r="AG56" s="58">
        <v>47574</v>
      </c>
      <c r="AH56" s="58">
        <v>50067</v>
      </c>
      <c r="AI56" s="58">
        <v>51628</v>
      </c>
      <c r="AJ56" s="58">
        <v>53300</v>
      </c>
      <c r="AK56" s="58">
        <v>55476</v>
      </c>
      <c r="AL56" s="58">
        <v>57686</v>
      </c>
      <c r="AM56" s="58">
        <v>60391</v>
      </c>
      <c r="AN56" s="58">
        <v>63747</v>
      </c>
      <c r="AO56" s="58">
        <v>66682</v>
      </c>
      <c r="AP56" s="58">
        <v>66484</v>
      </c>
      <c r="AQ56" s="58">
        <v>64391.999999999993</v>
      </c>
      <c r="AR56" s="58">
        <v>61670</v>
      </c>
      <c r="AS56" s="58">
        <v>60039</v>
      </c>
      <c r="AT56" s="58">
        <v>61619</v>
      </c>
      <c r="AU56" s="58">
        <v>64691</v>
      </c>
      <c r="AV56" s="58">
        <v>67120</v>
      </c>
      <c r="AW56" s="58">
        <v>69416</v>
      </c>
      <c r="AX56" s="58">
        <v>72722</v>
      </c>
      <c r="AY56" s="58">
        <v>75193</v>
      </c>
      <c r="AZ56" s="58">
        <v>76666</v>
      </c>
      <c r="BA56" s="58">
        <v>78867</v>
      </c>
      <c r="BB56" s="58">
        <v>80943</v>
      </c>
      <c r="BC56" s="58">
        <v>84379</v>
      </c>
      <c r="BD56" s="58">
        <v>87430</v>
      </c>
      <c r="BE56" s="58">
        <v>90254</v>
      </c>
      <c r="BF56" s="58">
        <v>93930</v>
      </c>
      <c r="BG56" s="58">
        <v>97218</v>
      </c>
      <c r="BH56" s="58">
        <v>99279</v>
      </c>
      <c r="BI56" s="58">
        <v>96591</v>
      </c>
      <c r="BJ56" s="58">
        <v>99553</v>
      </c>
      <c r="BK56" s="58">
        <v>102470</v>
      </c>
      <c r="BL56" s="58">
        <v>102815</v>
      </c>
      <c r="BM56" s="58">
        <v>102349</v>
      </c>
      <c r="BN56" s="58">
        <v>103128</v>
      </c>
      <c r="BO56" s="58">
        <v>104721</v>
      </c>
      <c r="BP56" s="58">
        <v>107073</v>
      </c>
      <c r="BQ56" s="58">
        <v>108659</v>
      </c>
      <c r="BR56" s="58">
        <v>110193</v>
      </c>
      <c r="CA56" s="58" t="s">
        <v>503</v>
      </c>
    </row>
    <row r="57" spans="1:80">
      <c r="A57" s="177" t="s">
        <v>1134</v>
      </c>
      <c r="J57" s="58" t="s">
        <v>1045</v>
      </c>
      <c r="L57" s="58">
        <v>13623.76</v>
      </c>
      <c r="M57" s="58">
        <v>14050.43</v>
      </c>
      <c r="N57" s="58">
        <v>14537.380000000001</v>
      </c>
      <c r="O57" s="58">
        <v>15154.23</v>
      </c>
      <c r="P57" s="58">
        <v>15798.75</v>
      </c>
      <c r="Q57" s="58">
        <v>15928.64</v>
      </c>
      <c r="R57" s="58">
        <v>16165.130000000001</v>
      </c>
      <c r="S57" s="58">
        <v>16772.379999999997</v>
      </c>
      <c r="T57" s="58">
        <v>18274.899999999998</v>
      </c>
      <c r="U57" s="58">
        <v>19258.120000000003</v>
      </c>
      <c r="V57" s="58">
        <v>19060.55</v>
      </c>
      <c r="W57" s="58">
        <v>19677.669999999998</v>
      </c>
      <c r="X57" s="58">
        <v>20690.760000000002</v>
      </c>
      <c r="Y57" s="58">
        <v>22176.010000000002</v>
      </c>
      <c r="Z57" s="58">
        <v>22540.199999999997</v>
      </c>
      <c r="AA57" s="58">
        <v>22725.989999999998</v>
      </c>
      <c r="AB57" s="58">
        <v>23343.98</v>
      </c>
      <c r="AC57" s="58">
        <v>24900.31</v>
      </c>
      <c r="AD57" s="58">
        <v>27118.45</v>
      </c>
      <c r="AE57" s="58">
        <v>28307.15</v>
      </c>
      <c r="AF57" s="58">
        <v>28430.38</v>
      </c>
      <c r="AG57" s="58">
        <v>28911.599999999999</v>
      </c>
      <c r="AH57" s="58">
        <v>26913.3</v>
      </c>
      <c r="AI57" s="58">
        <v>27140.25</v>
      </c>
      <c r="AJ57" s="58">
        <v>27688.71</v>
      </c>
      <c r="AK57" s="58">
        <v>28960.02</v>
      </c>
      <c r="AL57" s="58">
        <v>29788.34</v>
      </c>
      <c r="AM57" s="58">
        <v>30778.71</v>
      </c>
      <c r="AN57" s="58">
        <v>32145.119999999999</v>
      </c>
      <c r="AO57" s="58">
        <v>34047.5</v>
      </c>
      <c r="AP57" s="58">
        <v>34257.410000000003</v>
      </c>
      <c r="AQ57" s="58">
        <v>34875.71</v>
      </c>
      <c r="AR57" s="58">
        <v>35882.480000000003</v>
      </c>
      <c r="AS57" s="58">
        <v>36925.19</v>
      </c>
      <c r="AT57" s="58">
        <v>38536.61</v>
      </c>
      <c r="AU57" s="58">
        <v>39864.86</v>
      </c>
      <c r="AV57" s="58">
        <v>42729.276742535541</v>
      </c>
      <c r="AW57" s="58">
        <v>45573.870531835542</v>
      </c>
      <c r="AX57" s="58">
        <v>49297.882610130408</v>
      </c>
      <c r="AY57" s="58">
        <v>53885.995240829048</v>
      </c>
      <c r="AZ57" s="58">
        <v>59623.839159189018</v>
      </c>
      <c r="BA57" s="58">
        <v>62493.662161697895</v>
      </c>
      <c r="BB57" s="58">
        <v>65023.791829215916</v>
      </c>
      <c r="BC57" s="58">
        <v>66916.883863209994</v>
      </c>
      <c r="BD57" s="58">
        <v>69457.826050674674</v>
      </c>
      <c r="BE57" s="58">
        <v>74454.11130935965</v>
      </c>
      <c r="BF57" s="58">
        <v>79444.089264742419</v>
      </c>
      <c r="BG57" s="58">
        <v>84784.573075062697</v>
      </c>
      <c r="BH57" s="58">
        <v>85206.261352982372</v>
      </c>
      <c r="BI57" s="58">
        <v>81216.441492665486</v>
      </c>
      <c r="BJ57" s="58">
        <v>81981.427278891555</v>
      </c>
      <c r="BK57" s="58">
        <v>80593.820552403748</v>
      </c>
      <c r="BL57" s="58">
        <v>80100.949851501908</v>
      </c>
      <c r="BM57" s="58">
        <v>79997.329868679764</v>
      </c>
      <c r="BN57" s="58">
        <v>81930.067809144923</v>
      </c>
      <c r="BO57" s="58">
        <v>84513.359033067347</v>
      </c>
      <c r="BP57" s="58">
        <v>88908.648391383918</v>
      </c>
      <c r="BQ57" s="58">
        <v>91572.132471577395</v>
      </c>
      <c r="BR57" s="58">
        <v>94723.080992699368</v>
      </c>
      <c r="CA57" s="58" t="s">
        <v>1141</v>
      </c>
      <c r="CB57" s="58">
        <v>0.80562707846513182</v>
      </c>
    </row>
    <row r="58" spans="1:80">
      <c r="A58" s="196" t="s">
        <v>1135</v>
      </c>
      <c r="J58" s="58" t="s">
        <v>99</v>
      </c>
      <c r="L58" s="58">
        <v>2600.2999999999997</v>
      </c>
      <c r="M58" s="58">
        <v>2729.21</v>
      </c>
      <c r="N58" s="58">
        <v>2850.07</v>
      </c>
      <c r="O58" s="58">
        <v>2980.73</v>
      </c>
      <c r="P58" s="58">
        <v>3254.73</v>
      </c>
      <c r="Q58" s="58">
        <v>3385.29</v>
      </c>
      <c r="R58" s="58">
        <v>3440.36</v>
      </c>
      <c r="S58" s="58">
        <v>3439.4300000000003</v>
      </c>
      <c r="T58" s="58">
        <v>3587.31</v>
      </c>
      <c r="U58" s="58">
        <v>3774.28</v>
      </c>
      <c r="V58" s="58">
        <v>4005.5899999999997</v>
      </c>
      <c r="W58" s="58">
        <v>4230.68</v>
      </c>
      <c r="X58" s="58">
        <v>4435.6099999999997</v>
      </c>
      <c r="Y58" s="58">
        <v>4690.92</v>
      </c>
      <c r="Z58" s="58">
        <v>4901.99</v>
      </c>
      <c r="AA58" s="58">
        <v>5160.53</v>
      </c>
      <c r="AB58" s="58">
        <v>5322.5499999999993</v>
      </c>
      <c r="AC58" s="58">
        <v>5444.19</v>
      </c>
      <c r="AD58" s="58">
        <v>5604.79</v>
      </c>
      <c r="AE58" s="58">
        <v>5802.7300000000005</v>
      </c>
      <c r="AF58" s="58">
        <v>5965.92</v>
      </c>
      <c r="AG58" s="58">
        <v>6069.68</v>
      </c>
      <c r="AH58" s="58">
        <v>6093.6</v>
      </c>
      <c r="AI58" s="58">
        <v>6123.5999999999995</v>
      </c>
      <c r="AJ58" s="58">
        <v>6212.12</v>
      </c>
      <c r="AK58" s="58">
        <v>6377.27</v>
      </c>
      <c r="AL58" s="58">
        <v>6584.97</v>
      </c>
      <c r="AM58" s="58">
        <v>6885.87</v>
      </c>
      <c r="AN58" s="58">
        <v>7296.44</v>
      </c>
      <c r="AO58" s="58">
        <v>7647.56</v>
      </c>
      <c r="AP58" s="58">
        <v>7932.25</v>
      </c>
      <c r="AQ58" s="58">
        <v>8488.84</v>
      </c>
      <c r="AR58" s="58">
        <v>8289.5</v>
      </c>
      <c r="AS58" s="58">
        <v>8458.61</v>
      </c>
      <c r="AT58" s="58">
        <v>8800.67</v>
      </c>
      <c r="AU58" s="58">
        <v>8965.880000000001</v>
      </c>
      <c r="AV58" s="58">
        <v>9145.58</v>
      </c>
      <c r="AW58" s="58">
        <v>9386.92</v>
      </c>
      <c r="AX58" s="58">
        <v>9597.6</v>
      </c>
      <c r="AY58" s="58">
        <v>10172.35</v>
      </c>
      <c r="AZ58" s="58">
        <v>10604.720000000001</v>
      </c>
      <c r="BA58" s="58">
        <v>11009.539999999999</v>
      </c>
      <c r="BB58" s="58">
        <v>11498.68</v>
      </c>
      <c r="BC58" s="58">
        <v>11762.18</v>
      </c>
      <c r="BD58" s="58">
        <v>11866.91</v>
      </c>
      <c r="BE58" s="58">
        <v>11857.210000000001</v>
      </c>
      <c r="BF58" s="58">
        <v>12185.119999999999</v>
      </c>
      <c r="BG58" s="58">
        <v>12464.77</v>
      </c>
      <c r="BH58" s="58">
        <v>12632.44</v>
      </c>
      <c r="BI58" s="58">
        <v>12781.07</v>
      </c>
      <c r="BJ58" s="58">
        <v>12935.01</v>
      </c>
      <c r="BK58" s="58">
        <v>13128.06</v>
      </c>
      <c r="BL58" s="58">
        <v>13511.03</v>
      </c>
      <c r="BM58" s="58">
        <v>13782.34</v>
      </c>
      <c r="BN58" s="58">
        <v>14342.66</v>
      </c>
      <c r="BO58" s="58">
        <v>14806.480000000001</v>
      </c>
      <c r="BP58" s="58">
        <v>15058.76</v>
      </c>
      <c r="BQ58" s="58">
        <v>15506.83</v>
      </c>
      <c r="BR58" s="58">
        <v>16156.87</v>
      </c>
      <c r="CA58" s="58" t="s">
        <v>1168</v>
      </c>
      <c r="CB58" s="58" t="e">
        <f>VLOOKUP(LEFT($CA58,LEN($CA58)-8),#REF!,MATCH(YEAR(DATE(LEFT(RIGHT($CA58,6),4),1,1)),$K$1:$BR$1,0),FALSE)</f>
        <v>#REF!</v>
      </c>
    </row>
    <row r="59" spans="1:80">
      <c r="A59" s="197" t="s">
        <v>1136</v>
      </c>
      <c r="J59" s="58" t="s">
        <v>102</v>
      </c>
      <c r="L59" s="58">
        <v>69566.900000000009</v>
      </c>
      <c r="M59" s="58">
        <v>73194.5</v>
      </c>
      <c r="N59" s="58">
        <v>77676.3</v>
      </c>
      <c r="O59" s="58">
        <v>83148.5</v>
      </c>
      <c r="P59" s="58">
        <v>88051.3</v>
      </c>
      <c r="Q59" s="58">
        <v>94637.8</v>
      </c>
      <c r="R59" s="58">
        <v>97646.3</v>
      </c>
      <c r="S59" s="58">
        <v>102957.6</v>
      </c>
      <c r="T59" s="58">
        <v>109742.2</v>
      </c>
      <c r="U59" s="58">
        <v>118408.7</v>
      </c>
      <c r="V59" s="58">
        <v>126797.4</v>
      </c>
      <c r="W59" s="58">
        <v>131001.29999999999</v>
      </c>
      <c r="X59" s="58">
        <v>134233</v>
      </c>
      <c r="Y59" s="58">
        <v>140880.30000000002</v>
      </c>
      <c r="Z59" s="58">
        <v>145730.19999999998</v>
      </c>
      <c r="AA59" s="58">
        <v>150499</v>
      </c>
      <c r="AB59" s="58">
        <v>158844.6</v>
      </c>
      <c r="AC59" s="58">
        <v>164892.79999999999</v>
      </c>
      <c r="AD59" s="58">
        <v>172738.30000000002</v>
      </c>
      <c r="AE59" s="58">
        <v>175614.5</v>
      </c>
      <c r="AF59" s="58">
        <v>175549.80000000002</v>
      </c>
      <c r="AG59" s="58">
        <v>171361.8</v>
      </c>
      <c r="AH59" s="58">
        <v>168884.09999999998</v>
      </c>
      <c r="AI59" s="58">
        <v>171010.5</v>
      </c>
      <c r="AJ59" s="58">
        <v>172045.19999999998</v>
      </c>
      <c r="AK59" s="58">
        <v>174435.8</v>
      </c>
      <c r="AL59" s="58">
        <v>178566.2</v>
      </c>
      <c r="AM59" s="58">
        <v>182273.69999999998</v>
      </c>
      <c r="AN59" s="58">
        <v>185101.59999999998</v>
      </c>
      <c r="AO59" s="58">
        <v>190942.6</v>
      </c>
      <c r="AP59" s="58">
        <v>198655.69999999998</v>
      </c>
      <c r="AQ59" s="58">
        <v>204035.1</v>
      </c>
      <c r="AR59" s="58">
        <v>205495</v>
      </c>
      <c r="AS59" s="58">
        <v>207161.60000000001</v>
      </c>
      <c r="AT59" s="58">
        <v>211203.5</v>
      </c>
      <c r="AU59" s="58">
        <v>216831</v>
      </c>
      <c r="AV59" s="58">
        <v>227512.8</v>
      </c>
      <c r="AW59" s="58">
        <v>237014.19999999998</v>
      </c>
      <c r="AX59" s="58">
        <v>250326.69999999998</v>
      </c>
      <c r="AY59" s="58">
        <v>265237.90000000002</v>
      </c>
      <c r="AZ59" s="58">
        <v>274954.3</v>
      </c>
      <c r="BA59" s="58">
        <v>280576.7</v>
      </c>
      <c r="BB59" s="58">
        <v>283842.10000000003</v>
      </c>
      <c r="BC59" s="58">
        <v>283471.90000000002</v>
      </c>
      <c r="BD59" s="58">
        <v>285626</v>
      </c>
      <c r="BE59" s="58">
        <v>288225.39999999997</v>
      </c>
      <c r="BF59" s="58">
        <v>287776.3</v>
      </c>
      <c r="BG59" s="58">
        <v>293171.10000000003</v>
      </c>
      <c r="BH59" s="58">
        <v>295780.7</v>
      </c>
      <c r="BI59" s="58">
        <v>290204.09999999998</v>
      </c>
      <c r="BJ59" s="58">
        <v>290509</v>
      </c>
      <c r="BK59" s="58">
        <v>290711</v>
      </c>
      <c r="BL59" s="58">
        <v>287393.7</v>
      </c>
      <c r="BM59" s="58">
        <v>284622.90000000002</v>
      </c>
      <c r="BN59" s="58">
        <v>285689.59999999998</v>
      </c>
      <c r="BO59" s="58">
        <v>291337.8</v>
      </c>
      <c r="BP59" s="58">
        <v>294599.7</v>
      </c>
      <c r="BQ59" s="58">
        <v>300050.09999999998</v>
      </c>
      <c r="BR59" s="58">
        <v>307502.5</v>
      </c>
      <c r="CA59" s="58" t="s">
        <v>1174</v>
      </c>
      <c r="CB59" s="58" t="e">
        <f>VLOOKUP(LEFT($CA59,LEN($CA59)-8),#REF!,MATCH(YEAR(DATE(LEFT(RIGHT($CA59,6),4),1,1)),$K$1:$BR$1,0),FALSE)</f>
        <v>#REF!</v>
      </c>
    </row>
    <row r="60" spans="1:80">
      <c r="A60" s="197" t="s">
        <v>1137</v>
      </c>
      <c r="J60" s="58" t="s">
        <v>105</v>
      </c>
      <c r="L60" s="58">
        <v>18582.7</v>
      </c>
      <c r="M60" s="58">
        <v>19587.399999999998</v>
      </c>
      <c r="N60" s="58">
        <v>20603.3</v>
      </c>
      <c r="O60" s="58">
        <v>21988.2</v>
      </c>
      <c r="P60" s="58">
        <v>22891.7</v>
      </c>
      <c r="Q60" s="58">
        <v>25017.200000000001</v>
      </c>
      <c r="R60" s="58">
        <v>25962.399999999998</v>
      </c>
      <c r="S60" s="58">
        <v>27245.5</v>
      </c>
      <c r="T60" s="58">
        <v>29100.100000000002</v>
      </c>
      <c r="U60" s="58">
        <v>28357.9</v>
      </c>
      <c r="V60" s="58">
        <v>31007.899999999998</v>
      </c>
      <c r="W60" s="58">
        <v>34122.799999999996</v>
      </c>
      <c r="X60" s="58">
        <v>35609.5</v>
      </c>
      <c r="Y60" s="58">
        <v>38008.200000000004</v>
      </c>
      <c r="Z60" s="58">
        <v>41306.199999999997</v>
      </c>
      <c r="AA60" s="58">
        <v>39091.799999999996</v>
      </c>
      <c r="AB60" s="58">
        <v>39543.199999999997</v>
      </c>
      <c r="AC60" s="58">
        <v>40572.400000000001</v>
      </c>
      <c r="AD60" s="58">
        <v>43149.5</v>
      </c>
      <c r="AE60" s="58">
        <v>46220.6</v>
      </c>
      <c r="AF60" s="58">
        <v>50140.5</v>
      </c>
      <c r="AG60" s="58">
        <v>51390.1</v>
      </c>
      <c r="AH60" s="58">
        <v>52416.7</v>
      </c>
      <c r="AI60" s="58">
        <v>52234.6</v>
      </c>
      <c r="AJ60" s="58">
        <v>52232</v>
      </c>
      <c r="AK60" s="58">
        <v>52909</v>
      </c>
      <c r="AL60" s="58">
        <v>56266.1</v>
      </c>
      <c r="AM60" s="58">
        <v>60900</v>
      </c>
      <c r="AN60" s="58">
        <v>66202.8</v>
      </c>
      <c r="AO60" s="58">
        <v>69078.3</v>
      </c>
      <c r="AP60" s="58">
        <v>74489.900000000009</v>
      </c>
      <c r="AQ60" s="58">
        <v>80698.7</v>
      </c>
      <c r="AR60" s="58">
        <v>83639.100000000006</v>
      </c>
      <c r="AS60" s="58">
        <v>84157.1</v>
      </c>
      <c r="AT60" s="58">
        <v>84862.5</v>
      </c>
      <c r="AU60" s="58">
        <v>86268.6</v>
      </c>
      <c r="AV60" s="58">
        <v>89301.900000000009</v>
      </c>
      <c r="AW60" s="58">
        <v>92284.7</v>
      </c>
      <c r="AX60" s="58">
        <v>96707.6</v>
      </c>
      <c r="AY60" s="58">
        <v>101789.1</v>
      </c>
      <c r="AZ60" s="58">
        <v>105545</v>
      </c>
      <c r="BA60" s="58">
        <v>106546.8</v>
      </c>
      <c r="BB60" s="58">
        <v>107945.5</v>
      </c>
      <c r="BC60" s="58">
        <v>107649.90000000001</v>
      </c>
      <c r="BD60" s="58">
        <v>110405.1</v>
      </c>
      <c r="BE60" s="58">
        <v>112156.09999999999</v>
      </c>
      <c r="BF60" s="58">
        <v>113845.20000000001</v>
      </c>
      <c r="BG60" s="58">
        <v>116718.40000000001</v>
      </c>
      <c r="BH60" s="58">
        <v>118323.3</v>
      </c>
      <c r="BI60" s="58">
        <v>115558.5</v>
      </c>
      <c r="BJ60" s="58">
        <v>118329.09999999999</v>
      </c>
      <c r="BK60" s="58">
        <v>114064</v>
      </c>
      <c r="BL60" s="58">
        <v>107797.6</v>
      </c>
      <c r="BM60" s="58">
        <v>106506.6</v>
      </c>
      <c r="BN60" s="58">
        <v>108955.29999999999</v>
      </c>
      <c r="BO60" s="58">
        <v>111450.59999999999</v>
      </c>
      <c r="BP60" s="58">
        <v>114137</v>
      </c>
      <c r="BQ60" s="58">
        <v>116788.3</v>
      </c>
      <c r="BR60" s="58">
        <v>119744.8</v>
      </c>
      <c r="CA60" s="58" t="s">
        <v>1175</v>
      </c>
      <c r="CB60" s="58" t="e">
        <f>VLOOKUP(LEFT($CA60,LEN($CA60)-8),#REF!,MATCH(YEAR(DATE(LEFT(RIGHT($CA60,6),4),1,1)),$K$1:$BR$1,0),FALSE)</f>
        <v>#REF!</v>
      </c>
    </row>
    <row r="61" spans="1:80">
      <c r="A61" s="197" t="s">
        <v>1138</v>
      </c>
      <c r="J61" s="334" t="s">
        <v>1123</v>
      </c>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CA61" s="58" t="s">
        <v>1160</v>
      </c>
      <c r="CB61" s="58" t="e">
        <f>VLOOKUP(LEFT($CA61,LEN($CA61)-8),#REF!,MATCH(YEAR(DATE(LEFT(RIGHT($CA61,6),4),1,1)),$K$1:$BR$1,0),FALSE)</f>
        <v>#REF!</v>
      </c>
    </row>
    <row r="62" spans="1:80">
      <c r="A62" s="197" t="s">
        <v>1139</v>
      </c>
      <c r="J62" s="336" t="s">
        <v>1124</v>
      </c>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CA62" s="58" t="s">
        <v>1142</v>
      </c>
      <c r="CB62" s="58" t="e">
        <f>VLOOKUP(LEFT($CA62,LEN($CA62)-8),#REF!,MATCH(YEAR(DATE(LEFT(RIGHT($CA62,6),4),1,1)),$K$1:$BR$1,0),FALSE)</f>
        <v>#REF!</v>
      </c>
    </row>
    <row r="63" spans="1:80">
      <c r="J63" s="333" t="s">
        <v>1125</v>
      </c>
      <c r="K63" s="337">
        <f>COUNTIF(L66:BR74,"&lt;0")</f>
        <v>20</v>
      </c>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CA63" s="58" t="s">
        <v>1176</v>
      </c>
      <c r="CB63" s="58" t="e">
        <f>VLOOKUP(LEFT($CA63,LEN($CA63)-8),#REF!,MATCH(YEAR(DATE(LEFT(RIGHT($CA63,6),4),1,1)),$K$1:$BR$1,0),FALSE)</f>
        <v>#REF!</v>
      </c>
    </row>
    <row r="64" spans="1:80">
      <c r="J64" s="336"/>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CA64" s="58" t="s">
        <v>1144</v>
      </c>
      <c r="CB64" s="58" t="e">
        <f>VLOOKUP(LEFT($CA64,LEN($CA64)-8),#REF!,MATCH(YEAR(DATE(LEFT(RIGHT($CA64,6),4),1,1)),$K$1:$BR$1,0),FALSE)</f>
        <v>#REF!</v>
      </c>
    </row>
    <row r="65" spans="10:80">
      <c r="J65" s="336"/>
      <c r="K65" s="333"/>
      <c r="L65" s="333">
        <f t="shared" ref="L65:AQ65" si="26">L$1</f>
        <v>1960</v>
      </c>
      <c r="M65" s="333">
        <f t="shared" si="26"/>
        <v>1961</v>
      </c>
      <c r="N65" s="333">
        <f t="shared" si="26"/>
        <v>1962</v>
      </c>
      <c r="O65" s="333">
        <f t="shared" si="26"/>
        <v>1963</v>
      </c>
      <c r="P65" s="333">
        <f t="shared" si="26"/>
        <v>1964</v>
      </c>
      <c r="Q65" s="333">
        <f t="shared" si="26"/>
        <v>1965</v>
      </c>
      <c r="R65" s="333">
        <f t="shared" si="26"/>
        <v>1966</v>
      </c>
      <c r="S65" s="333">
        <f t="shared" si="26"/>
        <v>1967</v>
      </c>
      <c r="T65" s="333">
        <f t="shared" si="26"/>
        <v>1968</v>
      </c>
      <c r="U65" s="333">
        <f t="shared" si="26"/>
        <v>1969</v>
      </c>
      <c r="V65" s="333">
        <f t="shared" si="26"/>
        <v>1970</v>
      </c>
      <c r="W65" s="333">
        <f t="shared" si="26"/>
        <v>1971</v>
      </c>
      <c r="X65" s="333">
        <f t="shared" si="26"/>
        <v>1972</v>
      </c>
      <c r="Y65" s="333">
        <f t="shared" si="26"/>
        <v>1973</v>
      </c>
      <c r="Z65" s="333">
        <f t="shared" si="26"/>
        <v>1974</v>
      </c>
      <c r="AA65" s="333">
        <f t="shared" si="26"/>
        <v>1975</v>
      </c>
      <c r="AB65" s="333">
        <f t="shared" si="26"/>
        <v>1976</v>
      </c>
      <c r="AC65" s="333">
        <f t="shared" si="26"/>
        <v>1977</v>
      </c>
      <c r="AD65" s="333">
        <f t="shared" si="26"/>
        <v>1978</v>
      </c>
      <c r="AE65" s="333">
        <f t="shared" si="26"/>
        <v>1979</v>
      </c>
      <c r="AF65" s="333">
        <f t="shared" si="26"/>
        <v>1980</v>
      </c>
      <c r="AG65" s="333">
        <f t="shared" si="26"/>
        <v>1981</v>
      </c>
      <c r="AH65" s="333">
        <f t="shared" si="26"/>
        <v>1982</v>
      </c>
      <c r="AI65" s="333">
        <f t="shared" si="26"/>
        <v>1983</v>
      </c>
      <c r="AJ65" s="333">
        <f t="shared" si="26"/>
        <v>1984</v>
      </c>
      <c r="AK65" s="333">
        <f t="shared" si="26"/>
        <v>1985</v>
      </c>
      <c r="AL65" s="333">
        <f t="shared" si="26"/>
        <v>1986</v>
      </c>
      <c r="AM65" s="333">
        <f t="shared" si="26"/>
        <v>1987</v>
      </c>
      <c r="AN65" s="333">
        <f t="shared" si="26"/>
        <v>1988</v>
      </c>
      <c r="AO65" s="333">
        <f t="shared" si="26"/>
        <v>1989</v>
      </c>
      <c r="AP65" s="333">
        <f t="shared" si="26"/>
        <v>1990</v>
      </c>
      <c r="AQ65" s="333">
        <f t="shared" si="26"/>
        <v>1991</v>
      </c>
      <c r="AR65" s="333">
        <f t="shared" ref="AR65:BR65" si="27">AR$1</f>
        <v>1992</v>
      </c>
      <c r="AS65" s="333">
        <f t="shared" si="27"/>
        <v>1993</v>
      </c>
      <c r="AT65" s="333">
        <f t="shared" si="27"/>
        <v>1994</v>
      </c>
      <c r="AU65" s="333">
        <f t="shared" si="27"/>
        <v>1995</v>
      </c>
      <c r="AV65" s="333">
        <f t="shared" si="27"/>
        <v>1996</v>
      </c>
      <c r="AW65" s="333">
        <f t="shared" si="27"/>
        <v>1997</v>
      </c>
      <c r="AX65" s="333">
        <f t="shared" si="27"/>
        <v>1998</v>
      </c>
      <c r="AY65" s="333">
        <f t="shared" si="27"/>
        <v>1999</v>
      </c>
      <c r="AZ65" s="333">
        <f t="shared" si="27"/>
        <v>2000</v>
      </c>
      <c r="BA65" s="333">
        <f t="shared" si="27"/>
        <v>2001</v>
      </c>
      <c r="BB65" s="333">
        <f t="shared" si="27"/>
        <v>2002</v>
      </c>
      <c r="BC65" s="333">
        <f t="shared" si="27"/>
        <v>2003</v>
      </c>
      <c r="BD65" s="333">
        <f t="shared" si="27"/>
        <v>2004</v>
      </c>
      <c r="BE65" s="333">
        <f t="shared" si="27"/>
        <v>2005</v>
      </c>
      <c r="BF65" s="333">
        <f t="shared" si="27"/>
        <v>2006</v>
      </c>
      <c r="BG65" s="333">
        <f t="shared" si="27"/>
        <v>2007</v>
      </c>
      <c r="BH65" s="333">
        <f t="shared" si="27"/>
        <v>2008</v>
      </c>
      <c r="BI65" s="333">
        <f t="shared" si="27"/>
        <v>2009</v>
      </c>
      <c r="BJ65" s="333">
        <f t="shared" si="27"/>
        <v>2010</v>
      </c>
      <c r="BK65" s="333">
        <f t="shared" si="27"/>
        <v>2011</v>
      </c>
      <c r="BL65" s="333">
        <f t="shared" si="27"/>
        <v>2012</v>
      </c>
      <c r="BM65" s="333">
        <f t="shared" si="27"/>
        <v>2013</v>
      </c>
      <c r="BN65" s="333">
        <f t="shared" si="27"/>
        <v>2014</v>
      </c>
      <c r="BO65" s="333">
        <f t="shared" si="27"/>
        <v>2015</v>
      </c>
      <c r="BP65" s="333">
        <f t="shared" si="27"/>
        <v>2016</v>
      </c>
      <c r="BQ65" s="333">
        <f t="shared" si="27"/>
        <v>2017</v>
      </c>
      <c r="BR65" s="333">
        <f t="shared" si="27"/>
        <v>2018</v>
      </c>
      <c r="CA65" s="58" t="s">
        <v>1146</v>
      </c>
      <c r="CB65" s="58" t="e">
        <f>VLOOKUP(LEFT($CA65,LEN($CA65)-8),#REF!,MATCH(YEAR(DATE(LEFT(RIGHT($CA65,6),4),1,1)),$K$1:$BR$1,0),FALSE)</f>
        <v>#REF!</v>
      </c>
    </row>
    <row r="66" spans="10:80">
      <c r="J66" s="333"/>
      <c r="K66" s="333" t="str">
        <f t="shared" ref="K66:K74" si="28">J52</f>
        <v>Austria</v>
      </c>
      <c r="L66" s="338"/>
      <c r="M66" s="338" t="str">
        <f t="shared" ref="M66:AR66" si="29">IF(IFERROR(IF(M$39=1,MIN(M52:S52)/MAX(L52:M52)*100-100,""),"")&gt;-0.5,"",IFERROR(IF(M$39=1,MIN(M52:S52)/MAX(L52:M52)*100-100,""),""))</f>
        <v/>
      </c>
      <c r="N66" s="338" t="str">
        <f t="shared" si="29"/>
        <v/>
      </c>
      <c r="O66" s="338" t="str">
        <f t="shared" si="29"/>
        <v/>
      </c>
      <c r="P66" s="338" t="str">
        <f t="shared" si="29"/>
        <v/>
      </c>
      <c r="Q66" s="338" t="str">
        <f t="shared" si="29"/>
        <v/>
      </c>
      <c r="R66" s="338" t="str">
        <f t="shared" si="29"/>
        <v/>
      </c>
      <c r="S66" s="338" t="str">
        <f t="shared" si="29"/>
        <v/>
      </c>
      <c r="T66" s="338" t="str">
        <f t="shared" si="29"/>
        <v/>
      </c>
      <c r="U66" s="338" t="str">
        <f t="shared" si="29"/>
        <v/>
      </c>
      <c r="V66" s="338" t="str">
        <f t="shared" si="29"/>
        <v/>
      </c>
      <c r="W66" s="338" t="str">
        <f t="shared" si="29"/>
        <v/>
      </c>
      <c r="X66" s="338" t="str">
        <f t="shared" si="29"/>
        <v/>
      </c>
      <c r="Y66" s="338" t="str">
        <f t="shared" si="29"/>
        <v/>
      </c>
      <c r="Z66" s="338" t="str">
        <f t="shared" si="29"/>
        <v/>
      </c>
      <c r="AA66" s="338" t="str">
        <f t="shared" si="29"/>
        <v/>
      </c>
      <c r="AB66" s="338" t="str">
        <f t="shared" si="29"/>
        <v/>
      </c>
      <c r="AC66" s="338" t="str">
        <f t="shared" si="29"/>
        <v/>
      </c>
      <c r="AD66" s="338">
        <f t="shared" si="29"/>
        <v>-1.705471706862923</v>
      </c>
      <c r="AE66" s="338" t="str">
        <f t="shared" si="29"/>
        <v/>
      </c>
      <c r="AF66" s="338" t="str">
        <f t="shared" si="29"/>
        <v/>
      </c>
      <c r="AG66" s="338" t="str">
        <f t="shared" si="29"/>
        <v/>
      </c>
      <c r="AH66" s="338" t="str">
        <f t="shared" si="29"/>
        <v/>
      </c>
      <c r="AI66" s="338" t="str">
        <f t="shared" si="29"/>
        <v/>
      </c>
      <c r="AJ66" s="338">
        <f t="shared" si="29"/>
        <v>-2.1276815971481824</v>
      </c>
      <c r="AK66" s="338" t="str">
        <f t="shared" si="29"/>
        <v/>
      </c>
      <c r="AL66" s="338" t="str">
        <f t="shared" si="29"/>
        <v/>
      </c>
      <c r="AM66" s="338" t="str">
        <f t="shared" si="29"/>
        <v/>
      </c>
      <c r="AN66" s="338" t="str">
        <f t="shared" si="29"/>
        <v/>
      </c>
      <c r="AO66" s="338" t="str">
        <f t="shared" si="29"/>
        <v/>
      </c>
      <c r="AP66" s="338" t="str">
        <f t="shared" si="29"/>
        <v/>
      </c>
      <c r="AQ66" s="338" t="str">
        <f t="shared" si="29"/>
        <v/>
      </c>
      <c r="AR66" s="338" t="str">
        <f t="shared" si="29"/>
        <v/>
      </c>
      <c r="AS66" s="338" t="str">
        <f t="shared" ref="AS66:BL66" si="30">IF(IFERROR(IF(AS$39=1,MIN(AS52:AY52)/MAX(AR52:AS52)*100-100,""),"")&gt;-0.5,"",IFERROR(IF(AS$39=1,MIN(AS52:AY52)/MAX(AR52:AS52)*100-100,""),""))</f>
        <v/>
      </c>
      <c r="AT66" s="338" t="str">
        <f t="shared" si="30"/>
        <v/>
      </c>
      <c r="AU66" s="338" t="str">
        <f t="shared" si="30"/>
        <v/>
      </c>
      <c r="AV66" s="338" t="str">
        <f t="shared" si="30"/>
        <v/>
      </c>
      <c r="AW66" s="338" t="str">
        <f t="shared" si="30"/>
        <v/>
      </c>
      <c r="AX66" s="338" t="str">
        <f t="shared" si="30"/>
        <v/>
      </c>
      <c r="AY66" s="338" t="str">
        <f t="shared" si="30"/>
        <v/>
      </c>
      <c r="AZ66" s="338" t="str">
        <f t="shared" si="30"/>
        <v/>
      </c>
      <c r="BA66" s="338" t="str">
        <f t="shared" si="30"/>
        <v/>
      </c>
      <c r="BB66" s="338" t="str">
        <f t="shared" si="30"/>
        <v/>
      </c>
      <c r="BC66" s="338" t="str">
        <f t="shared" si="30"/>
        <v/>
      </c>
      <c r="BD66" s="338" t="str">
        <f t="shared" si="30"/>
        <v/>
      </c>
      <c r="BE66" s="338" t="str">
        <f t="shared" si="30"/>
        <v/>
      </c>
      <c r="BF66" s="338" t="str">
        <f t="shared" si="30"/>
        <v/>
      </c>
      <c r="BG66" s="338" t="str">
        <f t="shared" si="30"/>
        <v/>
      </c>
      <c r="BH66" s="338" t="str">
        <f t="shared" si="30"/>
        <v/>
      </c>
      <c r="BI66" s="338" t="str">
        <f t="shared" si="30"/>
        <v/>
      </c>
      <c r="BJ66" s="338" t="str">
        <f t="shared" si="30"/>
        <v/>
      </c>
      <c r="BK66" s="338" t="str">
        <f t="shared" si="30"/>
        <v/>
      </c>
      <c r="BL66" s="338" t="str">
        <f t="shared" si="30"/>
        <v/>
      </c>
      <c r="BM66" s="338" t="str">
        <f t="shared" ref="BM66:BR66" si="31">IF(IFERROR(IF(BM$39=1,MIN(BM52:BS52)/MAX(BL52:BM52)*100-100,""),"")&gt;-0.5,"",IFERROR(IF(BM$39=1,MIN(BM52:BS52)/MAX(BL52:BM52)*100-100,""),""))</f>
        <v/>
      </c>
      <c r="BN66" s="338" t="str">
        <f>IF(IFERROR(IF(BN$39=1,MIN(BN52:BT52)/MAX(BM52:BN52)*100-100,""),"")&gt;-0.5,"",IFERROR(IF(BN$39=1,MIN(BN52:BT52)/MAX(BM52:BN52)*100-100,""),""))</f>
        <v/>
      </c>
      <c r="BO66" s="338" t="str">
        <f>IF(IFERROR(IF(BO$39=1,MIN(BO52:BU52)/MAX(BN52:BO52)*100-100,""),"")&gt;-0.5,"",IFERROR(IF(BO$39=1,MIN(BO52:BU52)/MAX(BN52:BO52)*100-100,""),""))</f>
        <v/>
      </c>
      <c r="BP66" s="338" t="str">
        <f>IF(IFERROR(IF(BP$39=1,MIN(BP52:BV52)/MAX(BO52:BP52)*100-100,""),"")&gt;-0.5,"",IFERROR(IF(BP$39=1,MIN(BP52:BV52)/MAX(BO52:BP52)*100-100,""),""))</f>
        <v/>
      </c>
      <c r="BQ66" s="338" t="str">
        <f t="shared" si="31"/>
        <v/>
      </c>
      <c r="BR66" s="338" t="str">
        <f t="shared" si="31"/>
        <v/>
      </c>
      <c r="CA66" s="58" t="s">
        <v>1165</v>
      </c>
      <c r="CB66" s="58" t="e">
        <f>VLOOKUP(LEFT($CA66,LEN($CA66)-8),#REF!,MATCH(YEAR(DATE(LEFT(RIGHT($CA66,6),4),1,1)),$K$1:$BR$1,0),FALSE)</f>
        <v>#REF!</v>
      </c>
    </row>
    <row r="67" spans="10:80">
      <c r="J67" s="333"/>
      <c r="K67" s="333" t="str">
        <f t="shared" si="28"/>
        <v>Belgium</v>
      </c>
      <c r="L67" s="338"/>
      <c r="M67" s="338" t="str">
        <f t="shared" ref="M67:AR67" si="32">IF(IFERROR(IF(M$40=1,MIN(M53:S53)/MAX(L53:M53)*100-100,""),"")&gt;-0.5,"",IFERROR(IF(M$40=1,MIN(M53:S53)/MAX(L53:M53)*100-100,""),""))</f>
        <v/>
      </c>
      <c r="N67" s="338" t="str">
        <f t="shared" si="32"/>
        <v/>
      </c>
      <c r="O67" s="338" t="str">
        <f t="shared" si="32"/>
        <v/>
      </c>
      <c r="P67" s="338" t="str">
        <f t="shared" si="32"/>
        <v/>
      </c>
      <c r="Q67" s="338" t="str">
        <f t="shared" si="32"/>
        <v/>
      </c>
      <c r="R67" s="338" t="str">
        <f t="shared" si="32"/>
        <v/>
      </c>
      <c r="S67" s="338" t="str">
        <f t="shared" si="32"/>
        <v/>
      </c>
      <c r="T67" s="338" t="str">
        <f t="shared" si="32"/>
        <v/>
      </c>
      <c r="U67" s="338" t="str">
        <f t="shared" si="32"/>
        <v/>
      </c>
      <c r="V67" s="338" t="str">
        <f t="shared" si="32"/>
        <v/>
      </c>
      <c r="W67" s="338" t="str">
        <f t="shared" si="32"/>
        <v/>
      </c>
      <c r="X67" s="338" t="str">
        <f t="shared" si="32"/>
        <v/>
      </c>
      <c r="Y67" s="338" t="str">
        <f t="shared" si="32"/>
        <v/>
      </c>
      <c r="Z67" s="338" t="str">
        <f t="shared" si="32"/>
        <v/>
      </c>
      <c r="AA67" s="338" t="str">
        <f t="shared" si="32"/>
        <v/>
      </c>
      <c r="AB67" s="338" t="str">
        <f t="shared" si="32"/>
        <v/>
      </c>
      <c r="AC67" s="338" t="str">
        <f t="shared" si="32"/>
        <v/>
      </c>
      <c r="AD67" s="338" t="str">
        <f t="shared" si="32"/>
        <v/>
      </c>
      <c r="AE67" s="338" t="str">
        <f t="shared" si="32"/>
        <v/>
      </c>
      <c r="AF67" s="338" t="str">
        <f t="shared" si="32"/>
        <v/>
      </c>
      <c r="AG67" s="338" t="str">
        <f t="shared" si="32"/>
        <v/>
      </c>
      <c r="AH67" s="338" t="str">
        <f t="shared" si="32"/>
        <v/>
      </c>
      <c r="AI67" s="338" t="str">
        <f t="shared" si="32"/>
        <v/>
      </c>
      <c r="AJ67" s="338" t="str">
        <f t="shared" si="32"/>
        <v/>
      </c>
      <c r="AK67" s="338" t="str">
        <f t="shared" si="32"/>
        <v/>
      </c>
      <c r="AL67" s="338" t="str">
        <f t="shared" si="32"/>
        <v/>
      </c>
      <c r="AM67" s="338" t="str">
        <f t="shared" si="32"/>
        <v/>
      </c>
      <c r="AN67" s="338" t="str">
        <f t="shared" si="32"/>
        <v/>
      </c>
      <c r="AO67" s="338" t="str">
        <f t="shared" si="32"/>
        <v/>
      </c>
      <c r="AP67" s="338" t="str">
        <f t="shared" si="32"/>
        <v/>
      </c>
      <c r="AQ67" s="338" t="str">
        <f t="shared" si="32"/>
        <v/>
      </c>
      <c r="AR67" s="338" t="str">
        <f t="shared" si="32"/>
        <v/>
      </c>
      <c r="AS67" s="338" t="str">
        <f t="shared" ref="AS67:BL67" si="33">IF(IFERROR(IF(AS$40=1,MIN(AS53:AY53)/MAX(AR53:AS53)*100-100,""),"")&gt;-0.5,"",IFERROR(IF(AS$40=1,MIN(AS53:AY53)/MAX(AR53:AS53)*100-100,""),""))</f>
        <v/>
      </c>
      <c r="AT67" s="338" t="str">
        <f t="shared" si="33"/>
        <v/>
      </c>
      <c r="AU67" s="338" t="str">
        <f t="shared" si="33"/>
        <v/>
      </c>
      <c r="AV67" s="338" t="str">
        <f t="shared" si="33"/>
        <v/>
      </c>
      <c r="AW67" s="338" t="str">
        <f t="shared" si="33"/>
        <v/>
      </c>
      <c r="AX67" s="338" t="str">
        <f t="shared" si="33"/>
        <v/>
      </c>
      <c r="AY67" s="338" t="str">
        <f t="shared" si="33"/>
        <v/>
      </c>
      <c r="AZ67" s="338" t="str">
        <f t="shared" si="33"/>
        <v/>
      </c>
      <c r="BA67" s="338" t="str">
        <f t="shared" si="33"/>
        <v/>
      </c>
      <c r="BB67" s="338" t="str">
        <f t="shared" si="33"/>
        <v/>
      </c>
      <c r="BC67" s="338" t="str">
        <f t="shared" si="33"/>
        <v/>
      </c>
      <c r="BD67" s="338" t="str">
        <f t="shared" si="33"/>
        <v/>
      </c>
      <c r="BE67" s="338" t="str">
        <f t="shared" si="33"/>
        <v/>
      </c>
      <c r="BF67" s="338" t="str">
        <f t="shared" si="33"/>
        <v/>
      </c>
      <c r="BG67" s="338" t="str">
        <f t="shared" si="33"/>
        <v/>
      </c>
      <c r="BH67" s="338" t="str">
        <f t="shared" si="33"/>
        <v/>
      </c>
      <c r="BI67" s="338" t="str">
        <f t="shared" si="33"/>
        <v/>
      </c>
      <c r="BJ67" s="338" t="str">
        <f t="shared" si="33"/>
        <v/>
      </c>
      <c r="BK67" s="338" t="str">
        <f t="shared" si="33"/>
        <v/>
      </c>
      <c r="BL67" s="338" t="str">
        <f t="shared" si="33"/>
        <v/>
      </c>
      <c r="BM67" s="338" t="str">
        <f t="shared" ref="BM67:BR67" si="34">IF(IFERROR(IF(BM$40=1,MIN(BM53:BS53)/MAX(BL53:BM53)*100-100,""),"")&gt;-0.5,"",IFERROR(IF(BM$40=1,MIN(BM53:BS53)/MAX(BL53:BM53)*100-100,""),""))</f>
        <v/>
      </c>
      <c r="BN67" s="338" t="str">
        <f>IF(IFERROR(IF(BN$40=1,MIN(BN53:BT53)/MAX(BM53:BN53)*100-100,""),"")&gt;-0.5,"",IFERROR(IF(BN$40=1,MIN(BN53:BT53)/MAX(BM53:BN53)*100-100,""),""))</f>
        <v/>
      </c>
      <c r="BO67" s="338" t="str">
        <f>IF(IFERROR(IF(BO$40=1,MIN(BO53:BU53)/MAX(BN53:BO53)*100-100,""),"")&gt;-0.5,"",IFERROR(IF(BO$40=1,MIN(BO53:BU53)/MAX(BN53:BO53)*100-100,""),""))</f>
        <v/>
      </c>
      <c r="BP67" s="338" t="str">
        <f>IF(IFERROR(IF(BP$40=1,MIN(BP53:BV53)/MAX(BO53:BP53)*100-100,""),"")&gt;-0.5,"",IFERROR(IF(BP$40=1,MIN(BP53:BV53)/MAX(BO53:BP53)*100-100,""),""))</f>
        <v/>
      </c>
      <c r="BQ67" s="338" t="str">
        <f t="shared" si="34"/>
        <v/>
      </c>
      <c r="BR67" s="338" t="str">
        <f t="shared" si="34"/>
        <v/>
      </c>
      <c r="CA67" s="58" t="s">
        <v>1151</v>
      </c>
      <c r="CB67" s="58" t="e">
        <f>VLOOKUP(LEFT($CA67,LEN($CA67)-8),#REF!,MATCH(YEAR(DATE(LEFT(RIGHT($CA67,6),4),1,1)),$K$1:$BR$1,0),FALSE)</f>
        <v>#REF!</v>
      </c>
    </row>
    <row r="68" spans="10:80">
      <c r="J68" s="333"/>
      <c r="K68" s="333" t="str">
        <f t="shared" si="28"/>
        <v>Denmark</v>
      </c>
      <c r="L68" s="338"/>
      <c r="M68" s="338" t="str">
        <f t="shared" ref="M68:AR68" si="35">IF(IFERROR(IF(M$41=1,MIN(M54:S54)/MAX(L54:M54)*100-100,""),"")&gt;-0.5,"",IFERROR(IF(M$41=1,MIN(M54:S54)/MAX(L54:M54)*100-100,""),""))</f>
        <v/>
      </c>
      <c r="N68" s="338" t="str">
        <f t="shared" si="35"/>
        <v/>
      </c>
      <c r="O68" s="338" t="str">
        <f t="shared" si="35"/>
        <v/>
      </c>
      <c r="P68" s="338" t="str">
        <f t="shared" si="35"/>
        <v/>
      </c>
      <c r="Q68" s="338" t="str">
        <f t="shared" si="35"/>
        <v/>
      </c>
      <c r="R68" s="338" t="str">
        <f t="shared" si="35"/>
        <v/>
      </c>
      <c r="S68" s="338" t="str">
        <f t="shared" si="35"/>
        <v/>
      </c>
      <c r="T68" s="338" t="str">
        <f t="shared" si="35"/>
        <v/>
      </c>
      <c r="U68" s="338" t="str">
        <f t="shared" si="35"/>
        <v/>
      </c>
      <c r="V68" s="338" t="str">
        <f t="shared" si="35"/>
        <v/>
      </c>
      <c r="W68" s="338" t="str">
        <f t="shared" si="35"/>
        <v/>
      </c>
      <c r="X68" s="338" t="str">
        <f t="shared" si="35"/>
        <v/>
      </c>
      <c r="Y68" s="338" t="str">
        <f t="shared" si="35"/>
        <v/>
      </c>
      <c r="Z68" s="338">
        <f t="shared" si="35"/>
        <v>-2.2673907571174539</v>
      </c>
      <c r="AA68" s="338" t="str">
        <f t="shared" si="35"/>
        <v/>
      </c>
      <c r="AB68" s="338" t="str">
        <f t="shared" si="35"/>
        <v/>
      </c>
      <c r="AC68" s="338" t="str">
        <f t="shared" si="35"/>
        <v/>
      </c>
      <c r="AD68" s="338" t="str">
        <f t="shared" si="35"/>
        <v/>
      </c>
      <c r="AE68" s="338" t="str">
        <f t="shared" si="35"/>
        <v/>
      </c>
      <c r="AF68" s="338">
        <f t="shared" si="35"/>
        <v>-3.4655504328309235</v>
      </c>
      <c r="AG68" s="338" t="str">
        <f t="shared" si="35"/>
        <v/>
      </c>
      <c r="AH68" s="338" t="str">
        <f t="shared" si="35"/>
        <v/>
      </c>
      <c r="AI68" s="338" t="str">
        <f t="shared" si="35"/>
        <v/>
      </c>
      <c r="AJ68" s="338" t="str">
        <f t="shared" si="35"/>
        <v/>
      </c>
      <c r="AK68" s="338" t="str">
        <f t="shared" si="35"/>
        <v/>
      </c>
      <c r="AL68" s="338" t="str">
        <f t="shared" si="35"/>
        <v/>
      </c>
      <c r="AM68" s="338" t="str">
        <f t="shared" si="35"/>
        <v/>
      </c>
      <c r="AN68" s="338">
        <f t="shared" si="35"/>
        <v>-1.8327530815211048</v>
      </c>
      <c r="AO68" s="338" t="str">
        <f t="shared" si="35"/>
        <v/>
      </c>
      <c r="AP68" s="338" t="str">
        <f t="shared" si="35"/>
        <v/>
      </c>
      <c r="AQ68" s="338" t="str">
        <f t="shared" si="35"/>
        <v/>
      </c>
      <c r="AR68" s="338" t="str">
        <f t="shared" si="35"/>
        <v/>
      </c>
      <c r="AS68" s="338" t="str">
        <f t="shared" ref="AS68:BL68" si="36">IF(IFERROR(IF(AS$41=1,MIN(AS54:AY54)/MAX(AR54:AS54)*100-100,""),"")&gt;-0.5,"",IFERROR(IF(AS$41=1,MIN(AS54:AY54)/MAX(AR54:AS54)*100-100,""),""))</f>
        <v/>
      </c>
      <c r="AT68" s="338" t="str">
        <f t="shared" si="36"/>
        <v/>
      </c>
      <c r="AU68" s="338" t="str">
        <f t="shared" si="36"/>
        <v/>
      </c>
      <c r="AV68" s="338" t="str">
        <f t="shared" si="36"/>
        <v/>
      </c>
      <c r="AW68" s="338" t="str">
        <f t="shared" si="36"/>
        <v/>
      </c>
      <c r="AX68" s="338" t="str">
        <f t="shared" si="36"/>
        <v/>
      </c>
      <c r="AY68" s="338" t="str">
        <f t="shared" si="36"/>
        <v/>
      </c>
      <c r="AZ68" s="338" t="str">
        <f t="shared" si="36"/>
        <v/>
      </c>
      <c r="BA68" s="338" t="str">
        <f t="shared" si="36"/>
        <v/>
      </c>
      <c r="BB68" s="338" t="str">
        <f t="shared" si="36"/>
        <v/>
      </c>
      <c r="BC68" s="338" t="str">
        <f t="shared" si="36"/>
        <v/>
      </c>
      <c r="BD68" s="338" t="str">
        <f t="shared" si="36"/>
        <v/>
      </c>
      <c r="BE68" s="338" t="str">
        <f t="shared" si="36"/>
        <v/>
      </c>
      <c r="BF68" s="338" t="str">
        <f t="shared" si="36"/>
        <v/>
      </c>
      <c r="BG68" s="338" t="str">
        <f t="shared" si="36"/>
        <v/>
      </c>
      <c r="BH68" s="338" t="str">
        <f t="shared" si="36"/>
        <v/>
      </c>
      <c r="BI68" s="338">
        <f t="shared" si="36"/>
        <v>-3.432122845752005</v>
      </c>
      <c r="BJ68" s="338" t="str">
        <f t="shared" si="36"/>
        <v/>
      </c>
      <c r="BK68" s="338" t="str">
        <f t="shared" si="36"/>
        <v/>
      </c>
      <c r="BL68" s="338" t="str">
        <f t="shared" si="36"/>
        <v/>
      </c>
      <c r="BM68" s="338" t="str">
        <f t="shared" ref="BM68:BR68" si="37">IF(IFERROR(IF(BM$41=1,MIN(BM54:BS54)/MAX(BL54:BM54)*100-100,""),"")&gt;-0.5,"",IFERROR(IF(BM$41=1,MIN(BM54:BS54)/MAX(BL54:BM54)*100-100,""),""))</f>
        <v/>
      </c>
      <c r="BN68" s="338" t="str">
        <f>IF(IFERROR(IF(BN$41=1,MIN(BN54:BT54)/MAX(BM54:BN54)*100-100,""),"")&gt;-0.5,"",IFERROR(IF(BN$41=1,MIN(BN54:BT54)/MAX(BM54:BN54)*100-100,""),""))</f>
        <v/>
      </c>
      <c r="BO68" s="338" t="str">
        <f>IF(IFERROR(IF(BO$41=1,MIN(BO54:BU54)/MAX(BN54:BO54)*100-100,""),"")&gt;-0.5,"",IFERROR(IF(BO$41=1,MIN(BO54:BU54)/MAX(BN54:BO54)*100-100,""),""))</f>
        <v/>
      </c>
      <c r="BP68" s="338" t="str">
        <f>IF(IFERROR(IF(BP$41=1,MIN(BP54:BV54)/MAX(BO54:BP54)*100-100,""),"")&gt;-0.5,"",IFERROR(IF(BP$41=1,MIN(BP54:BV54)/MAX(BO54:BP54)*100-100,""),""))</f>
        <v/>
      </c>
      <c r="BQ68" s="338" t="str">
        <f t="shared" si="37"/>
        <v/>
      </c>
      <c r="BR68" s="338" t="str">
        <f t="shared" si="37"/>
        <v/>
      </c>
      <c r="CA68" s="58" t="s">
        <v>1150</v>
      </c>
      <c r="CB68" s="58" t="e">
        <f>VLOOKUP(LEFT($CA68,LEN($CA68)-8),#REF!,MATCH(YEAR(DATE(LEFT(RIGHT($CA68,6),4),1,1)),$K$1:$BR$1,0),FALSE)</f>
        <v>#REF!</v>
      </c>
    </row>
    <row r="69" spans="10:80">
      <c r="J69" s="333"/>
      <c r="K69" s="333" t="str">
        <f t="shared" si="28"/>
        <v>Euro area (19 countries)</v>
      </c>
      <c r="L69" s="338"/>
      <c r="M69" s="338" t="str">
        <f t="shared" ref="M69:AR69" si="38">IF(IFERROR(IF(M$42=1,MIN(M55:S55)/MAX(L55:M55)*100-100,""),"")&gt;-0.5,"",IFERROR(IF(M$42=1,MIN(M55:S55)/MAX(L55:M55)*100-100,""),""))</f>
        <v/>
      </c>
      <c r="N69" s="338" t="str">
        <f t="shared" si="38"/>
        <v/>
      </c>
      <c r="O69" s="338" t="str">
        <f t="shared" si="38"/>
        <v/>
      </c>
      <c r="P69" s="338" t="str">
        <f t="shared" si="38"/>
        <v/>
      </c>
      <c r="Q69" s="338" t="str">
        <f t="shared" si="38"/>
        <v/>
      </c>
      <c r="R69" s="338" t="str">
        <f t="shared" si="38"/>
        <v/>
      </c>
      <c r="S69" s="338" t="str">
        <f t="shared" si="38"/>
        <v/>
      </c>
      <c r="T69" s="338" t="str">
        <f t="shared" si="38"/>
        <v/>
      </c>
      <c r="U69" s="338" t="str">
        <f t="shared" si="38"/>
        <v/>
      </c>
      <c r="V69" s="338" t="str">
        <f t="shared" si="38"/>
        <v/>
      </c>
      <c r="W69" s="338" t="str">
        <f t="shared" si="38"/>
        <v/>
      </c>
      <c r="X69" s="338" t="str">
        <f t="shared" si="38"/>
        <v/>
      </c>
      <c r="Y69" s="338" t="str">
        <f t="shared" si="38"/>
        <v/>
      </c>
      <c r="Z69" s="338" t="str">
        <f t="shared" si="38"/>
        <v/>
      </c>
      <c r="AA69" s="338" t="str">
        <f t="shared" si="38"/>
        <v/>
      </c>
      <c r="AB69" s="338" t="str">
        <f t="shared" si="38"/>
        <v/>
      </c>
      <c r="AC69" s="338" t="str">
        <f t="shared" si="38"/>
        <v/>
      </c>
      <c r="AD69" s="338" t="str">
        <f t="shared" si="38"/>
        <v/>
      </c>
      <c r="AE69" s="338" t="str">
        <f t="shared" si="38"/>
        <v/>
      </c>
      <c r="AF69" s="338" t="str">
        <f t="shared" si="38"/>
        <v/>
      </c>
      <c r="AG69" s="338" t="str">
        <f t="shared" si="38"/>
        <v/>
      </c>
      <c r="AH69" s="338" t="str">
        <f t="shared" si="38"/>
        <v/>
      </c>
      <c r="AI69" s="338" t="str">
        <f t="shared" si="38"/>
        <v/>
      </c>
      <c r="AJ69" s="338" t="str">
        <f t="shared" si="38"/>
        <v/>
      </c>
      <c r="AK69" s="338" t="str">
        <f t="shared" si="38"/>
        <v/>
      </c>
      <c r="AL69" s="338" t="str">
        <f t="shared" si="38"/>
        <v/>
      </c>
      <c r="AM69" s="338" t="str">
        <f t="shared" si="38"/>
        <v/>
      </c>
      <c r="AN69" s="338" t="str">
        <f t="shared" si="38"/>
        <v/>
      </c>
      <c r="AO69" s="338" t="str">
        <f t="shared" si="38"/>
        <v/>
      </c>
      <c r="AP69" s="338" t="str">
        <f t="shared" si="38"/>
        <v/>
      </c>
      <c r="AQ69" s="338" t="str">
        <f t="shared" si="38"/>
        <v/>
      </c>
      <c r="AR69" s="338" t="str">
        <f t="shared" si="38"/>
        <v/>
      </c>
      <c r="AS69" s="338">
        <f t="shared" ref="AS69:BL69" si="39">IF(IFERROR(IF(AS$42=1,MIN(AS55:AY55)/MAX(AR55:AS55)*100-100,""),"")&gt;-0.5,"",IFERROR(IF(AS$42=1,MIN(AS55:AY55)/MAX(AR55:AS55)*100-100,""),""))</f>
        <v>-0.60827223344826109</v>
      </c>
      <c r="AT69" s="338" t="str">
        <f t="shared" si="39"/>
        <v/>
      </c>
      <c r="AU69" s="338" t="str">
        <f t="shared" si="39"/>
        <v/>
      </c>
      <c r="AV69" s="338" t="str">
        <f t="shared" si="39"/>
        <v/>
      </c>
      <c r="AW69" s="338" t="str">
        <f t="shared" si="39"/>
        <v/>
      </c>
      <c r="AX69" s="338" t="str">
        <f t="shared" si="39"/>
        <v/>
      </c>
      <c r="AY69" s="338" t="str">
        <f t="shared" si="39"/>
        <v/>
      </c>
      <c r="AZ69" s="338" t="str">
        <f t="shared" si="39"/>
        <v/>
      </c>
      <c r="BA69" s="338" t="str">
        <f t="shared" si="39"/>
        <v/>
      </c>
      <c r="BB69" s="338" t="str">
        <f t="shared" si="39"/>
        <v/>
      </c>
      <c r="BC69" s="338" t="str">
        <f t="shared" si="39"/>
        <v/>
      </c>
      <c r="BD69" s="338" t="str">
        <f t="shared" si="39"/>
        <v/>
      </c>
      <c r="BE69" s="338" t="str">
        <f t="shared" si="39"/>
        <v/>
      </c>
      <c r="BF69" s="338" t="str">
        <f t="shared" si="39"/>
        <v/>
      </c>
      <c r="BG69" s="338" t="str">
        <f t="shared" si="39"/>
        <v/>
      </c>
      <c r="BH69" s="338">
        <f t="shared" si="39"/>
        <v>-2.1238636524086161</v>
      </c>
      <c r="BI69" s="338" t="str">
        <f t="shared" si="39"/>
        <v/>
      </c>
      <c r="BJ69" s="338" t="str">
        <f t="shared" si="39"/>
        <v/>
      </c>
      <c r="BK69" s="338">
        <f t="shared" si="39"/>
        <v>-1.8424258775073525</v>
      </c>
      <c r="BL69" s="338" t="str">
        <f t="shared" si="39"/>
        <v/>
      </c>
      <c r="BM69" s="338" t="str">
        <f t="shared" ref="BM69:BR69" si="40">IF(IFERROR(IF(BM$42=1,MIN(BM55:BS55)/MAX(BL55:BM55)*100-100,""),"")&gt;-0.5,"",IFERROR(IF(BM$42=1,MIN(BM55:BS55)/MAX(BL55:BM55)*100-100,""),""))</f>
        <v/>
      </c>
      <c r="BN69" s="338" t="str">
        <f>IF(IFERROR(IF(BN$42=1,MIN(BN55:BT55)/MAX(BM55:BN55)*100-100,""),"")&gt;-0.5,"",IFERROR(IF(BN$42=1,MIN(BN55:BT55)/MAX(BM55:BN55)*100-100,""),""))</f>
        <v/>
      </c>
      <c r="BO69" s="338" t="str">
        <f>IF(IFERROR(IF(BO$42=1,MIN(BO55:BU55)/MAX(BN55:BO55)*100-100,""),"")&gt;-0.5,"",IFERROR(IF(BO$42=1,MIN(BO55:BU55)/MAX(BN55:BO55)*100-100,""),""))</f>
        <v/>
      </c>
      <c r="BP69" s="338" t="str">
        <f>IF(IFERROR(IF(BP$42=1,MIN(BP55:BV55)/MAX(BO55:BP55)*100-100,""),"")&gt;-0.5,"",IFERROR(IF(BP$42=1,MIN(BP55:BV55)/MAX(BO55:BP55)*100-100,""),""))</f>
        <v/>
      </c>
      <c r="BQ69" s="338" t="str">
        <f t="shared" si="40"/>
        <v/>
      </c>
      <c r="BR69" s="338" t="str">
        <f t="shared" si="40"/>
        <v/>
      </c>
      <c r="CA69" s="58" t="s">
        <v>1153</v>
      </c>
      <c r="CB69" s="58" t="e">
        <f>VLOOKUP(LEFT($CA69,LEN($CA69)-8),#REF!,MATCH(YEAR(DATE(LEFT(RIGHT($CA69,6),4),1,1)),$K$1:$BR$1,0),FALSE)</f>
        <v>#REF!</v>
      </c>
    </row>
    <row r="70" spans="10:80">
      <c r="J70" s="333"/>
      <c r="K70" s="333" t="str">
        <f t="shared" si="28"/>
        <v>Finland</v>
      </c>
      <c r="L70" s="338"/>
      <c r="M70" s="338" t="str">
        <f t="shared" ref="M70:AR70" si="41">IF(IFERROR(IF(M$43=1,MIN(M56:S56)/MAX(L56:M56)*100-100,""),"")&gt;-0.5,"",IFERROR(IF(M$43=1,MIN(M56:S56)/MAX(L56:M56)*100-100,""),""))</f>
        <v/>
      </c>
      <c r="N70" s="338" t="str">
        <f t="shared" si="41"/>
        <v/>
      </c>
      <c r="O70" s="338" t="str">
        <f t="shared" si="41"/>
        <v/>
      </c>
      <c r="P70" s="338" t="str">
        <f t="shared" si="41"/>
        <v/>
      </c>
      <c r="Q70" s="338" t="str">
        <f t="shared" si="41"/>
        <v/>
      </c>
      <c r="R70" s="338" t="str">
        <f t="shared" si="41"/>
        <v/>
      </c>
      <c r="S70" s="338" t="str">
        <f t="shared" si="41"/>
        <v/>
      </c>
      <c r="T70" s="338" t="str">
        <f t="shared" si="41"/>
        <v/>
      </c>
      <c r="U70" s="338" t="str">
        <f t="shared" si="41"/>
        <v/>
      </c>
      <c r="V70" s="338" t="str">
        <f t="shared" si="41"/>
        <v/>
      </c>
      <c r="W70" s="338" t="str">
        <f t="shared" si="41"/>
        <v/>
      </c>
      <c r="X70" s="338" t="str">
        <f t="shared" si="41"/>
        <v/>
      </c>
      <c r="Y70" s="338" t="str">
        <f t="shared" si="41"/>
        <v/>
      </c>
      <c r="Z70" s="338" t="str">
        <f t="shared" si="41"/>
        <v/>
      </c>
      <c r="AA70" s="338" t="str">
        <f t="shared" si="41"/>
        <v/>
      </c>
      <c r="AB70" s="338" t="str">
        <f t="shared" si="41"/>
        <v/>
      </c>
      <c r="AC70" s="338" t="str">
        <f t="shared" si="41"/>
        <v/>
      </c>
      <c r="AD70" s="338" t="str">
        <f t="shared" si="41"/>
        <v/>
      </c>
      <c r="AE70" s="338" t="str">
        <f t="shared" si="41"/>
        <v/>
      </c>
      <c r="AF70" s="338" t="str">
        <f t="shared" si="41"/>
        <v/>
      </c>
      <c r="AG70" s="338" t="str">
        <f t="shared" si="41"/>
        <v/>
      </c>
      <c r="AH70" s="338" t="str">
        <f t="shared" si="41"/>
        <v/>
      </c>
      <c r="AI70" s="338" t="str">
        <f t="shared" si="41"/>
        <v/>
      </c>
      <c r="AJ70" s="338" t="str">
        <f t="shared" si="41"/>
        <v/>
      </c>
      <c r="AK70" s="338" t="str">
        <f t="shared" si="41"/>
        <v/>
      </c>
      <c r="AL70" s="338" t="str">
        <f t="shared" si="41"/>
        <v/>
      </c>
      <c r="AM70" s="338" t="str">
        <f t="shared" si="41"/>
        <v/>
      </c>
      <c r="AN70" s="338" t="str">
        <f t="shared" si="41"/>
        <v/>
      </c>
      <c r="AO70" s="338" t="str">
        <f t="shared" si="41"/>
        <v/>
      </c>
      <c r="AP70" s="338" t="str">
        <f t="shared" si="41"/>
        <v/>
      </c>
      <c r="AQ70" s="338">
        <f t="shared" si="41"/>
        <v>-9.694061729137843</v>
      </c>
      <c r="AR70" s="338" t="str">
        <f t="shared" si="41"/>
        <v/>
      </c>
      <c r="AS70" s="338" t="str">
        <f t="shared" ref="AS70:BL70" si="42">IF(IFERROR(IF(AS$43=1,MIN(AS56:AY56)/MAX(AR56:AS56)*100-100,""),"")&gt;-0.5,"",IFERROR(IF(AS$43=1,MIN(AS56:AY56)/MAX(AR56:AS56)*100-100,""),""))</f>
        <v/>
      </c>
      <c r="AT70" s="338" t="str">
        <f t="shared" si="42"/>
        <v/>
      </c>
      <c r="AU70" s="338" t="str">
        <f t="shared" si="42"/>
        <v/>
      </c>
      <c r="AV70" s="338" t="str">
        <f t="shared" si="42"/>
        <v/>
      </c>
      <c r="AW70" s="338" t="str">
        <f t="shared" si="42"/>
        <v/>
      </c>
      <c r="AX70" s="338" t="str">
        <f t="shared" si="42"/>
        <v/>
      </c>
      <c r="AY70" s="338" t="str">
        <f t="shared" si="42"/>
        <v/>
      </c>
      <c r="AZ70" s="338" t="str">
        <f t="shared" si="42"/>
        <v/>
      </c>
      <c r="BA70" s="338" t="str">
        <f t="shared" si="42"/>
        <v/>
      </c>
      <c r="BB70" s="338" t="str">
        <f t="shared" si="42"/>
        <v/>
      </c>
      <c r="BC70" s="338" t="str">
        <f t="shared" si="42"/>
        <v/>
      </c>
      <c r="BD70" s="338" t="str">
        <f t="shared" si="42"/>
        <v/>
      </c>
      <c r="BE70" s="338" t="str">
        <f t="shared" si="42"/>
        <v/>
      </c>
      <c r="BF70" s="338" t="str">
        <f t="shared" si="42"/>
        <v/>
      </c>
      <c r="BG70" s="338" t="str">
        <f t="shared" si="42"/>
        <v/>
      </c>
      <c r="BH70" s="338" t="str">
        <f t="shared" si="42"/>
        <v/>
      </c>
      <c r="BI70" s="338">
        <f t="shared" si="42"/>
        <v>-2.7075212280542615</v>
      </c>
      <c r="BJ70" s="338" t="str">
        <f t="shared" si="42"/>
        <v/>
      </c>
      <c r="BK70" s="338" t="str">
        <f t="shared" si="42"/>
        <v/>
      </c>
      <c r="BL70" s="338" t="str">
        <f t="shared" si="42"/>
        <v/>
      </c>
      <c r="BM70" s="338" t="str">
        <f t="shared" ref="BM70:BR70" si="43">IF(IFERROR(IF(BM$43=1,MIN(BM56:BS56)/MAX(BL56:BM56)*100-100,""),"")&gt;-0.5,"",IFERROR(IF(BM$43=1,MIN(BM56:BS56)/MAX(BL56:BM56)*100-100,""),""))</f>
        <v/>
      </c>
      <c r="BN70" s="338" t="str">
        <f>IF(IFERROR(IF(BN$43=1,MIN(BN56:BT56)/MAX(BM56:BN56)*100-100,""),"")&gt;-0.5,"",IFERROR(IF(BN$43=1,MIN(BN56:BT56)/MAX(BM56:BN56)*100-100,""),""))</f>
        <v/>
      </c>
      <c r="BO70" s="338" t="str">
        <f>IF(IFERROR(IF(BO$43=1,MIN(BO56:BU56)/MAX(BN56:BO56)*100-100,""),"")&gt;-0.5,"",IFERROR(IF(BO$43=1,MIN(BO56:BU56)/MAX(BN56:BO56)*100-100,""),""))</f>
        <v/>
      </c>
      <c r="BP70" s="338" t="str">
        <f>IF(IFERROR(IF(BP$43=1,MIN(BP56:BV56)/MAX(BO56:BP56)*100-100,""),"")&gt;-0.5,"",IFERROR(IF(BP$43=1,MIN(BP56:BV56)/MAX(BO56:BP56)*100-100,""),""))</f>
        <v/>
      </c>
      <c r="BQ70" s="338" t="str">
        <f t="shared" si="43"/>
        <v/>
      </c>
      <c r="BR70" s="338" t="str">
        <f t="shared" si="43"/>
        <v/>
      </c>
      <c r="CA70" s="58" t="s">
        <v>1152</v>
      </c>
      <c r="CB70" s="58" t="e">
        <f>VLOOKUP(LEFT($CA70,LEN($CA70)-8),#REF!,MATCH(YEAR(DATE(LEFT(RIGHT($CA70,6),4),1,1)),$K$1:$BR$1,0),FALSE)</f>
        <v>#REF!</v>
      </c>
    </row>
    <row r="71" spans="10:80">
      <c r="J71" s="333"/>
      <c r="K71" s="333" t="str">
        <f t="shared" si="28"/>
        <v>Ireland</v>
      </c>
      <c r="L71" s="338"/>
      <c r="M71" s="338" t="str">
        <f t="shared" ref="M71:AR71" si="44">IF(IFERROR(IF(M$44=1,MIN(M57:S57)/MAX(L57:M57)*100-100,""),"")&gt;-0.5,"",IFERROR(IF(M$44=1,MIN(M57:S57)/MAX(L57:M57)*100-100,""),""))</f>
        <v/>
      </c>
      <c r="N71" s="338" t="str">
        <f t="shared" si="44"/>
        <v/>
      </c>
      <c r="O71" s="338" t="str">
        <f t="shared" si="44"/>
        <v/>
      </c>
      <c r="P71" s="338" t="str">
        <f t="shared" si="44"/>
        <v/>
      </c>
      <c r="Q71" s="338" t="str">
        <f t="shared" si="44"/>
        <v/>
      </c>
      <c r="R71" s="338" t="str">
        <f t="shared" si="44"/>
        <v/>
      </c>
      <c r="S71" s="338" t="str">
        <f t="shared" si="44"/>
        <v/>
      </c>
      <c r="T71" s="338" t="str">
        <f t="shared" si="44"/>
        <v/>
      </c>
      <c r="U71" s="338" t="str">
        <f t="shared" si="44"/>
        <v/>
      </c>
      <c r="V71" s="338" t="str">
        <f t="shared" si="44"/>
        <v/>
      </c>
      <c r="W71" s="338" t="str">
        <f t="shared" si="44"/>
        <v/>
      </c>
      <c r="X71" s="338" t="str">
        <f t="shared" si="44"/>
        <v/>
      </c>
      <c r="Y71" s="338" t="str">
        <f t="shared" si="44"/>
        <v/>
      </c>
      <c r="Z71" s="338" t="str">
        <f t="shared" si="44"/>
        <v/>
      </c>
      <c r="AA71" s="338" t="str">
        <f t="shared" si="44"/>
        <v/>
      </c>
      <c r="AB71" s="338" t="str">
        <f t="shared" si="44"/>
        <v/>
      </c>
      <c r="AC71" s="338" t="str">
        <f t="shared" si="44"/>
        <v/>
      </c>
      <c r="AD71" s="338" t="str">
        <f t="shared" si="44"/>
        <v/>
      </c>
      <c r="AE71" s="338" t="str">
        <f t="shared" si="44"/>
        <v/>
      </c>
      <c r="AF71" s="338" t="str">
        <f t="shared" si="44"/>
        <v/>
      </c>
      <c r="AG71" s="338" t="str">
        <f t="shared" si="44"/>
        <v/>
      </c>
      <c r="AH71" s="338">
        <f t="shared" si="44"/>
        <v>-6.9117586020835944</v>
      </c>
      <c r="AI71" s="338" t="str">
        <f t="shared" si="44"/>
        <v/>
      </c>
      <c r="AJ71" s="338" t="str">
        <f t="shared" si="44"/>
        <v/>
      </c>
      <c r="AK71" s="338" t="str">
        <f t="shared" si="44"/>
        <v/>
      </c>
      <c r="AL71" s="338" t="str">
        <f t="shared" si="44"/>
        <v/>
      </c>
      <c r="AM71" s="338" t="str">
        <f t="shared" si="44"/>
        <v/>
      </c>
      <c r="AN71" s="338" t="str">
        <f t="shared" si="44"/>
        <v/>
      </c>
      <c r="AO71" s="338" t="str">
        <f t="shared" si="44"/>
        <v/>
      </c>
      <c r="AP71" s="338" t="str">
        <f t="shared" si="44"/>
        <v/>
      </c>
      <c r="AQ71" s="338" t="str">
        <f t="shared" si="44"/>
        <v/>
      </c>
      <c r="AR71" s="338" t="str">
        <f t="shared" si="44"/>
        <v/>
      </c>
      <c r="AS71" s="338" t="str">
        <f t="shared" ref="AS71:BL71" si="45">IF(IFERROR(IF(AS$44=1,MIN(AS57:AY57)/MAX(AR57:AS57)*100-100,""),"")&gt;-0.5,"",IFERROR(IF(AS$44=1,MIN(AS57:AY57)/MAX(AR57:AS57)*100-100,""),""))</f>
        <v/>
      </c>
      <c r="AT71" s="338" t="str">
        <f t="shared" si="45"/>
        <v/>
      </c>
      <c r="AU71" s="338" t="str">
        <f t="shared" si="45"/>
        <v/>
      </c>
      <c r="AV71" s="338" t="str">
        <f t="shared" si="45"/>
        <v/>
      </c>
      <c r="AW71" s="338" t="str">
        <f t="shared" si="45"/>
        <v/>
      </c>
      <c r="AX71" s="338" t="str">
        <f t="shared" si="45"/>
        <v/>
      </c>
      <c r="AY71" s="338" t="str">
        <f t="shared" si="45"/>
        <v/>
      </c>
      <c r="AZ71" s="338" t="str">
        <f t="shared" si="45"/>
        <v/>
      </c>
      <c r="BA71" s="338" t="str">
        <f t="shared" si="45"/>
        <v/>
      </c>
      <c r="BB71" s="338" t="str">
        <f t="shared" si="45"/>
        <v/>
      </c>
      <c r="BC71" s="338" t="str">
        <f t="shared" si="45"/>
        <v/>
      </c>
      <c r="BD71" s="338" t="str">
        <f t="shared" si="45"/>
        <v/>
      </c>
      <c r="BE71" s="338" t="str">
        <f t="shared" si="45"/>
        <v/>
      </c>
      <c r="BF71" s="338" t="str">
        <f t="shared" si="45"/>
        <v/>
      </c>
      <c r="BG71" s="338" t="str">
        <f t="shared" si="45"/>
        <v/>
      </c>
      <c r="BH71" s="338">
        <f t="shared" si="45"/>
        <v>-6.1133200795228788</v>
      </c>
      <c r="BI71" s="338" t="str">
        <f t="shared" si="45"/>
        <v/>
      </c>
      <c r="BJ71" s="338" t="str">
        <f t="shared" si="45"/>
        <v/>
      </c>
      <c r="BK71" s="338" t="str">
        <f t="shared" si="45"/>
        <v/>
      </c>
      <c r="BL71" s="338" t="str">
        <f t="shared" si="45"/>
        <v/>
      </c>
      <c r="BM71" s="338" t="str">
        <f t="shared" ref="BM71:BR71" si="46">IF(IFERROR(IF(BM$44=1,MIN(BM57:BS57)/MAX(BL57:BM57)*100-100,""),"")&gt;-0.5,"",IFERROR(IF(BM$44=1,MIN(BM57:BS57)/MAX(BL57:BM57)*100-100,""),""))</f>
        <v/>
      </c>
      <c r="BN71" s="338" t="str">
        <f>IF(IFERROR(IF(BN$44=1,MIN(BN57:BT57)/MAX(BM57:BN57)*100-100,""),"")&gt;-0.5,"",IFERROR(IF(BN$44=1,MIN(BN57:BT57)/MAX(BM57:BN57)*100-100,""),""))</f>
        <v/>
      </c>
      <c r="BO71" s="338" t="str">
        <f>IF(IFERROR(IF(BO$44=1,MIN(BO57:BU57)/MAX(BN57:BO57)*100-100,""),"")&gt;-0.5,"",IFERROR(IF(BO$44=1,MIN(BO57:BU57)/MAX(BN57:BO57)*100-100,""),""))</f>
        <v/>
      </c>
      <c r="BP71" s="338" t="str">
        <f>IF(IFERROR(IF(BP$44=1,MIN(BP57:BV57)/MAX(BO57:BP57)*100-100,""),"")&gt;-0.5,"",IFERROR(IF(BP$44=1,MIN(BP57:BV57)/MAX(BO57:BP57)*100-100,""),""))</f>
        <v/>
      </c>
      <c r="BQ71" s="338" t="str">
        <f t="shared" si="46"/>
        <v/>
      </c>
      <c r="BR71" s="338" t="str">
        <f t="shared" si="46"/>
        <v/>
      </c>
      <c r="CA71" s="58" t="s">
        <v>1148</v>
      </c>
      <c r="CB71" s="58" t="e">
        <f>VLOOKUP(LEFT($CA71,LEN($CA71)-8),#REF!,MATCH(YEAR(DATE(LEFT(RIGHT($CA71,6),4),1,1)),$K$1:$BR$1,0),FALSE)</f>
        <v>#REF!</v>
      </c>
    </row>
    <row r="72" spans="10:80">
      <c r="J72" s="333"/>
      <c r="K72" s="333" t="str">
        <f t="shared" si="28"/>
        <v>Luxembourg</v>
      </c>
      <c r="L72" s="338"/>
      <c r="M72" s="338" t="str">
        <f t="shared" ref="M72:AR72" si="47">IF(IFERROR(IF(M$45=1,MIN(M58:S58)/MAX(L58:M58)*100-100,""),"")&gt;-0.5,"",IFERROR(IF(M$45=1,MIN(M58:S58)/MAX(L58:M58)*100-100,""),""))</f>
        <v/>
      </c>
      <c r="N72" s="338" t="str">
        <f t="shared" si="47"/>
        <v/>
      </c>
      <c r="O72" s="338" t="str">
        <f t="shared" si="47"/>
        <v/>
      </c>
      <c r="P72" s="338" t="str">
        <f t="shared" si="47"/>
        <v/>
      </c>
      <c r="Q72" s="338" t="str">
        <f t="shared" si="47"/>
        <v/>
      </c>
      <c r="R72" s="338" t="str">
        <f t="shared" si="47"/>
        <v/>
      </c>
      <c r="S72" s="338" t="str">
        <f t="shared" si="47"/>
        <v/>
      </c>
      <c r="T72" s="338" t="str">
        <f t="shared" si="47"/>
        <v/>
      </c>
      <c r="U72" s="338" t="str">
        <f t="shared" si="47"/>
        <v/>
      </c>
      <c r="V72" s="338" t="str">
        <f t="shared" si="47"/>
        <v/>
      </c>
      <c r="W72" s="338" t="str">
        <f t="shared" si="47"/>
        <v/>
      </c>
      <c r="X72" s="338" t="str">
        <f t="shared" si="47"/>
        <v/>
      </c>
      <c r="Y72" s="338" t="str">
        <f t="shared" si="47"/>
        <v/>
      </c>
      <c r="Z72" s="338" t="str">
        <f t="shared" si="47"/>
        <v/>
      </c>
      <c r="AA72" s="338" t="str">
        <f t="shared" si="47"/>
        <v/>
      </c>
      <c r="AB72" s="338" t="str">
        <f t="shared" si="47"/>
        <v/>
      </c>
      <c r="AC72" s="338" t="str">
        <f t="shared" si="47"/>
        <v/>
      </c>
      <c r="AD72" s="338" t="str">
        <f t="shared" si="47"/>
        <v/>
      </c>
      <c r="AE72" s="338" t="str">
        <f t="shared" si="47"/>
        <v/>
      </c>
      <c r="AF72" s="338" t="str">
        <f t="shared" si="47"/>
        <v/>
      </c>
      <c r="AG72" s="338" t="str">
        <f t="shared" si="47"/>
        <v/>
      </c>
      <c r="AH72" s="338" t="str">
        <f t="shared" si="47"/>
        <v/>
      </c>
      <c r="AI72" s="338" t="str">
        <f t="shared" si="47"/>
        <v/>
      </c>
      <c r="AJ72" s="338" t="str">
        <f t="shared" si="47"/>
        <v/>
      </c>
      <c r="AK72" s="338" t="str">
        <f t="shared" si="47"/>
        <v/>
      </c>
      <c r="AL72" s="338" t="str">
        <f t="shared" si="47"/>
        <v/>
      </c>
      <c r="AM72" s="338" t="str">
        <f t="shared" si="47"/>
        <v/>
      </c>
      <c r="AN72" s="338" t="str">
        <f t="shared" si="47"/>
        <v/>
      </c>
      <c r="AO72" s="338" t="str">
        <f t="shared" si="47"/>
        <v/>
      </c>
      <c r="AP72" s="338" t="str">
        <f t="shared" si="47"/>
        <v/>
      </c>
      <c r="AQ72" s="338" t="str">
        <f t="shared" si="47"/>
        <v/>
      </c>
      <c r="AR72" s="338">
        <f t="shared" si="47"/>
        <v>-2.3482595973065798</v>
      </c>
      <c r="AS72" s="338" t="str">
        <f t="shared" ref="AS72:BL72" si="48">IF(IFERROR(IF(AS$45=1,MIN(AS58:AY58)/MAX(AR58:AS58)*100-100,""),"")&gt;-0.5,"",IFERROR(IF(AS$45=1,MIN(AS58:AY58)/MAX(AR58:AS58)*100-100,""),""))</f>
        <v/>
      </c>
      <c r="AT72" s="338" t="str">
        <f t="shared" si="48"/>
        <v/>
      </c>
      <c r="AU72" s="338" t="str">
        <f t="shared" si="48"/>
        <v/>
      </c>
      <c r="AV72" s="338" t="str">
        <f t="shared" si="48"/>
        <v/>
      </c>
      <c r="AW72" s="338" t="str">
        <f t="shared" si="48"/>
        <v/>
      </c>
      <c r="AX72" s="338" t="str">
        <f t="shared" si="48"/>
        <v/>
      </c>
      <c r="AY72" s="338" t="str">
        <f t="shared" si="48"/>
        <v/>
      </c>
      <c r="AZ72" s="338" t="str">
        <f t="shared" si="48"/>
        <v/>
      </c>
      <c r="BA72" s="338" t="str">
        <f t="shared" si="48"/>
        <v/>
      </c>
      <c r="BB72" s="338" t="str">
        <f t="shared" si="48"/>
        <v/>
      </c>
      <c r="BC72" s="338" t="str">
        <f t="shared" si="48"/>
        <v/>
      </c>
      <c r="BD72" s="338" t="str">
        <f t="shared" si="48"/>
        <v/>
      </c>
      <c r="BE72" s="338" t="str">
        <f t="shared" si="48"/>
        <v/>
      </c>
      <c r="BF72" s="338" t="str">
        <f t="shared" si="48"/>
        <v/>
      </c>
      <c r="BG72" s="338" t="str">
        <f t="shared" si="48"/>
        <v/>
      </c>
      <c r="BH72" s="338" t="str">
        <f t="shared" si="48"/>
        <v/>
      </c>
      <c r="BI72" s="338" t="str">
        <f t="shared" si="48"/>
        <v/>
      </c>
      <c r="BJ72" s="338" t="str">
        <f t="shared" si="48"/>
        <v/>
      </c>
      <c r="BK72" s="338" t="str">
        <f t="shared" si="48"/>
        <v/>
      </c>
      <c r="BL72" s="338" t="str">
        <f t="shared" si="48"/>
        <v/>
      </c>
      <c r="BM72" s="338" t="str">
        <f t="shared" ref="BM72:BR72" si="49">IF(IFERROR(IF(BM$45=1,MIN(BM58:BS58)/MAX(BL58:BM58)*100-100,""),"")&gt;-0.5,"",IFERROR(IF(BM$45=1,MIN(BM58:BS58)/MAX(BL58:BM58)*100-100,""),""))</f>
        <v/>
      </c>
      <c r="BN72" s="338" t="str">
        <f>IF(IFERROR(IF(BN$45=1,MIN(BN58:BT58)/MAX(BM58:BN58)*100-100,""),"")&gt;-0.5,"",IFERROR(IF(BN$45=1,MIN(BN58:BT58)/MAX(BM58:BN58)*100-100,""),""))</f>
        <v/>
      </c>
      <c r="BO72" s="338" t="str">
        <f>IF(IFERROR(IF(BO$45=1,MIN(BO58:BU58)/MAX(BN58:BO58)*100-100,""),"")&gt;-0.5,"",IFERROR(IF(BO$45=1,MIN(BO58:BU58)/MAX(BN58:BO58)*100-100,""),""))</f>
        <v/>
      </c>
      <c r="BP72" s="338" t="str">
        <f>IF(IFERROR(IF(BP$45=1,MIN(BP58:BV58)/MAX(BO58:BP58)*100-100,""),"")&gt;-0.5,"",IFERROR(IF(BP$45=1,MIN(BP58:BV58)/MAX(BO58:BP58)*100-100,""),""))</f>
        <v/>
      </c>
      <c r="BQ72" s="338" t="str">
        <f t="shared" si="49"/>
        <v/>
      </c>
      <c r="BR72" s="338" t="str">
        <f t="shared" si="49"/>
        <v/>
      </c>
      <c r="CA72" s="58" t="s">
        <v>1166</v>
      </c>
      <c r="CB72" s="58" t="e">
        <f>VLOOKUP(LEFT($CA72,LEN($CA72)-8),#REF!,MATCH(YEAR(DATE(LEFT(RIGHT($CA72,6),4),1,1)),$K$1:$BR$1,0),FALSE)</f>
        <v>#REF!</v>
      </c>
    </row>
    <row r="73" spans="10:80">
      <c r="J73" s="333"/>
      <c r="K73" s="333" t="str">
        <f t="shared" si="28"/>
        <v>Netherlands</v>
      </c>
      <c r="L73" s="338"/>
      <c r="M73" s="338" t="str">
        <f t="shared" ref="M73:AR73" si="50">IF(IFERROR(IF(M$46=1,MIN(M59:S59)/MAX(L59:M59)*100-100,""),"")&gt;-0.5,"",IFERROR(IF(M$46=1,MIN(M59:S59)/MAX(L59:M59)*100-100,""),""))</f>
        <v/>
      </c>
      <c r="N73" s="338" t="str">
        <f t="shared" si="50"/>
        <v/>
      </c>
      <c r="O73" s="338" t="str">
        <f t="shared" si="50"/>
        <v/>
      </c>
      <c r="P73" s="338" t="str">
        <f t="shared" si="50"/>
        <v/>
      </c>
      <c r="Q73" s="338" t="str">
        <f t="shared" si="50"/>
        <v/>
      </c>
      <c r="R73" s="338" t="str">
        <f t="shared" si="50"/>
        <v/>
      </c>
      <c r="S73" s="338" t="str">
        <f t="shared" si="50"/>
        <v/>
      </c>
      <c r="T73" s="338" t="str">
        <f t="shared" si="50"/>
        <v/>
      </c>
      <c r="U73" s="338" t="str">
        <f t="shared" si="50"/>
        <v/>
      </c>
      <c r="V73" s="338" t="str">
        <f t="shared" si="50"/>
        <v/>
      </c>
      <c r="W73" s="338" t="str">
        <f t="shared" si="50"/>
        <v/>
      </c>
      <c r="X73" s="338" t="str">
        <f t="shared" si="50"/>
        <v/>
      </c>
      <c r="Y73" s="338" t="str">
        <f t="shared" si="50"/>
        <v/>
      </c>
      <c r="Z73" s="338" t="str">
        <f t="shared" si="50"/>
        <v/>
      </c>
      <c r="AA73" s="338" t="str">
        <f t="shared" si="50"/>
        <v/>
      </c>
      <c r="AB73" s="338" t="str">
        <f t="shared" si="50"/>
        <v/>
      </c>
      <c r="AC73" s="338" t="str">
        <f t="shared" si="50"/>
        <v/>
      </c>
      <c r="AD73" s="338" t="str">
        <f t="shared" si="50"/>
        <v/>
      </c>
      <c r="AE73" s="338" t="str">
        <f t="shared" si="50"/>
        <v/>
      </c>
      <c r="AF73" s="338" t="str">
        <f t="shared" si="50"/>
        <v/>
      </c>
      <c r="AG73" s="338">
        <f t="shared" si="50"/>
        <v>-3.7970422068268022</v>
      </c>
      <c r="AH73" s="338" t="str">
        <f t="shared" si="50"/>
        <v/>
      </c>
      <c r="AI73" s="338" t="str">
        <f t="shared" si="50"/>
        <v/>
      </c>
      <c r="AJ73" s="338" t="str">
        <f t="shared" si="50"/>
        <v/>
      </c>
      <c r="AK73" s="338" t="str">
        <f t="shared" si="50"/>
        <v/>
      </c>
      <c r="AL73" s="338" t="str">
        <f t="shared" si="50"/>
        <v/>
      </c>
      <c r="AM73" s="338" t="str">
        <f t="shared" si="50"/>
        <v/>
      </c>
      <c r="AN73" s="338" t="str">
        <f t="shared" si="50"/>
        <v/>
      </c>
      <c r="AO73" s="338" t="str">
        <f t="shared" si="50"/>
        <v/>
      </c>
      <c r="AP73" s="338" t="str">
        <f t="shared" si="50"/>
        <v/>
      </c>
      <c r="AQ73" s="338" t="str">
        <f t="shared" si="50"/>
        <v/>
      </c>
      <c r="AR73" s="338" t="str">
        <f t="shared" si="50"/>
        <v/>
      </c>
      <c r="AS73" s="338" t="str">
        <f t="shared" ref="AS73:BL73" si="51">IF(IFERROR(IF(AS$46=1,MIN(AS59:AY59)/MAX(AR59:AS59)*100-100,""),"")&gt;-0.5,"",IFERROR(IF(AS$46=1,MIN(AS59:AY59)/MAX(AR59:AS59)*100-100,""),""))</f>
        <v/>
      </c>
      <c r="AT73" s="338" t="str">
        <f t="shared" si="51"/>
        <v/>
      </c>
      <c r="AU73" s="338" t="str">
        <f t="shared" si="51"/>
        <v/>
      </c>
      <c r="AV73" s="338" t="str">
        <f t="shared" si="51"/>
        <v/>
      </c>
      <c r="AW73" s="338" t="str">
        <f t="shared" si="51"/>
        <v/>
      </c>
      <c r="AX73" s="338" t="str">
        <f t="shared" si="51"/>
        <v/>
      </c>
      <c r="AY73" s="338" t="str">
        <f t="shared" si="51"/>
        <v/>
      </c>
      <c r="AZ73" s="338" t="str">
        <f t="shared" si="51"/>
        <v/>
      </c>
      <c r="BA73" s="338" t="str">
        <f t="shared" si="51"/>
        <v/>
      </c>
      <c r="BB73" s="338" t="str">
        <f t="shared" si="51"/>
        <v/>
      </c>
      <c r="BC73" s="338" t="str">
        <f t="shared" si="51"/>
        <v/>
      </c>
      <c r="BD73" s="338" t="str">
        <f t="shared" si="51"/>
        <v/>
      </c>
      <c r="BE73" s="338" t="str">
        <f t="shared" si="51"/>
        <v/>
      </c>
      <c r="BF73" s="338" t="str">
        <f t="shared" si="51"/>
        <v/>
      </c>
      <c r="BG73" s="338" t="str">
        <f t="shared" si="51"/>
        <v/>
      </c>
      <c r="BH73" s="338" t="str">
        <f t="shared" si="51"/>
        <v/>
      </c>
      <c r="BI73" s="338">
        <f t="shared" si="51"/>
        <v>-3.7723218587284322</v>
      </c>
      <c r="BJ73" s="338" t="str">
        <f t="shared" si="51"/>
        <v/>
      </c>
      <c r="BK73" s="338" t="str">
        <f t="shared" si="51"/>
        <v/>
      </c>
      <c r="BL73" s="338">
        <f t="shared" si="51"/>
        <v>-2.0942104013951877</v>
      </c>
      <c r="BM73" s="338" t="str">
        <f t="shared" ref="BM73:BR73" si="52">IF(IFERROR(IF(BM$46=1,MIN(BM59:BS59)/MAX(BL59:BM59)*100-100,""),"")&gt;-0.5,"",IFERROR(IF(BM$46=1,MIN(BM59:BS59)/MAX(BL59:BM59)*100-100,""),""))</f>
        <v/>
      </c>
      <c r="BN73" s="338" t="str">
        <f>IF(IFERROR(IF(BN$46=1,MIN(BN59:BT59)/MAX(BM59:BN59)*100-100,""),"")&gt;-0.5,"",IFERROR(IF(BN$46=1,MIN(BN59:BT59)/MAX(BM59:BN59)*100-100,""),""))</f>
        <v/>
      </c>
      <c r="BO73" s="338" t="str">
        <f>IF(IFERROR(IF(BO$46=1,MIN(BO59:BU59)/MAX(BN59:BO59)*100-100,""),"")&gt;-0.5,"",IFERROR(IF(BO$46=1,MIN(BO59:BU59)/MAX(BN59:BO59)*100-100,""),""))</f>
        <v/>
      </c>
      <c r="BP73" s="338" t="str">
        <f>IF(IFERROR(IF(BP$46=1,MIN(BP59:BV59)/MAX(BO59:BP59)*100-100,""),"")&gt;-0.5,"",IFERROR(IF(BP$46=1,MIN(BP59:BV59)/MAX(BO59:BP59)*100-100,""),""))</f>
        <v/>
      </c>
      <c r="BQ73" s="338" t="str">
        <f t="shared" si="52"/>
        <v/>
      </c>
      <c r="BR73" s="338" t="str">
        <f t="shared" si="52"/>
        <v/>
      </c>
      <c r="CA73" s="58" t="s">
        <v>1170</v>
      </c>
      <c r="CB73" s="58" t="e">
        <f>VLOOKUP(LEFT($CA73,LEN($CA73)-8),#REF!,MATCH(YEAR(DATE(LEFT(RIGHT($CA73,6),4),1,1)),$K$1:$BR$1,0),FALSE)</f>
        <v>#REF!</v>
      </c>
    </row>
    <row r="74" spans="10:80">
      <c r="J74" s="333"/>
      <c r="K74" s="333" t="str">
        <f t="shared" si="28"/>
        <v>Portugal</v>
      </c>
      <c r="L74" s="333"/>
      <c r="M74" s="338" t="str">
        <f t="shared" ref="M74:AR74" si="53">IF(IFERROR(IF(M$47=1,MIN(M60:S60)/MAX(L60:M60)*100-100,""),"")&gt;-0.5,"",IFERROR(IF(M$47=1,MIN(M60:S60)/MAX(L60:M60)*100-100,""),""))</f>
        <v/>
      </c>
      <c r="N74" s="338" t="str">
        <f t="shared" si="53"/>
        <v/>
      </c>
      <c r="O74" s="338" t="str">
        <f t="shared" si="53"/>
        <v/>
      </c>
      <c r="P74" s="338" t="str">
        <f t="shared" si="53"/>
        <v/>
      </c>
      <c r="Q74" s="338" t="str">
        <f t="shared" si="53"/>
        <v/>
      </c>
      <c r="R74" s="338" t="str">
        <f t="shared" si="53"/>
        <v/>
      </c>
      <c r="S74" s="338" t="str">
        <f t="shared" si="53"/>
        <v/>
      </c>
      <c r="T74" s="338" t="str">
        <f t="shared" si="53"/>
        <v/>
      </c>
      <c r="U74" s="338" t="str">
        <f t="shared" si="53"/>
        <v/>
      </c>
      <c r="V74" s="338" t="str">
        <f t="shared" si="53"/>
        <v/>
      </c>
      <c r="W74" s="338" t="str">
        <f t="shared" si="53"/>
        <v/>
      </c>
      <c r="X74" s="338" t="str">
        <f t="shared" si="53"/>
        <v/>
      </c>
      <c r="Y74" s="338" t="str">
        <f t="shared" si="53"/>
        <v/>
      </c>
      <c r="Z74" s="338" t="str">
        <f t="shared" si="53"/>
        <v/>
      </c>
      <c r="AA74" s="338">
        <f t="shared" si="53"/>
        <v>-5.3609385515975845</v>
      </c>
      <c r="AB74" s="338" t="str">
        <f t="shared" si="53"/>
        <v/>
      </c>
      <c r="AC74" s="338" t="str">
        <f t="shared" si="53"/>
        <v/>
      </c>
      <c r="AD74" s="338" t="str">
        <f t="shared" si="53"/>
        <v/>
      </c>
      <c r="AE74" s="338" t="str">
        <f t="shared" si="53"/>
        <v/>
      </c>
      <c r="AF74" s="338" t="str">
        <f t="shared" si="53"/>
        <v/>
      </c>
      <c r="AG74" s="338" t="str">
        <f t="shared" si="53"/>
        <v/>
      </c>
      <c r="AH74" s="338" t="str">
        <f t="shared" si="53"/>
        <v/>
      </c>
      <c r="AI74" s="338" t="str">
        <f t="shared" si="53"/>
        <v/>
      </c>
      <c r="AJ74" s="338" t="str">
        <f t="shared" si="53"/>
        <v/>
      </c>
      <c r="AK74" s="338" t="str">
        <f t="shared" si="53"/>
        <v/>
      </c>
      <c r="AL74" s="338" t="str">
        <f t="shared" si="53"/>
        <v/>
      </c>
      <c r="AM74" s="338" t="str">
        <f t="shared" si="53"/>
        <v/>
      </c>
      <c r="AN74" s="338" t="str">
        <f t="shared" si="53"/>
        <v/>
      </c>
      <c r="AO74" s="338" t="str">
        <f t="shared" si="53"/>
        <v/>
      </c>
      <c r="AP74" s="338" t="str">
        <f t="shared" si="53"/>
        <v/>
      </c>
      <c r="AQ74" s="338" t="str">
        <f t="shared" si="53"/>
        <v/>
      </c>
      <c r="AR74" s="338" t="str">
        <f t="shared" si="53"/>
        <v/>
      </c>
      <c r="AS74" s="338" t="str">
        <f t="shared" ref="AS74:BL74" si="54">IF(IFERROR(IF(AS$47=1,MIN(AS60:AY60)/MAX(AR60:AS60)*100-100,""),"")&gt;-0.5,"",IFERROR(IF(AS$47=1,MIN(AS60:AY60)/MAX(AR60:AS60)*100-100,""),""))</f>
        <v/>
      </c>
      <c r="AT74" s="338" t="str">
        <f t="shared" si="54"/>
        <v/>
      </c>
      <c r="AU74" s="338" t="str">
        <f t="shared" si="54"/>
        <v/>
      </c>
      <c r="AV74" s="338" t="str">
        <f t="shared" si="54"/>
        <v/>
      </c>
      <c r="AW74" s="338" t="str">
        <f t="shared" si="54"/>
        <v/>
      </c>
      <c r="AX74" s="338" t="str">
        <f t="shared" si="54"/>
        <v/>
      </c>
      <c r="AY74" s="338" t="str">
        <f t="shared" si="54"/>
        <v/>
      </c>
      <c r="AZ74" s="338" t="str">
        <f t="shared" si="54"/>
        <v/>
      </c>
      <c r="BA74" s="338" t="str">
        <f t="shared" si="54"/>
        <v/>
      </c>
      <c r="BB74" s="338" t="str">
        <f t="shared" si="54"/>
        <v/>
      </c>
      <c r="BC74" s="338" t="str">
        <f t="shared" si="54"/>
        <v/>
      </c>
      <c r="BD74" s="338" t="str">
        <f t="shared" si="54"/>
        <v/>
      </c>
      <c r="BE74" s="338" t="str">
        <f t="shared" si="54"/>
        <v/>
      </c>
      <c r="BF74" s="338" t="str">
        <f t="shared" si="54"/>
        <v/>
      </c>
      <c r="BG74" s="338" t="str">
        <f t="shared" si="54"/>
        <v/>
      </c>
      <c r="BH74" s="338" t="str">
        <f t="shared" si="54"/>
        <v/>
      </c>
      <c r="BI74" s="338">
        <f t="shared" si="54"/>
        <v>-9.9867904292730145</v>
      </c>
      <c r="BJ74" s="338" t="str">
        <f t="shared" si="54"/>
        <v/>
      </c>
      <c r="BK74" s="338">
        <f t="shared" si="54"/>
        <v>-9.9912025021740192</v>
      </c>
      <c r="BL74" s="338" t="str">
        <f t="shared" si="54"/>
        <v/>
      </c>
      <c r="BM74" s="338" t="str">
        <f t="shared" ref="BM74:BR74" si="55">IF(IFERROR(IF(BM$47=1,MIN(BM60:BS60)/MAX(BL60:BM60)*100-100,""),"")&gt;-0.5,"",IFERROR(IF(BM$47=1,MIN(BM60:BS60)/MAX(BL60:BM60)*100-100,""),""))</f>
        <v/>
      </c>
      <c r="BN74" s="338" t="str">
        <f t="shared" si="55"/>
        <v/>
      </c>
      <c r="BO74" s="338" t="str">
        <f t="shared" si="55"/>
        <v/>
      </c>
      <c r="BP74" s="338" t="str">
        <f t="shared" si="55"/>
        <v/>
      </c>
      <c r="BQ74" s="338" t="str">
        <f t="shared" si="55"/>
        <v/>
      </c>
      <c r="BR74" s="338" t="str">
        <f t="shared" si="55"/>
        <v/>
      </c>
      <c r="CA74" s="58" t="s">
        <v>1183</v>
      </c>
      <c r="CB74" s="58" t="e">
        <f>VLOOKUP(LEFT($CA74,LEN($CA74)-8),#REF!,MATCH(YEAR(DATE(LEFT(RIGHT($CA74,6),4),1,1)),$K$1:$BR$1,0),FALSE)</f>
        <v>#REF!</v>
      </c>
    </row>
    <row r="75" spans="10:80">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CA75" s="58" t="s">
        <v>1173</v>
      </c>
      <c r="CB75" s="58" t="e">
        <f>VLOOKUP(LEFT($CA75,LEN($CA75)-8),#REF!,MATCH(YEAR(DATE(LEFT(RIGHT($CA75,6),4),1,1)),$K$1:$BR$1,0),FALSE)</f>
        <v>#REF!</v>
      </c>
    </row>
    <row r="76" spans="10:80">
      <c r="J76" s="334" t="s">
        <v>1126</v>
      </c>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CA76" s="58" t="s">
        <v>1143</v>
      </c>
      <c r="CB76" s="58" t="e">
        <f>VLOOKUP(LEFT($CA76,LEN($CA76)-8),#REF!,MATCH(YEAR(DATE(LEFT(RIGHT($CA76,6),4),1,1)),$K$1:$BR$1,0),FALSE)</f>
        <v>#REF!</v>
      </c>
    </row>
    <row r="77" spans="10:80">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CA77" s="58" t="s">
        <v>1149</v>
      </c>
      <c r="CB77" s="58" t="e">
        <f>VLOOKUP(LEFT($CA77,LEN($CA77)-8),#REF!,MATCH(YEAR(DATE(LEFT(RIGHT($CA77,6),4),1,1)),$K$1:$BR$1,0),FALSE)</f>
        <v>#REF!</v>
      </c>
    </row>
    <row r="78" spans="10:80">
      <c r="J78" s="339"/>
      <c r="K78" s="333" t="str">
        <f>K66</f>
        <v>Austria</v>
      </c>
      <c r="L78" s="339"/>
      <c r="M78" s="340" t="str">
        <f t="shared" ref="M78:AR78" si="56">IFERROR($K66&amp;" ("&amp;M$1&amp;") "&amp;ROUND(M66,8),"")</f>
        <v/>
      </c>
      <c r="N78" s="340" t="str">
        <f t="shared" si="56"/>
        <v/>
      </c>
      <c r="O78" s="340" t="str">
        <f t="shared" si="56"/>
        <v/>
      </c>
      <c r="P78" s="340" t="str">
        <f t="shared" si="56"/>
        <v/>
      </c>
      <c r="Q78" s="340" t="str">
        <f t="shared" si="56"/>
        <v/>
      </c>
      <c r="R78" s="340" t="str">
        <f t="shared" si="56"/>
        <v/>
      </c>
      <c r="S78" s="340" t="str">
        <f t="shared" si="56"/>
        <v/>
      </c>
      <c r="T78" s="340" t="str">
        <f t="shared" si="56"/>
        <v/>
      </c>
      <c r="U78" s="340" t="str">
        <f t="shared" si="56"/>
        <v/>
      </c>
      <c r="V78" s="340" t="str">
        <f t="shared" si="56"/>
        <v/>
      </c>
      <c r="W78" s="340" t="str">
        <f t="shared" si="56"/>
        <v/>
      </c>
      <c r="X78" s="340" t="str">
        <f t="shared" si="56"/>
        <v/>
      </c>
      <c r="Y78" s="340" t="str">
        <f t="shared" si="56"/>
        <v/>
      </c>
      <c r="Z78" s="340" t="str">
        <f t="shared" si="56"/>
        <v/>
      </c>
      <c r="AA78" s="340" t="str">
        <f t="shared" si="56"/>
        <v/>
      </c>
      <c r="AB78" s="340" t="str">
        <f t="shared" si="56"/>
        <v/>
      </c>
      <c r="AC78" s="340" t="str">
        <f t="shared" si="56"/>
        <v/>
      </c>
      <c r="AD78" s="340" t="str">
        <f t="shared" si="56"/>
        <v>Austria (1978) -1.70547171</v>
      </c>
      <c r="AE78" s="340" t="str">
        <f t="shared" si="56"/>
        <v/>
      </c>
      <c r="AF78" s="340" t="str">
        <f t="shared" si="56"/>
        <v/>
      </c>
      <c r="AG78" s="340" t="str">
        <f t="shared" si="56"/>
        <v/>
      </c>
      <c r="AH78" s="340" t="str">
        <f t="shared" si="56"/>
        <v/>
      </c>
      <c r="AI78" s="340" t="str">
        <f t="shared" si="56"/>
        <v/>
      </c>
      <c r="AJ78" s="340" t="str">
        <f t="shared" si="56"/>
        <v>Austria (1984) -2.1276816</v>
      </c>
      <c r="AK78" s="340" t="str">
        <f t="shared" si="56"/>
        <v/>
      </c>
      <c r="AL78" s="340" t="str">
        <f t="shared" si="56"/>
        <v/>
      </c>
      <c r="AM78" s="340" t="str">
        <f t="shared" si="56"/>
        <v/>
      </c>
      <c r="AN78" s="340" t="str">
        <f t="shared" si="56"/>
        <v/>
      </c>
      <c r="AO78" s="340" t="str">
        <f t="shared" si="56"/>
        <v/>
      </c>
      <c r="AP78" s="340" t="str">
        <f t="shared" si="56"/>
        <v/>
      </c>
      <c r="AQ78" s="340" t="str">
        <f t="shared" si="56"/>
        <v/>
      </c>
      <c r="AR78" s="340" t="str">
        <f t="shared" si="56"/>
        <v/>
      </c>
      <c r="AS78" s="340" t="str">
        <f t="shared" ref="AS78:BR78" si="57">IFERROR($K66&amp;" ("&amp;AS$1&amp;") "&amp;ROUND(AS66,8),"")</f>
        <v/>
      </c>
      <c r="AT78" s="340" t="str">
        <f t="shared" si="57"/>
        <v/>
      </c>
      <c r="AU78" s="340" t="str">
        <f t="shared" si="57"/>
        <v/>
      </c>
      <c r="AV78" s="340" t="str">
        <f t="shared" si="57"/>
        <v/>
      </c>
      <c r="AW78" s="340" t="str">
        <f t="shared" si="57"/>
        <v/>
      </c>
      <c r="AX78" s="340" t="str">
        <f t="shared" si="57"/>
        <v/>
      </c>
      <c r="AY78" s="340" t="str">
        <f t="shared" si="57"/>
        <v/>
      </c>
      <c r="AZ78" s="340" t="str">
        <f t="shared" si="57"/>
        <v/>
      </c>
      <c r="BA78" s="340" t="str">
        <f t="shared" si="57"/>
        <v/>
      </c>
      <c r="BB78" s="340" t="str">
        <f t="shared" si="57"/>
        <v/>
      </c>
      <c r="BC78" s="340" t="str">
        <f t="shared" si="57"/>
        <v/>
      </c>
      <c r="BD78" s="340" t="str">
        <f t="shared" si="57"/>
        <v/>
      </c>
      <c r="BE78" s="340" t="str">
        <f t="shared" si="57"/>
        <v/>
      </c>
      <c r="BF78" s="340" t="str">
        <f t="shared" si="57"/>
        <v/>
      </c>
      <c r="BG78" s="340" t="str">
        <f t="shared" si="57"/>
        <v/>
      </c>
      <c r="BH78" s="340" t="str">
        <f t="shared" si="57"/>
        <v/>
      </c>
      <c r="BI78" s="340" t="str">
        <f t="shared" si="57"/>
        <v/>
      </c>
      <c r="BJ78" s="340" t="str">
        <f t="shared" si="57"/>
        <v/>
      </c>
      <c r="BK78" s="340" t="str">
        <f t="shared" si="57"/>
        <v/>
      </c>
      <c r="BL78" s="340" t="str">
        <f t="shared" si="57"/>
        <v/>
      </c>
      <c r="BM78" s="340" t="str">
        <f t="shared" si="57"/>
        <v/>
      </c>
      <c r="BN78" s="340" t="str">
        <f t="shared" si="57"/>
        <v/>
      </c>
      <c r="BO78" s="340" t="str">
        <f t="shared" si="57"/>
        <v/>
      </c>
      <c r="BP78" s="340" t="str">
        <f t="shared" si="57"/>
        <v/>
      </c>
      <c r="BQ78" s="340" t="str">
        <f t="shared" si="57"/>
        <v/>
      </c>
      <c r="BR78" s="340" t="str">
        <f t="shared" si="57"/>
        <v/>
      </c>
      <c r="CA78" s="58" t="s">
        <v>1155</v>
      </c>
      <c r="CB78" s="58" t="e">
        <f>VLOOKUP(LEFT($CA78,LEN($CA78)-8),#REF!,MATCH(YEAR(DATE(LEFT(RIGHT($CA78,6),4),1,1)),$K$1:$BR$1,0),FALSE)</f>
        <v>#REF!</v>
      </c>
    </row>
    <row r="79" spans="10:80">
      <c r="J79" s="339"/>
      <c r="K79" s="333" t="str">
        <f t="shared" ref="K79:K86" si="58">K67</f>
        <v>Belgium</v>
      </c>
      <c r="L79" s="339"/>
      <c r="M79" s="340" t="str">
        <f t="shared" ref="M79:AR79" si="59">IFERROR($K67&amp;" ("&amp;M$1&amp;") "&amp;ROUND(M67,8),"")</f>
        <v/>
      </c>
      <c r="N79" s="340" t="str">
        <f t="shared" si="59"/>
        <v/>
      </c>
      <c r="O79" s="340" t="str">
        <f t="shared" si="59"/>
        <v/>
      </c>
      <c r="P79" s="340" t="str">
        <f t="shared" si="59"/>
        <v/>
      </c>
      <c r="Q79" s="340" t="str">
        <f t="shared" si="59"/>
        <v/>
      </c>
      <c r="R79" s="340" t="str">
        <f t="shared" si="59"/>
        <v/>
      </c>
      <c r="S79" s="340" t="str">
        <f t="shared" si="59"/>
        <v/>
      </c>
      <c r="T79" s="340" t="str">
        <f t="shared" si="59"/>
        <v/>
      </c>
      <c r="U79" s="340" t="str">
        <f t="shared" si="59"/>
        <v/>
      </c>
      <c r="V79" s="340" t="str">
        <f t="shared" si="59"/>
        <v/>
      </c>
      <c r="W79" s="340" t="str">
        <f t="shared" si="59"/>
        <v/>
      </c>
      <c r="X79" s="340" t="str">
        <f t="shared" si="59"/>
        <v/>
      </c>
      <c r="Y79" s="340" t="str">
        <f t="shared" si="59"/>
        <v/>
      </c>
      <c r="Z79" s="340" t="str">
        <f t="shared" si="59"/>
        <v/>
      </c>
      <c r="AA79" s="340" t="str">
        <f t="shared" si="59"/>
        <v/>
      </c>
      <c r="AB79" s="340" t="str">
        <f t="shared" si="59"/>
        <v/>
      </c>
      <c r="AC79" s="340" t="str">
        <f t="shared" si="59"/>
        <v/>
      </c>
      <c r="AD79" s="340" t="str">
        <f t="shared" si="59"/>
        <v/>
      </c>
      <c r="AE79" s="340" t="str">
        <f t="shared" si="59"/>
        <v/>
      </c>
      <c r="AF79" s="340" t="str">
        <f t="shared" si="59"/>
        <v/>
      </c>
      <c r="AG79" s="340" t="str">
        <f t="shared" si="59"/>
        <v/>
      </c>
      <c r="AH79" s="340" t="str">
        <f t="shared" si="59"/>
        <v/>
      </c>
      <c r="AI79" s="340" t="str">
        <f t="shared" si="59"/>
        <v/>
      </c>
      <c r="AJ79" s="340" t="str">
        <f t="shared" si="59"/>
        <v/>
      </c>
      <c r="AK79" s="340" t="str">
        <f t="shared" si="59"/>
        <v/>
      </c>
      <c r="AL79" s="340" t="str">
        <f t="shared" si="59"/>
        <v/>
      </c>
      <c r="AM79" s="340" t="str">
        <f t="shared" si="59"/>
        <v/>
      </c>
      <c r="AN79" s="340" t="str">
        <f t="shared" si="59"/>
        <v/>
      </c>
      <c r="AO79" s="340" t="str">
        <f t="shared" si="59"/>
        <v/>
      </c>
      <c r="AP79" s="340" t="str">
        <f t="shared" si="59"/>
        <v/>
      </c>
      <c r="AQ79" s="340" t="str">
        <f t="shared" si="59"/>
        <v/>
      </c>
      <c r="AR79" s="340" t="str">
        <f t="shared" si="59"/>
        <v/>
      </c>
      <c r="AS79" s="340" t="str">
        <f t="shared" ref="AS79:BR79" si="60">IFERROR($K67&amp;" ("&amp;AS$1&amp;") "&amp;ROUND(AS67,8),"")</f>
        <v/>
      </c>
      <c r="AT79" s="340" t="str">
        <f t="shared" si="60"/>
        <v/>
      </c>
      <c r="AU79" s="340" t="str">
        <f t="shared" si="60"/>
        <v/>
      </c>
      <c r="AV79" s="340" t="str">
        <f t="shared" si="60"/>
        <v/>
      </c>
      <c r="AW79" s="340" t="str">
        <f t="shared" si="60"/>
        <v/>
      </c>
      <c r="AX79" s="340" t="str">
        <f t="shared" si="60"/>
        <v/>
      </c>
      <c r="AY79" s="340" t="str">
        <f t="shared" si="60"/>
        <v/>
      </c>
      <c r="AZ79" s="340" t="str">
        <f t="shared" si="60"/>
        <v/>
      </c>
      <c r="BA79" s="340" t="str">
        <f t="shared" si="60"/>
        <v/>
      </c>
      <c r="BB79" s="340" t="str">
        <f t="shared" si="60"/>
        <v/>
      </c>
      <c r="BC79" s="340" t="str">
        <f t="shared" si="60"/>
        <v/>
      </c>
      <c r="BD79" s="340" t="str">
        <f t="shared" si="60"/>
        <v/>
      </c>
      <c r="BE79" s="340" t="str">
        <f t="shared" si="60"/>
        <v/>
      </c>
      <c r="BF79" s="340" t="str">
        <f t="shared" si="60"/>
        <v/>
      </c>
      <c r="BG79" s="340" t="str">
        <f t="shared" si="60"/>
        <v/>
      </c>
      <c r="BH79" s="340" t="str">
        <f t="shared" si="60"/>
        <v/>
      </c>
      <c r="BI79" s="340" t="str">
        <f t="shared" si="60"/>
        <v/>
      </c>
      <c r="BJ79" s="340" t="str">
        <f t="shared" si="60"/>
        <v/>
      </c>
      <c r="BK79" s="340" t="str">
        <f t="shared" si="60"/>
        <v/>
      </c>
      <c r="BL79" s="340" t="str">
        <f t="shared" si="60"/>
        <v/>
      </c>
      <c r="BM79" s="340" t="str">
        <f t="shared" si="60"/>
        <v/>
      </c>
      <c r="BN79" s="340" t="str">
        <f t="shared" si="60"/>
        <v/>
      </c>
      <c r="BO79" s="340" t="str">
        <f t="shared" si="60"/>
        <v/>
      </c>
      <c r="BP79" s="340" t="str">
        <f t="shared" si="60"/>
        <v/>
      </c>
      <c r="BQ79" s="340" t="str">
        <f t="shared" si="60"/>
        <v/>
      </c>
      <c r="BR79" s="340" t="str">
        <f t="shared" si="60"/>
        <v/>
      </c>
      <c r="CA79" s="58" t="s">
        <v>1177</v>
      </c>
      <c r="CB79" s="58" t="e">
        <f>VLOOKUP(LEFT($CA79,LEN($CA79)-8),#REF!,MATCH(YEAR(DATE(LEFT(RIGHT($CA79,6),4),1,1)),$K$1:$BR$1,0),FALSE)</f>
        <v>#REF!</v>
      </c>
    </row>
    <row r="80" spans="10:80">
      <c r="J80" s="339"/>
      <c r="K80" s="333" t="str">
        <f t="shared" si="58"/>
        <v>Denmark</v>
      </c>
      <c r="L80" s="339"/>
      <c r="M80" s="340" t="str">
        <f t="shared" ref="M80:AR80" si="61">IFERROR($K68&amp;" ("&amp;M$1&amp;") "&amp;ROUND(M68,8),"")</f>
        <v/>
      </c>
      <c r="N80" s="340" t="str">
        <f t="shared" si="61"/>
        <v/>
      </c>
      <c r="O80" s="340" t="str">
        <f t="shared" si="61"/>
        <v/>
      </c>
      <c r="P80" s="340" t="str">
        <f t="shared" si="61"/>
        <v/>
      </c>
      <c r="Q80" s="340" t="str">
        <f t="shared" si="61"/>
        <v/>
      </c>
      <c r="R80" s="340" t="str">
        <f t="shared" si="61"/>
        <v/>
      </c>
      <c r="S80" s="340" t="str">
        <f t="shared" si="61"/>
        <v/>
      </c>
      <c r="T80" s="340" t="str">
        <f t="shared" si="61"/>
        <v/>
      </c>
      <c r="U80" s="340" t="str">
        <f t="shared" si="61"/>
        <v/>
      </c>
      <c r="V80" s="340" t="str">
        <f t="shared" si="61"/>
        <v/>
      </c>
      <c r="W80" s="340" t="str">
        <f t="shared" si="61"/>
        <v/>
      </c>
      <c r="X80" s="340" t="str">
        <f t="shared" si="61"/>
        <v/>
      </c>
      <c r="Y80" s="340" t="str">
        <f t="shared" si="61"/>
        <v/>
      </c>
      <c r="Z80" s="340" t="str">
        <f t="shared" si="61"/>
        <v>Denmark (1974) -2.26739076</v>
      </c>
      <c r="AA80" s="340" t="str">
        <f t="shared" si="61"/>
        <v/>
      </c>
      <c r="AB80" s="340" t="str">
        <f t="shared" si="61"/>
        <v/>
      </c>
      <c r="AC80" s="340" t="str">
        <f t="shared" si="61"/>
        <v/>
      </c>
      <c r="AD80" s="340" t="str">
        <f t="shared" si="61"/>
        <v/>
      </c>
      <c r="AE80" s="340" t="str">
        <f t="shared" si="61"/>
        <v/>
      </c>
      <c r="AF80" s="340" t="str">
        <f t="shared" si="61"/>
        <v>Denmark (1980) -3.46555043</v>
      </c>
      <c r="AG80" s="340" t="str">
        <f t="shared" si="61"/>
        <v/>
      </c>
      <c r="AH80" s="340" t="str">
        <f t="shared" si="61"/>
        <v/>
      </c>
      <c r="AI80" s="340" t="str">
        <f t="shared" si="61"/>
        <v/>
      </c>
      <c r="AJ80" s="340" t="str">
        <f t="shared" si="61"/>
        <v/>
      </c>
      <c r="AK80" s="340" t="str">
        <f t="shared" si="61"/>
        <v/>
      </c>
      <c r="AL80" s="340" t="str">
        <f t="shared" si="61"/>
        <v/>
      </c>
      <c r="AM80" s="340" t="str">
        <f t="shared" si="61"/>
        <v/>
      </c>
      <c r="AN80" s="340" t="str">
        <f t="shared" si="61"/>
        <v>Denmark (1988) -1.83275308</v>
      </c>
      <c r="AO80" s="340" t="str">
        <f t="shared" si="61"/>
        <v/>
      </c>
      <c r="AP80" s="340" t="str">
        <f t="shared" si="61"/>
        <v/>
      </c>
      <c r="AQ80" s="340" t="str">
        <f t="shared" si="61"/>
        <v/>
      </c>
      <c r="AR80" s="340" t="str">
        <f t="shared" si="61"/>
        <v/>
      </c>
      <c r="AS80" s="340" t="str">
        <f t="shared" ref="AS80:BR80" si="62">IFERROR($K68&amp;" ("&amp;AS$1&amp;") "&amp;ROUND(AS68,8),"")</f>
        <v/>
      </c>
      <c r="AT80" s="340" t="str">
        <f t="shared" si="62"/>
        <v/>
      </c>
      <c r="AU80" s="340" t="str">
        <f t="shared" si="62"/>
        <v/>
      </c>
      <c r="AV80" s="340" t="str">
        <f t="shared" si="62"/>
        <v/>
      </c>
      <c r="AW80" s="340" t="str">
        <f t="shared" si="62"/>
        <v/>
      </c>
      <c r="AX80" s="340" t="str">
        <f t="shared" si="62"/>
        <v/>
      </c>
      <c r="AY80" s="340" t="str">
        <f t="shared" si="62"/>
        <v/>
      </c>
      <c r="AZ80" s="340" t="str">
        <f t="shared" si="62"/>
        <v/>
      </c>
      <c r="BA80" s="340" t="str">
        <f t="shared" si="62"/>
        <v/>
      </c>
      <c r="BB80" s="340" t="str">
        <f t="shared" si="62"/>
        <v/>
      </c>
      <c r="BC80" s="340" t="str">
        <f t="shared" si="62"/>
        <v/>
      </c>
      <c r="BD80" s="340" t="str">
        <f t="shared" si="62"/>
        <v/>
      </c>
      <c r="BE80" s="340" t="str">
        <f t="shared" si="62"/>
        <v/>
      </c>
      <c r="BF80" s="340" t="str">
        <f t="shared" si="62"/>
        <v/>
      </c>
      <c r="BG80" s="340" t="str">
        <f t="shared" si="62"/>
        <v/>
      </c>
      <c r="BH80" s="340" t="str">
        <f t="shared" si="62"/>
        <v/>
      </c>
      <c r="BI80" s="340" t="str">
        <f t="shared" si="62"/>
        <v>Denmark (2009) -3.43212285</v>
      </c>
      <c r="BJ80" s="340" t="str">
        <f t="shared" si="62"/>
        <v/>
      </c>
      <c r="BK80" s="340" t="str">
        <f t="shared" si="62"/>
        <v/>
      </c>
      <c r="BL80" s="340" t="str">
        <f t="shared" si="62"/>
        <v/>
      </c>
      <c r="BM80" s="340" t="str">
        <f t="shared" si="62"/>
        <v/>
      </c>
      <c r="BN80" s="340" t="str">
        <f t="shared" si="62"/>
        <v/>
      </c>
      <c r="BO80" s="340" t="str">
        <f t="shared" si="62"/>
        <v/>
      </c>
      <c r="BP80" s="340" t="str">
        <f t="shared" si="62"/>
        <v/>
      </c>
      <c r="BQ80" s="340" t="str">
        <f t="shared" si="62"/>
        <v/>
      </c>
      <c r="BR80" s="340" t="str">
        <f t="shared" si="62"/>
        <v/>
      </c>
      <c r="CA80" s="58" t="s">
        <v>1157</v>
      </c>
      <c r="CB80" s="58" t="e">
        <f>VLOOKUP(LEFT($CA80,LEN($CA80)-8),#REF!,MATCH(YEAR(DATE(LEFT(RIGHT($CA80,6),4),1,1)),$K$1:$BR$1,0),FALSE)</f>
        <v>#REF!</v>
      </c>
    </row>
    <row r="81" spans="1:80">
      <c r="J81" s="339"/>
      <c r="K81" s="333" t="str">
        <f t="shared" si="58"/>
        <v>Euro area (19 countries)</v>
      </c>
      <c r="L81" s="339"/>
      <c r="M81" s="340" t="str">
        <f t="shared" ref="M81:AR81" si="63">IFERROR($K69&amp;" ("&amp;M$1&amp;") "&amp;ROUND(M69,8),"")</f>
        <v/>
      </c>
      <c r="N81" s="340" t="str">
        <f t="shared" si="63"/>
        <v/>
      </c>
      <c r="O81" s="340" t="str">
        <f t="shared" si="63"/>
        <v/>
      </c>
      <c r="P81" s="340" t="str">
        <f t="shared" si="63"/>
        <v/>
      </c>
      <c r="Q81" s="340" t="str">
        <f t="shared" si="63"/>
        <v/>
      </c>
      <c r="R81" s="340" t="str">
        <f t="shared" si="63"/>
        <v/>
      </c>
      <c r="S81" s="340" t="str">
        <f t="shared" si="63"/>
        <v/>
      </c>
      <c r="T81" s="340" t="str">
        <f t="shared" si="63"/>
        <v/>
      </c>
      <c r="U81" s="340" t="str">
        <f t="shared" si="63"/>
        <v/>
      </c>
      <c r="V81" s="340" t="str">
        <f t="shared" si="63"/>
        <v/>
      </c>
      <c r="W81" s="340" t="str">
        <f t="shared" si="63"/>
        <v/>
      </c>
      <c r="X81" s="340" t="str">
        <f t="shared" si="63"/>
        <v/>
      </c>
      <c r="Y81" s="340" t="str">
        <f t="shared" si="63"/>
        <v/>
      </c>
      <c r="Z81" s="340" t="str">
        <f t="shared" si="63"/>
        <v/>
      </c>
      <c r="AA81" s="340" t="str">
        <f t="shared" si="63"/>
        <v/>
      </c>
      <c r="AB81" s="340" t="str">
        <f t="shared" si="63"/>
        <v/>
      </c>
      <c r="AC81" s="340" t="str">
        <f t="shared" si="63"/>
        <v/>
      </c>
      <c r="AD81" s="340" t="str">
        <f t="shared" si="63"/>
        <v/>
      </c>
      <c r="AE81" s="340" t="str">
        <f t="shared" si="63"/>
        <v/>
      </c>
      <c r="AF81" s="340" t="str">
        <f t="shared" si="63"/>
        <v/>
      </c>
      <c r="AG81" s="340" t="str">
        <f t="shared" si="63"/>
        <v/>
      </c>
      <c r="AH81" s="340" t="str">
        <f t="shared" si="63"/>
        <v/>
      </c>
      <c r="AI81" s="340" t="str">
        <f t="shared" si="63"/>
        <v/>
      </c>
      <c r="AJ81" s="340" t="str">
        <f t="shared" si="63"/>
        <v/>
      </c>
      <c r="AK81" s="340" t="str">
        <f t="shared" si="63"/>
        <v/>
      </c>
      <c r="AL81" s="340" t="str">
        <f t="shared" si="63"/>
        <v/>
      </c>
      <c r="AM81" s="340" t="str">
        <f t="shared" si="63"/>
        <v/>
      </c>
      <c r="AN81" s="340" t="str">
        <f t="shared" si="63"/>
        <v/>
      </c>
      <c r="AO81" s="340" t="str">
        <f t="shared" si="63"/>
        <v/>
      </c>
      <c r="AP81" s="340" t="str">
        <f t="shared" si="63"/>
        <v/>
      </c>
      <c r="AQ81" s="340" t="str">
        <f t="shared" si="63"/>
        <v/>
      </c>
      <c r="AR81" s="340" t="str">
        <f t="shared" si="63"/>
        <v/>
      </c>
      <c r="AS81" s="340" t="str">
        <f t="shared" ref="AS81:BR81" si="64">IFERROR($K69&amp;" ("&amp;AS$1&amp;") "&amp;ROUND(AS69,8),"")</f>
        <v>Euro area (19 countries) (1993) -0.60827223</v>
      </c>
      <c r="AT81" s="340" t="str">
        <f t="shared" si="64"/>
        <v/>
      </c>
      <c r="AU81" s="340" t="str">
        <f t="shared" si="64"/>
        <v/>
      </c>
      <c r="AV81" s="340" t="str">
        <f t="shared" si="64"/>
        <v/>
      </c>
      <c r="AW81" s="340" t="str">
        <f t="shared" si="64"/>
        <v/>
      </c>
      <c r="AX81" s="340" t="str">
        <f t="shared" si="64"/>
        <v/>
      </c>
      <c r="AY81" s="340" t="str">
        <f t="shared" si="64"/>
        <v/>
      </c>
      <c r="AZ81" s="340" t="str">
        <f t="shared" si="64"/>
        <v/>
      </c>
      <c r="BA81" s="340" t="str">
        <f t="shared" si="64"/>
        <v/>
      </c>
      <c r="BB81" s="340" t="str">
        <f t="shared" si="64"/>
        <v/>
      </c>
      <c r="BC81" s="340" t="str">
        <f t="shared" si="64"/>
        <v/>
      </c>
      <c r="BD81" s="340" t="str">
        <f t="shared" si="64"/>
        <v/>
      </c>
      <c r="BE81" s="340" t="str">
        <f t="shared" si="64"/>
        <v/>
      </c>
      <c r="BF81" s="340" t="str">
        <f t="shared" si="64"/>
        <v/>
      </c>
      <c r="BG81" s="340" t="str">
        <f t="shared" si="64"/>
        <v/>
      </c>
      <c r="BH81" s="340" t="str">
        <f t="shared" si="64"/>
        <v>Euro area (19 countries) (2008) -2.12386365</v>
      </c>
      <c r="BI81" s="340" t="str">
        <f t="shared" si="64"/>
        <v/>
      </c>
      <c r="BJ81" s="340" t="str">
        <f t="shared" si="64"/>
        <v/>
      </c>
      <c r="BK81" s="340" t="str">
        <f t="shared" si="64"/>
        <v>Euro area (19 countries) (2011) -1.84242588</v>
      </c>
      <c r="BL81" s="340" t="str">
        <f t="shared" si="64"/>
        <v/>
      </c>
      <c r="BM81" s="340" t="str">
        <f t="shared" si="64"/>
        <v/>
      </c>
      <c r="BN81" s="340" t="str">
        <f t="shared" si="64"/>
        <v/>
      </c>
      <c r="BO81" s="340" t="str">
        <f t="shared" si="64"/>
        <v/>
      </c>
      <c r="BP81" s="340" t="str">
        <f t="shared" si="64"/>
        <v/>
      </c>
      <c r="BQ81" s="340" t="str">
        <f t="shared" si="64"/>
        <v/>
      </c>
      <c r="BR81" s="340" t="str">
        <f t="shared" si="64"/>
        <v/>
      </c>
      <c r="CA81" s="58" t="s">
        <v>1154</v>
      </c>
      <c r="CB81" s="58" t="e">
        <f>VLOOKUP(LEFT($CA81,LEN($CA81)-8),#REF!,MATCH(YEAR(DATE(LEFT(RIGHT($CA81,6),4),1,1)),$K$1:$BR$1,0),FALSE)</f>
        <v>#REF!</v>
      </c>
    </row>
    <row r="82" spans="1:80">
      <c r="J82" s="339"/>
      <c r="K82" s="333" t="str">
        <f t="shared" si="58"/>
        <v>Finland</v>
      </c>
      <c r="L82" s="339"/>
      <c r="M82" s="340" t="str">
        <f t="shared" ref="M82:AR82" si="65">IFERROR($K70&amp;" ("&amp;M$1&amp;") "&amp;ROUND(M70,8),"")</f>
        <v/>
      </c>
      <c r="N82" s="340" t="str">
        <f t="shared" si="65"/>
        <v/>
      </c>
      <c r="O82" s="340" t="str">
        <f t="shared" si="65"/>
        <v/>
      </c>
      <c r="P82" s="340" t="str">
        <f t="shared" si="65"/>
        <v/>
      </c>
      <c r="Q82" s="340" t="str">
        <f t="shared" si="65"/>
        <v/>
      </c>
      <c r="R82" s="340" t="str">
        <f t="shared" si="65"/>
        <v/>
      </c>
      <c r="S82" s="340" t="str">
        <f t="shared" si="65"/>
        <v/>
      </c>
      <c r="T82" s="340" t="str">
        <f t="shared" si="65"/>
        <v/>
      </c>
      <c r="U82" s="340" t="str">
        <f t="shared" si="65"/>
        <v/>
      </c>
      <c r="V82" s="340" t="str">
        <f t="shared" si="65"/>
        <v/>
      </c>
      <c r="W82" s="340" t="str">
        <f t="shared" si="65"/>
        <v/>
      </c>
      <c r="X82" s="340" t="str">
        <f t="shared" si="65"/>
        <v/>
      </c>
      <c r="Y82" s="340" t="str">
        <f t="shared" si="65"/>
        <v/>
      </c>
      <c r="Z82" s="340" t="str">
        <f t="shared" si="65"/>
        <v/>
      </c>
      <c r="AA82" s="340" t="str">
        <f t="shared" si="65"/>
        <v/>
      </c>
      <c r="AB82" s="340" t="str">
        <f t="shared" si="65"/>
        <v/>
      </c>
      <c r="AC82" s="340" t="str">
        <f t="shared" si="65"/>
        <v/>
      </c>
      <c r="AD82" s="340" t="str">
        <f t="shared" si="65"/>
        <v/>
      </c>
      <c r="AE82" s="340" t="str">
        <f t="shared" si="65"/>
        <v/>
      </c>
      <c r="AF82" s="340" t="str">
        <f t="shared" si="65"/>
        <v/>
      </c>
      <c r="AG82" s="340" t="str">
        <f t="shared" si="65"/>
        <v/>
      </c>
      <c r="AH82" s="340" t="str">
        <f t="shared" si="65"/>
        <v/>
      </c>
      <c r="AI82" s="340" t="str">
        <f t="shared" si="65"/>
        <v/>
      </c>
      <c r="AJ82" s="340" t="str">
        <f t="shared" si="65"/>
        <v/>
      </c>
      <c r="AK82" s="340" t="str">
        <f t="shared" si="65"/>
        <v/>
      </c>
      <c r="AL82" s="340" t="str">
        <f t="shared" si="65"/>
        <v/>
      </c>
      <c r="AM82" s="340" t="str">
        <f t="shared" si="65"/>
        <v/>
      </c>
      <c r="AN82" s="340" t="str">
        <f t="shared" si="65"/>
        <v/>
      </c>
      <c r="AO82" s="340" t="str">
        <f t="shared" si="65"/>
        <v/>
      </c>
      <c r="AP82" s="340" t="str">
        <f t="shared" si="65"/>
        <v/>
      </c>
      <c r="AQ82" s="340" t="str">
        <f t="shared" si="65"/>
        <v>Finland (1991) -9.69406173</v>
      </c>
      <c r="AR82" s="340" t="str">
        <f t="shared" si="65"/>
        <v/>
      </c>
      <c r="AS82" s="340" t="str">
        <f t="shared" ref="AS82:BR82" si="66">IFERROR($K70&amp;" ("&amp;AS$1&amp;") "&amp;ROUND(AS70,8),"")</f>
        <v/>
      </c>
      <c r="AT82" s="340" t="str">
        <f t="shared" si="66"/>
        <v/>
      </c>
      <c r="AU82" s="340" t="str">
        <f t="shared" si="66"/>
        <v/>
      </c>
      <c r="AV82" s="340" t="str">
        <f t="shared" si="66"/>
        <v/>
      </c>
      <c r="AW82" s="340" t="str">
        <f t="shared" si="66"/>
        <v/>
      </c>
      <c r="AX82" s="340" t="str">
        <f t="shared" si="66"/>
        <v/>
      </c>
      <c r="AY82" s="340" t="str">
        <f t="shared" si="66"/>
        <v/>
      </c>
      <c r="AZ82" s="340" t="str">
        <f t="shared" si="66"/>
        <v/>
      </c>
      <c r="BA82" s="340" t="str">
        <f t="shared" si="66"/>
        <v/>
      </c>
      <c r="BB82" s="340" t="str">
        <f t="shared" si="66"/>
        <v/>
      </c>
      <c r="BC82" s="340" t="str">
        <f t="shared" si="66"/>
        <v/>
      </c>
      <c r="BD82" s="340" t="str">
        <f t="shared" si="66"/>
        <v/>
      </c>
      <c r="BE82" s="340" t="str">
        <f t="shared" si="66"/>
        <v/>
      </c>
      <c r="BF82" s="340" t="str">
        <f t="shared" si="66"/>
        <v/>
      </c>
      <c r="BG82" s="340" t="str">
        <f t="shared" si="66"/>
        <v/>
      </c>
      <c r="BH82" s="340" t="str">
        <f t="shared" si="66"/>
        <v/>
      </c>
      <c r="BI82" s="340" t="str">
        <f t="shared" si="66"/>
        <v>Finland (2009) -2.70752123</v>
      </c>
      <c r="BJ82" s="340" t="str">
        <f t="shared" si="66"/>
        <v/>
      </c>
      <c r="BK82" s="340" t="str">
        <f t="shared" si="66"/>
        <v/>
      </c>
      <c r="BL82" s="340" t="str">
        <f t="shared" si="66"/>
        <v/>
      </c>
      <c r="BM82" s="340" t="str">
        <f t="shared" si="66"/>
        <v/>
      </c>
      <c r="BN82" s="340" t="str">
        <f t="shared" si="66"/>
        <v/>
      </c>
      <c r="BO82" s="340" t="str">
        <f t="shared" si="66"/>
        <v/>
      </c>
      <c r="BP82" s="340" t="str">
        <f t="shared" si="66"/>
        <v/>
      </c>
      <c r="BQ82" s="340" t="str">
        <f t="shared" si="66"/>
        <v/>
      </c>
      <c r="BR82" s="340" t="str">
        <f t="shared" si="66"/>
        <v/>
      </c>
      <c r="CA82" s="58" t="s">
        <v>1156</v>
      </c>
      <c r="CB82" s="58" t="e">
        <f>VLOOKUP(LEFT($CA82,LEN($CA82)-8),#REF!,MATCH(YEAR(DATE(LEFT(RIGHT($CA82,6),4),1,1)),$K$1:$BR$1,0),FALSE)</f>
        <v>#REF!</v>
      </c>
    </row>
    <row r="83" spans="1:80">
      <c r="J83" s="339"/>
      <c r="K83" s="333" t="str">
        <f t="shared" si="58"/>
        <v>Ireland</v>
      </c>
      <c r="L83" s="339"/>
      <c r="M83" s="340" t="str">
        <f t="shared" ref="M83:AR83" si="67">IFERROR($K71&amp;" ("&amp;M$1&amp;") "&amp;ROUND(M71,8),"")</f>
        <v/>
      </c>
      <c r="N83" s="340" t="str">
        <f t="shared" si="67"/>
        <v/>
      </c>
      <c r="O83" s="340" t="str">
        <f t="shared" si="67"/>
        <v/>
      </c>
      <c r="P83" s="340" t="str">
        <f t="shared" si="67"/>
        <v/>
      </c>
      <c r="Q83" s="340" t="str">
        <f t="shared" si="67"/>
        <v/>
      </c>
      <c r="R83" s="340" t="str">
        <f t="shared" si="67"/>
        <v/>
      </c>
      <c r="S83" s="340" t="str">
        <f t="shared" si="67"/>
        <v/>
      </c>
      <c r="T83" s="340" t="str">
        <f t="shared" si="67"/>
        <v/>
      </c>
      <c r="U83" s="340" t="str">
        <f t="shared" si="67"/>
        <v/>
      </c>
      <c r="V83" s="340" t="str">
        <f t="shared" si="67"/>
        <v/>
      </c>
      <c r="W83" s="340" t="str">
        <f t="shared" si="67"/>
        <v/>
      </c>
      <c r="X83" s="340" t="str">
        <f t="shared" si="67"/>
        <v/>
      </c>
      <c r="Y83" s="340" t="str">
        <f t="shared" si="67"/>
        <v/>
      </c>
      <c r="Z83" s="340" t="str">
        <f t="shared" si="67"/>
        <v/>
      </c>
      <c r="AA83" s="340" t="str">
        <f t="shared" si="67"/>
        <v/>
      </c>
      <c r="AB83" s="340" t="str">
        <f t="shared" si="67"/>
        <v/>
      </c>
      <c r="AC83" s="340" t="str">
        <f t="shared" si="67"/>
        <v/>
      </c>
      <c r="AD83" s="340" t="str">
        <f t="shared" si="67"/>
        <v/>
      </c>
      <c r="AE83" s="340" t="str">
        <f t="shared" si="67"/>
        <v/>
      </c>
      <c r="AF83" s="340" t="str">
        <f t="shared" si="67"/>
        <v/>
      </c>
      <c r="AG83" s="340" t="str">
        <f t="shared" si="67"/>
        <v/>
      </c>
      <c r="AH83" s="340" t="str">
        <f t="shared" si="67"/>
        <v>Ireland (1982) -6.9117586</v>
      </c>
      <c r="AI83" s="340" t="str">
        <f t="shared" si="67"/>
        <v/>
      </c>
      <c r="AJ83" s="340" t="str">
        <f t="shared" si="67"/>
        <v/>
      </c>
      <c r="AK83" s="340" t="str">
        <f t="shared" si="67"/>
        <v/>
      </c>
      <c r="AL83" s="340" t="str">
        <f t="shared" si="67"/>
        <v/>
      </c>
      <c r="AM83" s="340" t="str">
        <f t="shared" si="67"/>
        <v/>
      </c>
      <c r="AN83" s="340" t="str">
        <f t="shared" si="67"/>
        <v/>
      </c>
      <c r="AO83" s="340" t="str">
        <f t="shared" si="67"/>
        <v/>
      </c>
      <c r="AP83" s="340" t="str">
        <f t="shared" si="67"/>
        <v/>
      </c>
      <c r="AQ83" s="340" t="str">
        <f t="shared" si="67"/>
        <v/>
      </c>
      <c r="AR83" s="340" t="str">
        <f t="shared" si="67"/>
        <v/>
      </c>
      <c r="AS83" s="340" t="str">
        <f t="shared" ref="AS83:BR83" si="68">IFERROR($K71&amp;" ("&amp;AS$1&amp;") "&amp;ROUND(AS71,8),"")</f>
        <v/>
      </c>
      <c r="AT83" s="340" t="str">
        <f t="shared" si="68"/>
        <v/>
      </c>
      <c r="AU83" s="340" t="str">
        <f t="shared" si="68"/>
        <v/>
      </c>
      <c r="AV83" s="340" t="str">
        <f t="shared" si="68"/>
        <v/>
      </c>
      <c r="AW83" s="340" t="str">
        <f t="shared" si="68"/>
        <v/>
      </c>
      <c r="AX83" s="340" t="str">
        <f t="shared" si="68"/>
        <v/>
      </c>
      <c r="AY83" s="340" t="str">
        <f t="shared" si="68"/>
        <v/>
      </c>
      <c r="AZ83" s="340" t="str">
        <f t="shared" si="68"/>
        <v/>
      </c>
      <c r="BA83" s="340" t="str">
        <f t="shared" si="68"/>
        <v/>
      </c>
      <c r="BB83" s="340" t="str">
        <f t="shared" si="68"/>
        <v/>
      </c>
      <c r="BC83" s="340" t="str">
        <f t="shared" si="68"/>
        <v/>
      </c>
      <c r="BD83" s="340" t="str">
        <f t="shared" si="68"/>
        <v/>
      </c>
      <c r="BE83" s="340" t="str">
        <f t="shared" si="68"/>
        <v/>
      </c>
      <c r="BF83" s="340" t="str">
        <f t="shared" si="68"/>
        <v/>
      </c>
      <c r="BG83" s="340" t="str">
        <f t="shared" si="68"/>
        <v/>
      </c>
      <c r="BH83" s="340" t="str">
        <f t="shared" si="68"/>
        <v>Ireland (2008) -6.11332008</v>
      </c>
      <c r="BI83" s="340" t="str">
        <f t="shared" si="68"/>
        <v/>
      </c>
      <c r="BJ83" s="340" t="str">
        <f t="shared" si="68"/>
        <v/>
      </c>
      <c r="BK83" s="340" t="str">
        <f t="shared" si="68"/>
        <v/>
      </c>
      <c r="BL83" s="340" t="str">
        <f t="shared" si="68"/>
        <v/>
      </c>
      <c r="BM83" s="340" t="str">
        <f t="shared" si="68"/>
        <v/>
      </c>
      <c r="BN83" s="340" t="str">
        <f t="shared" si="68"/>
        <v/>
      </c>
      <c r="BO83" s="340" t="str">
        <f t="shared" si="68"/>
        <v/>
      </c>
      <c r="BP83" s="340" t="str">
        <f t="shared" si="68"/>
        <v/>
      </c>
      <c r="BQ83" s="340" t="str">
        <f t="shared" si="68"/>
        <v/>
      </c>
      <c r="BR83" s="340" t="str">
        <f t="shared" si="68"/>
        <v/>
      </c>
    </row>
    <row r="84" spans="1:80">
      <c r="A84" s="188"/>
      <c r="J84" s="339"/>
      <c r="K84" s="333" t="str">
        <f t="shared" si="58"/>
        <v>Luxembourg</v>
      </c>
      <c r="L84" s="339"/>
      <c r="M84" s="340" t="str">
        <f t="shared" ref="M84:AR84" si="69">IFERROR($K72&amp;" ("&amp;M$1&amp;") "&amp;ROUND(M72,8),"")</f>
        <v/>
      </c>
      <c r="N84" s="340" t="str">
        <f t="shared" si="69"/>
        <v/>
      </c>
      <c r="O84" s="340" t="str">
        <f t="shared" si="69"/>
        <v/>
      </c>
      <c r="P84" s="340" t="str">
        <f t="shared" si="69"/>
        <v/>
      </c>
      <c r="Q84" s="340" t="str">
        <f t="shared" si="69"/>
        <v/>
      </c>
      <c r="R84" s="340" t="str">
        <f t="shared" si="69"/>
        <v/>
      </c>
      <c r="S84" s="340" t="str">
        <f t="shared" si="69"/>
        <v/>
      </c>
      <c r="T84" s="340" t="str">
        <f t="shared" si="69"/>
        <v/>
      </c>
      <c r="U84" s="340" t="str">
        <f t="shared" si="69"/>
        <v/>
      </c>
      <c r="V84" s="340" t="str">
        <f t="shared" si="69"/>
        <v/>
      </c>
      <c r="W84" s="340" t="str">
        <f t="shared" si="69"/>
        <v/>
      </c>
      <c r="X84" s="340" t="str">
        <f t="shared" si="69"/>
        <v/>
      </c>
      <c r="Y84" s="340" t="str">
        <f t="shared" si="69"/>
        <v/>
      </c>
      <c r="Z84" s="340" t="str">
        <f t="shared" si="69"/>
        <v/>
      </c>
      <c r="AA84" s="340" t="str">
        <f t="shared" si="69"/>
        <v/>
      </c>
      <c r="AB84" s="340" t="str">
        <f t="shared" si="69"/>
        <v/>
      </c>
      <c r="AC84" s="340" t="str">
        <f t="shared" si="69"/>
        <v/>
      </c>
      <c r="AD84" s="340" t="str">
        <f t="shared" si="69"/>
        <v/>
      </c>
      <c r="AE84" s="340" t="str">
        <f t="shared" si="69"/>
        <v/>
      </c>
      <c r="AF84" s="340" t="str">
        <f t="shared" si="69"/>
        <v/>
      </c>
      <c r="AG84" s="340" t="str">
        <f t="shared" si="69"/>
        <v/>
      </c>
      <c r="AH84" s="340" t="str">
        <f t="shared" si="69"/>
        <v/>
      </c>
      <c r="AI84" s="340" t="str">
        <f t="shared" si="69"/>
        <v/>
      </c>
      <c r="AJ84" s="340" t="str">
        <f t="shared" si="69"/>
        <v/>
      </c>
      <c r="AK84" s="340" t="str">
        <f t="shared" si="69"/>
        <v/>
      </c>
      <c r="AL84" s="340" t="str">
        <f t="shared" si="69"/>
        <v/>
      </c>
      <c r="AM84" s="340" t="str">
        <f t="shared" si="69"/>
        <v/>
      </c>
      <c r="AN84" s="340" t="str">
        <f t="shared" si="69"/>
        <v/>
      </c>
      <c r="AO84" s="340" t="str">
        <f t="shared" si="69"/>
        <v/>
      </c>
      <c r="AP84" s="340" t="str">
        <f t="shared" si="69"/>
        <v/>
      </c>
      <c r="AQ84" s="340" t="str">
        <f t="shared" si="69"/>
        <v/>
      </c>
      <c r="AR84" s="340" t="str">
        <f t="shared" si="69"/>
        <v>Luxembourg (1992) -2.3482596</v>
      </c>
      <c r="AS84" s="340" t="str">
        <f t="shared" ref="AS84:BR84" si="70">IFERROR($K72&amp;" ("&amp;AS$1&amp;") "&amp;ROUND(AS72,8),"")</f>
        <v/>
      </c>
      <c r="AT84" s="340" t="str">
        <f t="shared" si="70"/>
        <v/>
      </c>
      <c r="AU84" s="340" t="str">
        <f t="shared" si="70"/>
        <v/>
      </c>
      <c r="AV84" s="340" t="str">
        <f t="shared" si="70"/>
        <v/>
      </c>
      <c r="AW84" s="340" t="str">
        <f t="shared" si="70"/>
        <v/>
      </c>
      <c r="AX84" s="340" t="str">
        <f t="shared" si="70"/>
        <v/>
      </c>
      <c r="AY84" s="340" t="str">
        <f t="shared" si="70"/>
        <v/>
      </c>
      <c r="AZ84" s="340" t="str">
        <f t="shared" si="70"/>
        <v/>
      </c>
      <c r="BA84" s="340" t="str">
        <f t="shared" si="70"/>
        <v/>
      </c>
      <c r="BB84" s="340" t="str">
        <f t="shared" si="70"/>
        <v/>
      </c>
      <c r="BC84" s="340" t="str">
        <f t="shared" si="70"/>
        <v/>
      </c>
      <c r="BD84" s="340" t="str">
        <f t="shared" si="70"/>
        <v/>
      </c>
      <c r="BE84" s="340" t="str">
        <f t="shared" si="70"/>
        <v/>
      </c>
      <c r="BF84" s="340" t="str">
        <f t="shared" si="70"/>
        <v/>
      </c>
      <c r="BG84" s="340" t="str">
        <f t="shared" si="70"/>
        <v/>
      </c>
      <c r="BH84" s="340" t="str">
        <f t="shared" si="70"/>
        <v/>
      </c>
      <c r="BI84" s="340" t="str">
        <f t="shared" si="70"/>
        <v/>
      </c>
      <c r="BJ84" s="340" t="str">
        <f t="shared" si="70"/>
        <v/>
      </c>
      <c r="BK84" s="340" t="str">
        <f t="shared" si="70"/>
        <v/>
      </c>
      <c r="BL84" s="340" t="str">
        <f t="shared" si="70"/>
        <v/>
      </c>
      <c r="BM84" s="340" t="str">
        <f t="shared" si="70"/>
        <v/>
      </c>
      <c r="BN84" s="340" t="str">
        <f t="shared" si="70"/>
        <v/>
      </c>
      <c r="BO84" s="340" t="str">
        <f t="shared" si="70"/>
        <v/>
      </c>
      <c r="BP84" s="340" t="str">
        <f t="shared" si="70"/>
        <v/>
      </c>
      <c r="BQ84" s="340" t="str">
        <f t="shared" si="70"/>
        <v/>
      </c>
      <c r="BR84" s="340" t="str">
        <f t="shared" si="70"/>
        <v/>
      </c>
      <c r="CA84" s="58" t="s">
        <v>1178</v>
      </c>
    </row>
    <row r="85" spans="1:80">
      <c r="J85" s="339"/>
      <c r="K85" s="333" t="str">
        <f t="shared" si="58"/>
        <v>Netherlands</v>
      </c>
      <c r="L85" s="339"/>
      <c r="M85" s="340" t="str">
        <f t="shared" ref="M85:AR85" si="71">IFERROR($K73&amp;" ("&amp;M$1&amp;") "&amp;ROUND(M73,8),"")</f>
        <v/>
      </c>
      <c r="N85" s="340" t="str">
        <f t="shared" si="71"/>
        <v/>
      </c>
      <c r="O85" s="340" t="str">
        <f t="shared" si="71"/>
        <v/>
      </c>
      <c r="P85" s="340" t="str">
        <f t="shared" si="71"/>
        <v/>
      </c>
      <c r="Q85" s="340" t="str">
        <f t="shared" si="71"/>
        <v/>
      </c>
      <c r="R85" s="340" t="str">
        <f t="shared" si="71"/>
        <v/>
      </c>
      <c r="S85" s="340" t="str">
        <f t="shared" si="71"/>
        <v/>
      </c>
      <c r="T85" s="340" t="str">
        <f t="shared" si="71"/>
        <v/>
      </c>
      <c r="U85" s="340" t="str">
        <f t="shared" si="71"/>
        <v/>
      </c>
      <c r="V85" s="340" t="str">
        <f t="shared" si="71"/>
        <v/>
      </c>
      <c r="W85" s="340" t="str">
        <f t="shared" si="71"/>
        <v/>
      </c>
      <c r="X85" s="340" t="str">
        <f t="shared" si="71"/>
        <v/>
      </c>
      <c r="Y85" s="340" t="str">
        <f t="shared" si="71"/>
        <v/>
      </c>
      <c r="Z85" s="340" t="str">
        <f t="shared" si="71"/>
        <v/>
      </c>
      <c r="AA85" s="340" t="str">
        <f t="shared" si="71"/>
        <v/>
      </c>
      <c r="AB85" s="340" t="str">
        <f t="shared" si="71"/>
        <v/>
      </c>
      <c r="AC85" s="340" t="str">
        <f t="shared" si="71"/>
        <v/>
      </c>
      <c r="AD85" s="340" t="str">
        <f t="shared" si="71"/>
        <v/>
      </c>
      <c r="AE85" s="340" t="str">
        <f t="shared" si="71"/>
        <v/>
      </c>
      <c r="AF85" s="340" t="str">
        <f t="shared" si="71"/>
        <v/>
      </c>
      <c r="AG85" s="340" t="str">
        <f t="shared" si="71"/>
        <v>Netherlands (1981) -3.79704221</v>
      </c>
      <c r="AH85" s="340" t="str">
        <f t="shared" si="71"/>
        <v/>
      </c>
      <c r="AI85" s="340" t="str">
        <f t="shared" si="71"/>
        <v/>
      </c>
      <c r="AJ85" s="340" t="str">
        <f t="shared" si="71"/>
        <v/>
      </c>
      <c r="AK85" s="340" t="str">
        <f t="shared" si="71"/>
        <v/>
      </c>
      <c r="AL85" s="340" t="str">
        <f t="shared" si="71"/>
        <v/>
      </c>
      <c r="AM85" s="340" t="str">
        <f t="shared" si="71"/>
        <v/>
      </c>
      <c r="AN85" s="340" t="str">
        <f t="shared" si="71"/>
        <v/>
      </c>
      <c r="AO85" s="340" t="str">
        <f t="shared" si="71"/>
        <v/>
      </c>
      <c r="AP85" s="340" t="str">
        <f t="shared" si="71"/>
        <v/>
      </c>
      <c r="AQ85" s="340" t="str">
        <f t="shared" si="71"/>
        <v/>
      </c>
      <c r="AR85" s="340" t="str">
        <f t="shared" si="71"/>
        <v/>
      </c>
      <c r="AS85" s="340" t="str">
        <f t="shared" ref="AS85:BR85" si="72">IFERROR($K73&amp;" ("&amp;AS$1&amp;") "&amp;ROUND(AS73,8),"")</f>
        <v/>
      </c>
      <c r="AT85" s="340" t="str">
        <f t="shared" si="72"/>
        <v/>
      </c>
      <c r="AU85" s="340" t="str">
        <f t="shared" si="72"/>
        <v/>
      </c>
      <c r="AV85" s="340" t="str">
        <f t="shared" si="72"/>
        <v/>
      </c>
      <c r="AW85" s="340" t="str">
        <f t="shared" si="72"/>
        <v/>
      </c>
      <c r="AX85" s="340" t="str">
        <f t="shared" si="72"/>
        <v/>
      </c>
      <c r="AY85" s="340" t="str">
        <f t="shared" si="72"/>
        <v/>
      </c>
      <c r="AZ85" s="340" t="str">
        <f t="shared" si="72"/>
        <v/>
      </c>
      <c r="BA85" s="340" t="str">
        <f t="shared" si="72"/>
        <v/>
      </c>
      <c r="BB85" s="340" t="str">
        <f t="shared" si="72"/>
        <v/>
      </c>
      <c r="BC85" s="340" t="str">
        <f t="shared" si="72"/>
        <v/>
      </c>
      <c r="BD85" s="340" t="str">
        <f t="shared" si="72"/>
        <v/>
      </c>
      <c r="BE85" s="340" t="str">
        <f t="shared" si="72"/>
        <v/>
      </c>
      <c r="BF85" s="340" t="str">
        <f t="shared" si="72"/>
        <v/>
      </c>
      <c r="BG85" s="340" t="str">
        <f t="shared" si="72"/>
        <v/>
      </c>
      <c r="BH85" s="340" t="str">
        <f t="shared" si="72"/>
        <v/>
      </c>
      <c r="BI85" s="340" t="str">
        <f t="shared" si="72"/>
        <v>Netherlands (2009) -3.77232186</v>
      </c>
      <c r="BJ85" s="340" t="str">
        <f t="shared" si="72"/>
        <v/>
      </c>
      <c r="BK85" s="340" t="str">
        <f t="shared" si="72"/>
        <v/>
      </c>
      <c r="BL85" s="340" t="str">
        <f t="shared" si="72"/>
        <v>Netherlands (2012) -2.0942104</v>
      </c>
      <c r="BM85" s="340" t="str">
        <f t="shared" si="72"/>
        <v/>
      </c>
      <c r="BN85" s="340" t="str">
        <f t="shared" si="72"/>
        <v/>
      </c>
      <c r="BO85" s="340" t="str">
        <f t="shared" si="72"/>
        <v/>
      </c>
      <c r="BP85" s="340" t="str">
        <f t="shared" si="72"/>
        <v/>
      </c>
      <c r="BQ85" s="340" t="str">
        <f t="shared" si="72"/>
        <v/>
      </c>
      <c r="BR85" s="340" t="str">
        <f t="shared" si="72"/>
        <v/>
      </c>
      <c r="CA85" s="58" t="s">
        <v>1141</v>
      </c>
      <c r="CB85" s="58">
        <v>1.0121690130533212</v>
      </c>
    </row>
    <row r="86" spans="1:80">
      <c r="J86" s="334"/>
      <c r="K86" s="333" t="str">
        <f t="shared" si="58"/>
        <v>Portugal</v>
      </c>
      <c r="L86" s="339"/>
      <c r="M86" s="340" t="str">
        <f t="shared" ref="M86:AR86" si="73">IFERROR($K74&amp;" ("&amp;M$1&amp;") "&amp;ROUND(M74,8),"")</f>
        <v/>
      </c>
      <c r="N86" s="340" t="str">
        <f t="shared" si="73"/>
        <v/>
      </c>
      <c r="O86" s="340" t="str">
        <f t="shared" si="73"/>
        <v/>
      </c>
      <c r="P86" s="340" t="str">
        <f t="shared" si="73"/>
        <v/>
      </c>
      <c r="Q86" s="340" t="str">
        <f t="shared" si="73"/>
        <v/>
      </c>
      <c r="R86" s="340" t="str">
        <f t="shared" si="73"/>
        <v/>
      </c>
      <c r="S86" s="340" t="str">
        <f t="shared" si="73"/>
        <v/>
      </c>
      <c r="T86" s="340" t="str">
        <f t="shared" si="73"/>
        <v/>
      </c>
      <c r="U86" s="340" t="str">
        <f t="shared" si="73"/>
        <v/>
      </c>
      <c r="V86" s="340" t="str">
        <f t="shared" si="73"/>
        <v/>
      </c>
      <c r="W86" s="340" t="str">
        <f t="shared" si="73"/>
        <v/>
      </c>
      <c r="X86" s="340" t="str">
        <f t="shared" si="73"/>
        <v/>
      </c>
      <c r="Y86" s="340" t="str">
        <f t="shared" si="73"/>
        <v/>
      </c>
      <c r="Z86" s="340" t="str">
        <f t="shared" si="73"/>
        <v/>
      </c>
      <c r="AA86" s="340" t="str">
        <f t="shared" si="73"/>
        <v>Portugal (1975) -5.36093855</v>
      </c>
      <c r="AB86" s="340" t="str">
        <f t="shared" si="73"/>
        <v/>
      </c>
      <c r="AC86" s="340" t="str">
        <f t="shared" si="73"/>
        <v/>
      </c>
      <c r="AD86" s="340" t="str">
        <f t="shared" si="73"/>
        <v/>
      </c>
      <c r="AE86" s="340" t="str">
        <f t="shared" si="73"/>
        <v/>
      </c>
      <c r="AF86" s="340" t="str">
        <f t="shared" si="73"/>
        <v/>
      </c>
      <c r="AG86" s="340" t="str">
        <f t="shared" si="73"/>
        <v/>
      </c>
      <c r="AH86" s="340" t="str">
        <f t="shared" si="73"/>
        <v/>
      </c>
      <c r="AI86" s="340" t="str">
        <f t="shared" si="73"/>
        <v/>
      </c>
      <c r="AJ86" s="340" t="str">
        <f t="shared" si="73"/>
        <v/>
      </c>
      <c r="AK86" s="340" t="str">
        <f t="shared" si="73"/>
        <v/>
      </c>
      <c r="AL86" s="340" t="str">
        <f t="shared" si="73"/>
        <v/>
      </c>
      <c r="AM86" s="340" t="str">
        <f t="shared" si="73"/>
        <v/>
      </c>
      <c r="AN86" s="340" t="str">
        <f t="shared" si="73"/>
        <v/>
      </c>
      <c r="AO86" s="340" t="str">
        <f t="shared" si="73"/>
        <v/>
      </c>
      <c r="AP86" s="340" t="str">
        <f t="shared" si="73"/>
        <v/>
      </c>
      <c r="AQ86" s="340" t="str">
        <f t="shared" si="73"/>
        <v/>
      </c>
      <c r="AR86" s="340" t="str">
        <f t="shared" si="73"/>
        <v/>
      </c>
      <c r="AS86" s="340" t="str">
        <f t="shared" ref="AS86:BR86" si="74">IFERROR($K74&amp;" ("&amp;AS$1&amp;") "&amp;ROUND(AS74,8),"")</f>
        <v/>
      </c>
      <c r="AT86" s="340" t="str">
        <f t="shared" si="74"/>
        <v/>
      </c>
      <c r="AU86" s="340" t="str">
        <f t="shared" si="74"/>
        <v/>
      </c>
      <c r="AV86" s="340" t="str">
        <f t="shared" si="74"/>
        <v/>
      </c>
      <c r="AW86" s="340" t="str">
        <f t="shared" si="74"/>
        <v/>
      </c>
      <c r="AX86" s="340" t="str">
        <f t="shared" si="74"/>
        <v/>
      </c>
      <c r="AY86" s="340" t="str">
        <f t="shared" si="74"/>
        <v/>
      </c>
      <c r="AZ86" s="340" t="str">
        <f t="shared" si="74"/>
        <v/>
      </c>
      <c r="BA86" s="340" t="str">
        <f t="shared" si="74"/>
        <v/>
      </c>
      <c r="BB86" s="340" t="str">
        <f t="shared" si="74"/>
        <v/>
      </c>
      <c r="BC86" s="340" t="str">
        <f t="shared" si="74"/>
        <v/>
      </c>
      <c r="BD86" s="340" t="str">
        <f t="shared" si="74"/>
        <v/>
      </c>
      <c r="BE86" s="340" t="str">
        <f t="shared" si="74"/>
        <v/>
      </c>
      <c r="BF86" s="340" t="str">
        <f t="shared" si="74"/>
        <v/>
      </c>
      <c r="BG86" s="340" t="str">
        <f t="shared" si="74"/>
        <v/>
      </c>
      <c r="BH86" s="340" t="str">
        <f t="shared" si="74"/>
        <v/>
      </c>
      <c r="BI86" s="340" t="str">
        <f t="shared" si="74"/>
        <v>Portugal (2009) -9.98679043</v>
      </c>
      <c r="BJ86" s="340" t="str">
        <f t="shared" si="74"/>
        <v/>
      </c>
      <c r="BK86" s="340" t="str">
        <f t="shared" si="74"/>
        <v>Portugal (2011) -9.9912025</v>
      </c>
      <c r="BL86" s="340" t="str">
        <f t="shared" si="74"/>
        <v/>
      </c>
      <c r="BM86" s="340" t="str">
        <f t="shared" si="74"/>
        <v/>
      </c>
      <c r="BN86" s="340" t="str">
        <f t="shared" si="74"/>
        <v/>
      </c>
      <c r="BO86" s="340" t="str">
        <f t="shared" si="74"/>
        <v/>
      </c>
      <c r="BP86" s="340" t="str">
        <f t="shared" si="74"/>
        <v/>
      </c>
      <c r="BQ86" s="340" t="str">
        <f t="shared" si="74"/>
        <v/>
      </c>
      <c r="BR86" s="340" t="str">
        <f t="shared" si="74"/>
        <v/>
      </c>
      <c r="CA86" s="58" t="s">
        <v>1170</v>
      </c>
      <c r="CB86" s="58" t="e">
        <f>VLOOKUP(LEFT($CA86,LEN($CA86)-8),#REF!,MATCH(YEAR(DATE(LEFT(RIGHT($CA86,6),4),1,1)),$K$1:$BR$1,0),FALSE)</f>
        <v>#REF!</v>
      </c>
    </row>
    <row r="87" spans="1:80">
      <c r="CA87" s="58" t="s">
        <v>1143</v>
      </c>
      <c r="CB87" s="58" t="e">
        <f>VLOOKUP(LEFT($CA87,LEN($CA87)-8),#REF!,MATCH(YEAR(DATE(LEFT(RIGHT($CA87,6),4),1,1)),$K$1:$BR$1,0),FALSE)</f>
        <v>#REF!</v>
      </c>
    </row>
    <row r="88" spans="1:80">
      <c r="CA88" s="58" t="s">
        <v>1176</v>
      </c>
      <c r="CB88" s="58" t="e">
        <f>VLOOKUP(LEFT($CA88,LEN($CA88)-8),#REF!,MATCH(YEAR(DATE(LEFT(RIGHT($CA88,6),4),1,1)),$K$1:$BR$1,0),FALSE)</f>
        <v>#REF!</v>
      </c>
    </row>
    <row r="89" spans="1:80">
      <c r="CA89" s="58" t="s">
        <v>1148</v>
      </c>
      <c r="CB89" s="58" t="e">
        <f>VLOOKUP(LEFT($CA89,LEN($CA89)-8),#REF!,MATCH(YEAR(DATE(LEFT(RIGHT($CA89,6),4),1,1)),$K$1:$BR$1,0),FALSE)</f>
        <v>#REF!</v>
      </c>
    </row>
    <row r="90" spans="1:80">
      <c r="J90" s="58" t="s">
        <v>1128</v>
      </c>
      <c r="CA90" s="58" t="s">
        <v>1172</v>
      </c>
      <c r="CB90" s="58" t="e">
        <f>VLOOKUP(LEFT($CA90,LEN($CA90)-8),#REF!,MATCH(YEAR(DATE(LEFT(RIGHT($CA90,6),4),1,1)),$K$1:$BR$1,0),FALSE)</f>
        <v>#REF!</v>
      </c>
    </row>
    <row r="91" spans="1:80">
      <c r="J91" s="58" t="s">
        <v>1035</v>
      </c>
      <c r="K91" s="58" t="s">
        <v>1118</v>
      </c>
      <c r="L91" s="58">
        <v>1960</v>
      </c>
      <c r="M91" s="58">
        <v>1961</v>
      </c>
      <c r="N91" s="58">
        <v>1962</v>
      </c>
      <c r="O91" s="58">
        <v>1963</v>
      </c>
      <c r="P91" s="58">
        <v>1964</v>
      </c>
      <c r="Q91" s="58">
        <v>1965</v>
      </c>
      <c r="R91" s="58">
        <v>1966</v>
      </c>
      <c r="S91" s="58">
        <v>1967</v>
      </c>
      <c r="T91" s="58">
        <v>1968</v>
      </c>
      <c r="U91" s="58">
        <v>1969</v>
      </c>
      <c r="V91" s="58">
        <v>1970</v>
      </c>
      <c r="W91" s="58">
        <v>1971</v>
      </c>
      <c r="X91" s="58">
        <v>1972</v>
      </c>
      <c r="Y91" s="58">
        <v>1973</v>
      </c>
      <c r="Z91" s="58">
        <v>1974</v>
      </c>
      <c r="AA91" s="58">
        <v>1975</v>
      </c>
      <c r="AB91" s="58">
        <v>1976</v>
      </c>
      <c r="AC91" s="58">
        <v>1977</v>
      </c>
      <c r="AD91" s="58">
        <v>1978</v>
      </c>
      <c r="AE91" s="58">
        <v>1979</v>
      </c>
      <c r="AF91" s="58">
        <v>1980</v>
      </c>
      <c r="AG91" s="58">
        <v>1981</v>
      </c>
      <c r="AH91" s="58">
        <v>1982</v>
      </c>
      <c r="AI91" s="58">
        <v>1983</v>
      </c>
      <c r="AJ91" s="58">
        <v>1984</v>
      </c>
      <c r="AK91" s="58">
        <v>1985</v>
      </c>
      <c r="AL91" s="58">
        <v>1986</v>
      </c>
      <c r="AM91" s="58">
        <v>1987</v>
      </c>
      <c r="AN91" s="58">
        <v>1988</v>
      </c>
      <c r="AO91" s="58">
        <v>1989</v>
      </c>
      <c r="AP91" s="58">
        <v>1990</v>
      </c>
      <c r="AQ91" s="58">
        <v>1991</v>
      </c>
      <c r="AR91" s="58">
        <v>1992</v>
      </c>
      <c r="AS91" s="58">
        <v>1993</v>
      </c>
      <c r="AT91" s="58">
        <v>1994</v>
      </c>
      <c r="AU91" s="58">
        <v>1995</v>
      </c>
      <c r="AV91" s="58">
        <v>1996</v>
      </c>
      <c r="AW91" s="58">
        <v>1997</v>
      </c>
      <c r="AX91" s="58">
        <v>1998</v>
      </c>
      <c r="AY91" s="58">
        <v>1999</v>
      </c>
      <c r="AZ91" s="58">
        <v>2000</v>
      </c>
      <c r="BA91" s="58">
        <v>2001</v>
      </c>
      <c r="BB91" s="58">
        <v>2002</v>
      </c>
      <c r="BC91" s="58">
        <v>2003</v>
      </c>
      <c r="BD91" s="58">
        <v>2004</v>
      </c>
      <c r="BE91" s="58">
        <v>2005</v>
      </c>
      <c r="BF91" s="58">
        <v>2006</v>
      </c>
      <c r="BG91" s="58">
        <v>2007</v>
      </c>
      <c r="BH91" s="58">
        <v>2008</v>
      </c>
      <c r="BI91" s="58">
        <v>2009</v>
      </c>
      <c r="BJ91" s="58">
        <v>2010</v>
      </c>
      <c r="BK91" s="58">
        <v>2011</v>
      </c>
      <c r="BL91" s="58">
        <v>2012</v>
      </c>
      <c r="BM91" s="58">
        <v>2013</v>
      </c>
      <c r="BN91" s="58">
        <v>2014</v>
      </c>
      <c r="BO91" s="58">
        <v>2015</v>
      </c>
      <c r="BP91" s="58">
        <v>2016</v>
      </c>
      <c r="BQ91" s="58">
        <v>2017</v>
      </c>
      <c r="BR91" s="58">
        <v>2018</v>
      </c>
      <c r="CA91" s="58" t="s">
        <v>1144</v>
      </c>
      <c r="CB91" s="58" t="e">
        <f>VLOOKUP(LEFT($CA91,LEN($CA91)-8),#REF!,MATCH(YEAR(DATE(LEFT(RIGHT($CA91,6),4),1,1)),$K$1:$BR$1,0),FALSE)</f>
        <v>#REF!</v>
      </c>
    </row>
    <row r="92" spans="1:80">
      <c r="J92" s="58" t="s">
        <v>103</v>
      </c>
      <c r="L92" s="58">
        <v>15675.94</v>
      </c>
      <c r="M92" s="58">
        <v>17648.29</v>
      </c>
      <c r="N92" s="58">
        <v>18131.95</v>
      </c>
      <c r="O92" s="58">
        <v>18756.239999999998</v>
      </c>
      <c r="P92" s="58">
        <v>20553.66</v>
      </c>
      <c r="Q92" s="58">
        <v>21620.44</v>
      </c>
      <c r="R92" s="58">
        <v>23531.06</v>
      </c>
      <c r="S92" s="58">
        <v>23548.210000000003</v>
      </c>
      <c r="T92" s="58">
        <v>24220.52</v>
      </c>
      <c r="U92" s="58">
        <v>25410.799999999999</v>
      </c>
      <c r="V92" s="58">
        <v>27904.54</v>
      </c>
      <c r="W92" s="58">
        <v>31752.7</v>
      </c>
      <c r="X92" s="58">
        <v>35606.699999999997</v>
      </c>
      <c r="Y92" s="58">
        <v>35731.020000000004</v>
      </c>
      <c r="Z92" s="58">
        <v>37149.07</v>
      </c>
      <c r="AA92" s="58">
        <v>35309.49</v>
      </c>
      <c r="AB92" s="58">
        <v>36657.61</v>
      </c>
      <c r="AC92" s="58">
        <v>39931.910000000003</v>
      </c>
      <c r="AD92" s="58">
        <v>37347.299999999996</v>
      </c>
      <c r="AE92" s="58">
        <v>39523.130000000005</v>
      </c>
      <c r="AF92" s="58">
        <v>40836.44</v>
      </c>
      <c r="AG92" s="58">
        <v>40813.61</v>
      </c>
      <c r="AH92" s="58">
        <v>37415.96</v>
      </c>
      <c r="AI92" s="58">
        <v>37255.1</v>
      </c>
      <c r="AJ92" s="58">
        <v>37163.780000000006</v>
      </c>
      <c r="AK92" s="58">
        <v>39461.089999999997</v>
      </c>
      <c r="AL92" s="58">
        <v>40205.339999999997</v>
      </c>
      <c r="AM92" s="58">
        <v>41962.5</v>
      </c>
      <c r="AN92" s="58">
        <v>44925.48</v>
      </c>
      <c r="AO92" s="58">
        <v>46929.57</v>
      </c>
      <c r="AP92" s="58">
        <v>49507.11</v>
      </c>
      <c r="AQ92" s="58">
        <v>53625.93</v>
      </c>
      <c r="AR92" s="58">
        <v>53699.37</v>
      </c>
      <c r="AS92" s="58">
        <v>53042.13</v>
      </c>
      <c r="AT92" s="58">
        <v>55771.57</v>
      </c>
      <c r="AU92" s="58">
        <v>55878.619999999995</v>
      </c>
      <c r="AV92" s="58">
        <v>58323.72</v>
      </c>
      <c r="AW92" s="58">
        <v>58755.37</v>
      </c>
      <c r="AX92" s="58">
        <v>60770.63</v>
      </c>
      <c r="AY92" s="58">
        <v>61515.5</v>
      </c>
      <c r="AZ92" s="58">
        <v>65100.99</v>
      </c>
      <c r="BA92" s="58">
        <v>64378</v>
      </c>
      <c r="BB92" s="58">
        <v>62533.11</v>
      </c>
      <c r="BC92" s="58">
        <v>64936.11</v>
      </c>
      <c r="BD92" s="58">
        <v>65546.899999999994</v>
      </c>
      <c r="BE92" s="58">
        <v>65712.590000000011</v>
      </c>
      <c r="BF92" s="58">
        <v>66468.75</v>
      </c>
      <c r="BG92" s="58">
        <v>69555.76999999999</v>
      </c>
      <c r="BH92" s="58">
        <v>70673.45</v>
      </c>
      <c r="BI92" s="58">
        <v>65600.77</v>
      </c>
      <c r="BJ92" s="58">
        <v>63903.979999999996</v>
      </c>
      <c r="BK92" s="58">
        <v>68153.490000000005</v>
      </c>
      <c r="BL92" s="58">
        <v>68770.899999999994</v>
      </c>
      <c r="BM92" s="58">
        <v>69846.53</v>
      </c>
      <c r="BN92" s="58">
        <v>69565.09</v>
      </c>
      <c r="BO92" s="58">
        <v>71150</v>
      </c>
      <c r="BP92" s="58">
        <v>74232.39</v>
      </c>
      <c r="BQ92" s="58">
        <v>77138.33</v>
      </c>
      <c r="BR92" s="58">
        <v>79666.709999999992</v>
      </c>
      <c r="CA92" s="58" t="s">
        <v>1151</v>
      </c>
      <c r="CB92" s="58" t="e">
        <f>VLOOKUP(LEFT($CA92,LEN($CA92)-8),#REF!,MATCH(YEAR(DATE(LEFT(RIGHT($CA92,6),4),1,1)),$K$1:$BR$1,0),FALSE)</f>
        <v>#REF!</v>
      </c>
    </row>
    <row r="93" spans="1:80">
      <c r="J93" s="58" t="s">
        <v>84</v>
      </c>
      <c r="L93" s="58">
        <v>21499.01</v>
      </c>
      <c r="M93" s="58">
        <v>24156.960000000003</v>
      </c>
      <c r="N93" s="58">
        <v>25577.35</v>
      </c>
      <c r="O93" s="58">
        <v>25615.24</v>
      </c>
      <c r="P93" s="58">
        <v>29371.77</v>
      </c>
      <c r="Q93" s="58">
        <v>30582.959999999999</v>
      </c>
      <c r="R93" s="58">
        <v>32670.55</v>
      </c>
      <c r="S93" s="58">
        <v>33620.080000000002</v>
      </c>
      <c r="T93" s="58">
        <v>33197.049999999996</v>
      </c>
      <c r="U93" s="58">
        <v>34967.47</v>
      </c>
      <c r="V93" s="58">
        <v>37914.639999999999</v>
      </c>
      <c r="W93" s="58">
        <v>37194.04</v>
      </c>
      <c r="X93" s="58">
        <v>38456.699999999997</v>
      </c>
      <c r="Y93" s="58">
        <v>41157.649999999994</v>
      </c>
      <c r="Z93" s="58">
        <v>44013.26</v>
      </c>
      <c r="AA93" s="58">
        <v>43191.360000000001</v>
      </c>
      <c r="AB93" s="58">
        <v>44916.200000000004</v>
      </c>
      <c r="AC93" s="58">
        <v>44935.040000000001</v>
      </c>
      <c r="AD93" s="58">
        <v>46177.18</v>
      </c>
      <c r="AE93" s="58">
        <v>44920.520000000004</v>
      </c>
      <c r="AF93" s="58">
        <v>47452.23</v>
      </c>
      <c r="AG93" s="58">
        <v>40081.07</v>
      </c>
      <c r="AH93" s="58">
        <v>38477.829999999994</v>
      </c>
      <c r="AI93" s="58">
        <v>36433.79</v>
      </c>
      <c r="AJ93" s="58">
        <v>37287.149999999994</v>
      </c>
      <c r="AK93" s="58">
        <v>38952.219999999994</v>
      </c>
      <c r="AL93" s="58">
        <v>40146.92</v>
      </c>
      <c r="AM93" s="58">
        <v>42133.17</v>
      </c>
      <c r="AN93" s="58">
        <v>48882.11</v>
      </c>
      <c r="AO93" s="58">
        <v>54627.17</v>
      </c>
      <c r="AP93" s="58">
        <v>59314.61</v>
      </c>
      <c r="AQ93" s="58">
        <v>56856.659999999996</v>
      </c>
      <c r="AR93" s="58">
        <v>57473.5</v>
      </c>
      <c r="AS93" s="58">
        <v>56026.15</v>
      </c>
      <c r="AT93" s="58">
        <v>56241.17</v>
      </c>
      <c r="AU93" s="58">
        <v>58149.47</v>
      </c>
      <c r="AV93" s="58">
        <v>58633.42</v>
      </c>
      <c r="AW93" s="58">
        <v>62526.670000000006</v>
      </c>
      <c r="AX93" s="58">
        <v>64061.98</v>
      </c>
      <c r="AY93" s="58">
        <v>66478.48000000001</v>
      </c>
      <c r="AZ93" s="58">
        <v>69379.58</v>
      </c>
      <c r="BA93" s="58">
        <v>70510.289999999994</v>
      </c>
      <c r="BB93" s="58">
        <v>67468.86</v>
      </c>
      <c r="BC93" s="58">
        <v>67196.479999999996</v>
      </c>
      <c r="BD93" s="58">
        <v>73164.94</v>
      </c>
      <c r="BE93" s="58">
        <v>77600.61</v>
      </c>
      <c r="BF93" s="58">
        <v>79119.14</v>
      </c>
      <c r="BG93" s="58">
        <v>84462.37000000001</v>
      </c>
      <c r="BH93" s="58">
        <v>86060.91</v>
      </c>
      <c r="BI93" s="58">
        <v>80326.78</v>
      </c>
      <c r="BJ93" s="58">
        <v>79660.899999999994</v>
      </c>
      <c r="BK93" s="58">
        <v>83021.990000000005</v>
      </c>
      <c r="BL93" s="58">
        <v>83185.540000000008</v>
      </c>
      <c r="BM93" s="58">
        <v>81946.569999999992</v>
      </c>
      <c r="BN93" s="58">
        <v>86699.18</v>
      </c>
      <c r="BO93" s="58">
        <v>89051.43</v>
      </c>
      <c r="BP93" s="58">
        <v>92437.97</v>
      </c>
      <c r="BQ93" s="58">
        <v>94067.37</v>
      </c>
      <c r="BR93" s="58">
        <v>95961.969999999987</v>
      </c>
      <c r="CA93" s="58" t="s">
        <v>1152</v>
      </c>
      <c r="CB93" s="58" t="e">
        <f>VLOOKUP(LEFT($CA93,LEN($CA93)-8),#REF!,MATCH(YEAR(DATE(LEFT(RIGHT($CA93,6),4),1,1)),$K$1:$BR$1,0),FALSE)</f>
        <v>#REF!</v>
      </c>
    </row>
    <row r="94" spans="1:80">
      <c r="J94" s="58" t="s">
        <v>87</v>
      </c>
      <c r="L94" s="58">
        <v>71800.100000000006</v>
      </c>
      <c r="M94" s="58">
        <v>81788.100000000006</v>
      </c>
      <c r="N94" s="58">
        <v>87236.400000000009</v>
      </c>
      <c r="O94" s="58">
        <v>85130.4</v>
      </c>
      <c r="P94" s="58">
        <v>105110.1</v>
      </c>
      <c r="Q94" s="58">
        <v>110036.6</v>
      </c>
      <c r="R94" s="58">
        <v>114728</v>
      </c>
      <c r="S94" s="58">
        <v>124490</v>
      </c>
      <c r="T94" s="58">
        <v>130584</v>
      </c>
      <c r="U94" s="58">
        <v>146961</v>
      </c>
      <c r="V94" s="58">
        <v>151314</v>
      </c>
      <c r="W94" s="58">
        <v>152503</v>
      </c>
      <c r="X94" s="58">
        <v>167398</v>
      </c>
      <c r="Y94" s="58">
        <v>176327</v>
      </c>
      <c r="Z94" s="58">
        <v>163697</v>
      </c>
      <c r="AA94" s="58">
        <v>147987</v>
      </c>
      <c r="AB94" s="58">
        <v>172674</v>
      </c>
      <c r="AC94" s="58">
        <v>171650</v>
      </c>
      <c r="AD94" s="58">
        <v>175175</v>
      </c>
      <c r="AE94" s="58">
        <v>176213</v>
      </c>
      <c r="AF94" s="58">
        <v>159823</v>
      </c>
      <c r="AG94" s="58">
        <v>133061</v>
      </c>
      <c r="AH94" s="58">
        <v>144103</v>
      </c>
      <c r="AI94" s="58">
        <v>150454</v>
      </c>
      <c r="AJ94" s="58">
        <v>166024</v>
      </c>
      <c r="AK94" s="58">
        <v>189055</v>
      </c>
      <c r="AL94" s="58">
        <v>223579</v>
      </c>
      <c r="AM94" s="58">
        <v>230586</v>
      </c>
      <c r="AN94" s="58">
        <v>217489</v>
      </c>
      <c r="AO94" s="58">
        <v>221993</v>
      </c>
      <c r="AP94" s="58">
        <v>221455</v>
      </c>
      <c r="AQ94" s="58">
        <v>216305</v>
      </c>
      <c r="AR94" s="58">
        <v>215195</v>
      </c>
      <c r="AS94" s="58">
        <v>209507</v>
      </c>
      <c r="AT94" s="58">
        <v>223880</v>
      </c>
      <c r="AU94" s="58">
        <v>247534</v>
      </c>
      <c r="AV94" s="58">
        <v>260697</v>
      </c>
      <c r="AW94" s="58">
        <v>287308</v>
      </c>
      <c r="AX94" s="58">
        <v>306403</v>
      </c>
      <c r="AY94" s="58">
        <v>305602</v>
      </c>
      <c r="AZ94" s="58">
        <v>330559</v>
      </c>
      <c r="BA94" s="58">
        <v>329015</v>
      </c>
      <c r="BB94" s="58">
        <v>321470</v>
      </c>
      <c r="BC94" s="58">
        <v>326737</v>
      </c>
      <c r="BD94" s="58">
        <v>338228</v>
      </c>
      <c r="BE94" s="58">
        <v>358328</v>
      </c>
      <c r="BF94" s="58">
        <v>407306</v>
      </c>
      <c r="BG94" s="58">
        <v>410119</v>
      </c>
      <c r="BH94" s="58">
        <v>399880</v>
      </c>
      <c r="BI94" s="58">
        <v>348026</v>
      </c>
      <c r="BJ94" s="58">
        <v>328025</v>
      </c>
      <c r="BK94" s="58">
        <v>329300</v>
      </c>
      <c r="BL94" s="58">
        <v>341593</v>
      </c>
      <c r="BM94" s="58">
        <v>350928</v>
      </c>
      <c r="BN94" s="58">
        <v>361846</v>
      </c>
      <c r="BO94" s="58">
        <v>381815</v>
      </c>
      <c r="BP94" s="58">
        <v>410703</v>
      </c>
      <c r="BQ94" s="58">
        <v>429678</v>
      </c>
      <c r="BR94" s="58">
        <v>451398</v>
      </c>
      <c r="CA94" s="58" t="s">
        <v>1149</v>
      </c>
      <c r="CB94" s="58" t="e">
        <f>VLOOKUP(LEFT($CA94,LEN($CA94)-8),#REF!,MATCH(YEAR(DATE(LEFT(RIGHT($CA94,6),4),1,1)),$K$1:$BR$1,0),FALSE)</f>
        <v>#REF!</v>
      </c>
    </row>
    <row r="95" spans="1:80">
      <c r="J95" s="58" t="s">
        <v>1127</v>
      </c>
      <c r="L95" s="58">
        <v>546144.80614153435</v>
      </c>
      <c r="M95" s="58">
        <v>600236.27623472421</v>
      </c>
      <c r="N95" s="58">
        <v>636004.46305661846</v>
      </c>
      <c r="O95" s="58">
        <v>659464.47619023314</v>
      </c>
      <c r="P95" s="58">
        <v>725338.612203078</v>
      </c>
      <c r="Q95" s="58">
        <v>764353.2209840368</v>
      </c>
      <c r="R95" s="58">
        <v>802813.00648035284</v>
      </c>
      <c r="S95" s="58">
        <v>822105.8732999576</v>
      </c>
      <c r="T95" s="58">
        <v>872854.28880720749</v>
      </c>
      <c r="U95" s="58">
        <v>945528.53877644741</v>
      </c>
      <c r="V95" s="58">
        <v>1009349.5029081581</v>
      </c>
      <c r="W95" s="58">
        <v>1056746.1777506482</v>
      </c>
      <c r="X95" s="58">
        <v>1108431.6040106318</v>
      </c>
      <c r="Y95" s="58">
        <v>1163416.6544624537</v>
      </c>
      <c r="Z95" s="58">
        <v>1142453.8889896576</v>
      </c>
      <c r="AA95" s="58">
        <v>1090396.0471002567</v>
      </c>
      <c r="AB95" s="58">
        <v>1107789.9199377864</v>
      </c>
      <c r="AC95" s="58">
        <v>1132664.6781592476</v>
      </c>
      <c r="AD95" s="58">
        <v>1155878.2238063377</v>
      </c>
      <c r="AE95" s="58">
        <v>1193060.069956226</v>
      </c>
      <c r="AF95" s="58">
        <v>1224416.8144972909</v>
      </c>
      <c r="AG95" s="58">
        <v>1183884.3134424952</v>
      </c>
      <c r="AH95" s="58">
        <v>1152788.1512660373</v>
      </c>
      <c r="AI95" s="58">
        <v>1145015.1964817755</v>
      </c>
      <c r="AJ95" s="58">
        <v>1146318.1083048114</v>
      </c>
      <c r="AK95" s="58">
        <v>1173644.5122732851</v>
      </c>
      <c r="AL95" s="58">
        <v>1221524.3502501508</v>
      </c>
      <c r="AM95" s="58">
        <v>1271928.5798841487</v>
      </c>
      <c r="AN95" s="58">
        <v>1373738.1097361774</v>
      </c>
      <c r="AO95" s="58">
        <v>1467657.4227398708</v>
      </c>
      <c r="AP95" s="58">
        <v>1544487.9614245952</v>
      </c>
      <c r="AQ95" s="58">
        <v>1566747.1241613121</v>
      </c>
      <c r="AR95" s="58">
        <v>1567980.1371296041</v>
      </c>
      <c r="AS95" s="58">
        <v>1475310.1731757796</v>
      </c>
      <c r="AT95" s="58">
        <v>1506966.308427616</v>
      </c>
      <c r="AU95" s="58">
        <v>1545857</v>
      </c>
      <c r="AV95" s="58">
        <v>1572321</v>
      </c>
      <c r="AW95" s="58">
        <v>1613646</v>
      </c>
      <c r="AX95" s="58">
        <v>1709645</v>
      </c>
      <c r="AY95" s="58">
        <v>1812215</v>
      </c>
      <c r="AZ95" s="58">
        <v>1896979</v>
      </c>
      <c r="BA95" s="58">
        <v>1919093</v>
      </c>
      <c r="BB95" s="58">
        <v>1896976</v>
      </c>
      <c r="BC95" s="58">
        <v>1922012</v>
      </c>
      <c r="BD95" s="58">
        <v>1972745</v>
      </c>
      <c r="BE95" s="58">
        <v>2029542</v>
      </c>
      <c r="BF95" s="58">
        <v>2143146</v>
      </c>
      <c r="BG95" s="58">
        <v>2256262</v>
      </c>
      <c r="BH95" s="58">
        <v>2231048</v>
      </c>
      <c r="BI95" s="58">
        <v>1981752</v>
      </c>
      <c r="BJ95" s="58">
        <v>1974678</v>
      </c>
      <c r="BK95" s="58">
        <v>2003676</v>
      </c>
      <c r="BL95" s="58">
        <v>1934863</v>
      </c>
      <c r="BM95" s="58">
        <v>1889480</v>
      </c>
      <c r="BN95" s="58">
        <v>1920657</v>
      </c>
      <c r="BO95" s="58">
        <v>2014616</v>
      </c>
      <c r="BP95" s="58">
        <v>2094946</v>
      </c>
      <c r="BQ95" s="58">
        <v>2149790</v>
      </c>
      <c r="BR95" s="58">
        <v>2221366</v>
      </c>
      <c r="CA95" s="58" t="s">
        <v>1155</v>
      </c>
      <c r="CB95" s="58" t="e">
        <f>VLOOKUP(LEFT($CA95,LEN($CA95)-8),#REF!,MATCH(YEAR(DATE(LEFT(RIGHT($CA95,6),4),1,1)),$K$1:$BR$1,0),FALSE)</f>
        <v>#REF!</v>
      </c>
    </row>
    <row r="96" spans="1:80">
      <c r="J96" s="58" t="s">
        <v>109</v>
      </c>
      <c r="L96" s="58">
        <v>11366.17</v>
      </c>
      <c r="M96" s="58">
        <v>12406.230000000001</v>
      </c>
      <c r="N96" s="58">
        <v>12472.48</v>
      </c>
      <c r="O96" s="58">
        <v>12101.62</v>
      </c>
      <c r="P96" s="58">
        <v>12835.77</v>
      </c>
      <c r="Q96" s="58">
        <v>14176.76</v>
      </c>
      <c r="R96" s="58">
        <v>14735.97</v>
      </c>
      <c r="S96" s="58">
        <v>14554.33</v>
      </c>
      <c r="T96" s="58">
        <v>13799.62</v>
      </c>
      <c r="U96" s="58">
        <v>15549.58</v>
      </c>
      <c r="V96" s="58">
        <v>17486.8</v>
      </c>
      <c r="W96" s="58">
        <v>18123.010000000002</v>
      </c>
      <c r="X96" s="58">
        <v>19311.25</v>
      </c>
      <c r="Y96" s="58">
        <v>20954.059999999998</v>
      </c>
      <c r="Z96" s="58">
        <v>21620.57</v>
      </c>
      <c r="AA96" s="58">
        <v>23562.04</v>
      </c>
      <c r="AB96" s="58">
        <v>21984.68</v>
      </c>
      <c r="AC96" s="58">
        <v>21414.77</v>
      </c>
      <c r="AD96" s="58">
        <v>20006.509999999998</v>
      </c>
      <c r="AE96" s="58">
        <v>20937.62</v>
      </c>
      <c r="AF96" s="58">
        <v>23290</v>
      </c>
      <c r="AG96" s="58">
        <v>23903</v>
      </c>
      <c r="AH96" s="58">
        <v>25373</v>
      </c>
      <c r="AI96" s="58">
        <v>26409</v>
      </c>
      <c r="AJ96" s="58">
        <v>26244</v>
      </c>
      <c r="AK96" s="58">
        <v>27551</v>
      </c>
      <c r="AL96" s="58">
        <v>28078</v>
      </c>
      <c r="AM96" s="58">
        <v>29672</v>
      </c>
      <c r="AN96" s="58">
        <v>32879</v>
      </c>
      <c r="AO96" s="58">
        <v>36737</v>
      </c>
      <c r="AP96" s="58">
        <v>35420</v>
      </c>
      <c r="AQ96" s="58">
        <v>29430</v>
      </c>
      <c r="AR96" s="58">
        <v>25383</v>
      </c>
      <c r="AS96" s="58">
        <v>22208</v>
      </c>
      <c r="AT96" s="58">
        <v>22395</v>
      </c>
      <c r="AU96" s="58">
        <v>25203</v>
      </c>
      <c r="AV96" s="58">
        <v>27726</v>
      </c>
      <c r="AW96" s="58">
        <v>30744</v>
      </c>
      <c r="AX96" s="58">
        <v>34025</v>
      </c>
      <c r="AY96" s="58">
        <v>35565</v>
      </c>
      <c r="AZ96" s="58">
        <v>37776</v>
      </c>
      <c r="BA96" s="58">
        <v>38440</v>
      </c>
      <c r="BB96" s="58">
        <v>37304</v>
      </c>
      <c r="BC96" s="58">
        <v>38349</v>
      </c>
      <c r="BD96" s="58">
        <v>40137</v>
      </c>
      <c r="BE96" s="58">
        <v>41441</v>
      </c>
      <c r="BF96" s="58">
        <v>41983</v>
      </c>
      <c r="BG96" s="58">
        <v>46171</v>
      </c>
      <c r="BH96" s="58">
        <v>46298</v>
      </c>
      <c r="BI96" s="58">
        <v>40489</v>
      </c>
      <c r="BJ96" s="58">
        <v>40933</v>
      </c>
      <c r="BK96" s="58">
        <v>42610</v>
      </c>
      <c r="BL96" s="58">
        <v>41782</v>
      </c>
      <c r="BM96" s="58">
        <v>39719</v>
      </c>
      <c r="BN96" s="58">
        <v>38695</v>
      </c>
      <c r="BO96" s="58">
        <v>38977</v>
      </c>
      <c r="BP96" s="58">
        <v>42321</v>
      </c>
      <c r="BQ96" s="58">
        <v>44145</v>
      </c>
      <c r="BR96" s="58">
        <v>45573</v>
      </c>
      <c r="CA96" s="58" t="s">
        <v>1166</v>
      </c>
      <c r="CB96" s="58" t="e">
        <f>VLOOKUP(LEFT($CA96,LEN($CA96)-8),#REF!,MATCH(YEAR(DATE(LEFT(RIGHT($CA96,6),4),1,1)),$K$1:$BR$1,0),FALSE)</f>
        <v>#REF!</v>
      </c>
    </row>
    <row r="97" spans="10:80">
      <c r="J97" s="58" t="s">
        <v>1045</v>
      </c>
      <c r="L97" s="58">
        <v>2946.58</v>
      </c>
      <c r="M97" s="58">
        <v>3444.8500000000004</v>
      </c>
      <c r="N97" s="58">
        <v>3953.1200000000003</v>
      </c>
      <c r="O97" s="58">
        <v>4427.04</v>
      </c>
      <c r="P97" s="58">
        <v>4905.97</v>
      </c>
      <c r="Q97" s="58">
        <v>5418.9100000000008</v>
      </c>
      <c r="R97" s="58">
        <v>5257.82</v>
      </c>
      <c r="S97" s="58">
        <v>5614.35</v>
      </c>
      <c r="T97" s="58">
        <v>6357.08</v>
      </c>
      <c r="U97" s="58">
        <v>7657.1100000000006</v>
      </c>
      <c r="V97" s="58">
        <v>7402.3099999999995</v>
      </c>
      <c r="W97" s="58">
        <v>8062.6599999999989</v>
      </c>
      <c r="X97" s="58">
        <v>8693</v>
      </c>
      <c r="Y97" s="58">
        <v>10098.089999999998</v>
      </c>
      <c r="Z97" s="58">
        <v>8925.1299999999992</v>
      </c>
      <c r="AA97" s="58">
        <v>8602.9500000000007</v>
      </c>
      <c r="AB97" s="58">
        <v>9472.15</v>
      </c>
      <c r="AC97" s="58">
        <v>9922.1299999999992</v>
      </c>
      <c r="AD97" s="58">
        <v>11736.470000000001</v>
      </c>
      <c r="AE97" s="58">
        <v>13435.39</v>
      </c>
      <c r="AF97" s="58">
        <v>12933.970000000001</v>
      </c>
      <c r="AG97" s="58">
        <v>13880.75</v>
      </c>
      <c r="AH97" s="58">
        <v>13413.89</v>
      </c>
      <c r="AI97" s="58">
        <v>12205.78</v>
      </c>
      <c r="AJ97" s="58">
        <v>11881.289999999999</v>
      </c>
      <c r="AK97" s="58">
        <v>10960.1</v>
      </c>
      <c r="AL97" s="58">
        <v>10956.02</v>
      </c>
      <c r="AM97" s="58">
        <v>10701.77</v>
      </c>
      <c r="AN97" s="58">
        <v>10531.08</v>
      </c>
      <c r="AO97" s="58">
        <v>12173.23</v>
      </c>
      <c r="AP97" s="58">
        <v>13648.79</v>
      </c>
      <c r="AQ97" s="58">
        <v>12695.560000000001</v>
      </c>
      <c r="AR97" s="58">
        <v>12692.19</v>
      </c>
      <c r="AS97" s="58">
        <v>12047.01</v>
      </c>
      <c r="AT97" s="58">
        <v>13473.13</v>
      </c>
      <c r="AU97" s="58">
        <v>15505.929999999998</v>
      </c>
      <c r="AV97" s="58">
        <v>18281.369695680627</v>
      </c>
      <c r="AW97" s="58">
        <v>21060.868535340313</v>
      </c>
      <c r="AX97" s="58">
        <v>24017.954924083766</v>
      </c>
      <c r="AY97" s="58">
        <v>26409.805513743453</v>
      </c>
      <c r="AZ97" s="58">
        <v>28717.428865837694</v>
      </c>
      <c r="BA97" s="58">
        <v>28077.098903141359</v>
      </c>
      <c r="BB97" s="58">
        <v>28272.952600130888</v>
      </c>
      <c r="BC97" s="58">
        <v>30953.00241230366</v>
      </c>
      <c r="BD97" s="58">
        <v>33573.179850785331</v>
      </c>
      <c r="BE97" s="58">
        <v>38229.017994764385</v>
      </c>
      <c r="BF97" s="58">
        <v>40419.940957460713</v>
      </c>
      <c r="BG97" s="58">
        <v>40678.711386125637</v>
      </c>
      <c r="BH97" s="58">
        <v>36382.107484293178</v>
      </c>
      <c r="BI97" s="58">
        <v>23987.511344240826</v>
      </c>
      <c r="BJ97" s="58">
        <v>18182.935454188471</v>
      </c>
      <c r="BK97" s="58">
        <v>17579.137787303654</v>
      </c>
      <c r="BL97" s="58">
        <v>17138.720665575904</v>
      </c>
      <c r="BM97" s="58">
        <v>20437.789934554959</v>
      </c>
      <c r="BN97" s="58">
        <v>23175.682548429304</v>
      </c>
      <c r="BO97" s="58">
        <v>25397.049090968569</v>
      </c>
      <c r="BP97" s="58">
        <v>27732.071664921445</v>
      </c>
      <c r="BQ97" s="58">
        <v>28848.336259162283</v>
      </c>
      <c r="BR97" s="58">
        <v>32607.103583769611</v>
      </c>
      <c r="CA97" s="58" t="s">
        <v>1174</v>
      </c>
      <c r="CB97" s="58" t="e">
        <f>VLOOKUP(LEFT($CA97,LEN($CA97)-8),#REF!,MATCH(YEAR(DATE(LEFT(RIGHT($CA97,6),4),1,1)),$K$1:$BR$1,0),FALSE)</f>
        <v>#REF!</v>
      </c>
    </row>
    <row r="98" spans="10:80">
      <c r="J98" s="58" t="s">
        <v>99</v>
      </c>
      <c r="L98" s="58">
        <v>1330.9979999999998</v>
      </c>
      <c r="M98" s="58">
        <v>1451.415</v>
      </c>
      <c r="N98" s="58">
        <v>1564.2249999999999</v>
      </c>
      <c r="O98" s="58">
        <v>1785.9970000000001</v>
      </c>
      <c r="P98" s="58">
        <v>2180.88</v>
      </c>
      <c r="Q98" s="58">
        <v>1877.914</v>
      </c>
      <c r="R98" s="58">
        <v>1782.24</v>
      </c>
      <c r="S98" s="58">
        <v>1640.838</v>
      </c>
      <c r="T98" s="58">
        <v>1572.473</v>
      </c>
      <c r="U98" s="58">
        <v>1737.6110000000001</v>
      </c>
      <c r="V98" s="58">
        <v>1867.741</v>
      </c>
      <c r="W98" s="58">
        <v>2066.71</v>
      </c>
      <c r="X98" s="58">
        <v>2211.7529999999997</v>
      </c>
      <c r="Y98" s="58">
        <v>2473.3580000000002</v>
      </c>
      <c r="Z98" s="58">
        <v>2300.8630000000003</v>
      </c>
      <c r="AA98" s="58">
        <v>2129.8849999999998</v>
      </c>
      <c r="AB98" s="58">
        <v>2039.943</v>
      </c>
      <c r="AC98" s="58">
        <v>2038.328</v>
      </c>
      <c r="AD98" s="58">
        <v>2059.9569999999999</v>
      </c>
      <c r="AE98" s="58">
        <v>2137.6170000000002</v>
      </c>
      <c r="AF98" s="58">
        <v>2409.107</v>
      </c>
      <c r="AG98" s="58">
        <v>2230.4949999999999</v>
      </c>
      <c r="AH98" s="58">
        <v>2219.9740000000002</v>
      </c>
      <c r="AI98" s="58">
        <v>1958.809</v>
      </c>
      <c r="AJ98" s="58">
        <v>1961.2069999999999</v>
      </c>
      <c r="AK98" s="58">
        <v>1774.57</v>
      </c>
      <c r="AL98" s="58">
        <v>2433.625</v>
      </c>
      <c r="AM98" s="58">
        <v>2865.5349999999999</v>
      </c>
      <c r="AN98" s="58">
        <v>3194.125</v>
      </c>
      <c r="AO98" s="58">
        <v>3414.5160000000001</v>
      </c>
      <c r="AP98" s="58">
        <v>3529.7370000000001</v>
      </c>
      <c r="AQ98" s="58">
        <v>4085.9870000000001</v>
      </c>
      <c r="AR98" s="58">
        <v>3470.0319999999997</v>
      </c>
      <c r="AS98" s="58">
        <v>4184.54</v>
      </c>
      <c r="AT98" s="58">
        <v>4186.3119999999999</v>
      </c>
      <c r="AU98" s="58">
        <v>4122.82</v>
      </c>
      <c r="AV98" s="58">
        <v>3949.48</v>
      </c>
      <c r="AW98" s="58">
        <v>4200.05</v>
      </c>
      <c r="AX98" s="58">
        <v>4661.2400000000007</v>
      </c>
      <c r="AY98" s="58">
        <v>5496.6</v>
      </c>
      <c r="AZ98" s="58">
        <v>5261.3099999999995</v>
      </c>
      <c r="BA98" s="58">
        <v>5583.05</v>
      </c>
      <c r="BB98" s="58">
        <v>5672.76</v>
      </c>
      <c r="BC98" s="58">
        <v>5718.33</v>
      </c>
      <c r="BD98" s="58">
        <v>6059.55</v>
      </c>
      <c r="BE98" s="58">
        <v>5998.03</v>
      </c>
      <c r="BF98" s="58">
        <v>6195.56</v>
      </c>
      <c r="BG98" s="58">
        <v>6971.91</v>
      </c>
      <c r="BH98" s="58">
        <v>7804.67</v>
      </c>
      <c r="BI98" s="58">
        <v>6833.0700000000006</v>
      </c>
      <c r="BJ98" s="58">
        <v>7074.58</v>
      </c>
      <c r="BK98" s="58">
        <v>8043.35</v>
      </c>
      <c r="BL98" s="58">
        <v>8535</v>
      </c>
      <c r="BM98" s="58">
        <v>8640.9</v>
      </c>
      <c r="BN98" s="58">
        <v>9463.4500000000007</v>
      </c>
      <c r="BO98" s="58">
        <v>8529.18</v>
      </c>
      <c r="BP98" s="58">
        <v>9416.33</v>
      </c>
      <c r="BQ98" s="58">
        <v>9791.1</v>
      </c>
      <c r="BR98" s="58">
        <v>9530.9500000000007</v>
      </c>
      <c r="CA98" s="58" t="s">
        <v>1150</v>
      </c>
      <c r="CB98" s="58" t="e">
        <f>VLOOKUP(LEFT($CA98,LEN($CA98)-8),#REF!,MATCH(YEAR(DATE(LEFT(RIGHT($CA98,6),4),1,1)),$K$1:$BR$1,0),FALSE)</f>
        <v>#REF!</v>
      </c>
    </row>
    <row r="99" spans="10:80">
      <c r="J99" s="58" t="s">
        <v>102</v>
      </c>
      <c r="L99" s="58">
        <v>32279.200000000004</v>
      </c>
      <c r="M99" s="58">
        <v>34227.600000000006</v>
      </c>
      <c r="N99" s="58">
        <v>35388.300000000003</v>
      </c>
      <c r="O99" s="58">
        <v>35789.1</v>
      </c>
      <c r="P99" s="58">
        <v>42642.899999999994</v>
      </c>
      <c r="Q99" s="58">
        <v>44909.100000000006</v>
      </c>
      <c r="R99" s="58">
        <v>48515.6</v>
      </c>
      <c r="S99" s="58">
        <v>52619.6</v>
      </c>
      <c r="T99" s="58">
        <v>58492.3</v>
      </c>
      <c r="U99" s="58">
        <v>57179.6</v>
      </c>
      <c r="V99" s="58">
        <v>63936.799999999996</v>
      </c>
      <c r="W99" s="58">
        <v>66255.899999999994</v>
      </c>
      <c r="X99" s="58">
        <v>63538.1</v>
      </c>
      <c r="Y99" s="58">
        <v>65250.200000000004</v>
      </c>
      <c r="Z99" s="58">
        <v>61573.599999999999</v>
      </c>
      <c r="AA99" s="58">
        <v>60303</v>
      </c>
      <c r="AB99" s="58">
        <v>60427.100000000006</v>
      </c>
      <c r="AC99" s="58">
        <v>64426.500000000007</v>
      </c>
      <c r="AD99" s="58">
        <v>65622.600000000006</v>
      </c>
      <c r="AE99" s="58">
        <v>63863.700000000004</v>
      </c>
      <c r="AF99" s="58">
        <v>63948.5</v>
      </c>
      <c r="AG99" s="58">
        <v>57938</v>
      </c>
      <c r="AH99" s="58">
        <v>56339.3</v>
      </c>
      <c r="AI99" s="58">
        <v>57555.5</v>
      </c>
      <c r="AJ99" s="58">
        <v>61707.4</v>
      </c>
      <c r="AK99" s="58">
        <v>66407.700000000012</v>
      </c>
      <c r="AL99" s="58">
        <v>70928.600000000006</v>
      </c>
      <c r="AM99" s="58">
        <v>71963.899999999994</v>
      </c>
      <c r="AN99" s="58">
        <v>79014.899999999994</v>
      </c>
      <c r="AO99" s="58">
        <v>81605.599999999991</v>
      </c>
      <c r="AP99" s="58">
        <v>83957.099999999991</v>
      </c>
      <c r="AQ99" s="58">
        <v>85017.700000000012</v>
      </c>
      <c r="AR99" s="58">
        <v>86532.799999999988</v>
      </c>
      <c r="AS99" s="58">
        <v>85116.6</v>
      </c>
      <c r="AT99" s="58">
        <v>86850.9</v>
      </c>
      <c r="AU99" s="58">
        <v>91965.900000000009</v>
      </c>
      <c r="AV99" s="58">
        <v>98164.800000000003</v>
      </c>
      <c r="AW99" s="58">
        <v>104422.6</v>
      </c>
      <c r="AX99" s="58">
        <v>111486.8</v>
      </c>
      <c r="AY99" s="58">
        <v>122620.2</v>
      </c>
      <c r="AZ99" s="58">
        <v>125486.40000000001</v>
      </c>
      <c r="BA99" s="58">
        <v>127104</v>
      </c>
      <c r="BB99" s="58">
        <v>121924.8</v>
      </c>
      <c r="BC99" s="58">
        <v>119816.5</v>
      </c>
      <c r="BD99" s="58">
        <v>120060.4</v>
      </c>
      <c r="BE99" s="58">
        <v>123975.09999999999</v>
      </c>
      <c r="BF99" s="58">
        <v>132615</v>
      </c>
      <c r="BG99" s="58">
        <v>152221.4</v>
      </c>
      <c r="BH99" s="58">
        <v>147713.60000000001</v>
      </c>
      <c r="BI99" s="58">
        <v>135056.80000000002</v>
      </c>
      <c r="BJ99" s="58">
        <v>125898</v>
      </c>
      <c r="BK99" s="58">
        <v>132076</v>
      </c>
      <c r="BL99" s="58">
        <v>123748</v>
      </c>
      <c r="BM99" s="58">
        <v>121771.1</v>
      </c>
      <c r="BN99" s="58">
        <v>118840.2</v>
      </c>
      <c r="BO99" s="58">
        <v>153291.79999999999</v>
      </c>
      <c r="BP99" s="58">
        <v>142125.5</v>
      </c>
      <c r="BQ99" s="58">
        <v>150741.9</v>
      </c>
      <c r="BR99" s="58">
        <v>157262.1</v>
      </c>
      <c r="CA99" s="58" t="s">
        <v>1154</v>
      </c>
      <c r="CB99" s="58" t="e">
        <f>VLOOKUP(LEFT($CA99,LEN($CA99)-8),#REF!,MATCH(YEAR(DATE(LEFT(RIGHT($CA99,6),4),1,1)),$K$1:$BR$1,0),FALSE)</f>
        <v>#REF!</v>
      </c>
    </row>
    <row r="100" spans="10:80">
      <c r="J100" s="58" t="s">
        <v>105</v>
      </c>
      <c r="L100" s="58">
        <v>5509.43</v>
      </c>
      <c r="M100" s="58">
        <v>6363.5599999999995</v>
      </c>
      <c r="N100" s="58">
        <v>6346.6699999999992</v>
      </c>
      <c r="O100" s="58">
        <v>5649.75</v>
      </c>
      <c r="P100" s="58">
        <v>6215.34</v>
      </c>
      <c r="Q100" s="58">
        <v>7132.3600000000006</v>
      </c>
      <c r="R100" s="58">
        <v>8588.5400000000009</v>
      </c>
      <c r="S100" s="58">
        <v>8527.86</v>
      </c>
      <c r="T100" s="58">
        <v>9064.4600000000009</v>
      </c>
      <c r="U100" s="58">
        <v>10255.44</v>
      </c>
      <c r="V100" s="58">
        <v>10706.89</v>
      </c>
      <c r="W100" s="58">
        <v>12897.439999999999</v>
      </c>
      <c r="X100" s="58">
        <v>15640.449999999999</v>
      </c>
      <c r="Y100" s="58">
        <v>17036.22</v>
      </c>
      <c r="Z100" s="58">
        <v>18101.96</v>
      </c>
      <c r="AA100" s="58">
        <v>14283.810000000001</v>
      </c>
      <c r="AB100" s="58">
        <v>13373.13</v>
      </c>
      <c r="AC100" s="58">
        <v>16045.089999999998</v>
      </c>
      <c r="AD100" s="58">
        <v>15446.130000000001</v>
      </c>
      <c r="AE100" s="58">
        <v>17533.370000000003</v>
      </c>
      <c r="AF100" s="58">
        <v>16576.63</v>
      </c>
      <c r="AG100" s="58">
        <v>19029.59</v>
      </c>
      <c r="AH100" s="58">
        <v>19411.86</v>
      </c>
      <c r="AI100" s="58">
        <v>18889.469999999998</v>
      </c>
      <c r="AJ100" s="58">
        <v>16639.62</v>
      </c>
      <c r="AK100" s="58">
        <v>16493.690000000002</v>
      </c>
      <c r="AL100" s="58">
        <v>17477.32</v>
      </c>
      <c r="AM100" s="58">
        <v>21320.080000000002</v>
      </c>
      <c r="AN100" s="58">
        <v>24584.36</v>
      </c>
      <c r="AO100" s="58">
        <v>25422.370000000003</v>
      </c>
      <c r="AP100" s="58">
        <v>27202.21</v>
      </c>
      <c r="AQ100" s="58">
        <v>28489.31</v>
      </c>
      <c r="AR100" s="58">
        <v>30718.59</v>
      </c>
      <c r="AS100" s="58">
        <v>27941.210000000003</v>
      </c>
      <c r="AT100" s="58">
        <v>28094.22</v>
      </c>
      <c r="AU100" s="58">
        <v>29281.48</v>
      </c>
      <c r="AV100" s="58">
        <v>30780.080000000002</v>
      </c>
      <c r="AW100" s="58">
        <v>35168.559999999998</v>
      </c>
      <c r="AX100" s="58">
        <v>39297.420000000006</v>
      </c>
      <c r="AY100" s="58">
        <v>41686.36</v>
      </c>
      <c r="AZ100" s="58">
        <v>43383.380000000005</v>
      </c>
      <c r="BA100" s="58">
        <v>43800.45</v>
      </c>
      <c r="BB100" s="58">
        <v>42320.25</v>
      </c>
      <c r="BC100" s="58">
        <v>39224.35</v>
      </c>
      <c r="BD100" s="58">
        <v>39280.93</v>
      </c>
      <c r="BE100" s="58">
        <v>39317.75</v>
      </c>
      <c r="BF100" s="58">
        <v>38985.100000000006</v>
      </c>
      <c r="BG100" s="58">
        <v>40194.35</v>
      </c>
      <c r="BH100" s="58">
        <v>40342.65</v>
      </c>
      <c r="BI100" s="58">
        <v>37288.589999999997</v>
      </c>
      <c r="BJ100" s="58">
        <v>36937.72</v>
      </c>
      <c r="BK100" s="58">
        <v>32314.27</v>
      </c>
      <c r="BL100" s="58">
        <v>26943.03</v>
      </c>
      <c r="BM100" s="58">
        <v>25580.960000000003</v>
      </c>
      <c r="BN100" s="58">
        <v>26175.69</v>
      </c>
      <c r="BO100" s="58">
        <v>27703.81</v>
      </c>
      <c r="BP100" s="58">
        <v>28350.87</v>
      </c>
      <c r="BQ100" s="58">
        <v>30955.190000000002</v>
      </c>
      <c r="BR100" s="58">
        <v>32329.439999999999</v>
      </c>
      <c r="CA100" s="58" t="s">
        <v>1157</v>
      </c>
      <c r="CB100" s="58" t="e">
        <f>VLOOKUP(LEFT($CA100,LEN($CA100)-8),#REF!,MATCH(YEAR(DATE(LEFT(RIGHT($CA100,6),4),1,1)),$K$1:$BR$1,0),FALSE)</f>
        <v>#REF!</v>
      </c>
    </row>
    <row r="101" spans="10:80">
      <c r="J101" s="334" t="s">
        <v>1129</v>
      </c>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CA101" s="58" t="s">
        <v>1177</v>
      </c>
      <c r="CB101" s="58" t="e">
        <f>VLOOKUP(LEFT($CA101,LEN($CA101)-8),#REF!,MATCH(YEAR(DATE(LEFT(RIGHT($CA101,6),4),1,1)),$K$1:$BR$1,0),FALSE)</f>
        <v>#REF!</v>
      </c>
    </row>
    <row r="102" spans="10:80">
      <c r="J102" s="336" t="s">
        <v>1124</v>
      </c>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c r="CA102" s="58" t="s">
        <v>1173</v>
      </c>
      <c r="CB102" s="58" t="e">
        <f>VLOOKUP(LEFT($CA102,LEN($CA102)-8),#REF!,MATCH(YEAR(DATE(LEFT(RIGHT($CA102,6),4),1,1)),$K$1:$BR$1,0),FALSE)</f>
        <v>#REF!</v>
      </c>
    </row>
    <row r="103" spans="10:80">
      <c r="J103" s="333" t="s">
        <v>1125</v>
      </c>
      <c r="K103" s="337">
        <f>COUNTIF(L106:BR114,"&lt;0")</f>
        <v>40</v>
      </c>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CA103" s="58" t="s">
        <v>1183</v>
      </c>
      <c r="CB103" s="58" t="e">
        <f>VLOOKUP(LEFT($CA103,LEN($CA103)-8),#REF!,MATCH(YEAR(DATE(LEFT(RIGHT($CA103,6),4),1,1)),$K$1:$BR$1,0),FALSE)</f>
        <v>#REF!</v>
      </c>
    </row>
    <row r="104" spans="10:80">
      <c r="J104" s="336"/>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CA104" s="58" t="s">
        <v>1156</v>
      </c>
      <c r="CB104" s="58" t="e">
        <f>VLOOKUP(LEFT($CA104,LEN($CA104)-8),#REF!,MATCH(YEAR(DATE(LEFT(RIGHT($CA104,6),4),1,1)),$K$1:$BR$1,0),FALSE)</f>
        <v>#REF!</v>
      </c>
    </row>
    <row r="105" spans="10:80">
      <c r="J105" s="336"/>
      <c r="K105" s="333"/>
      <c r="L105" s="333">
        <f t="shared" ref="L105:AQ105" si="75">L$1</f>
        <v>1960</v>
      </c>
      <c r="M105" s="333">
        <f t="shared" si="75"/>
        <v>1961</v>
      </c>
      <c r="N105" s="333">
        <f t="shared" si="75"/>
        <v>1962</v>
      </c>
      <c r="O105" s="333">
        <f t="shared" si="75"/>
        <v>1963</v>
      </c>
      <c r="P105" s="333">
        <f t="shared" si="75"/>
        <v>1964</v>
      </c>
      <c r="Q105" s="333">
        <f t="shared" si="75"/>
        <v>1965</v>
      </c>
      <c r="R105" s="333">
        <f t="shared" si="75"/>
        <v>1966</v>
      </c>
      <c r="S105" s="333">
        <f t="shared" si="75"/>
        <v>1967</v>
      </c>
      <c r="T105" s="333">
        <f t="shared" si="75"/>
        <v>1968</v>
      </c>
      <c r="U105" s="333">
        <f t="shared" si="75"/>
        <v>1969</v>
      </c>
      <c r="V105" s="333">
        <f t="shared" si="75"/>
        <v>1970</v>
      </c>
      <c r="W105" s="333">
        <f t="shared" si="75"/>
        <v>1971</v>
      </c>
      <c r="X105" s="333">
        <f t="shared" si="75"/>
        <v>1972</v>
      </c>
      <c r="Y105" s="333">
        <f t="shared" si="75"/>
        <v>1973</v>
      </c>
      <c r="Z105" s="333">
        <f t="shared" si="75"/>
        <v>1974</v>
      </c>
      <c r="AA105" s="333">
        <f t="shared" si="75"/>
        <v>1975</v>
      </c>
      <c r="AB105" s="333">
        <f t="shared" si="75"/>
        <v>1976</v>
      </c>
      <c r="AC105" s="333">
        <f t="shared" si="75"/>
        <v>1977</v>
      </c>
      <c r="AD105" s="333">
        <f t="shared" si="75"/>
        <v>1978</v>
      </c>
      <c r="AE105" s="333">
        <f t="shared" si="75"/>
        <v>1979</v>
      </c>
      <c r="AF105" s="333">
        <f t="shared" si="75"/>
        <v>1980</v>
      </c>
      <c r="AG105" s="333">
        <f t="shared" si="75"/>
        <v>1981</v>
      </c>
      <c r="AH105" s="333">
        <f t="shared" si="75"/>
        <v>1982</v>
      </c>
      <c r="AI105" s="333">
        <f t="shared" si="75"/>
        <v>1983</v>
      </c>
      <c r="AJ105" s="333">
        <f t="shared" si="75"/>
        <v>1984</v>
      </c>
      <c r="AK105" s="333">
        <f t="shared" si="75"/>
        <v>1985</v>
      </c>
      <c r="AL105" s="333">
        <f t="shared" si="75"/>
        <v>1986</v>
      </c>
      <c r="AM105" s="333">
        <f t="shared" si="75"/>
        <v>1987</v>
      </c>
      <c r="AN105" s="333">
        <f t="shared" si="75"/>
        <v>1988</v>
      </c>
      <c r="AO105" s="333">
        <f t="shared" si="75"/>
        <v>1989</v>
      </c>
      <c r="AP105" s="333">
        <f t="shared" si="75"/>
        <v>1990</v>
      </c>
      <c r="AQ105" s="333">
        <f t="shared" si="75"/>
        <v>1991</v>
      </c>
      <c r="AR105" s="333">
        <f t="shared" ref="AR105:BR105" si="76">AR$1</f>
        <v>1992</v>
      </c>
      <c r="AS105" s="333">
        <f t="shared" si="76"/>
        <v>1993</v>
      </c>
      <c r="AT105" s="333">
        <f t="shared" si="76"/>
        <v>1994</v>
      </c>
      <c r="AU105" s="333">
        <f t="shared" si="76"/>
        <v>1995</v>
      </c>
      <c r="AV105" s="333">
        <f t="shared" si="76"/>
        <v>1996</v>
      </c>
      <c r="AW105" s="333">
        <f t="shared" si="76"/>
        <v>1997</v>
      </c>
      <c r="AX105" s="333">
        <f t="shared" si="76"/>
        <v>1998</v>
      </c>
      <c r="AY105" s="333">
        <f t="shared" si="76"/>
        <v>1999</v>
      </c>
      <c r="AZ105" s="333">
        <f t="shared" si="76"/>
        <v>2000</v>
      </c>
      <c r="BA105" s="333">
        <f t="shared" si="76"/>
        <v>2001</v>
      </c>
      <c r="BB105" s="333">
        <f t="shared" si="76"/>
        <v>2002</v>
      </c>
      <c r="BC105" s="333">
        <f t="shared" si="76"/>
        <v>2003</v>
      </c>
      <c r="BD105" s="333">
        <f t="shared" si="76"/>
        <v>2004</v>
      </c>
      <c r="BE105" s="333">
        <f t="shared" si="76"/>
        <v>2005</v>
      </c>
      <c r="BF105" s="333">
        <f t="shared" si="76"/>
        <v>2006</v>
      </c>
      <c r="BG105" s="333">
        <f t="shared" si="76"/>
        <v>2007</v>
      </c>
      <c r="BH105" s="333">
        <f t="shared" si="76"/>
        <v>2008</v>
      </c>
      <c r="BI105" s="333">
        <f t="shared" si="76"/>
        <v>2009</v>
      </c>
      <c r="BJ105" s="333">
        <f t="shared" si="76"/>
        <v>2010</v>
      </c>
      <c r="BK105" s="333">
        <f t="shared" si="76"/>
        <v>2011</v>
      </c>
      <c r="BL105" s="333">
        <f t="shared" si="76"/>
        <v>2012</v>
      </c>
      <c r="BM105" s="333">
        <f t="shared" si="76"/>
        <v>2013</v>
      </c>
      <c r="BN105" s="333">
        <f t="shared" si="76"/>
        <v>2014</v>
      </c>
      <c r="BO105" s="333">
        <f t="shared" si="76"/>
        <v>2015</v>
      </c>
      <c r="BP105" s="333">
        <f t="shared" si="76"/>
        <v>2016</v>
      </c>
      <c r="BQ105" s="333">
        <f t="shared" si="76"/>
        <v>2017</v>
      </c>
      <c r="BR105" s="333">
        <f t="shared" si="76"/>
        <v>2018</v>
      </c>
      <c r="CA105" s="58" t="s">
        <v>1153</v>
      </c>
      <c r="CB105" s="58" t="e">
        <f>VLOOKUP(LEFT($CA105,LEN($CA105)-8),#REF!,MATCH(YEAR(DATE(LEFT(RIGHT($CA105,6),4),1,1)),$K$1:$BR$1,0),FALSE)</f>
        <v>#REF!</v>
      </c>
    </row>
    <row r="106" spans="10:80">
      <c r="J106" s="333"/>
      <c r="K106" s="333" t="str">
        <f t="shared" ref="K106:K114" si="77">J92</f>
        <v>Austria</v>
      </c>
      <c r="L106" s="338"/>
      <c r="M106" s="338" t="str">
        <f t="shared" ref="M106:AR106" si="78">IF(IFERROR(IF(M$39=1,MIN(M92:S92)/MAX(L92:M92)*100-100,""),"")&gt;-0.5,"",IFERROR(IF(M$39=1,MIN(M92:S92)/MAX(L92:M92)*100-100,""),""))</f>
        <v/>
      </c>
      <c r="N106" s="338" t="str">
        <f t="shared" si="78"/>
        <v/>
      </c>
      <c r="O106" s="338" t="str">
        <f t="shared" si="78"/>
        <v/>
      </c>
      <c r="P106" s="338" t="str">
        <f t="shared" si="78"/>
        <v/>
      </c>
      <c r="Q106" s="338" t="str">
        <f t="shared" si="78"/>
        <v/>
      </c>
      <c r="R106" s="338" t="str">
        <f t="shared" si="78"/>
        <v/>
      </c>
      <c r="S106" s="338" t="str">
        <f t="shared" si="78"/>
        <v/>
      </c>
      <c r="T106" s="338" t="str">
        <f t="shared" si="78"/>
        <v/>
      </c>
      <c r="U106" s="338" t="str">
        <f t="shared" si="78"/>
        <v/>
      </c>
      <c r="V106" s="338" t="str">
        <f t="shared" si="78"/>
        <v/>
      </c>
      <c r="W106" s="338" t="str">
        <f t="shared" si="78"/>
        <v/>
      </c>
      <c r="X106" s="338" t="str">
        <f t="shared" si="78"/>
        <v/>
      </c>
      <c r="Y106" s="338" t="str">
        <f t="shared" si="78"/>
        <v/>
      </c>
      <c r="Z106" s="338" t="str">
        <f t="shared" si="78"/>
        <v/>
      </c>
      <c r="AA106" s="338" t="str">
        <f t="shared" si="78"/>
        <v/>
      </c>
      <c r="AB106" s="338" t="str">
        <f t="shared" si="78"/>
        <v/>
      </c>
      <c r="AC106" s="338" t="str">
        <f t="shared" si="78"/>
        <v/>
      </c>
      <c r="AD106" s="338">
        <f t="shared" si="78"/>
        <v>-6.932125210138949</v>
      </c>
      <c r="AE106" s="338" t="str">
        <f t="shared" si="78"/>
        <v/>
      </c>
      <c r="AF106" s="338" t="str">
        <f t="shared" si="78"/>
        <v/>
      </c>
      <c r="AG106" s="338" t="str">
        <f t="shared" si="78"/>
        <v/>
      </c>
      <c r="AH106" s="338">
        <f t="shared" si="78"/>
        <v>-8.9426786799795366</v>
      </c>
      <c r="AI106" s="338" t="str">
        <f t="shared" si="78"/>
        <v/>
      </c>
      <c r="AJ106" s="338" t="str">
        <f t="shared" si="78"/>
        <v/>
      </c>
      <c r="AK106" s="338" t="str">
        <f t="shared" si="78"/>
        <v/>
      </c>
      <c r="AL106" s="338" t="str">
        <f t="shared" si="78"/>
        <v/>
      </c>
      <c r="AM106" s="338" t="str">
        <f t="shared" si="78"/>
        <v/>
      </c>
      <c r="AN106" s="338" t="str">
        <f t="shared" si="78"/>
        <v/>
      </c>
      <c r="AO106" s="338" t="str">
        <f t="shared" si="78"/>
        <v/>
      </c>
      <c r="AP106" s="338" t="str">
        <f t="shared" si="78"/>
        <v/>
      </c>
      <c r="AQ106" s="338" t="str">
        <f t="shared" si="78"/>
        <v/>
      </c>
      <c r="AR106" s="338" t="str">
        <f t="shared" si="78"/>
        <v/>
      </c>
      <c r="AS106" s="338" t="str">
        <f t="shared" ref="AS106:BL106" si="79">IF(IFERROR(IF(AS$39=1,MIN(AS92:AY92)/MAX(AR92:AS92)*100-100,""),"")&gt;-0.5,"",IFERROR(IF(AS$39=1,MIN(AS92:AY92)/MAX(AR92:AS92)*100-100,""),""))</f>
        <v/>
      </c>
      <c r="AT106" s="338" t="str">
        <f t="shared" si="79"/>
        <v/>
      </c>
      <c r="AU106" s="338" t="str">
        <f t="shared" si="79"/>
        <v/>
      </c>
      <c r="AV106" s="338" t="str">
        <f t="shared" si="79"/>
        <v/>
      </c>
      <c r="AW106" s="338" t="str">
        <f t="shared" si="79"/>
        <v/>
      </c>
      <c r="AX106" s="338" t="str">
        <f t="shared" si="79"/>
        <v/>
      </c>
      <c r="AY106" s="338" t="str">
        <f t="shared" si="79"/>
        <v/>
      </c>
      <c r="AZ106" s="338" t="str">
        <f t="shared" si="79"/>
        <v/>
      </c>
      <c r="BA106" s="338">
        <f t="shared" si="79"/>
        <v>-3.9444561442153088</v>
      </c>
      <c r="BB106" s="338" t="str">
        <f t="shared" si="79"/>
        <v/>
      </c>
      <c r="BC106" s="338" t="str">
        <f t="shared" si="79"/>
        <v/>
      </c>
      <c r="BD106" s="338" t="str">
        <f t="shared" si="79"/>
        <v/>
      </c>
      <c r="BE106" s="338" t="str">
        <f t="shared" si="79"/>
        <v/>
      </c>
      <c r="BF106" s="338" t="str">
        <f t="shared" si="79"/>
        <v/>
      </c>
      <c r="BG106" s="338" t="str">
        <f t="shared" si="79"/>
        <v/>
      </c>
      <c r="BH106" s="338" t="str">
        <f t="shared" si="79"/>
        <v/>
      </c>
      <c r="BI106" s="338">
        <f t="shared" si="79"/>
        <v>-9.5785192317624279</v>
      </c>
      <c r="BJ106" s="338" t="str">
        <f t="shared" si="79"/>
        <v/>
      </c>
      <c r="BK106" s="338" t="str">
        <f t="shared" si="79"/>
        <v/>
      </c>
      <c r="BL106" s="338" t="str">
        <f t="shared" si="79"/>
        <v/>
      </c>
      <c r="BM106" s="338" t="str">
        <f t="shared" ref="BM106:BR106" si="80">IF(IFERROR(IF(BM$39=1,MIN(BM92:BS92)/MAX(BL92:BM92)*100-100,""),"")&gt;-0.5,"",IFERROR(IF(BM$39=1,MIN(BM92:BS92)/MAX(BL92:BM92)*100-100,""),""))</f>
        <v/>
      </c>
      <c r="BN106" s="338" t="str">
        <f t="shared" si="80"/>
        <v/>
      </c>
      <c r="BO106" s="338" t="str">
        <f t="shared" si="80"/>
        <v/>
      </c>
      <c r="BP106" s="338" t="str">
        <f t="shared" si="80"/>
        <v/>
      </c>
      <c r="BQ106" s="338" t="str">
        <f t="shared" si="80"/>
        <v/>
      </c>
      <c r="BR106" s="338" t="str">
        <f t="shared" si="80"/>
        <v/>
      </c>
    </row>
    <row r="107" spans="10:80">
      <c r="J107" s="333"/>
      <c r="K107" s="333" t="str">
        <f t="shared" si="77"/>
        <v>Belgium</v>
      </c>
      <c r="L107" s="338"/>
      <c r="M107" s="338" t="str">
        <f t="shared" ref="M107:AR107" si="81">IF(IFERROR(IF(M$40=1,MIN(M93:S93)/MAX(L93:M93)*100-100,""),"")&gt;-0.5,"",IFERROR(IF(M$40=1,MIN(M93:S93)/MAX(L93:M93)*100-100,""),""))</f>
        <v/>
      </c>
      <c r="N107" s="338" t="str">
        <f t="shared" si="81"/>
        <v/>
      </c>
      <c r="O107" s="338" t="str">
        <f t="shared" si="81"/>
        <v/>
      </c>
      <c r="P107" s="338" t="str">
        <f t="shared" si="81"/>
        <v/>
      </c>
      <c r="Q107" s="338" t="str">
        <f t="shared" si="81"/>
        <v/>
      </c>
      <c r="R107" s="338" t="str">
        <f t="shared" si="81"/>
        <v/>
      </c>
      <c r="S107" s="338" t="str">
        <f t="shared" si="81"/>
        <v/>
      </c>
      <c r="T107" s="338" t="str">
        <f t="shared" si="81"/>
        <v/>
      </c>
      <c r="U107" s="338" t="str">
        <f t="shared" si="81"/>
        <v/>
      </c>
      <c r="V107" s="338" t="str">
        <f t="shared" si="81"/>
        <v/>
      </c>
      <c r="W107" s="338" t="str">
        <f t="shared" si="81"/>
        <v/>
      </c>
      <c r="X107" s="338" t="str">
        <f t="shared" si="81"/>
        <v/>
      </c>
      <c r="Y107" s="338" t="str">
        <f t="shared" si="81"/>
        <v/>
      </c>
      <c r="Z107" s="338" t="str">
        <f t="shared" si="81"/>
        <v/>
      </c>
      <c r="AA107" s="338" t="str">
        <f t="shared" si="81"/>
        <v/>
      </c>
      <c r="AB107" s="338" t="str">
        <f t="shared" si="81"/>
        <v/>
      </c>
      <c r="AC107" s="338" t="str">
        <f t="shared" si="81"/>
        <v/>
      </c>
      <c r="AD107" s="338" t="str">
        <f t="shared" si="81"/>
        <v/>
      </c>
      <c r="AE107" s="338" t="str">
        <f t="shared" si="81"/>
        <v/>
      </c>
      <c r="AF107" s="338" t="str">
        <f t="shared" si="81"/>
        <v/>
      </c>
      <c r="AG107" s="338">
        <f t="shared" si="81"/>
        <v>-23.220067845072819</v>
      </c>
      <c r="AH107" s="338" t="str">
        <f t="shared" si="81"/>
        <v/>
      </c>
      <c r="AI107" s="338" t="str">
        <f t="shared" si="81"/>
        <v/>
      </c>
      <c r="AJ107" s="338" t="str">
        <f t="shared" si="81"/>
        <v/>
      </c>
      <c r="AK107" s="338" t="str">
        <f t="shared" si="81"/>
        <v/>
      </c>
      <c r="AL107" s="338" t="str">
        <f t="shared" si="81"/>
        <v/>
      </c>
      <c r="AM107" s="338" t="str">
        <f t="shared" si="81"/>
        <v/>
      </c>
      <c r="AN107" s="338" t="str">
        <f t="shared" si="81"/>
        <v/>
      </c>
      <c r="AO107" s="338" t="str">
        <f t="shared" si="81"/>
        <v/>
      </c>
      <c r="AP107" s="338" t="str">
        <f t="shared" si="81"/>
        <v/>
      </c>
      <c r="AQ107" s="338" t="str">
        <f t="shared" si="81"/>
        <v/>
      </c>
      <c r="AR107" s="338" t="str">
        <f t="shared" si="81"/>
        <v/>
      </c>
      <c r="AS107" s="338">
        <f t="shared" ref="AS107:BL107" si="82">IF(IFERROR(IF(AS$40=1,MIN(AS93:AY93)/MAX(AR93:AS93)*100-100,""),"")&gt;-0.5,"",IFERROR(IF(AS$40=1,MIN(AS93:AY93)/MAX(AR93:AS93)*100-100,""),""))</f>
        <v>-2.5182910384786084</v>
      </c>
      <c r="AT107" s="338" t="str">
        <f t="shared" si="82"/>
        <v/>
      </c>
      <c r="AU107" s="338" t="str">
        <f t="shared" si="82"/>
        <v/>
      </c>
      <c r="AV107" s="338" t="str">
        <f t="shared" si="82"/>
        <v/>
      </c>
      <c r="AW107" s="338" t="str">
        <f t="shared" si="82"/>
        <v/>
      </c>
      <c r="AX107" s="338" t="str">
        <f t="shared" si="82"/>
        <v/>
      </c>
      <c r="AY107" s="338" t="str">
        <f t="shared" si="82"/>
        <v/>
      </c>
      <c r="AZ107" s="338" t="str">
        <f t="shared" si="82"/>
        <v/>
      </c>
      <c r="BA107" s="338" t="str">
        <f t="shared" si="82"/>
        <v/>
      </c>
      <c r="BB107" s="338">
        <f t="shared" si="82"/>
        <v>-4.6997537522537414</v>
      </c>
      <c r="BC107" s="338" t="str">
        <f t="shared" si="82"/>
        <v/>
      </c>
      <c r="BD107" s="338" t="str">
        <f t="shared" si="82"/>
        <v/>
      </c>
      <c r="BE107" s="338" t="str">
        <f t="shared" si="82"/>
        <v/>
      </c>
      <c r="BF107" s="338" t="str">
        <f t="shared" si="82"/>
        <v/>
      </c>
      <c r="BG107" s="338" t="str">
        <f t="shared" si="82"/>
        <v/>
      </c>
      <c r="BH107" s="338" t="str">
        <f t="shared" si="82"/>
        <v/>
      </c>
      <c r="BI107" s="338">
        <f t="shared" si="82"/>
        <v>-7.4366050742433458</v>
      </c>
      <c r="BJ107" s="338" t="str">
        <f t="shared" si="82"/>
        <v/>
      </c>
      <c r="BK107" s="338" t="str">
        <f t="shared" si="82"/>
        <v/>
      </c>
      <c r="BL107" s="338" t="str">
        <f t="shared" si="82"/>
        <v/>
      </c>
      <c r="BM107" s="338">
        <f t="shared" ref="BM107:BR107" si="83">IF(IFERROR(IF(BM$40=1,MIN(BM93:BS93)/MAX(BL93:BM93)*100-100,""),"")&gt;-0.5,"",IFERROR(IF(BM$40=1,MIN(BM93:BS93)/MAX(BL93:BM93)*100-100,""),""))</f>
        <v>-1.4894054904253977</v>
      </c>
      <c r="BN107" s="338" t="str">
        <f t="shared" si="83"/>
        <v/>
      </c>
      <c r="BO107" s="338" t="str">
        <f t="shared" si="83"/>
        <v/>
      </c>
      <c r="BP107" s="338" t="str">
        <f t="shared" si="83"/>
        <v/>
      </c>
      <c r="BQ107" s="338" t="str">
        <f t="shared" si="83"/>
        <v/>
      </c>
      <c r="BR107" s="338" t="str">
        <f t="shared" si="83"/>
        <v/>
      </c>
    </row>
    <row r="108" spans="10:80">
      <c r="J108" s="333"/>
      <c r="K108" s="333" t="str">
        <f t="shared" si="77"/>
        <v>Denmark</v>
      </c>
      <c r="L108" s="338"/>
      <c r="M108" s="338" t="str">
        <f t="shared" ref="M108:AR108" si="84">IF(IFERROR(IF(M$41=1,MIN(M94:S94)/MAX(L94:M94)*100-100,""),"")&gt;-0.5,"",IFERROR(IF(M$41=1,MIN(M94:S94)/MAX(L94:M94)*100-100,""),""))</f>
        <v/>
      </c>
      <c r="N108" s="338" t="str">
        <f t="shared" si="84"/>
        <v/>
      </c>
      <c r="O108" s="338" t="str">
        <f t="shared" si="84"/>
        <v/>
      </c>
      <c r="P108" s="338" t="str">
        <f t="shared" si="84"/>
        <v/>
      </c>
      <c r="Q108" s="338" t="str">
        <f t="shared" si="84"/>
        <v/>
      </c>
      <c r="R108" s="338" t="str">
        <f t="shared" si="84"/>
        <v/>
      </c>
      <c r="S108" s="338" t="str">
        <f t="shared" si="84"/>
        <v/>
      </c>
      <c r="T108" s="338" t="str">
        <f t="shared" si="84"/>
        <v/>
      </c>
      <c r="U108" s="338" t="str">
        <f t="shared" si="84"/>
        <v/>
      </c>
      <c r="V108" s="338" t="str">
        <f t="shared" si="84"/>
        <v/>
      </c>
      <c r="W108" s="338" t="str">
        <f t="shared" si="84"/>
        <v/>
      </c>
      <c r="X108" s="338" t="str">
        <f t="shared" si="84"/>
        <v/>
      </c>
      <c r="Y108" s="338" t="str">
        <f t="shared" si="84"/>
        <v/>
      </c>
      <c r="Z108" s="338">
        <f t="shared" si="84"/>
        <v>-16.07241091835057</v>
      </c>
      <c r="AA108" s="338" t="str">
        <f t="shared" si="84"/>
        <v/>
      </c>
      <c r="AB108" s="338" t="str">
        <f t="shared" si="84"/>
        <v/>
      </c>
      <c r="AC108" s="338" t="str">
        <f t="shared" si="84"/>
        <v/>
      </c>
      <c r="AD108" s="338" t="str">
        <f t="shared" si="84"/>
        <v/>
      </c>
      <c r="AE108" s="338" t="str">
        <f t="shared" si="84"/>
        <v/>
      </c>
      <c r="AF108" s="338">
        <f t="shared" si="84"/>
        <v>-24.488545113016642</v>
      </c>
      <c r="AG108" s="338" t="str">
        <f t="shared" si="84"/>
        <v/>
      </c>
      <c r="AH108" s="338" t="str">
        <f t="shared" si="84"/>
        <v/>
      </c>
      <c r="AI108" s="338" t="str">
        <f t="shared" si="84"/>
        <v/>
      </c>
      <c r="AJ108" s="338" t="str">
        <f t="shared" si="84"/>
        <v/>
      </c>
      <c r="AK108" s="338" t="str">
        <f t="shared" si="84"/>
        <v/>
      </c>
      <c r="AL108" s="338" t="str">
        <f t="shared" si="84"/>
        <v/>
      </c>
      <c r="AM108" s="338" t="str">
        <f t="shared" si="84"/>
        <v/>
      </c>
      <c r="AN108" s="338">
        <f t="shared" si="84"/>
        <v>-9.1414916777254405</v>
      </c>
      <c r="AO108" s="338" t="str">
        <f t="shared" si="84"/>
        <v/>
      </c>
      <c r="AP108" s="338" t="str">
        <f t="shared" si="84"/>
        <v/>
      </c>
      <c r="AQ108" s="338" t="str">
        <f t="shared" si="84"/>
        <v/>
      </c>
      <c r="AR108" s="338" t="str">
        <f t="shared" si="84"/>
        <v/>
      </c>
      <c r="AS108" s="338" t="str">
        <f t="shared" ref="AS108:BL108" si="85">IF(IFERROR(IF(AS$41=1,MIN(AS94:AY94)/MAX(AR94:AS94)*100-100,""),"")&gt;-0.5,"",IFERROR(IF(AS$41=1,MIN(AS94:AY94)/MAX(AR94:AS94)*100-100,""),""))</f>
        <v/>
      </c>
      <c r="AT108" s="338" t="str">
        <f t="shared" si="85"/>
        <v/>
      </c>
      <c r="AU108" s="338" t="str">
        <f t="shared" si="85"/>
        <v/>
      </c>
      <c r="AV108" s="338" t="str">
        <f t="shared" si="85"/>
        <v/>
      </c>
      <c r="AW108" s="338" t="str">
        <f t="shared" si="85"/>
        <v/>
      </c>
      <c r="AX108" s="338" t="str">
        <f t="shared" si="85"/>
        <v/>
      </c>
      <c r="AY108" s="338" t="str">
        <f t="shared" si="85"/>
        <v/>
      </c>
      <c r="AZ108" s="338" t="str">
        <f t="shared" si="85"/>
        <v/>
      </c>
      <c r="BA108" s="338" t="str">
        <f t="shared" si="85"/>
        <v/>
      </c>
      <c r="BB108" s="338" t="str">
        <f t="shared" si="85"/>
        <v/>
      </c>
      <c r="BC108" s="338" t="str">
        <f t="shared" si="85"/>
        <v/>
      </c>
      <c r="BD108" s="338" t="str">
        <f t="shared" si="85"/>
        <v/>
      </c>
      <c r="BE108" s="338" t="str">
        <f t="shared" si="85"/>
        <v/>
      </c>
      <c r="BF108" s="338" t="str">
        <f t="shared" si="85"/>
        <v/>
      </c>
      <c r="BG108" s="338" t="str">
        <f t="shared" si="85"/>
        <v/>
      </c>
      <c r="BH108" s="338" t="str">
        <f t="shared" si="85"/>
        <v/>
      </c>
      <c r="BI108" s="338">
        <f t="shared" si="85"/>
        <v>-17.969140742222663</v>
      </c>
      <c r="BJ108" s="338" t="str">
        <f t="shared" si="85"/>
        <v/>
      </c>
      <c r="BK108" s="338" t="str">
        <f t="shared" si="85"/>
        <v/>
      </c>
      <c r="BL108" s="338" t="str">
        <f t="shared" si="85"/>
        <v/>
      </c>
      <c r="BM108" s="338" t="str">
        <f t="shared" ref="BM108:BR108" si="86">IF(IFERROR(IF(BM$41=1,MIN(BM94:BS94)/MAX(BL94:BM94)*100-100,""),"")&gt;-0.5,"",IFERROR(IF(BM$41=1,MIN(BM94:BS94)/MAX(BL94:BM94)*100-100,""),""))</f>
        <v/>
      </c>
      <c r="BN108" s="338" t="str">
        <f t="shared" si="86"/>
        <v/>
      </c>
      <c r="BO108" s="338" t="str">
        <f t="shared" si="86"/>
        <v/>
      </c>
      <c r="BP108" s="338" t="str">
        <f t="shared" si="86"/>
        <v/>
      </c>
      <c r="BQ108" s="338" t="str">
        <f t="shared" si="86"/>
        <v/>
      </c>
      <c r="BR108" s="338" t="str">
        <f t="shared" si="86"/>
        <v/>
      </c>
    </row>
    <row r="109" spans="10:80">
      <c r="J109" s="333"/>
      <c r="K109" s="333" t="str">
        <f t="shared" si="77"/>
        <v>Euro area (19 countries)</v>
      </c>
      <c r="L109" s="338"/>
      <c r="M109" s="338" t="str">
        <f t="shared" ref="M109:AR109" si="87">IF(IFERROR(IF(M$42=1,MIN(M95:S95)/MAX(L95:M95)*100-100,""),"")&gt;-0.5,"",IFERROR(IF(M$42=1,MIN(M95:S95)/MAX(L95:M95)*100-100,""),""))</f>
        <v/>
      </c>
      <c r="N109" s="338" t="str">
        <f t="shared" si="87"/>
        <v/>
      </c>
      <c r="O109" s="338" t="str">
        <f t="shared" si="87"/>
        <v/>
      </c>
      <c r="P109" s="338" t="str">
        <f t="shared" si="87"/>
        <v/>
      </c>
      <c r="Q109" s="338" t="str">
        <f t="shared" si="87"/>
        <v/>
      </c>
      <c r="R109" s="338" t="str">
        <f t="shared" si="87"/>
        <v/>
      </c>
      <c r="S109" s="338" t="str">
        <f t="shared" si="87"/>
        <v/>
      </c>
      <c r="T109" s="338" t="str">
        <f t="shared" si="87"/>
        <v/>
      </c>
      <c r="U109" s="338" t="str">
        <f t="shared" si="87"/>
        <v/>
      </c>
      <c r="V109" s="338" t="str">
        <f t="shared" si="87"/>
        <v/>
      </c>
      <c r="W109" s="338" t="str">
        <f t="shared" si="87"/>
        <v/>
      </c>
      <c r="X109" s="338" t="str">
        <f t="shared" si="87"/>
        <v/>
      </c>
      <c r="Y109" s="338" t="str">
        <f t="shared" si="87"/>
        <v/>
      </c>
      <c r="Z109" s="338" t="str">
        <f t="shared" si="87"/>
        <v/>
      </c>
      <c r="AA109" s="338" t="str">
        <f t="shared" si="87"/>
        <v/>
      </c>
      <c r="AB109" s="338" t="str">
        <f t="shared" si="87"/>
        <v/>
      </c>
      <c r="AC109" s="338" t="str">
        <f t="shared" si="87"/>
        <v/>
      </c>
      <c r="AD109" s="338" t="str">
        <f t="shared" si="87"/>
        <v/>
      </c>
      <c r="AE109" s="338" t="str">
        <f t="shared" si="87"/>
        <v/>
      </c>
      <c r="AF109" s="338" t="str">
        <f t="shared" si="87"/>
        <v/>
      </c>
      <c r="AG109" s="338">
        <f t="shared" si="87"/>
        <v>-6.4848519781325678</v>
      </c>
      <c r="AH109" s="338" t="str">
        <f t="shared" si="87"/>
        <v/>
      </c>
      <c r="AI109" s="338" t="str">
        <f t="shared" si="87"/>
        <v/>
      </c>
      <c r="AJ109" s="338" t="str">
        <f t="shared" si="87"/>
        <v/>
      </c>
      <c r="AK109" s="338" t="str">
        <f t="shared" si="87"/>
        <v/>
      </c>
      <c r="AL109" s="338" t="str">
        <f t="shared" si="87"/>
        <v/>
      </c>
      <c r="AM109" s="338" t="str">
        <f t="shared" si="87"/>
        <v/>
      </c>
      <c r="AN109" s="338" t="str">
        <f t="shared" si="87"/>
        <v/>
      </c>
      <c r="AO109" s="338" t="str">
        <f t="shared" si="87"/>
        <v/>
      </c>
      <c r="AP109" s="338" t="str">
        <f t="shared" si="87"/>
        <v/>
      </c>
      <c r="AQ109" s="338" t="str">
        <f t="shared" si="87"/>
        <v/>
      </c>
      <c r="AR109" s="338" t="str">
        <f t="shared" si="87"/>
        <v/>
      </c>
      <c r="AS109" s="338">
        <f t="shared" ref="AS109:BL109" si="88">IF(IFERROR(IF(AS$42=1,MIN(AS95:AY95)/MAX(AR95:AS95)*100-100,""),"")&gt;-0.5,"",IFERROR(IF(AS$42=1,MIN(AS95:AY95)/MAX(AR95:AS95)*100-100,""),""))</f>
        <v>-5.9101490994311376</v>
      </c>
      <c r="AT109" s="338" t="str">
        <f t="shared" si="88"/>
        <v/>
      </c>
      <c r="AU109" s="338" t="str">
        <f t="shared" si="88"/>
        <v/>
      </c>
      <c r="AV109" s="338" t="str">
        <f t="shared" si="88"/>
        <v/>
      </c>
      <c r="AW109" s="338" t="str">
        <f t="shared" si="88"/>
        <v/>
      </c>
      <c r="AX109" s="338" t="str">
        <f t="shared" si="88"/>
        <v/>
      </c>
      <c r="AY109" s="338" t="str">
        <f t="shared" si="88"/>
        <v/>
      </c>
      <c r="AZ109" s="338" t="str">
        <f t="shared" si="88"/>
        <v/>
      </c>
      <c r="BA109" s="338" t="str">
        <f t="shared" si="88"/>
        <v/>
      </c>
      <c r="BB109" s="338" t="str">
        <f t="shared" si="88"/>
        <v/>
      </c>
      <c r="BC109" s="338" t="str">
        <f t="shared" si="88"/>
        <v/>
      </c>
      <c r="BD109" s="338" t="str">
        <f t="shared" si="88"/>
        <v/>
      </c>
      <c r="BE109" s="338" t="str">
        <f t="shared" si="88"/>
        <v/>
      </c>
      <c r="BF109" s="338" t="str">
        <f t="shared" si="88"/>
        <v/>
      </c>
      <c r="BG109" s="338" t="str">
        <f t="shared" si="88"/>
        <v/>
      </c>
      <c r="BH109" s="338">
        <f t="shared" si="88"/>
        <v>-16.256179468519178</v>
      </c>
      <c r="BI109" s="338" t="str">
        <f t="shared" si="88"/>
        <v/>
      </c>
      <c r="BJ109" s="338" t="str">
        <f t="shared" si="88"/>
        <v/>
      </c>
      <c r="BK109" s="338">
        <f t="shared" si="88"/>
        <v>-5.6993246413092749</v>
      </c>
      <c r="BL109" s="338" t="str">
        <f t="shared" si="88"/>
        <v/>
      </c>
      <c r="BM109" s="338" t="str">
        <f t="shared" ref="BM109:BR109" si="89">IF(IFERROR(IF(BM$42=1,MIN(BM95:BS95)/MAX(BL95:BM95)*100-100,""),"")&gt;-0.5,"",IFERROR(IF(BM$42=1,MIN(BM95:BS95)/MAX(BL95:BM95)*100-100,""),""))</f>
        <v/>
      </c>
      <c r="BN109" s="338" t="str">
        <f t="shared" si="89"/>
        <v/>
      </c>
      <c r="BO109" s="338" t="str">
        <f t="shared" si="89"/>
        <v/>
      </c>
      <c r="BP109" s="338" t="str">
        <f t="shared" si="89"/>
        <v/>
      </c>
      <c r="BQ109" s="338" t="str">
        <f t="shared" si="89"/>
        <v/>
      </c>
      <c r="BR109" s="338" t="str">
        <f t="shared" si="89"/>
        <v/>
      </c>
      <c r="BS109" s="333"/>
      <c r="BT109" s="333"/>
      <c r="BU109" s="333"/>
      <c r="BV109" s="333"/>
    </row>
    <row r="110" spans="10:80">
      <c r="J110" s="333"/>
      <c r="K110" s="333" t="str">
        <f t="shared" si="77"/>
        <v>Finland</v>
      </c>
      <c r="L110" s="338"/>
      <c r="M110" s="338" t="str">
        <f t="shared" ref="M110:AR110" si="90">IF(IFERROR(IF(M$43=1,MIN(M96:S96)/MAX(L96:M96)*100-100,""),"")&gt;-0.5,"",IFERROR(IF(M$43=1,MIN(M96:S96)/MAX(L96:M96)*100-100,""),""))</f>
        <v/>
      </c>
      <c r="N110" s="338" t="str">
        <f t="shared" si="90"/>
        <v/>
      </c>
      <c r="O110" s="338" t="str">
        <f t="shared" si="90"/>
        <v/>
      </c>
      <c r="P110" s="338" t="str">
        <f t="shared" si="90"/>
        <v/>
      </c>
      <c r="Q110" s="338" t="str">
        <f t="shared" si="90"/>
        <v/>
      </c>
      <c r="R110" s="338" t="str">
        <f t="shared" si="90"/>
        <v/>
      </c>
      <c r="S110" s="338" t="str">
        <f t="shared" si="90"/>
        <v/>
      </c>
      <c r="T110" s="338" t="str">
        <f t="shared" si="90"/>
        <v/>
      </c>
      <c r="U110" s="338" t="str">
        <f t="shared" si="90"/>
        <v/>
      </c>
      <c r="V110" s="338" t="str">
        <f t="shared" si="90"/>
        <v/>
      </c>
      <c r="W110" s="338" t="str">
        <f t="shared" si="90"/>
        <v/>
      </c>
      <c r="X110" s="338" t="str">
        <f t="shared" si="90"/>
        <v/>
      </c>
      <c r="Y110" s="338" t="str">
        <f t="shared" si="90"/>
        <v/>
      </c>
      <c r="Z110" s="338" t="str">
        <f t="shared" si="90"/>
        <v/>
      </c>
      <c r="AA110" s="338" t="str">
        <f t="shared" si="90"/>
        <v/>
      </c>
      <c r="AB110" s="338" t="str">
        <f t="shared" si="90"/>
        <v/>
      </c>
      <c r="AC110" s="338" t="str">
        <f t="shared" si="90"/>
        <v/>
      </c>
      <c r="AD110" s="338" t="str">
        <f t="shared" si="90"/>
        <v/>
      </c>
      <c r="AE110" s="338" t="str">
        <f t="shared" si="90"/>
        <v/>
      </c>
      <c r="AF110" s="338" t="str">
        <f t="shared" si="90"/>
        <v/>
      </c>
      <c r="AG110" s="338" t="str">
        <f t="shared" si="90"/>
        <v/>
      </c>
      <c r="AH110" s="338" t="str">
        <f t="shared" si="90"/>
        <v/>
      </c>
      <c r="AI110" s="338" t="str">
        <f t="shared" si="90"/>
        <v/>
      </c>
      <c r="AJ110" s="338" t="str">
        <f t="shared" si="90"/>
        <v/>
      </c>
      <c r="AK110" s="338" t="str">
        <f t="shared" si="90"/>
        <v/>
      </c>
      <c r="AL110" s="338" t="str">
        <f t="shared" si="90"/>
        <v/>
      </c>
      <c r="AM110" s="338" t="str">
        <f t="shared" si="90"/>
        <v/>
      </c>
      <c r="AN110" s="338" t="str">
        <f t="shared" si="90"/>
        <v/>
      </c>
      <c r="AO110" s="338" t="str">
        <f t="shared" si="90"/>
        <v/>
      </c>
      <c r="AP110" s="338" t="str">
        <f t="shared" si="90"/>
        <v/>
      </c>
      <c r="AQ110" s="338">
        <f t="shared" si="90"/>
        <v>-37.30095990965556</v>
      </c>
      <c r="AR110" s="338" t="str">
        <f t="shared" si="90"/>
        <v/>
      </c>
      <c r="AS110" s="338" t="str">
        <f t="shared" ref="AS110:BL110" si="91">IF(IFERROR(IF(AS$43=1,MIN(AS96:AY96)/MAX(AR96:AS96)*100-100,""),"")&gt;-0.5,"",IFERROR(IF(AS$43=1,MIN(AS96:AY96)/MAX(AR96:AS96)*100-100,""),""))</f>
        <v/>
      </c>
      <c r="AT110" s="338" t="str">
        <f t="shared" si="91"/>
        <v/>
      </c>
      <c r="AU110" s="338" t="str">
        <f t="shared" si="91"/>
        <v/>
      </c>
      <c r="AV110" s="338" t="str">
        <f t="shared" si="91"/>
        <v/>
      </c>
      <c r="AW110" s="338" t="str">
        <f t="shared" si="91"/>
        <v/>
      </c>
      <c r="AX110" s="338" t="str">
        <f t="shared" si="91"/>
        <v/>
      </c>
      <c r="AY110" s="338" t="str">
        <f t="shared" si="91"/>
        <v/>
      </c>
      <c r="AZ110" s="338" t="str">
        <f t="shared" si="91"/>
        <v/>
      </c>
      <c r="BA110" s="338" t="str">
        <f t="shared" si="91"/>
        <v/>
      </c>
      <c r="BB110" s="338" t="str">
        <f t="shared" si="91"/>
        <v/>
      </c>
      <c r="BC110" s="338" t="str">
        <f t="shared" si="91"/>
        <v/>
      </c>
      <c r="BD110" s="338" t="str">
        <f t="shared" si="91"/>
        <v/>
      </c>
      <c r="BE110" s="338" t="str">
        <f t="shared" si="91"/>
        <v/>
      </c>
      <c r="BF110" s="338" t="str">
        <f t="shared" si="91"/>
        <v/>
      </c>
      <c r="BG110" s="338" t="str">
        <f t="shared" si="91"/>
        <v/>
      </c>
      <c r="BH110" s="338" t="str">
        <f t="shared" si="91"/>
        <v/>
      </c>
      <c r="BI110" s="338">
        <f t="shared" si="91"/>
        <v>-16.421875674975155</v>
      </c>
      <c r="BJ110" s="338" t="str">
        <f t="shared" si="91"/>
        <v/>
      </c>
      <c r="BK110" s="338" t="str">
        <f t="shared" si="91"/>
        <v/>
      </c>
      <c r="BL110" s="338" t="str">
        <f t="shared" si="91"/>
        <v/>
      </c>
      <c r="BM110" s="338">
        <f t="shared" ref="BM110:BR110" si="92">IF(IFERROR(IF(BM$43=1,MIN(BM96:BS96)/MAX(BL96:BM96)*100-100,""),"")&gt;-0.5,"",IFERROR(IF(BM$43=1,MIN(BM96:BS96)/MAX(BL96:BM96)*100-100,""),""))</f>
        <v>-7.3883490498300688</v>
      </c>
      <c r="BN110" s="338" t="str">
        <f t="shared" si="92"/>
        <v/>
      </c>
      <c r="BO110" s="338" t="str">
        <f t="shared" si="92"/>
        <v/>
      </c>
      <c r="BP110" s="338" t="str">
        <f t="shared" si="92"/>
        <v/>
      </c>
      <c r="BQ110" s="338" t="str">
        <f t="shared" si="92"/>
        <v/>
      </c>
      <c r="BR110" s="338" t="str">
        <f t="shared" si="92"/>
        <v/>
      </c>
      <c r="BS110" s="333"/>
      <c r="BT110" s="333"/>
      <c r="BU110" s="333"/>
      <c r="BV110" s="333"/>
    </row>
    <row r="111" spans="10:80">
      <c r="J111" s="333"/>
      <c r="K111" s="333" t="str">
        <f t="shared" si="77"/>
        <v>Ireland</v>
      </c>
      <c r="L111" s="338"/>
      <c r="M111" s="338" t="str">
        <f t="shared" ref="M111:AR111" si="93">IF(IFERROR(IF(M$44=1,MIN(M97:S97)/MAX(L97:M97)*100-100,""),"")&gt;-0.5,"",IFERROR(IF(M$44=1,MIN(M97:S97)/MAX(L97:M97)*100-100,""),""))</f>
        <v/>
      </c>
      <c r="N111" s="338" t="str">
        <f t="shared" si="93"/>
        <v/>
      </c>
      <c r="O111" s="338" t="str">
        <f t="shared" si="93"/>
        <v/>
      </c>
      <c r="P111" s="338" t="str">
        <f t="shared" si="93"/>
        <v/>
      </c>
      <c r="Q111" s="338" t="str">
        <f t="shared" si="93"/>
        <v/>
      </c>
      <c r="R111" s="338" t="str">
        <f t="shared" si="93"/>
        <v/>
      </c>
      <c r="S111" s="338" t="str">
        <f t="shared" si="93"/>
        <v/>
      </c>
      <c r="T111" s="338" t="str">
        <f t="shared" si="93"/>
        <v/>
      </c>
      <c r="U111" s="338" t="str">
        <f t="shared" si="93"/>
        <v/>
      </c>
      <c r="V111" s="338" t="str">
        <f t="shared" si="93"/>
        <v/>
      </c>
      <c r="W111" s="338" t="str">
        <f t="shared" si="93"/>
        <v/>
      </c>
      <c r="X111" s="338" t="str">
        <f t="shared" si="93"/>
        <v/>
      </c>
      <c r="Y111" s="338" t="str">
        <f t="shared" si="93"/>
        <v/>
      </c>
      <c r="Z111" s="338" t="str">
        <f t="shared" si="93"/>
        <v/>
      </c>
      <c r="AA111" s="338" t="str">
        <f t="shared" si="93"/>
        <v/>
      </c>
      <c r="AB111" s="338" t="str">
        <f t="shared" si="93"/>
        <v/>
      </c>
      <c r="AC111" s="338" t="str">
        <f t="shared" si="93"/>
        <v/>
      </c>
      <c r="AD111" s="338" t="str">
        <f t="shared" si="93"/>
        <v/>
      </c>
      <c r="AE111" s="338" t="str">
        <f t="shared" si="93"/>
        <v/>
      </c>
      <c r="AF111" s="338" t="str">
        <f t="shared" si="93"/>
        <v/>
      </c>
      <c r="AG111" s="338" t="str">
        <f t="shared" si="93"/>
        <v/>
      </c>
      <c r="AH111" s="338">
        <f t="shared" si="93"/>
        <v>-24.131765214415651</v>
      </c>
      <c r="AI111" s="338" t="str">
        <f t="shared" si="93"/>
        <v/>
      </c>
      <c r="AJ111" s="338" t="str">
        <f t="shared" si="93"/>
        <v/>
      </c>
      <c r="AK111" s="338" t="str">
        <f t="shared" si="93"/>
        <v/>
      </c>
      <c r="AL111" s="338" t="str">
        <f t="shared" si="93"/>
        <v/>
      </c>
      <c r="AM111" s="338" t="str">
        <f t="shared" si="93"/>
        <v/>
      </c>
      <c r="AN111" s="338" t="str">
        <f t="shared" si="93"/>
        <v/>
      </c>
      <c r="AO111" s="338" t="str">
        <f t="shared" si="93"/>
        <v/>
      </c>
      <c r="AP111" s="338" t="str">
        <f t="shared" si="93"/>
        <v/>
      </c>
      <c r="AQ111" s="338" t="str">
        <f t="shared" si="93"/>
        <v/>
      </c>
      <c r="AR111" s="338" t="str">
        <f t="shared" si="93"/>
        <v/>
      </c>
      <c r="AS111" s="338" t="str">
        <f t="shared" ref="AS111:BL111" si="94">IF(IFERROR(IF(AS$44=1,MIN(AS97:AY97)/MAX(AR97:AS97)*100-100,""),"")&gt;-0.5,"",IFERROR(IF(AS$44=1,MIN(AS97:AY97)/MAX(AR97:AS97)*100-100,""),""))</f>
        <v/>
      </c>
      <c r="AT111" s="338" t="str">
        <f t="shared" si="94"/>
        <v/>
      </c>
      <c r="AU111" s="338" t="str">
        <f t="shared" si="94"/>
        <v/>
      </c>
      <c r="AV111" s="338" t="str">
        <f t="shared" si="94"/>
        <v/>
      </c>
      <c r="AW111" s="338" t="str">
        <f t="shared" si="94"/>
        <v/>
      </c>
      <c r="AX111" s="338" t="str">
        <f t="shared" si="94"/>
        <v/>
      </c>
      <c r="AY111" s="338" t="str">
        <f t="shared" si="94"/>
        <v/>
      </c>
      <c r="AZ111" s="338" t="str">
        <f t="shared" si="94"/>
        <v/>
      </c>
      <c r="BA111" s="338" t="str">
        <f t="shared" si="94"/>
        <v/>
      </c>
      <c r="BB111" s="338" t="str">
        <f t="shared" si="94"/>
        <v/>
      </c>
      <c r="BC111" s="338" t="str">
        <f t="shared" si="94"/>
        <v/>
      </c>
      <c r="BD111" s="338" t="str">
        <f t="shared" si="94"/>
        <v/>
      </c>
      <c r="BE111" s="338" t="str">
        <f t="shared" si="94"/>
        <v/>
      </c>
      <c r="BF111" s="338" t="str">
        <f t="shared" si="94"/>
        <v/>
      </c>
      <c r="BG111" s="338" t="str">
        <f t="shared" si="94"/>
        <v/>
      </c>
      <c r="BH111" s="338">
        <f t="shared" si="94"/>
        <v>-57.868083620216545</v>
      </c>
      <c r="BI111" s="338" t="str">
        <f t="shared" si="94"/>
        <v/>
      </c>
      <c r="BJ111" s="338" t="str">
        <f t="shared" si="94"/>
        <v/>
      </c>
      <c r="BK111" s="338" t="str">
        <f t="shared" si="94"/>
        <v/>
      </c>
      <c r="BL111" s="338" t="str">
        <f t="shared" si="94"/>
        <v/>
      </c>
      <c r="BM111" s="338" t="str">
        <f t="shared" ref="BM111:BR111" si="95">IF(IFERROR(IF(BM$44=1,MIN(BM97:BS97)/MAX(BL97:BM97)*100-100,""),"")&gt;-0.5,"",IFERROR(IF(BM$44=1,MIN(BM97:BS97)/MAX(BL97:BM97)*100-100,""),""))</f>
        <v/>
      </c>
      <c r="BN111" s="338" t="str">
        <f t="shared" si="95"/>
        <v/>
      </c>
      <c r="BO111" s="338" t="str">
        <f t="shared" si="95"/>
        <v/>
      </c>
      <c r="BP111" s="338" t="str">
        <f t="shared" si="95"/>
        <v/>
      </c>
      <c r="BQ111" s="338" t="str">
        <f t="shared" si="95"/>
        <v/>
      </c>
      <c r="BR111" s="338" t="str">
        <f t="shared" si="95"/>
        <v/>
      </c>
      <c r="BS111" s="335"/>
    </row>
    <row r="112" spans="10:80">
      <c r="J112" s="333"/>
      <c r="K112" s="333" t="str">
        <f t="shared" si="77"/>
        <v>Luxembourg</v>
      </c>
      <c r="L112" s="338"/>
      <c r="M112" s="338" t="str">
        <f t="shared" ref="M112:AR112" si="96">IF(IFERROR(IF(M$45=1,MIN(M98:S98)/MAX(L98:M98)*100-100,""),"")&gt;-0.5,"",IFERROR(IF(M$45=1,MIN(M98:S98)/MAX(L98:M98)*100-100,""),""))</f>
        <v/>
      </c>
      <c r="N112" s="338" t="str">
        <f t="shared" si="96"/>
        <v/>
      </c>
      <c r="O112" s="338" t="str">
        <f t="shared" si="96"/>
        <v/>
      </c>
      <c r="P112" s="338" t="str">
        <f t="shared" si="96"/>
        <v/>
      </c>
      <c r="Q112" s="338">
        <f t="shared" si="96"/>
        <v>-27.897316679505522</v>
      </c>
      <c r="R112" s="338" t="str">
        <f t="shared" si="96"/>
        <v/>
      </c>
      <c r="S112" s="338" t="str">
        <f t="shared" si="96"/>
        <v/>
      </c>
      <c r="T112" s="338" t="str">
        <f t="shared" si="96"/>
        <v/>
      </c>
      <c r="U112" s="338" t="str">
        <f t="shared" si="96"/>
        <v/>
      </c>
      <c r="V112" s="338" t="str">
        <f t="shared" si="96"/>
        <v/>
      </c>
      <c r="W112" s="338" t="str">
        <f t="shared" si="96"/>
        <v/>
      </c>
      <c r="X112" s="338" t="str">
        <f t="shared" si="96"/>
        <v/>
      </c>
      <c r="Y112" s="338" t="str">
        <f t="shared" si="96"/>
        <v/>
      </c>
      <c r="Z112" s="338" t="str">
        <f t="shared" si="96"/>
        <v/>
      </c>
      <c r="AA112" s="338" t="str">
        <f t="shared" si="96"/>
        <v/>
      </c>
      <c r="AB112" s="338" t="str">
        <f t="shared" si="96"/>
        <v/>
      </c>
      <c r="AC112" s="338" t="str">
        <f t="shared" si="96"/>
        <v/>
      </c>
      <c r="AD112" s="338" t="str">
        <f t="shared" si="96"/>
        <v/>
      </c>
      <c r="AE112" s="338" t="str">
        <f t="shared" si="96"/>
        <v/>
      </c>
      <c r="AF112" s="338" t="str">
        <f t="shared" si="96"/>
        <v/>
      </c>
      <c r="AG112" s="338">
        <f t="shared" si="96"/>
        <v>-26.33909577283201</v>
      </c>
      <c r="AH112" s="338" t="str">
        <f t="shared" si="96"/>
        <v/>
      </c>
      <c r="AI112" s="338">
        <f t="shared" si="96"/>
        <v>-20.06347822091611</v>
      </c>
      <c r="AJ112" s="338" t="str">
        <f t="shared" si="96"/>
        <v/>
      </c>
      <c r="AK112" s="338">
        <f t="shared" si="96"/>
        <v>-9.5164355419902051</v>
      </c>
      <c r="AL112" s="338" t="str">
        <f t="shared" si="96"/>
        <v/>
      </c>
      <c r="AM112" s="338" t="str">
        <f t="shared" si="96"/>
        <v/>
      </c>
      <c r="AN112" s="338" t="str">
        <f t="shared" si="96"/>
        <v/>
      </c>
      <c r="AO112" s="338" t="str">
        <f t="shared" si="96"/>
        <v/>
      </c>
      <c r="AP112" s="338" t="str">
        <f t="shared" si="96"/>
        <v/>
      </c>
      <c r="AQ112" s="338" t="str">
        <f t="shared" si="96"/>
        <v/>
      </c>
      <c r="AR112" s="338">
        <f t="shared" si="96"/>
        <v>-15.074815460744247</v>
      </c>
      <c r="AS112" s="338" t="str">
        <f t="shared" ref="AS112:BL112" si="97">IF(IFERROR(IF(AS$45=1,MIN(AS98:AY98)/MAX(AR98:AS98)*100-100,""),"")&gt;-0.5,"",IFERROR(IF(AS$45=1,MIN(AS98:AY98)/MAX(AR98:AS98)*100-100,""),""))</f>
        <v/>
      </c>
      <c r="AT112" s="338" t="str">
        <f t="shared" si="97"/>
        <v/>
      </c>
      <c r="AU112" s="338" t="str">
        <f t="shared" si="97"/>
        <v/>
      </c>
      <c r="AV112" s="338" t="str">
        <f t="shared" si="97"/>
        <v/>
      </c>
      <c r="AW112" s="338" t="str">
        <f t="shared" si="97"/>
        <v/>
      </c>
      <c r="AX112" s="338" t="str">
        <f t="shared" si="97"/>
        <v/>
      </c>
      <c r="AY112" s="338" t="str">
        <f t="shared" si="97"/>
        <v/>
      </c>
      <c r="AZ112" s="338" t="str">
        <f t="shared" si="97"/>
        <v/>
      </c>
      <c r="BA112" s="338" t="str">
        <f t="shared" si="97"/>
        <v/>
      </c>
      <c r="BB112" s="338" t="str">
        <f t="shared" si="97"/>
        <v/>
      </c>
      <c r="BC112" s="338" t="str">
        <f t="shared" si="97"/>
        <v/>
      </c>
      <c r="BD112" s="338" t="str">
        <f t="shared" si="97"/>
        <v/>
      </c>
      <c r="BE112" s="338" t="str">
        <f t="shared" si="97"/>
        <v/>
      </c>
      <c r="BF112" s="338" t="str">
        <f t="shared" si="97"/>
        <v/>
      </c>
      <c r="BG112" s="338" t="str">
        <f t="shared" si="97"/>
        <v/>
      </c>
      <c r="BH112" s="338" t="str">
        <f t="shared" si="97"/>
        <v/>
      </c>
      <c r="BI112" s="338">
        <f t="shared" si="97"/>
        <v>-12.448956842505822</v>
      </c>
      <c r="BJ112" s="338" t="str">
        <f t="shared" si="97"/>
        <v/>
      </c>
      <c r="BK112" s="338" t="str">
        <f t="shared" si="97"/>
        <v/>
      </c>
      <c r="BL112" s="338" t="str">
        <f t="shared" si="97"/>
        <v/>
      </c>
      <c r="BM112" s="338" t="str">
        <f t="shared" ref="BM112:BR112" si="98">IF(IFERROR(IF(BM$45=1,MIN(BM98:BS98)/MAX(BL98:BM98)*100-100,""),"")&gt;-0.5,"",IFERROR(IF(BM$45=1,MIN(BM98:BS98)/MAX(BL98:BM98)*100-100,""),""))</f>
        <v/>
      </c>
      <c r="BN112" s="338" t="str">
        <f t="shared" si="98"/>
        <v/>
      </c>
      <c r="BO112" s="338">
        <f t="shared" si="98"/>
        <v>-9.872403827356834</v>
      </c>
      <c r="BP112" s="338" t="str">
        <f t="shared" si="98"/>
        <v/>
      </c>
      <c r="BQ112" s="338" t="str">
        <f t="shared" si="98"/>
        <v/>
      </c>
      <c r="BR112" s="338" t="str">
        <f t="shared" si="98"/>
        <v/>
      </c>
      <c r="BS112" s="335"/>
    </row>
    <row r="113" spans="10:74">
      <c r="J113" s="333"/>
      <c r="K113" s="333" t="str">
        <f t="shared" si="77"/>
        <v>Netherlands</v>
      </c>
      <c r="L113" s="338"/>
      <c r="M113" s="338" t="str">
        <f t="shared" ref="M113:AR113" si="99">IF(IFERROR(IF(M$46=1,MIN(M99:S99)/MAX(L99:M99)*100-100,""),"")&gt;-0.5,"",IFERROR(IF(M$46=1,MIN(M99:S99)/MAX(L99:M99)*100-100,""),""))</f>
        <v/>
      </c>
      <c r="N113" s="338" t="str">
        <f t="shared" si="99"/>
        <v/>
      </c>
      <c r="O113" s="338" t="str">
        <f t="shared" si="99"/>
        <v/>
      </c>
      <c r="P113" s="338" t="str">
        <f t="shared" si="99"/>
        <v/>
      </c>
      <c r="Q113" s="338" t="str">
        <f t="shared" si="99"/>
        <v/>
      </c>
      <c r="R113" s="338" t="str">
        <f t="shared" si="99"/>
        <v/>
      </c>
      <c r="S113" s="338" t="str">
        <f t="shared" si="99"/>
        <v/>
      </c>
      <c r="T113" s="338" t="str">
        <f t="shared" si="99"/>
        <v/>
      </c>
      <c r="U113" s="338" t="str">
        <f t="shared" si="99"/>
        <v/>
      </c>
      <c r="V113" s="338" t="str">
        <f t="shared" si="99"/>
        <v/>
      </c>
      <c r="W113" s="338" t="str">
        <f t="shared" si="99"/>
        <v/>
      </c>
      <c r="X113" s="338" t="str">
        <f t="shared" si="99"/>
        <v/>
      </c>
      <c r="Y113" s="338" t="str">
        <f t="shared" si="99"/>
        <v/>
      </c>
      <c r="Z113" s="338" t="str">
        <f t="shared" si="99"/>
        <v/>
      </c>
      <c r="AA113" s="338" t="str">
        <f t="shared" si="99"/>
        <v/>
      </c>
      <c r="AB113" s="338" t="str">
        <f t="shared" si="99"/>
        <v/>
      </c>
      <c r="AC113" s="338" t="str">
        <f t="shared" si="99"/>
        <v/>
      </c>
      <c r="AD113" s="338" t="str">
        <f t="shared" si="99"/>
        <v/>
      </c>
      <c r="AE113" s="338" t="str">
        <f t="shared" si="99"/>
        <v/>
      </c>
      <c r="AF113" s="338" t="str">
        <f t="shared" si="99"/>
        <v/>
      </c>
      <c r="AG113" s="338">
        <f t="shared" si="99"/>
        <v>-11.89894993627685</v>
      </c>
      <c r="AH113" s="338" t="str">
        <f t="shared" si="99"/>
        <v/>
      </c>
      <c r="AI113" s="338" t="str">
        <f t="shared" si="99"/>
        <v/>
      </c>
      <c r="AJ113" s="338" t="str">
        <f t="shared" si="99"/>
        <v/>
      </c>
      <c r="AK113" s="338" t="str">
        <f t="shared" si="99"/>
        <v/>
      </c>
      <c r="AL113" s="338" t="str">
        <f t="shared" si="99"/>
        <v/>
      </c>
      <c r="AM113" s="338" t="str">
        <f t="shared" si="99"/>
        <v/>
      </c>
      <c r="AN113" s="338" t="str">
        <f t="shared" si="99"/>
        <v/>
      </c>
      <c r="AO113" s="338" t="str">
        <f t="shared" si="99"/>
        <v/>
      </c>
      <c r="AP113" s="338" t="str">
        <f t="shared" si="99"/>
        <v/>
      </c>
      <c r="AQ113" s="338" t="str">
        <f t="shared" si="99"/>
        <v/>
      </c>
      <c r="AR113" s="338" t="str">
        <f t="shared" si="99"/>
        <v/>
      </c>
      <c r="AS113" s="338" t="str">
        <f t="shared" ref="AS113:BL113" si="100">IF(IFERROR(IF(AS$46=1,MIN(AS99:AY99)/MAX(AR99:AS99)*100-100,""),"")&gt;-0.5,"",IFERROR(IF(AS$46=1,MIN(AS99:AY99)/MAX(AR99:AS99)*100-100,""),""))</f>
        <v/>
      </c>
      <c r="AT113" s="338" t="str">
        <f t="shared" si="100"/>
        <v/>
      </c>
      <c r="AU113" s="338" t="str">
        <f t="shared" si="100"/>
        <v/>
      </c>
      <c r="AV113" s="338" t="str">
        <f t="shared" si="100"/>
        <v/>
      </c>
      <c r="AW113" s="338" t="str">
        <f t="shared" si="100"/>
        <v/>
      </c>
      <c r="AX113" s="338" t="str">
        <f t="shared" si="100"/>
        <v/>
      </c>
      <c r="AY113" s="338" t="str">
        <f t="shared" si="100"/>
        <v/>
      </c>
      <c r="AZ113" s="338" t="str">
        <f t="shared" si="100"/>
        <v/>
      </c>
      <c r="BA113" s="338" t="str">
        <f t="shared" si="100"/>
        <v/>
      </c>
      <c r="BB113" s="338" t="str">
        <f t="shared" si="100"/>
        <v/>
      </c>
      <c r="BC113" s="338">
        <f t="shared" si="100"/>
        <v>-1.7291806096872904</v>
      </c>
      <c r="BD113" s="338" t="str">
        <f t="shared" si="100"/>
        <v/>
      </c>
      <c r="BE113" s="338" t="str">
        <f t="shared" si="100"/>
        <v/>
      </c>
      <c r="BF113" s="338" t="str">
        <f t="shared" si="100"/>
        <v/>
      </c>
      <c r="BG113" s="338" t="str">
        <f t="shared" si="100"/>
        <v/>
      </c>
      <c r="BH113" s="338" t="str">
        <f t="shared" si="100"/>
        <v/>
      </c>
      <c r="BI113" s="338">
        <f t="shared" si="100"/>
        <v>-19.546879908146593</v>
      </c>
      <c r="BJ113" s="338" t="str">
        <f t="shared" si="100"/>
        <v/>
      </c>
      <c r="BK113" s="338" t="str">
        <f t="shared" si="100"/>
        <v/>
      </c>
      <c r="BL113" s="338">
        <f t="shared" si="100"/>
        <v>-10.02135134316606</v>
      </c>
      <c r="BM113" s="338" t="str">
        <f t="shared" ref="BM113:BR113" si="101">IF(IFERROR(IF(BM$46=1,MIN(BM99:BS99)/MAX(BL99:BM99)*100-100,""),"")&gt;-0.5,"",IFERROR(IF(BM$46=1,MIN(BM99:BS99)/MAX(BL99:BM99)*100-100,""),""))</f>
        <v/>
      </c>
      <c r="BN113" s="338" t="str">
        <f t="shared" si="101"/>
        <v/>
      </c>
      <c r="BO113" s="338" t="str">
        <f t="shared" si="101"/>
        <v/>
      </c>
      <c r="BP113" s="338">
        <f t="shared" si="101"/>
        <v>-7.2843426719498297</v>
      </c>
      <c r="BQ113" s="338" t="str">
        <f t="shared" si="101"/>
        <v/>
      </c>
      <c r="BR113" s="338" t="str">
        <f t="shared" si="101"/>
        <v/>
      </c>
      <c r="BS113" s="335"/>
    </row>
    <row r="114" spans="10:74">
      <c r="J114" s="333"/>
      <c r="K114" s="333" t="str">
        <f t="shared" si="77"/>
        <v>Portugal</v>
      </c>
      <c r="L114" s="338"/>
      <c r="M114" s="338" t="str">
        <f t="shared" ref="M114:AR114" si="102">IF(IFERROR(IF(M$47=1,MIN(M100:S100)/MAX(L100:M100)*100-100,""),"")&gt;-0.5,"",IFERROR(IF(M$47=1,MIN(M100:S100)/MAX(L100:M100)*100-100,""),""))</f>
        <v/>
      </c>
      <c r="N114" s="338" t="str">
        <f t="shared" si="102"/>
        <v/>
      </c>
      <c r="O114" s="338" t="str">
        <f t="shared" si="102"/>
        <v/>
      </c>
      <c r="P114" s="338" t="str">
        <f t="shared" si="102"/>
        <v/>
      </c>
      <c r="Q114" s="338" t="str">
        <f t="shared" si="102"/>
        <v/>
      </c>
      <c r="R114" s="338" t="str">
        <f t="shared" si="102"/>
        <v/>
      </c>
      <c r="S114" s="338" t="str">
        <f t="shared" si="102"/>
        <v/>
      </c>
      <c r="T114" s="338" t="str">
        <f t="shared" si="102"/>
        <v/>
      </c>
      <c r="U114" s="338" t="str">
        <f t="shared" si="102"/>
        <v/>
      </c>
      <c r="V114" s="338" t="str">
        <f t="shared" si="102"/>
        <v/>
      </c>
      <c r="W114" s="338" t="str">
        <f t="shared" si="102"/>
        <v/>
      </c>
      <c r="X114" s="338" t="str">
        <f t="shared" si="102"/>
        <v/>
      </c>
      <c r="Y114" s="338" t="str">
        <f t="shared" si="102"/>
        <v/>
      </c>
      <c r="Z114" s="338" t="str">
        <f t="shared" si="102"/>
        <v/>
      </c>
      <c r="AA114" s="338">
        <f t="shared" si="102"/>
        <v>-26.123303774839854</v>
      </c>
      <c r="AB114" s="338" t="str">
        <f t="shared" si="102"/>
        <v/>
      </c>
      <c r="AC114" s="338" t="str">
        <f t="shared" si="102"/>
        <v/>
      </c>
      <c r="AD114" s="338" t="str">
        <f t="shared" si="102"/>
        <v/>
      </c>
      <c r="AE114" s="338" t="str">
        <f t="shared" si="102"/>
        <v/>
      </c>
      <c r="AF114" s="338" t="str">
        <f t="shared" si="102"/>
        <v/>
      </c>
      <c r="AG114" s="338" t="str">
        <f t="shared" si="102"/>
        <v/>
      </c>
      <c r="AH114" s="338" t="str">
        <f t="shared" si="102"/>
        <v/>
      </c>
      <c r="AI114" s="338" t="str">
        <f t="shared" si="102"/>
        <v/>
      </c>
      <c r="AJ114" s="338">
        <f t="shared" si="102"/>
        <v>-12.683150983060912</v>
      </c>
      <c r="AK114" s="338" t="str">
        <f t="shared" si="102"/>
        <v/>
      </c>
      <c r="AL114" s="338" t="str">
        <f t="shared" si="102"/>
        <v/>
      </c>
      <c r="AM114" s="338" t="str">
        <f t="shared" si="102"/>
        <v/>
      </c>
      <c r="AN114" s="338" t="str">
        <f t="shared" si="102"/>
        <v/>
      </c>
      <c r="AO114" s="338" t="str">
        <f t="shared" si="102"/>
        <v/>
      </c>
      <c r="AP114" s="338" t="str">
        <f t="shared" si="102"/>
        <v/>
      </c>
      <c r="AQ114" s="338" t="str">
        <f t="shared" si="102"/>
        <v/>
      </c>
      <c r="AR114" s="338" t="str">
        <f t="shared" si="102"/>
        <v/>
      </c>
      <c r="AS114" s="338">
        <f t="shared" ref="AS114:BL114" si="103">IF(IFERROR(IF(AS$47=1,MIN(AS100:AY100)/MAX(AR100:AS100)*100-100,""),"")&gt;-0.5,"",IFERROR(IF(AS$47=1,MIN(AS100:AY100)/MAX(AR100:AS100)*100-100,""),""))</f>
        <v>-9.041365505382899</v>
      </c>
      <c r="AT114" s="338" t="str">
        <f t="shared" si="103"/>
        <v/>
      </c>
      <c r="AU114" s="338" t="str">
        <f t="shared" si="103"/>
        <v/>
      </c>
      <c r="AV114" s="338" t="str">
        <f t="shared" si="103"/>
        <v/>
      </c>
      <c r="AW114" s="338" t="str">
        <f t="shared" si="103"/>
        <v/>
      </c>
      <c r="AX114" s="338" t="str">
        <f t="shared" si="103"/>
        <v/>
      </c>
      <c r="AY114" s="338" t="str">
        <f t="shared" si="103"/>
        <v/>
      </c>
      <c r="AZ114" s="338" t="str">
        <f t="shared" si="103"/>
        <v/>
      </c>
      <c r="BA114" s="338" t="str">
        <f t="shared" si="103"/>
        <v/>
      </c>
      <c r="BB114" s="338" t="str">
        <f t="shared" si="103"/>
        <v/>
      </c>
      <c r="BC114" s="338">
        <f t="shared" si="103"/>
        <v>-11.889485529976795</v>
      </c>
      <c r="BD114" s="338" t="str">
        <f t="shared" si="103"/>
        <v/>
      </c>
      <c r="BE114" s="338" t="str">
        <f t="shared" si="103"/>
        <v/>
      </c>
      <c r="BF114" s="338" t="str">
        <f t="shared" si="103"/>
        <v/>
      </c>
      <c r="BG114" s="338" t="str">
        <f t="shared" si="103"/>
        <v/>
      </c>
      <c r="BH114" s="338" t="str">
        <f t="shared" si="103"/>
        <v/>
      </c>
      <c r="BI114" s="338">
        <f t="shared" si="103"/>
        <v>-36.590779237357971</v>
      </c>
      <c r="BJ114" s="338" t="str">
        <f t="shared" si="103"/>
        <v/>
      </c>
      <c r="BK114" s="338">
        <f t="shared" si="103"/>
        <v>-30.745698435095619</v>
      </c>
      <c r="BL114" s="338" t="str">
        <f t="shared" si="103"/>
        <v/>
      </c>
      <c r="BM114" s="338" t="str">
        <f t="shared" ref="BM114:BR114" si="104">IF(IFERROR(IF(BM$47=1,MIN(BM100:BS100)/MAX(BL100:BM100)*100-100,""),"")&gt;-0.5,"",IFERROR(IF(BM$47=1,MIN(BM100:BS100)/MAX(BL100:BM100)*100-100,""),""))</f>
        <v/>
      </c>
      <c r="BN114" s="338" t="str">
        <f t="shared" si="104"/>
        <v/>
      </c>
      <c r="BO114" s="338" t="str">
        <f t="shared" si="104"/>
        <v/>
      </c>
      <c r="BP114" s="338" t="str">
        <f t="shared" si="104"/>
        <v/>
      </c>
      <c r="BQ114" s="338" t="str">
        <f t="shared" si="104"/>
        <v/>
      </c>
      <c r="BR114" s="338" t="str">
        <f t="shared" si="104"/>
        <v/>
      </c>
      <c r="BS114" s="335"/>
    </row>
    <row r="115" spans="10:74">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5"/>
    </row>
    <row r="116" spans="10:74">
      <c r="J116" s="334" t="s">
        <v>1126</v>
      </c>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3"/>
      <c r="BS116" s="335"/>
    </row>
    <row r="117" spans="10:74">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5"/>
    </row>
    <row r="118" spans="10:74">
      <c r="J118" s="339"/>
      <c r="K118" s="333" t="str">
        <f>K106</f>
        <v>Austria</v>
      </c>
      <c r="L118" s="339"/>
      <c r="M118" s="340" t="str">
        <f t="shared" ref="M118:AR118" si="105">IFERROR($K106&amp;" ("&amp;M$1&amp;") "&amp;ROUND(M106,8),"")</f>
        <v/>
      </c>
      <c r="N118" s="340" t="str">
        <f t="shared" si="105"/>
        <v/>
      </c>
      <c r="O118" s="340" t="str">
        <f t="shared" si="105"/>
        <v/>
      </c>
      <c r="P118" s="340" t="str">
        <f t="shared" si="105"/>
        <v/>
      </c>
      <c r="Q118" s="340" t="str">
        <f t="shared" si="105"/>
        <v/>
      </c>
      <c r="R118" s="340" t="str">
        <f t="shared" si="105"/>
        <v/>
      </c>
      <c r="S118" s="340" t="str">
        <f t="shared" si="105"/>
        <v/>
      </c>
      <c r="T118" s="340" t="str">
        <f t="shared" si="105"/>
        <v/>
      </c>
      <c r="U118" s="340" t="str">
        <f t="shared" si="105"/>
        <v/>
      </c>
      <c r="V118" s="340" t="str">
        <f t="shared" si="105"/>
        <v/>
      </c>
      <c r="W118" s="340" t="str">
        <f t="shared" si="105"/>
        <v/>
      </c>
      <c r="X118" s="340" t="str">
        <f t="shared" si="105"/>
        <v/>
      </c>
      <c r="Y118" s="340" t="str">
        <f t="shared" si="105"/>
        <v/>
      </c>
      <c r="Z118" s="340" t="str">
        <f t="shared" si="105"/>
        <v/>
      </c>
      <c r="AA118" s="340" t="str">
        <f t="shared" si="105"/>
        <v/>
      </c>
      <c r="AB118" s="340" t="str">
        <f t="shared" si="105"/>
        <v/>
      </c>
      <c r="AC118" s="340" t="str">
        <f t="shared" si="105"/>
        <v/>
      </c>
      <c r="AD118" s="340" t="str">
        <f t="shared" si="105"/>
        <v>Austria (1978) -6.93212521</v>
      </c>
      <c r="AE118" s="340" t="str">
        <f t="shared" si="105"/>
        <v/>
      </c>
      <c r="AF118" s="340" t="str">
        <f t="shared" si="105"/>
        <v/>
      </c>
      <c r="AG118" s="340" t="str">
        <f t="shared" si="105"/>
        <v/>
      </c>
      <c r="AH118" s="340" t="str">
        <f t="shared" si="105"/>
        <v>Austria (1982) -8.94267868</v>
      </c>
      <c r="AI118" s="340" t="str">
        <f t="shared" si="105"/>
        <v/>
      </c>
      <c r="AJ118" s="340" t="str">
        <f t="shared" si="105"/>
        <v/>
      </c>
      <c r="AK118" s="340" t="str">
        <f t="shared" si="105"/>
        <v/>
      </c>
      <c r="AL118" s="340" t="str">
        <f t="shared" si="105"/>
        <v/>
      </c>
      <c r="AM118" s="340" t="str">
        <f t="shared" si="105"/>
        <v/>
      </c>
      <c r="AN118" s="340" t="str">
        <f t="shared" si="105"/>
        <v/>
      </c>
      <c r="AO118" s="340" t="str">
        <f t="shared" si="105"/>
        <v/>
      </c>
      <c r="AP118" s="340" t="str">
        <f t="shared" si="105"/>
        <v/>
      </c>
      <c r="AQ118" s="340" t="str">
        <f t="shared" si="105"/>
        <v/>
      </c>
      <c r="AR118" s="340" t="str">
        <f t="shared" si="105"/>
        <v/>
      </c>
      <c r="AS118" s="340" t="str">
        <f t="shared" ref="AS118:BR118" si="106">IFERROR($K106&amp;" ("&amp;AS$1&amp;") "&amp;ROUND(AS106,8),"")</f>
        <v/>
      </c>
      <c r="AT118" s="340" t="str">
        <f t="shared" si="106"/>
        <v/>
      </c>
      <c r="AU118" s="340" t="str">
        <f t="shared" si="106"/>
        <v/>
      </c>
      <c r="AV118" s="340" t="str">
        <f t="shared" si="106"/>
        <v/>
      </c>
      <c r="AW118" s="340" t="str">
        <f t="shared" si="106"/>
        <v/>
      </c>
      <c r="AX118" s="340" t="str">
        <f t="shared" si="106"/>
        <v/>
      </c>
      <c r="AY118" s="340" t="str">
        <f t="shared" si="106"/>
        <v/>
      </c>
      <c r="AZ118" s="340" t="str">
        <f t="shared" si="106"/>
        <v/>
      </c>
      <c r="BA118" s="340" t="str">
        <f t="shared" si="106"/>
        <v>Austria (2001) -3.94445614</v>
      </c>
      <c r="BB118" s="340" t="str">
        <f t="shared" si="106"/>
        <v/>
      </c>
      <c r="BC118" s="340" t="str">
        <f t="shared" si="106"/>
        <v/>
      </c>
      <c r="BD118" s="340" t="str">
        <f t="shared" si="106"/>
        <v/>
      </c>
      <c r="BE118" s="340" t="str">
        <f t="shared" si="106"/>
        <v/>
      </c>
      <c r="BF118" s="340" t="str">
        <f t="shared" si="106"/>
        <v/>
      </c>
      <c r="BG118" s="340" t="str">
        <f t="shared" si="106"/>
        <v/>
      </c>
      <c r="BH118" s="340" t="str">
        <f t="shared" si="106"/>
        <v/>
      </c>
      <c r="BI118" s="340" t="str">
        <f t="shared" si="106"/>
        <v>Austria (2009) -9.57851923</v>
      </c>
      <c r="BJ118" s="340" t="str">
        <f t="shared" si="106"/>
        <v/>
      </c>
      <c r="BK118" s="340" t="str">
        <f t="shared" si="106"/>
        <v/>
      </c>
      <c r="BL118" s="340" t="str">
        <f t="shared" si="106"/>
        <v/>
      </c>
      <c r="BM118" s="340" t="str">
        <f t="shared" si="106"/>
        <v/>
      </c>
      <c r="BN118" s="340" t="str">
        <f t="shared" si="106"/>
        <v/>
      </c>
      <c r="BO118" s="340" t="str">
        <f t="shared" si="106"/>
        <v/>
      </c>
      <c r="BP118" s="340" t="str">
        <f t="shared" si="106"/>
        <v/>
      </c>
      <c r="BQ118" s="340" t="str">
        <f t="shared" si="106"/>
        <v/>
      </c>
      <c r="BR118" s="340" t="str">
        <f t="shared" si="106"/>
        <v/>
      </c>
      <c r="BS118" s="335"/>
    </row>
    <row r="119" spans="10:74">
      <c r="J119" s="339"/>
      <c r="K119" s="333" t="str">
        <f t="shared" ref="K119:K126" si="107">K107</f>
        <v>Belgium</v>
      </c>
      <c r="L119" s="339"/>
      <c r="M119" s="340" t="str">
        <f t="shared" ref="M119:AR119" si="108">IFERROR($K107&amp;" ("&amp;M$1&amp;") "&amp;ROUND(M107,8),"")</f>
        <v/>
      </c>
      <c r="N119" s="340" t="str">
        <f t="shared" si="108"/>
        <v/>
      </c>
      <c r="O119" s="340" t="str">
        <f t="shared" si="108"/>
        <v/>
      </c>
      <c r="P119" s="340" t="str">
        <f t="shared" si="108"/>
        <v/>
      </c>
      <c r="Q119" s="340" t="str">
        <f t="shared" si="108"/>
        <v/>
      </c>
      <c r="R119" s="340" t="str">
        <f t="shared" si="108"/>
        <v/>
      </c>
      <c r="S119" s="340" t="str">
        <f t="shared" si="108"/>
        <v/>
      </c>
      <c r="T119" s="340" t="str">
        <f t="shared" si="108"/>
        <v/>
      </c>
      <c r="U119" s="340" t="str">
        <f t="shared" si="108"/>
        <v/>
      </c>
      <c r="V119" s="340" t="str">
        <f t="shared" si="108"/>
        <v/>
      </c>
      <c r="W119" s="340" t="str">
        <f t="shared" si="108"/>
        <v/>
      </c>
      <c r="X119" s="340" t="str">
        <f t="shared" si="108"/>
        <v/>
      </c>
      <c r="Y119" s="340" t="str">
        <f t="shared" si="108"/>
        <v/>
      </c>
      <c r="Z119" s="340" t="str">
        <f t="shared" si="108"/>
        <v/>
      </c>
      <c r="AA119" s="340" t="str">
        <f t="shared" si="108"/>
        <v/>
      </c>
      <c r="AB119" s="340" t="str">
        <f t="shared" si="108"/>
        <v/>
      </c>
      <c r="AC119" s="340" t="str">
        <f t="shared" si="108"/>
        <v/>
      </c>
      <c r="AD119" s="340" t="str">
        <f t="shared" si="108"/>
        <v/>
      </c>
      <c r="AE119" s="340" t="str">
        <f t="shared" si="108"/>
        <v/>
      </c>
      <c r="AF119" s="340" t="str">
        <f t="shared" si="108"/>
        <v/>
      </c>
      <c r="AG119" s="340" t="str">
        <f t="shared" si="108"/>
        <v>Belgium (1981) -23.22006785</v>
      </c>
      <c r="AH119" s="340" t="str">
        <f t="shared" si="108"/>
        <v/>
      </c>
      <c r="AI119" s="340" t="str">
        <f t="shared" si="108"/>
        <v/>
      </c>
      <c r="AJ119" s="340" t="str">
        <f t="shared" si="108"/>
        <v/>
      </c>
      <c r="AK119" s="340" t="str">
        <f t="shared" si="108"/>
        <v/>
      </c>
      <c r="AL119" s="340" t="str">
        <f t="shared" si="108"/>
        <v/>
      </c>
      <c r="AM119" s="340" t="str">
        <f t="shared" si="108"/>
        <v/>
      </c>
      <c r="AN119" s="340" t="str">
        <f t="shared" si="108"/>
        <v/>
      </c>
      <c r="AO119" s="340" t="str">
        <f t="shared" si="108"/>
        <v/>
      </c>
      <c r="AP119" s="340" t="str">
        <f t="shared" si="108"/>
        <v/>
      </c>
      <c r="AQ119" s="340" t="str">
        <f t="shared" si="108"/>
        <v/>
      </c>
      <c r="AR119" s="340" t="str">
        <f t="shared" si="108"/>
        <v/>
      </c>
      <c r="AS119" s="340" t="str">
        <f t="shared" ref="AS119:BR119" si="109">IFERROR($K107&amp;" ("&amp;AS$1&amp;") "&amp;ROUND(AS107,8),"")</f>
        <v>Belgium (1993) -2.51829104</v>
      </c>
      <c r="AT119" s="340" t="str">
        <f t="shared" si="109"/>
        <v/>
      </c>
      <c r="AU119" s="340" t="str">
        <f t="shared" si="109"/>
        <v/>
      </c>
      <c r="AV119" s="340" t="str">
        <f t="shared" si="109"/>
        <v/>
      </c>
      <c r="AW119" s="340" t="str">
        <f t="shared" si="109"/>
        <v/>
      </c>
      <c r="AX119" s="340" t="str">
        <f t="shared" si="109"/>
        <v/>
      </c>
      <c r="AY119" s="340" t="str">
        <f t="shared" si="109"/>
        <v/>
      </c>
      <c r="AZ119" s="340" t="str">
        <f t="shared" si="109"/>
        <v/>
      </c>
      <c r="BA119" s="340" t="str">
        <f t="shared" si="109"/>
        <v/>
      </c>
      <c r="BB119" s="340" t="str">
        <f t="shared" si="109"/>
        <v>Belgium (2002) -4.69975375</v>
      </c>
      <c r="BC119" s="340" t="str">
        <f t="shared" si="109"/>
        <v/>
      </c>
      <c r="BD119" s="340" t="str">
        <f t="shared" si="109"/>
        <v/>
      </c>
      <c r="BE119" s="340" t="str">
        <f t="shared" si="109"/>
        <v/>
      </c>
      <c r="BF119" s="340" t="str">
        <f t="shared" si="109"/>
        <v/>
      </c>
      <c r="BG119" s="340" t="str">
        <f t="shared" si="109"/>
        <v/>
      </c>
      <c r="BH119" s="340" t="str">
        <f t="shared" si="109"/>
        <v/>
      </c>
      <c r="BI119" s="340" t="str">
        <f t="shared" si="109"/>
        <v>Belgium (2009) -7.43660507</v>
      </c>
      <c r="BJ119" s="340" t="str">
        <f t="shared" si="109"/>
        <v/>
      </c>
      <c r="BK119" s="340" t="str">
        <f t="shared" si="109"/>
        <v/>
      </c>
      <c r="BL119" s="340" t="str">
        <f t="shared" si="109"/>
        <v/>
      </c>
      <c r="BM119" s="340" t="str">
        <f t="shared" si="109"/>
        <v>Belgium (2013) -1.48940549</v>
      </c>
      <c r="BN119" s="340" t="str">
        <f t="shared" si="109"/>
        <v/>
      </c>
      <c r="BO119" s="340" t="str">
        <f t="shared" si="109"/>
        <v/>
      </c>
      <c r="BP119" s="340" t="str">
        <f t="shared" si="109"/>
        <v/>
      </c>
      <c r="BQ119" s="340" t="str">
        <f t="shared" si="109"/>
        <v/>
      </c>
      <c r="BR119" s="340" t="str">
        <f t="shared" si="109"/>
        <v/>
      </c>
      <c r="BS119" s="333"/>
      <c r="BT119" s="333"/>
      <c r="BU119" s="333"/>
      <c r="BV119" s="333"/>
    </row>
    <row r="120" spans="10:74">
      <c r="J120" s="339"/>
      <c r="K120" s="333" t="str">
        <f t="shared" si="107"/>
        <v>Denmark</v>
      </c>
      <c r="L120" s="339"/>
      <c r="M120" s="340" t="str">
        <f t="shared" ref="M120:AR120" si="110">IFERROR($K108&amp;" ("&amp;M$1&amp;") "&amp;ROUND(M108,8),"")</f>
        <v/>
      </c>
      <c r="N120" s="340" t="str">
        <f t="shared" si="110"/>
        <v/>
      </c>
      <c r="O120" s="340" t="str">
        <f t="shared" si="110"/>
        <v/>
      </c>
      <c r="P120" s="340" t="str">
        <f t="shared" si="110"/>
        <v/>
      </c>
      <c r="Q120" s="340" t="str">
        <f t="shared" si="110"/>
        <v/>
      </c>
      <c r="R120" s="340" t="str">
        <f t="shared" si="110"/>
        <v/>
      </c>
      <c r="S120" s="340" t="str">
        <f t="shared" si="110"/>
        <v/>
      </c>
      <c r="T120" s="340" t="str">
        <f t="shared" si="110"/>
        <v/>
      </c>
      <c r="U120" s="340" t="str">
        <f t="shared" si="110"/>
        <v/>
      </c>
      <c r="V120" s="340" t="str">
        <f t="shared" si="110"/>
        <v/>
      </c>
      <c r="W120" s="340" t="str">
        <f t="shared" si="110"/>
        <v/>
      </c>
      <c r="X120" s="340" t="str">
        <f t="shared" si="110"/>
        <v/>
      </c>
      <c r="Y120" s="340" t="str">
        <f t="shared" si="110"/>
        <v/>
      </c>
      <c r="Z120" s="340" t="str">
        <f t="shared" si="110"/>
        <v>Denmark (1974) -16.07241092</v>
      </c>
      <c r="AA120" s="340" t="str">
        <f t="shared" si="110"/>
        <v/>
      </c>
      <c r="AB120" s="340" t="str">
        <f t="shared" si="110"/>
        <v/>
      </c>
      <c r="AC120" s="340" t="str">
        <f t="shared" si="110"/>
        <v/>
      </c>
      <c r="AD120" s="340" t="str">
        <f t="shared" si="110"/>
        <v/>
      </c>
      <c r="AE120" s="340" t="str">
        <f t="shared" si="110"/>
        <v/>
      </c>
      <c r="AF120" s="340" t="str">
        <f t="shared" si="110"/>
        <v>Denmark (1980) -24.48854511</v>
      </c>
      <c r="AG120" s="340" t="str">
        <f t="shared" si="110"/>
        <v/>
      </c>
      <c r="AH120" s="340" t="str">
        <f t="shared" si="110"/>
        <v/>
      </c>
      <c r="AI120" s="340" t="str">
        <f t="shared" si="110"/>
        <v/>
      </c>
      <c r="AJ120" s="340" t="str">
        <f t="shared" si="110"/>
        <v/>
      </c>
      <c r="AK120" s="340" t="str">
        <f t="shared" si="110"/>
        <v/>
      </c>
      <c r="AL120" s="340" t="str">
        <f t="shared" si="110"/>
        <v/>
      </c>
      <c r="AM120" s="340" t="str">
        <f t="shared" si="110"/>
        <v/>
      </c>
      <c r="AN120" s="340" t="str">
        <f t="shared" si="110"/>
        <v>Denmark (1988) -9.14149168</v>
      </c>
      <c r="AO120" s="340" t="str">
        <f t="shared" si="110"/>
        <v/>
      </c>
      <c r="AP120" s="340" t="str">
        <f t="shared" si="110"/>
        <v/>
      </c>
      <c r="AQ120" s="340" t="str">
        <f t="shared" si="110"/>
        <v/>
      </c>
      <c r="AR120" s="340" t="str">
        <f t="shared" si="110"/>
        <v/>
      </c>
      <c r="AS120" s="340" t="str">
        <f t="shared" ref="AS120:BR120" si="111">IFERROR($K108&amp;" ("&amp;AS$1&amp;") "&amp;ROUND(AS108,8),"")</f>
        <v/>
      </c>
      <c r="AT120" s="340" t="str">
        <f t="shared" si="111"/>
        <v/>
      </c>
      <c r="AU120" s="340" t="str">
        <f t="shared" si="111"/>
        <v/>
      </c>
      <c r="AV120" s="340" t="str">
        <f t="shared" si="111"/>
        <v/>
      </c>
      <c r="AW120" s="340" t="str">
        <f t="shared" si="111"/>
        <v/>
      </c>
      <c r="AX120" s="340" t="str">
        <f t="shared" si="111"/>
        <v/>
      </c>
      <c r="AY120" s="340" t="str">
        <f t="shared" si="111"/>
        <v/>
      </c>
      <c r="AZ120" s="340" t="str">
        <f t="shared" si="111"/>
        <v/>
      </c>
      <c r="BA120" s="340" t="str">
        <f t="shared" si="111"/>
        <v/>
      </c>
      <c r="BB120" s="340" t="str">
        <f t="shared" si="111"/>
        <v/>
      </c>
      <c r="BC120" s="340" t="str">
        <f t="shared" si="111"/>
        <v/>
      </c>
      <c r="BD120" s="340" t="str">
        <f t="shared" si="111"/>
        <v/>
      </c>
      <c r="BE120" s="340" t="str">
        <f t="shared" si="111"/>
        <v/>
      </c>
      <c r="BF120" s="340" t="str">
        <f t="shared" si="111"/>
        <v/>
      </c>
      <c r="BG120" s="340" t="str">
        <f t="shared" si="111"/>
        <v/>
      </c>
      <c r="BH120" s="340" t="str">
        <f t="shared" si="111"/>
        <v/>
      </c>
      <c r="BI120" s="340" t="str">
        <f t="shared" si="111"/>
        <v>Denmark (2009) -17.96914074</v>
      </c>
      <c r="BJ120" s="340" t="str">
        <f t="shared" si="111"/>
        <v/>
      </c>
      <c r="BK120" s="340" t="str">
        <f t="shared" si="111"/>
        <v/>
      </c>
      <c r="BL120" s="340" t="str">
        <f t="shared" si="111"/>
        <v/>
      </c>
      <c r="BM120" s="340" t="str">
        <f t="shared" si="111"/>
        <v/>
      </c>
      <c r="BN120" s="340" t="str">
        <f t="shared" si="111"/>
        <v/>
      </c>
      <c r="BO120" s="340" t="str">
        <f t="shared" si="111"/>
        <v/>
      </c>
      <c r="BP120" s="340" t="str">
        <f t="shared" si="111"/>
        <v/>
      </c>
      <c r="BQ120" s="340" t="str">
        <f t="shared" si="111"/>
        <v/>
      </c>
      <c r="BR120" s="340" t="str">
        <f t="shared" si="111"/>
        <v/>
      </c>
      <c r="BS120" s="333"/>
      <c r="BT120" s="333"/>
      <c r="BU120" s="333"/>
      <c r="BV120" s="333"/>
    </row>
    <row r="121" spans="10:74">
      <c r="J121" s="339"/>
      <c r="K121" s="333" t="str">
        <f t="shared" si="107"/>
        <v>Euro area (19 countries)</v>
      </c>
      <c r="L121" s="339"/>
      <c r="M121" s="340" t="str">
        <f t="shared" ref="M121:AR121" si="112">IFERROR($K109&amp;" ("&amp;M$1&amp;") "&amp;ROUND(M109,8),"")</f>
        <v/>
      </c>
      <c r="N121" s="340" t="str">
        <f t="shared" si="112"/>
        <v/>
      </c>
      <c r="O121" s="340" t="str">
        <f t="shared" si="112"/>
        <v/>
      </c>
      <c r="P121" s="340" t="str">
        <f t="shared" si="112"/>
        <v/>
      </c>
      <c r="Q121" s="340" t="str">
        <f t="shared" si="112"/>
        <v/>
      </c>
      <c r="R121" s="340" t="str">
        <f t="shared" si="112"/>
        <v/>
      </c>
      <c r="S121" s="340" t="str">
        <f t="shared" si="112"/>
        <v/>
      </c>
      <c r="T121" s="340" t="str">
        <f t="shared" si="112"/>
        <v/>
      </c>
      <c r="U121" s="340" t="str">
        <f t="shared" si="112"/>
        <v/>
      </c>
      <c r="V121" s="340" t="str">
        <f t="shared" si="112"/>
        <v/>
      </c>
      <c r="W121" s="340" t="str">
        <f t="shared" si="112"/>
        <v/>
      </c>
      <c r="X121" s="340" t="str">
        <f t="shared" si="112"/>
        <v/>
      </c>
      <c r="Y121" s="340" t="str">
        <f t="shared" si="112"/>
        <v/>
      </c>
      <c r="Z121" s="340" t="str">
        <f t="shared" si="112"/>
        <v/>
      </c>
      <c r="AA121" s="340" t="str">
        <f t="shared" si="112"/>
        <v/>
      </c>
      <c r="AB121" s="340" t="str">
        <f t="shared" si="112"/>
        <v/>
      </c>
      <c r="AC121" s="340" t="str">
        <f t="shared" si="112"/>
        <v/>
      </c>
      <c r="AD121" s="340" t="str">
        <f t="shared" si="112"/>
        <v/>
      </c>
      <c r="AE121" s="340" t="str">
        <f t="shared" si="112"/>
        <v/>
      </c>
      <c r="AF121" s="340" t="str">
        <f t="shared" si="112"/>
        <v/>
      </c>
      <c r="AG121" s="340" t="str">
        <f t="shared" si="112"/>
        <v>Euro area (19 countries) (1981) -6.48485198</v>
      </c>
      <c r="AH121" s="340" t="str">
        <f t="shared" si="112"/>
        <v/>
      </c>
      <c r="AI121" s="340" t="str">
        <f t="shared" si="112"/>
        <v/>
      </c>
      <c r="AJ121" s="340" t="str">
        <f t="shared" si="112"/>
        <v/>
      </c>
      <c r="AK121" s="340" t="str">
        <f t="shared" si="112"/>
        <v/>
      </c>
      <c r="AL121" s="340" t="str">
        <f t="shared" si="112"/>
        <v/>
      </c>
      <c r="AM121" s="340" t="str">
        <f t="shared" si="112"/>
        <v/>
      </c>
      <c r="AN121" s="340" t="str">
        <f t="shared" si="112"/>
        <v/>
      </c>
      <c r="AO121" s="340" t="str">
        <f t="shared" si="112"/>
        <v/>
      </c>
      <c r="AP121" s="340" t="str">
        <f t="shared" si="112"/>
        <v/>
      </c>
      <c r="AQ121" s="340" t="str">
        <f t="shared" si="112"/>
        <v/>
      </c>
      <c r="AR121" s="340" t="str">
        <f t="shared" si="112"/>
        <v/>
      </c>
      <c r="AS121" s="340" t="str">
        <f t="shared" ref="AS121:BR121" si="113">IFERROR($K109&amp;" ("&amp;AS$1&amp;") "&amp;ROUND(AS109,8),"")</f>
        <v>Euro area (19 countries) (1993) -5.9101491</v>
      </c>
      <c r="AT121" s="340" t="str">
        <f t="shared" si="113"/>
        <v/>
      </c>
      <c r="AU121" s="340" t="str">
        <f t="shared" si="113"/>
        <v/>
      </c>
      <c r="AV121" s="340" t="str">
        <f t="shared" si="113"/>
        <v/>
      </c>
      <c r="AW121" s="340" t="str">
        <f t="shared" si="113"/>
        <v/>
      </c>
      <c r="AX121" s="340" t="str">
        <f t="shared" si="113"/>
        <v/>
      </c>
      <c r="AY121" s="340" t="str">
        <f t="shared" si="113"/>
        <v/>
      </c>
      <c r="AZ121" s="340" t="str">
        <f t="shared" si="113"/>
        <v/>
      </c>
      <c r="BA121" s="340" t="str">
        <f t="shared" si="113"/>
        <v/>
      </c>
      <c r="BB121" s="340" t="str">
        <f t="shared" si="113"/>
        <v/>
      </c>
      <c r="BC121" s="340" t="str">
        <f t="shared" si="113"/>
        <v/>
      </c>
      <c r="BD121" s="340" t="str">
        <f t="shared" si="113"/>
        <v/>
      </c>
      <c r="BE121" s="340" t="str">
        <f t="shared" si="113"/>
        <v/>
      </c>
      <c r="BF121" s="340" t="str">
        <f t="shared" si="113"/>
        <v/>
      </c>
      <c r="BG121" s="340" t="str">
        <f t="shared" si="113"/>
        <v/>
      </c>
      <c r="BH121" s="340" t="str">
        <f t="shared" si="113"/>
        <v>Euro area (19 countries) (2008) -16.25617947</v>
      </c>
      <c r="BI121" s="340" t="str">
        <f t="shared" si="113"/>
        <v/>
      </c>
      <c r="BJ121" s="340" t="str">
        <f t="shared" si="113"/>
        <v/>
      </c>
      <c r="BK121" s="340" t="str">
        <f t="shared" si="113"/>
        <v>Euro area (19 countries) (2011) -5.69932464</v>
      </c>
      <c r="BL121" s="340" t="str">
        <f t="shared" si="113"/>
        <v/>
      </c>
      <c r="BM121" s="340" t="str">
        <f t="shared" si="113"/>
        <v/>
      </c>
      <c r="BN121" s="340" t="str">
        <f t="shared" si="113"/>
        <v/>
      </c>
      <c r="BO121" s="340" t="str">
        <f t="shared" si="113"/>
        <v/>
      </c>
      <c r="BP121" s="340" t="str">
        <f t="shared" si="113"/>
        <v/>
      </c>
      <c r="BQ121" s="340" t="str">
        <f t="shared" si="113"/>
        <v/>
      </c>
      <c r="BR121" s="340" t="str">
        <f t="shared" si="113"/>
        <v/>
      </c>
      <c r="BS121" s="333"/>
      <c r="BT121" s="333"/>
      <c r="BU121" s="333"/>
      <c r="BV121" s="333"/>
    </row>
    <row r="122" spans="10:74">
      <c r="J122" s="339"/>
      <c r="K122" s="333" t="str">
        <f t="shared" si="107"/>
        <v>Finland</v>
      </c>
      <c r="L122" s="339"/>
      <c r="M122" s="340" t="str">
        <f t="shared" ref="M122:AR122" si="114">IFERROR($K110&amp;" ("&amp;M$1&amp;") "&amp;ROUND(M110,8),"")</f>
        <v/>
      </c>
      <c r="N122" s="340" t="str">
        <f t="shared" si="114"/>
        <v/>
      </c>
      <c r="O122" s="340" t="str">
        <f t="shared" si="114"/>
        <v/>
      </c>
      <c r="P122" s="340" t="str">
        <f t="shared" si="114"/>
        <v/>
      </c>
      <c r="Q122" s="340" t="str">
        <f t="shared" si="114"/>
        <v/>
      </c>
      <c r="R122" s="340" t="str">
        <f t="shared" si="114"/>
        <v/>
      </c>
      <c r="S122" s="340" t="str">
        <f t="shared" si="114"/>
        <v/>
      </c>
      <c r="T122" s="340" t="str">
        <f t="shared" si="114"/>
        <v/>
      </c>
      <c r="U122" s="340" t="str">
        <f t="shared" si="114"/>
        <v/>
      </c>
      <c r="V122" s="340" t="str">
        <f t="shared" si="114"/>
        <v/>
      </c>
      <c r="W122" s="340" t="str">
        <f t="shared" si="114"/>
        <v/>
      </c>
      <c r="X122" s="340" t="str">
        <f t="shared" si="114"/>
        <v/>
      </c>
      <c r="Y122" s="340" t="str">
        <f t="shared" si="114"/>
        <v/>
      </c>
      <c r="Z122" s="340" t="str">
        <f t="shared" si="114"/>
        <v/>
      </c>
      <c r="AA122" s="340" t="str">
        <f t="shared" si="114"/>
        <v/>
      </c>
      <c r="AB122" s="340" t="str">
        <f t="shared" si="114"/>
        <v/>
      </c>
      <c r="AC122" s="340" t="str">
        <f t="shared" si="114"/>
        <v/>
      </c>
      <c r="AD122" s="340" t="str">
        <f t="shared" si="114"/>
        <v/>
      </c>
      <c r="AE122" s="340" t="str">
        <f t="shared" si="114"/>
        <v/>
      </c>
      <c r="AF122" s="340" t="str">
        <f t="shared" si="114"/>
        <v/>
      </c>
      <c r="AG122" s="340" t="str">
        <f t="shared" si="114"/>
        <v/>
      </c>
      <c r="AH122" s="340" t="str">
        <f t="shared" si="114"/>
        <v/>
      </c>
      <c r="AI122" s="340" t="str">
        <f t="shared" si="114"/>
        <v/>
      </c>
      <c r="AJ122" s="340" t="str">
        <f t="shared" si="114"/>
        <v/>
      </c>
      <c r="AK122" s="340" t="str">
        <f t="shared" si="114"/>
        <v/>
      </c>
      <c r="AL122" s="340" t="str">
        <f t="shared" si="114"/>
        <v/>
      </c>
      <c r="AM122" s="340" t="str">
        <f t="shared" si="114"/>
        <v/>
      </c>
      <c r="AN122" s="340" t="str">
        <f t="shared" si="114"/>
        <v/>
      </c>
      <c r="AO122" s="340" t="str">
        <f t="shared" si="114"/>
        <v/>
      </c>
      <c r="AP122" s="340" t="str">
        <f t="shared" si="114"/>
        <v/>
      </c>
      <c r="AQ122" s="340" t="str">
        <f t="shared" si="114"/>
        <v>Finland (1991) -37.30095991</v>
      </c>
      <c r="AR122" s="340" t="str">
        <f t="shared" si="114"/>
        <v/>
      </c>
      <c r="AS122" s="340" t="str">
        <f t="shared" ref="AS122:BR122" si="115">IFERROR($K110&amp;" ("&amp;AS$1&amp;") "&amp;ROUND(AS110,8),"")</f>
        <v/>
      </c>
      <c r="AT122" s="340" t="str">
        <f t="shared" si="115"/>
        <v/>
      </c>
      <c r="AU122" s="340" t="str">
        <f t="shared" si="115"/>
        <v/>
      </c>
      <c r="AV122" s="340" t="str">
        <f t="shared" si="115"/>
        <v/>
      </c>
      <c r="AW122" s="340" t="str">
        <f t="shared" si="115"/>
        <v/>
      </c>
      <c r="AX122" s="340" t="str">
        <f t="shared" si="115"/>
        <v/>
      </c>
      <c r="AY122" s="340" t="str">
        <f t="shared" si="115"/>
        <v/>
      </c>
      <c r="AZ122" s="340" t="str">
        <f t="shared" si="115"/>
        <v/>
      </c>
      <c r="BA122" s="340" t="str">
        <f t="shared" si="115"/>
        <v/>
      </c>
      <c r="BB122" s="340" t="str">
        <f t="shared" si="115"/>
        <v/>
      </c>
      <c r="BC122" s="340" t="str">
        <f t="shared" si="115"/>
        <v/>
      </c>
      <c r="BD122" s="340" t="str">
        <f t="shared" si="115"/>
        <v/>
      </c>
      <c r="BE122" s="340" t="str">
        <f t="shared" si="115"/>
        <v/>
      </c>
      <c r="BF122" s="340" t="str">
        <f t="shared" si="115"/>
        <v/>
      </c>
      <c r="BG122" s="340" t="str">
        <f t="shared" si="115"/>
        <v/>
      </c>
      <c r="BH122" s="340" t="str">
        <f t="shared" si="115"/>
        <v/>
      </c>
      <c r="BI122" s="340" t="str">
        <f t="shared" si="115"/>
        <v>Finland (2009) -16.42187567</v>
      </c>
      <c r="BJ122" s="340" t="str">
        <f t="shared" si="115"/>
        <v/>
      </c>
      <c r="BK122" s="340" t="str">
        <f t="shared" si="115"/>
        <v/>
      </c>
      <c r="BL122" s="340" t="str">
        <f t="shared" si="115"/>
        <v/>
      </c>
      <c r="BM122" s="340" t="str">
        <f t="shared" si="115"/>
        <v>Finland (2013) -7.38834905</v>
      </c>
      <c r="BN122" s="340" t="str">
        <f t="shared" si="115"/>
        <v/>
      </c>
      <c r="BO122" s="340" t="str">
        <f t="shared" si="115"/>
        <v/>
      </c>
      <c r="BP122" s="340" t="str">
        <f t="shared" si="115"/>
        <v/>
      </c>
      <c r="BQ122" s="340" t="str">
        <f t="shared" si="115"/>
        <v/>
      </c>
      <c r="BR122" s="340" t="str">
        <f t="shared" si="115"/>
        <v/>
      </c>
      <c r="BS122" s="333"/>
      <c r="BT122" s="333"/>
      <c r="BU122" s="333"/>
      <c r="BV122" s="333"/>
    </row>
    <row r="123" spans="10:74">
      <c r="J123" s="339"/>
      <c r="K123" s="333" t="str">
        <f t="shared" si="107"/>
        <v>Ireland</v>
      </c>
      <c r="L123" s="339"/>
      <c r="M123" s="340" t="str">
        <f t="shared" ref="M123:AR123" si="116">IFERROR($K111&amp;" ("&amp;M$1&amp;") "&amp;ROUND(M111,8),"")</f>
        <v/>
      </c>
      <c r="N123" s="340" t="str">
        <f t="shared" si="116"/>
        <v/>
      </c>
      <c r="O123" s="340" t="str">
        <f t="shared" si="116"/>
        <v/>
      </c>
      <c r="P123" s="340" t="str">
        <f t="shared" si="116"/>
        <v/>
      </c>
      <c r="Q123" s="340" t="str">
        <f t="shared" si="116"/>
        <v/>
      </c>
      <c r="R123" s="340" t="str">
        <f t="shared" si="116"/>
        <v/>
      </c>
      <c r="S123" s="340" t="str">
        <f t="shared" si="116"/>
        <v/>
      </c>
      <c r="T123" s="340" t="str">
        <f t="shared" si="116"/>
        <v/>
      </c>
      <c r="U123" s="340" t="str">
        <f t="shared" si="116"/>
        <v/>
      </c>
      <c r="V123" s="340" t="str">
        <f t="shared" si="116"/>
        <v/>
      </c>
      <c r="W123" s="340" t="str">
        <f t="shared" si="116"/>
        <v/>
      </c>
      <c r="X123" s="340" t="str">
        <f t="shared" si="116"/>
        <v/>
      </c>
      <c r="Y123" s="340" t="str">
        <f t="shared" si="116"/>
        <v/>
      </c>
      <c r="Z123" s="340" t="str">
        <f t="shared" si="116"/>
        <v/>
      </c>
      <c r="AA123" s="340" t="str">
        <f t="shared" si="116"/>
        <v/>
      </c>
      <c r="AB123" s="340" t="str">
        <f t="shared" si="116"/>
        <v/>
      </c>
      <c r="AC123" s="340" t="str">
        <f t="shared" si="116"/>
        <v/>
      </c>
      <c r="AD123" s="340" t="str">
        <f t="shared" si="116"/>
        <v/>
      </c>
      <c r="AE123" s="340" t="str">
        <f t="shared" si="116"/>
        <v/>
      </c>
      <c r="AF123" s="340" t="str">
        <f t="shared" si="116"/>
        <v/>
      </c>
      <c r="AG123" s="340" t="str">
        <f t="shared" si="116"/>
        <v/>
      </c>
      <c r="AH123" s="340" t="str">
        <f t="shared" si="116"/>
        <v>Ireland (1982) -24.13176521</v>
      </c>
      <c r="AI123" s="340" t="str">
        <f t="shared" si="116"/>
        <v/>
      </c>
      <c r="AJ123" s="340" t="str">
        <f t="shared" si="116"/>
        <v/>
      </c>
      <c r="AK123" s="340" t="str">
        <f t="shared" si="116"/>
        <v/>
      </c>
      <c r="AL123" s="340" t="str">
        <f t="shared" si="116"/>
        <v/>
      </c>
      <c r="AM123" s="340" t="str">
        <f t="shared" si="116"/>
        <v/>
      </c>
      <c r="AN123" s="340" t="str">
        <f t="shared" si="116"/>
        <v/>
      </c>
      <c r="AO123" s="340" t="str">
        <f t="shared" si="116"/>
        <v/>
      </c>
      <c r="AP123" s="340" t="str">
        <f t="shared" si="116"/>
        <v/>
      </c>
      <c r="AQ123" s="340" t="str">
        <f t="shared" si="116"/>
        <v/>
      </c>
      <c r="AR123" s="340" t="str">
        <f t="shared" si="116"/>
        <v/>
      </c>
      <c r="AS123" s="340" t="str">
        <f t="shared" ref="AS123:BR123" si="117">IFERROR($K111&amp;" ("&amp;AS$1&amp;") "&amp;ROUND(AS111,8),"")</f>
        <v/>
      </c>
      <c r="AT123" s="340" t="str">
        <f t="shared" si="117"/>
        <v/>
      </c>
      <c r="AU123" s="340" t="str">
        <f t="shared" si="117"/>
        <v/>
      </c>
      <c r="AV123" s="340" t="str">
        <f t="shared" si="117"/>
        <v/>
      </c>
      <c r="AW123" s="340" t="str">
        <f t="shared" si="117"/>
        <v/>
      </c>
      <c r="AX123" s="340" t="str">
        <f t="shared" si="117"/>
        <v/>
      </c>
      <c r="AY123" s="340" t="str">
        <f t="shared" si="117"/>
        <v/>
      </c>
      <c r="AZ123" s="340" t="str">
        <f t="shared" si="117"/>
        <v/>
      </c>
      <c r="BA123" s="340" t="str">
        <f t="shared" si="117"/>
        <v/>
      </c>
      <c r="BB123" s="340" t="str">
        <f t="shared" si="117"/>
        <v/>
      </c>
      <c r="BC123" s="340" t="str">
        <f t="shared" si="117"/>
        <v/>
      </c>
      <c r="BD123" s="340" t="str">
        <f t="shared" si="117"/>
        <v/>
      </c>
      <c r="BE123" s="340" t="str">
        <f t="shared" si="117"/>
        <v/>
      </c>
      <c r="BF123" s="340" t="str">
        <f t="shared" si="117"/>
        <v/>
      </c>
      <c r="BG123" s="340" t="str">
        <f t="shared" si="117"/>
        <v/>
      </c>
      <c r="BH123" s="340" t="str">
        <f t="shared" si="117"/>
        <v>Ireland (2008) -57.86808362</v>
      </c>
      <c r="BI123" s="340" t="str">
        <f t="shared" si="117"/>
        <v/>
      </c>
      <c r="BJ123" s="340" t="str">
        <f t="shared" si="117"/>
        <v/>
      </c>
      <c r="BK123" s="340" t="str">
        <f t="shared" si="117"/>
        <v/>
      </c>
      <c r="BL123" s="340" t="str">
        <f t="shared" si="117"/>
        <v/>
      </c>
      <c r="BM123" s="340" t="str">
        <f t="shared" si="117"/>
        <v/>
      </c>
      <c r="BN123" s="340" t="str">
        <f t="shared" si="117"/>
        <v/>
      </c>
      <c r="BO123" s="340" t="str">
        <f t="shared" si="117"/>
        <v/>
      </c>
      <c r="BP123" s="340" t="str">
        <f t="shared" si="117"/>
        <v/>
      </c>
      <c r="BQ123" s="340" t="str">
        <f t="shared" si="117"/>
        <v/>
      </c>
      <c r="BR123" s="340" t="str">
        <f t="shared" si="117"/>
        <v/>
      </c>
      <c r="BS123" s="333"/>
      <c r="BT123" s="333"/>
      <c r="BU123" s="333"/>
      <c r="BV123" s="333"/>
    </row>
    <row r="124" spans="10:74">
      <c r="J124" s="339"/>
      <c r="K124" s="333" t="str">
        <f t="shared" si="107"/>
        <v>Luxembourg</v>
      </c>
      <c r="L124" s="339"/>
      <c r="M124" s="340" t="str">
        <f t="shared" ref="M124:AR124" si="118">IFERROR($K112&amp;" ("&amp;M$1&amp;") "&amp;ROUND(M112,8),"")</f>
        <v/>
      </c>
      <c r="N124" s="340" t="str">
        <f t="shared" si="118"/>
        <v/>
      </c>
      <c r="O124" s="340" t="str">
        <f t="shared" si="118"/>
        <v/>
      </c>
      <c r="P124" s="340" t="str">
        <f t="shared" si="118"/>
        <v/>
      </c>
      <c r="Q124" s="340" t="str">
        <f t="shared" si="118"/>
        <v>Luxembourg (1965) -27.89731668</v>
      </c>
      <c r="R124" s="340" t="str">
        <f t="shared" si="118"/>
        <v/>
      </c>
      <c r="S124" s="340" t="str">
        <f t="shared" si="118"/>
        <v/>
      </c>
      <c r="T124" s="340" t="str">
        <f t="shared" si="118"/>
        <v/>
      </c>
      <c r="U124" s="340" t="str">
        <f t="shared" si="118"/>
        <v/>
      </c>
      <c r="V124" s="340" t="str">
        <f t="shared" si="118"/>
        <v/>
      </c>
      <c r="W124" s="340" t="str">
        <f t="shared" si="118"/>
        <v/>
      </c>
      <c r="X124" s="340" t="str">
        <f t="shared" si="118"/>
        <v/>
      </c>
      <c r="Y124" s="340" t="str">
        <f t="shared" si="118"/>
        <v/>
      </c>
      <c r="Z124" s="340" t="str">
        <f t="shared" si="118"/>
        <v/>
      </c>
      <c r="AA124" s="340" t="str">
        <f t="shared" si="118"/>
        <v/>
      </c>
      <c r="AB124" s="340" t="str">
        <f t="shared" si="118"/>
        <v/>
      </c>
      <c r="AC124" s="340" t="str">
        <f t="shared" si="118"/>
        <v/>
      </c>
      <c r="AD124" s="340" t="str">
        <f t="shared" si="118"/>
        <v/>
      </c>
      <c r="AE124" s="340" t="str">
        <f t="shared" si="118"/>
        <v/>
      </c>
      <c r="AF124" s="340" t="str">
        <f t="shared" si="118"/>
        <v/>
      </c>
      <c r="AG124" s="340" t="str">
        <f t="shared" si="118"/>
        <v>Luxembourg (1981) -26.33909577</v>
      </c>
      <c r="AH124" s="340" t="str">
        <f t="shared" si="118"/>
        <v/>
      </c>
      <c r="AI124" s="340" t="str">
        <f t="shared" si="118"/>
        <v>Luxembourg (1983) -20.06347822</v>
      </c>
      <c r="AJ124" s="340" t="str">
        <f t="shared" si="118"/>
        <v/>
      </c>
      <c r="AK124" s="340" t="str">
        <f t="shared" si="118"/>
        <v>Luxembourg (1985) -9.51643554</v>
      </c>
      <c r="AL124" s="340" t="str">
        <f t="shared" si="118"/>
        <v/>
      </c>
      <c r="AM124" s="340" t="str">
        <f t="shared" si="118"/>
        <v/>
      </c>
      <c r="AN124" s="340" t="str">
        <f t="shared" si="118"/>
        <v/>
      </c>
      <c r="AO124" s="340" t="str">
        <f t="shared" si="118"/>
        <v/>
      </c>
      <c r="AP124" s="340" t="str">
        <f t="shared" si="118"/>
        <v/>
      </c>
      <c r="AQ124" s="340" t="str">
        <f t="shared" si="118"/>
        <v/>
      </c>
      <c r="AR124" s="340" t="str">
        <f t="shared" si="118"/>
        <v>Luxembourg (1992) -15.07481546</v>
      </c>
      <c r="AS124" s="340" t="str">
        <f t="shared" ref="AS124:BR124" si="119">IFERROR($K112&amp;" ("&amp;AS$1&amp;") "&amp;ROUND(AS112,8),"")</f>
        <v/>
      </c>
      <c r="AT124" s="340" t="str">
        <f t="shared" si="119"/>
        <v/>
      </c>
      <c r="AU124" s="340" t="str">
        <f t="shared" si="119"/>
        <v/>
      </c>
      <c r="AV124" s="340" t="str">
        <f t="shared" si="119"/>
        <v/>
      </c>
      <c r="AW124" s="340" t="str">
        <f t="shared" si="119"/>
        <v/>
      </c>
      <c r="AX124" s="340" t="str">
        <f t="shared" si="119"/>
        <v/>
      </c>
      <c r="AY124" s="340" t="str">
        <f t="shared" si="119"/>
        <v/>
      </c>
      <c r="AZ124" s="340" t="str">
        <f t="shared" si="119"/>
        <v/>
      </c>
      <c r="BA124" s="340" t="str">
        <f t="shared" si="119"/>
        <v/>
      </c>
      <c r="BB124" s="340" t="str">
        <f t="shared" si="119"/>
        <v/>
      </c>
      <c r="BC124" s="340" t="str">
        <f t="shared" si="119"/>
        <v/>
      </c>
      <c r="BD124" s="340" t="str">
        <f t="shared" si="119"/>
        <v/>
      </c>
      <c r="BE124" s="340" t="str">
        <f t="shared" si="119"/>
        <v/>
      </c>
      <c r="BF124" s="340" t="str">
        <f t="shared" si="119"/>
        <v/>
      </c>
      <c r="BG124" s="340" t="str">
        <f t="shared" si="119"/>
        <v/>
      </c>
      <c r="BH124" s="340" t="str">
        <f t="shared" si="119"/>
        <v/>
      </c>
      <c r="BI124" s="340" t="str">
        <f t="shared" si="119"/>
        <v>Luxembourg (2009) -12.44895684</v>
      </c>
      <c r="BJ124" s="340" t="str">
        <f t="shared" si="119"/>
        <v/>
      </c>
      <c r="BK124" s="340" t="str">
        <f t="shared" si="119"/>
        <v/>
      </c>
      <c r="BL124" s="340" t="str">
        <f t="shared" si="119"/>
        <v/>
      </c>
      <c r="BM124" s="340" t="str">
        <f t="shared" si="119"/>
        <v/>
      </c>
      <c r="BN124" s="340" t="str">
        <f t="shared" si="119"/>
        <v/>
      </c>
      <c r="BO124" s="340" t="str">
        <f t="shared" si="119"/>
        <v>Luxembourg (2015) -9.87240383</v>
      </c>
      <c r="BP124" s="340" t="str">
        <f t="shared" si="119"/>
        <v/>
      </c>
      <c r="BQ124" s="340" t="str">
        <f t="shared" si="119"/>
        <v/>
      </c>
      <c r="BR124" s="340" t="str">
        <f t="shared" si="119"/>
        <v/>
      </c>
      <c r="BS124" s="333"/>
      <c r="BT124" s="333"/>
      <c r="BU124" s="333"/>
      <c r="BV124" s="333"/>
    </row>
    <row r="125" spans="10:74">
      <c r="J125" s="339"/>
      <c r="K125" s="333" t="str">
        <f t="shared" si="107"/>
        <v>Netherlands</v>
      </c>
      <c r="L125" s="339"/>
      <c r="M125" s="340" t="str">
        <f t="shared" ref="M125:AR125" si="120">IFERROR($K113&amp;" ("&amp;M$1&amp;") "&amp;ROUND(M113,8),"")</f>
        <v/>
      </c>
      <c r="N125" s="340" t="str">
        <f t="shared" si="120"/>
        <v/>
      </c>
      <c r="O125" s="340" t="str">
        <f t="shared" si="120"/>
        <v/>
      </c>
      <c r="P125" s="340" t="str">
        <f t="shared" si="120"/>
        <v/>
      </c>
      <c r="Q125" s="340" t="str">
        <f t="shared" si="120"/>
        <v/>
      </c>
      <c r="R125" s="340" t="str">
        <f t="shared" si="120"/>
        <v/>
      </c>
      <c r="S125" s="340" t="str">
        <f t="shared" si="120"/>
        <v/>
      </c>
      <c r="T125" s="340" t="str">
        <f t="shared" si="120"/>
        <v/>
      </c>
      <c r="U125" s="340" t="str">
        <f t="shared" si="120"/>
        <v/>
      </c>
      <c r="V125" s="340" t="str">
        <f t="shared" si="120"/>
        <v/>
      </c>
      <c r="W125" s="340" t="str">
        <f t="shared" si="120"/>
        <v/>
      </c>
      <c r="X125" s="340" t="str">
        <f t="shared" si="120"/>
        <v/>
      </c>
      <c r="Y125" s="340" t="str">
        <f t="shared" si="120"/>
        <v/>
      </c>
      <c r="Z125" s="340" t="str">
        <f t="shared" si="120"/>
        <v/>
      </c>
      <c r="AA125" s="340" t="str">
        <f t="shared" si="120"/>
        <v/>
      </c>
      <c r="AB125" s="340" t="str">
        <f t="shared" si="120"/>
        <v/>
      </c>
      <c r="AC125" s="340" t="str">
        <f t="shared" si="120"/>
        <v/>
      </c>
      <c r="AD125" s="340" t="str">
        <f t="shared" si="120"/>
        <v/>
      </c>
      <c r="AE125" s="340" t="str">
        <f t="shared" si="120"/>
        <v/>
      </c>
      <c r="AF125" s="340" t="str">
        <f t="shared" si="120"/>
        <v/>
      </c>
      <c r="AG125" s="340" t="str">
        <f t="shared" si="120"/>
        <v>Netherlands (1981) -11.89894994</v>
      </c>
      <c r="AH125" s="340" t="str">
        <f t="shared" si="120"/>
        <v/>
      </c>
      <c r="AI125" s="340" t="str">
        <f t="shared" si="120"/>
        <v/>
      </c>
      <c r="AJ125" s="340" t="str">
        <f t="shared" si="120"/>
        <v/>
      </c>
      <c r="AK125" s="340" t="str">
        <f t="shared" si="120"/>
        <v/>
      </c>
      <c r="AL125" s="340" t="str">
        <f t="shared" si="120"/>
        <v/>
      </c>
      <c r="AM125" s="340" t="str">
        <f t="shared" si="120"/>
        <v/>
      </c>
      <c r="AN125" s="340" t="str">
        <f t="shared" si="120"/>
        <v/>
      </c>
      <c r="AO125" s="340" t="str">
        <f t="shared" si="120"/>
        <v/>
      </c>
      <c r="AP125" s="340" t="str">
        <f t="shared" si="120"/>
        <v/>
      </c>
      <c r="AQ125" s="340" t="str">
        <f t="shared" si="120"/>
        <v/>
      </c>
      <c r="AR125" s="340" t="str">
        <f t="shared" si="120"/>
        <v/>
      </c>
      <c r="AS125" s="340" t="str">
        <f t="shared" ref="AS125:BR125" si="121">IFERROR($K113&amp;" ("&amp;AS$1&amp;") "&amp;ROUND(AS113,8),"")</f>
        <v/>
      </c>
      <c r="AT125" s="340" t="str">
        <f t="shared" si="121"/>
        <v/>
      </c>
      <c r="AU125" s="340" t="str">
        <f t="shared" si="121"/>
        <v/>
      </c>
      <c r="AV125" s="340" t="str">
        <f t="shared" si="121"/>
        <v/>
      </c>
      <c r="AW125" s="340" t="str">
        <f t="shared" si="121"/>
        <v/>
      </c>
      <c r="AX125" s="340" t="str">
        <f t="shared" si="121"/>
        <v/>
      </c>
      <c r="AY125" s="340" t="str">
        <f t="shared" si="121"/>
        <v/>
      </c>
      <c r="AZ125" s="340" t="str">
        <f t="shared" si="121"/>
        <v/>
      </c>
      <c r="BA125" s="340" t="str">
        <f t="shared" si="121"/>
        <v/>
      </c>
      <c r="BB125" s="340" t="str">
        <f t="shared" si="121"/>
        <v/>
      </c>
      <c r="BC125" s="340" t="str">
        <f t="shared" si="121"/>
        <v>Netherlands (2003) -1.72918061</v>
      </c>
      <c r="BD125" s="340" t="str">
        <f t="shared" si="121"/>
        <v/>
      </c>
      <c r="BE125" s="340" t="str">
        <f t="shared" si="121"/>
        <v/>
      </c>
      <c r="BF125" s="340" t="str">
        <f t="shared" si="121"/>
        <v/>
      </c>
      <c r="BG125" s="340" t="str">
        <f t="shared" si="121"/>
        <v/>
      </c>
      <c r="BH125" s="340" t="str">
        <f t="shared" si="121"/>
        <v/>
      </c>
      <c r="BI125" s="340" t="str">
        <f t="shared" si="121"/>
        <v>Netherlands (2009) -19.54687991</v>
      </c>
      <c r="BJ125" s="340" t="str">
        <f t="shared" si="121"/>
        <v/>
      </c>
      <c r="BK125" s="340" t="str">
        <f t="shared" si="121"/>
        <v/>
      </c>
      <c r="BL125" s="340" t="str">
        <f t="shared" si="121"/>
        <v>Netherlands (2012) -10.02135134</v>
      </c>
      <c r="BM125" s="340" t="str">
        <f t="shared" si="121"/>
        <v/>
      </c>
      <c r="BN125" s="340" t="str">
        <f t="shared" si="121"/>
        <v/>
      </c>
      <c r="BO125" s="340" t="str">
        <f t="shared" si="121"/>
        <v/>
      </c>
      <c r="BP125" s="340" t="str">
        <f t="shared" si="121"/>
        <v>Netherlands (2016) -7.28434267</v>
      </c>
      <c r="BQ125" s="340" t="str">
        <f t="shared" si="121"/>
        <v/>
      </c>
      <c r="BR125" s="340" t="str">
        <f t="shared" si="121"/>
        <v/>
      </c>
      <c r="BS125" s="333"/>
      <c r="BT125" s="333"/>
      <c r="BU125" s="333"/>
      <c r="BV125" s="333"/>
    </row>
    <row r="126" spans="10:74">
      <c r="J126" s="341"/>
      <c r="K126" s="333" t="str">
        <f t="shared" si="107"/>
        <v>Portugal</v>
      </c>
      <c r="L126" s="339"/>
      <c r="M126" s="340" t="str">
        <f t="shared" ref="M126:AR126" si="122">IFERROR($K114&amp;" ("&amp;M$1&amp;") "&amp;ROUND(M114,8),"")</f>
        <v/>
      </c>
      <c r="N126" s="340" t="str">
        <f t="shared" si="122"/>
        <v/>
      </c>
      <c r="O126" s="340" t="str">
        <f t="shared" si="122"/>
        <v/>
      </c>
      <c r="P126" s="340" t="str">
        <f t="shared" si="122"/>
        <v/>
      </c>
      <c r="Q126" s="340" t="str">
        <f t="shared" si="122"/>
        <v/>
      </c>
      <c r="R126" s="340" t="str">
        <f t="shared" si="122"/>
        <v/>
      </c>
      <c r="S126" s="340" t="str">
        <f t="shared" si="122"/>
        <v/>
      </c>
      <c r="T126" s="340" t="str">
        <f t="shared" si="122"/>
        <v/>
      </c>
      <c r="U126" s="340" t="str">
        <f t="shared" si="122"/>
        <v/>
      </c>
      <c r="V126" s="340" t="str">
        <f t="shared" si="122"/>
        <v/>
      </c>
      <c r="W126" s="340" t="str">
        <f t="shared" si="122"/>
        <v/>
      </c>
      <c r="X126" s="340" t="str">
        <f t="shared" si="122"/>
        <v/>
      </c>
      <c r="Y126" s="340" t="str">
        <f t="shared" si="122"/>
        <v/>
      </c>
      <c r="Z126" s="340" t="str">
        <f t="shared" si="122"/>
        <v/>
      </c>
      <c r="AA126" s="340" t="str">
        <f t="shared" si="122"/>
        <v>Portugal (1975) -26.12330377</v>
      </c>
      <c r="AB126" s="340" t="str">
        <f t="shared" si="122"/>
        <v/>
      </c>
      <c r="AC126" s="340" t="str">
        <f t="shared" si="122"/>
        <v/>
      </c>
      <c r="AD126" s="340" t="str">
        <f t="shared" si="122"/>
        <v/>
      </c>
      <c r="AE126" s="340" t="str">
        <f t="shared" si="122"/>
        <v/>
      </c>
      <c r="AF126" s="340" t="str">
        <f t="shared" si="122"/>
        <v/>
      </c>
      <c r="AG126" s="340" t="str">
        <f t="shared" si="122"/>
        <v/>
      </c>
      <c r="AH126" s="340" t="str">
        <f t="shared" si="122"/>
        <v/>
      </c>
      <c r="AI126" s="340" t="str">
        <f t="shared" si="122"/>
        <v/>
      </c>
      <c r="AJ126" s="340" t="str">
        <f t="shared" si="122"/>
        <v>Portugal (1984) -12.68315098</v>
      </c>
      <c r="AK126" s="340" t="str">
        <f t="shared" si="122"/>
        <v/>
      </c>
      <c r="AL126" s="340" t="str">
        <f t="shared" si="122"/>
        <v/>
      </c>
      <c r="AM126" s="340" t="str">
        <f t="shared" si="122"/>
        <v/>
      </c>
      <c r="AN126" s="340" t="str">
        <f t="shared" si="122"/>
        <v/>
      </c>
      <c r="AO126" s="340" t="str">
        <f t="shared" si="122"/>
        <v/>
      </c>
      <c r="AP126" s="340" t="str">
        <f t="shared" si="122"/>
        <v/>
      </c>
      <c r="AQ126" s="340" t="str">
        <f t="shared" si="122"/>
        <v/>
      </c>
      <c r="AR126" s="340" t="str">
        <f t="shared" si="122"/>
        <v/>
      </c>
      <c r="AS126" s="340" t="str">
        <f t="shared" ref="AS126:BR126" si="123">IFERROR($K114&amp;" ("&amp;AS$1&amp;") "&amp;ROUND(AS114,8),"")</f>
        <v>Portugal (1993) -9.04136551</v>
      </c>
      <c r="AT126" s="340" t="str">
        <f t="shared" si="123"/>
        <v/>
      </c>
      <c r="AU126" s="340" t="str">
        <f t="shared" si="123"/>
        <v/>
      </c>
      <c r="AV126" s="340" t="str">
        <f t="shared" si="123"/>
        <v/>
      </c>
      <c r="AW126" s="340" t="str">
        <f t="shared" si="123"/>
        <v/>
      </c>
      <c r="AX126" s="340" t="str">
        <f t="shared" si="123"/>
        <v/>
      </c>
      <c r="AY126" s="340" t="str">
        <f t="shared" si="123"/>
        <v/>
      </c>
      <c r="AZ126" s="340" t="str">
        <f t="shared" si="123"/>
        <v/>
      </c>
      <c r="BA126" s="340" t="str">
        <f t="shared" si="123"/>
        <v/>
      </c>
      <c r="BB126" s="340" t="str">
        <f t="shared" si="123"/>
        <v/>
      </c>
      <c r="BC126" s="340" t="str">
        <f t="shared" si="123"/>
        <v>Portugal (2003) -11.88948553</v>
      </c>
      <c r="BD126" s="340" t="str">
        <f t="shared" si="123"/>
        <v/>
      </c>
      <c r="BE126" s="340" t="str">
        <f t="shared" si="123"/>
        <v/>
      </c>
      <c r="BF126" s="340" t="str">
        <f t="shared" si="123"/>
        <v/>
      </c>
      <c r="BG126" s="340" t="str">
        <f t="shared" si="123"/>
        <v/>
      </c>
      <c r="BH126" s="340" t="str">
        <f t="shared" si="123"/>
        <v/>
      </c>
      <c r="BI126" s="340" t="str">
        <f t="shared" si="123"/>
        <v>Portugal (2009) -36.59077924</v>
      </c>
      <c r="BJ126" s="340" t="str">
        <f t="shared" si="123"/>
        <v/>
      </c>
      <c r="BK126" s="340" t="str">
        <f t="shared" si="123"/>
        <v>Portugal (2011) -30.74569844</v>
      </c>
      <c r="BL126" s="340" t="str">
        <f t="shared" si="123"/>
        <v/>
      </c>
      <c r="BM126" s="340" t="str">
        <f t="shared" si="123"/>
        <v/>
      </c>
      <c r="BN126" s="340" t="str">
        <f t="shared" si="123"/>
        <v/>
      </c>
      <c r="BO126" s="340" t="str">
        <f t="shared" si="123"/>
        <v/>
      </c>
      <c r="BP126" s="340" t="str">
        <f t="shared" si="123"/>
        <v/>
      </c>
      <c r="BQ126" s="340" t="str">
        <f t="shared" si="123"/>
        <v/>
      </c>
      <c r="BR126" s="340" t="str">
        <f t="shared" si="123"/>
        <v/>
      </c>
      <c r="BS126" s="333"/>
      <c r="BT126" s="333"/>
      <c r="BU126" s="333"/>
      <c r="BV126" s="333"/>
    </row>
    <row r="127" spans="10:74">
      <c r="J127" s="341"/>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c r="BM127" s="333"/>
      <c r="BN127" s="333"/>
      <c r="BO127" s="333"/>
      <c r="BP127" s="333"/>
      <c r="BQ127" s="333"/>
      <c r="BR127" s="333"/>
      <c r="BS127" s="333"/>
      <c r="BT127" s="333"/>
      <c r="BU127" s="333"/>
      <c r="BV127" s="333"/>
    </row>
    <row r="128" spans="10:74">
      <c r="J128" s="341"/>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c r="BN128" s="333"/>
      <c r="BO128" s="333"/>
      <c r="BP128" s="333"/>
      <c r="BQ128" s="333"/>
      <c r="BR128" s="333"/>
      <c r="BS128" s="333"/>
      <c r="BT128" s="333"/>
      <c r="BU128" s="333"/>
      <c r="BV128" s="333"/>
    </row>
    <row r="129" spans="10:74">
      <c r="J129" s="341"/>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c r="BM129" s="333"/>
      <c r="BN129" s="333"/>
      <c r="BO129" s="333"/>
      <c r="BP129" s="333"/>
      <c r="BQ129" s="333"/>
      <c r="BR129" s="333"/>
      <c r="BS129" s="333"/>
      <c r="BT129" s="333"/>
      <c r="BU129" s="333"/>
      <c r="BV129" s="333"/>
    </row>
    <row r="130" spans="10:74">
      <c r="J130" s="341"/>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c r="BM130" s="333"/>
      <c r="BN130" s="333"/>
      <c r="BO130" s="333"/>
      <c r="BP130" s="333"/>
      <c r="BQ130" s="333"/>
      <c r="BR130" s="333"/>
      <c r="BS130" s="333"/>
      <c r="BT130" s="333"/>
      <c r="BU130" s="333"/>
      <c r="BV130" s="333"/>
    </row>
    <row r="131" spans="10:74">
      <c r="J131" s="341"/>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c r="BM131" s="333"/>
      <c r="BN131" s="333"/>
      <c r="BO131" s="333"/>
      <c r="BP131" s="333"/>
      <c r="BQ131" s="333"/>
      <c r="BR131" s="333"/>
      <c r="BS131" s="333"/>
      <c r="BT131" s="333"/>
      <c r="BU131" s="333"/>
      <c r="BV131" s="333"/>
    </row>
    <row r="132" spans="10:74">
      <c r="J132" s="341"/>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c r="BM132" s="333"/>
      <c r="BN132" s="333"/>
      <c r="BO132" s="333"/>
      <c r="BP132" s="333"/>
      <c r="BQ132" s="333"/>
      <c r="BR132" s="333"/>
      <c r="BS132" s="333"/>
      <c r="BT132" s="333"/>
      <c r="BU132" s="333"/>
      <c r="BV132" s="333"/>
    </row>
    <row r="133" spans="10:74">
      <c r="J133" s="341"/>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c r="BN133" s="333"/>
      <c r="BO133" s="333"/>
      <c r="BP133" s="333"/>
      <c r="BQ133" s="333"/>
      <c r="BR133" s="333"/>
      <c r="BS133" s="333"/>
      <c r="BT133" s="333"/>
      <c r="BU133" s="333"/>
      <c r="BV133" s="333"/>
    </row>
    <row r="134" spans="10:74">
      <c r="J134" s="341"/>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c r="BM134" s="333"/>
      <c r="BN134" s="333"/>
      <c r="BO134" s="333"/>
      <c r="BP134" s="333"/>
      <c r="BQ134" s="333"/>
      <c r="BR134" s="333"/>
      <c r="BS134" s="333"/>
      <c r="BT134" s="333"/>
      <c r="BU134" s="333"/>
      <c r="BV134" s="333"/>
    </row>
    <row r="135" spans="10:74">
      <c r="J135" s="341"/>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c r="BM135" s="333"/>
      <c r="BN135" s="333"/>
      <c r="BO135" s="333"/>
      <c r="BP135" s="333"/>
      <c r="BQ135" s="333"/>
      <c r="BR135" s="333"/>
      <c r="BS135" s="333"/>
      <c r="BT135" s="333"/>
      <c r="BU135" s="333"/>
      <c r="BV135" s="333"/>
    </row>
    <row r="136" spans="10:74">
      <c r="BS136" s="339"/>
      <c r="BT136" s="339"/>
      <c r="BU136" s="339"/>
      <c r="BV136" s="339"/>
    </row>
    <row r="137" spans="10:74">
      <c r="BS137" s="339"/>
      <c r="BT137" s="339"/>
      <c r="BU137" s="339"/>
      <c r="BV137" s="339"/>
    </row>
    <row r="138" spans="10:74">
      <c r="BS138" s="339"/>
      <c r="BT138" s="339"/>
      <c r="BU138" s="339"/>
      <c r="BV138" s="339"/>
    </row>
    <row r="139" spans="10:74">
      <c r="BS139" s="339"/>
      <c r="BT139" s="339"/>
      <c r="BU139" s="339"/>
      <c r="BV139" s="339"/>
    </row>
    <row r="140" spans="10:74">
      <c r="BS140" s="339"/>
      <c r="BT140" s="339"/>
      <c r="BU140" s="339"/>
      <c r="BV140" s="339"/>
    </row>
    <row r="141" spans="10:74">
      <c r="BS141" s="339"/>
      <c r="BT141" s="339"/>
      <c r="BU141" s="339"/>
      <c r="BV141" s="339"/>
    </row>
    <row r="142" spans="10:74">
      <c r="BS142" s="339"/>
      <c r="BT142" s="339"/>
      <c r="BU142" s="339"/>
      <c r="BV142" s="339"/>
    </row>
    <row r="143" spans="10:74">
      <c r="BS143" s="339"/>
      <c r="BT143" s="339"/>
      <c r="BU143" s="339"/>
      <c r="BV143" s="339"/>
    </row>
    <row r="144" spans="10:74">
      <c r="BS144" s="333"/>
      <c r="BT144" s="333"/>
      <c r="BU144" s="333"/>
      <c r="BV144" s="333"/>
    </row>
    <row r="145" spans="71:74">
      <c r="BS145" s="333"/>
      <c r="BT145" s="333"/>
      <c r="BU145" s="333"/>
      <c r="BV145" s="333"/>
    </row>
    <row r="146" spans="71:74">
      <c r="BS146" s="333"/>
      <c r="BT146" s="333"/>
      <c r="BU146" s="333"/>
      <c r="BV146" s="333"/>
    </row>
    <row r="147" spans="71:74">
      <c r="BS147" s="333"/>
      <c r="BT147" s="333"/>
      <c r="BU147" s="333"/>
      <c r="BV147" s="333"/>
    </row>
    <row r="148" spans="71:74">
      <c r="BS148" s="333"/>
      <c r="BT148" s="333"/>
      <c r="BU148" s="333"/>
      <c r="BV148" s="333"/>
    </row>
    <row r="149" spans="71:74">
      <c r="BS149" s="333"/>
      <c r="BT149" s="333"/>
      <c r="BU149" s="333"/>
      <c r="BV149" s="333"/>
    </row>
    <row r="150" spans="71:74">
      <c r="BS150" s="333"/>
      <c r="BT150" s="333"/>
      <c r="BU150" s="333"/>
      <c r="BV150" s="333"/>
    </row>
    <row r="151" spans="71:74">
      <c r="BS151" s="333"/>
      <c r="BT151" s="333"/>
      <c r="BU151" s="333"/>
      <c r="BV151" s="333"/>
    </row>
    <row r="152" spans="71:74">
      <c r="BS152" s="333"/>
      <c r="BT152" s="333"/>
      <c r="BU152" s="333"/>
      <c r="BV152" s="333"/>
    </row>
    <row r="153" spans="71:74">
      <c r="BS153" s="333"/>
      <c r="BT153" s="333"/>
      <c r="BU153" s="333"/>
      <c r="BV153" s="333"/>
    </row>
    <row r="165" spans="71:74">
      <c r="BS165" s="333"/>
      <c r="BT165" s="333"/>
      <c r="BU165" s="333"/>
      <c r="BV165" s="333"/>
    </row>
    <row r="166" spans="71:74">
      <c r="BS166" s="333"/>
      <c r="BT166" s="333"/>
      <c r="BU166" s="333"/>
      <c r="BV166" s="333"/>
    </row>
    <row r="167" spans="71:74">
      <c r="BS167" s="333"/>
      <c r="BT167" s="333"/>
      <c r="BU167" s="333"/>
      <c r="BV167" s="333"/>
    </row>
    <row r="168" spans="71:74">
      <c r="BS168" s="333"/>
      <c r="BT168" s="333"/>
      <c r="BU168" s="333"/>
      <c r="BV168" s="333"/>
    </row>
    <row r="169" spans="71:74">
      <c r="BS169" s="333"/>
      <c r="BT169" s="333"/>
      <c r="BU169" s="333"/>
      <c r="BV169" s="333"/>
    </row>
    <row r="170" spans="71:74">
      <c r="BS170" s="333"/>
      <c r="BT170" s="333"/>
      <c r="BU170" s="333"/>
      <c r="BV170" s="333"/>
    </row>
    <row r="171" spans="71:74">
      <c r="BS171" s="333"/>
      <c r="BT171" s="333"/>
      <c r="BU171" s="333"/>
      <c r="BV171" s="333"/>
    </row>
    <row r="172" spans="71:74">
      <c r="BS172" s="333"/>
      <c r="BT172" s="333"/>
      <c r="BU172" s="333"/>
      <c r="BV172" s="333"/>
    </row>
    <row r="173" spans="71:74">
      <c r="BS173" s="333"/>
      <c r="BT173" s="333"/>
      <c r="BU173" s="333"/>
      <c r="BV173" s="333"/>
    </row>
    <row r="174" spans="71:74">
      <c r="BS174" s="333"/>
      <c r="BT174" s="333"/>
      <c r="BU174" s="333"/>
      <c r="BV174" s="333"/>
    </row>
    <row r="175" spans="71:74">
      <c r="BS175" s="333"/>
      <c r="BT175" s="333"/>
      <c r="BU175" s="333"/>
      <c r="BV175" s="333"/>
    </row>
    <row r="176" spans="71:74">
      <c r="BS176" s="333"/>
      <c r="BT176" s="333"/>
      <c r="BU176" s="333"/>
      <c r="BV176" s="333"/>
    </row>
    <row r="177" spans="71:74">
      <c r="BS177" s="333"/>
      <c r="BT177" s="333"/>
      <c r="BU177" s="333"/>
      <c r="BV177" s="333"/>
    </row>
    <row r="178" spans="71:74">
      <c r="BS178" s="333"/>
      <c r="BT178" s="333"/>
      <c r="BU178" s="333"/>
      <c r="BV178" s="333"/>
    </row>
    <row r="179" spans="71:74">
      <c r="BS179" s="333"/>
      <c r="BT179" s="333"/>
      <c r="BU179" s="333"/>
      <c r="BV179" s="333"/>
    </row>
    <row r="180" spans="71:74">
      <c r="BS180" s="333"/>
      <c r="BT180" s="333"/>
      <c r="BU180" s="333"/>
      <c r="BV180" s="333"/>
    </row>
    <row r="181" spans="71:74">
      <c r="BS181" s="339"/>
      <c r="BT181" s="339"/>
      <c r="BU181" s="339"/>
      <c r="BV181" s="339"/>
    </row>
    <row r="182" spans="71:74">
      <c r="BS182" s="339"/>
      <c r="BT182" s="339"/>
      <c r="BU182" s="339"/>
      <c r="BV182" s="339"/>
    </row>
    <row r="183" spans="71:74">
      <c r="BS183" s="339"/>
      <c r="BT183" s="339"/>
      <c r="BU183" s="339"/>
      <c r="BV183" s="339"/>
    </row>
    <row r="184" spans="71:74">
      <c r="BS184" s="339"/>
      <c r="BT184" s="339"/>
      <c r="BU184" s="339"/>
      <c r="BV184" s="339"/>
    </row>
    <row r="185" spans="71:74">
      <c r="BS185" s="339"/>
      <c r="BT185" s="339"/>
      <c r="BU185" s="339"/>
      <c r="BV185" s="339"/>
    </row>
    <row r="186" spans="71:74">
      <c r="BS186" s="339"/>
      <c r="BT186" s="339"/>
      <c r="BU186" s="339"/>
      <c r="BV186" s="339"/>
    </row>
    <row r="187" spans="71:74">
      <c r="BS187" s="339"/>
      <c r="BT187" s="339"/>
      <c r="BU187" s="339"/>
      <c r="BV187" s="339"/>
    </row>
    <row r="188" spans="71:74">
      <c r="BS188" s="339"/>
      <c r="BT188" s="339"/>
      <c r="BU188" s="339"/>
      <c r="BV188" s="339"/>
    </row>
    <row r="189" spans="71:74">
      <c r="BS189" s="339"/>
      <c r="BT189" s="339"/>
      <c r="BU189" s="339"/>
      <c r="BV189" s="339"/>
    </row>
    <row r="190" spans="71:74">
      <c r="BS190" s="333"/>
      <c r="BT190" s="333"/>
      <c r="BU190" s="333"/>
      <c r="BV190" s="333"/>
    </row>
    <row r="191" spans="71:74">
      <c r="BS191" s="333"/>
      <c r="BT191" s="333"/>
      <c r="BU191" s="333"/>
      <c r="BV191" s="333"/>
    </row>
    <row r="192" spans="71:74">
      <c r="BS192" s="333"/>
      <c r="BT192" s="333"/>
      <c r="BU192" s="333"/>
      <c r="BV192" s="333"/>
    </row>
    <row r="193" spans="71:74">
      <c r="BS193" s="333"/>
      <c r="BT193" s="333"/>
      <c r="BU193" s="333"/>
      <c r="BV193" s="333"/>
    </row>
    <row r="205" spans="71:74">
      <c r="BS205" s="333"/>
      <c r="BT205" s="333"/>
      <c r="BU205" s="333"/>
      <c r="BV205" s="333"/>
    </row>
    <row r="206" spans="71:74">
      <c r="BS206" s="333"/>
      <c r="BT206" s="333"/>
      <c r="BU206" s="333"/>
      <c r="BV206" s="333"/>
    </row>
    <row r="207" spans="71:74">
      <c r="BS207" s="333"/>
      <c r="BT207" s="333"/>
      <c r="BU207" s="333"/>
      <c r="BV207" s="333"/>
    </row>
    <row r="208" spans="71:74">
      <c r="BS208" s="333"/>
      <c r="BT208" s="333"/>
      <c r="BU208" s="333"/>
      <c r="BV208" s="333"/>
    </row>
    <row r="209" spans="71:74">
      <c r="BS209" s="333"/>
      <c r="BT209" s="333"/>
      <c r="BU209" s="333"/>
      <c r="BV209" s="333"/>
    </row>
    <row r="210" spans="71:74">
      <c r="BS210" s="333"/>
      <c r="BT210" s="333"/>
      <c r="BU210" s="333"/>
      <c r="BV210" s="333"/>
    </row>
    <row r="211" spans="71:74">
      <c r="BS211" s="333"/>
      <c r="BT211" s="333"/>
      <c r="BU211" s="333"/>
      <c r="BV211" s="333"/>
    </row>
    <row r="212" spans="71:74">
      <c r="BS212" s="333"/>
      <c r="BT212" s="333"/>
      <c r="BU212" s="333"/>
      <c r="BV212" s="333"/>
    </row>
    <row r="213" spans="71:74">
      <c r="BS213" s="333"/>
      <c r="BT213" s="333"/>
      <c r="BU213" s="333"/>
      <c r="BV213" s="333"/>
    </row>
    <row r="214" spans="71:74">
      <c r="BS214" s="333"/>
      <c r="BT214" s="333"/>
      <c r="BU214" s="333"/>
      <c r="BV214" s="333"/>
    </row>
    <row r="215" spans="71:74">
      <c r="BS215" s="333"/>
      <c r="BT215" s="333"/>
      <c r="BU215" s="333"/>
      <c r="BV215" s="333"/>
    </row>
    <row r="216" spans="71:74">
      <c r="BS216" s="333"/>
      <c r="BT216" s="333"/>
      <c r="BU216" s="333"/>
      <c r="BV216" s="333"/>
    </row>
    <row r="217" spans="71:74">
      <c r="BS217" s="333"/>
      <c r="BT217" s="333"/>
      <c r="BU217" s="333"/>
      <c r="BV217" s="333"/>
    </row>
    <row r="218" spans="71:74">
      <c r="BS218" s="333"/>
      <c r="BT218" s="333"/>
      <c r="BU218" s="333"/>
      <c r="BV218" s="333"/>
    </row>
    <row r="219" spans="71:74">
      <c r="BS219" s="333"/>
      <c r="BT219" s="333"/>
      <c r="BU219" s="333"/>
      <c r="BV219" s="333"/>
    </row>
    <row r="220" spans="71:74">
      <c r="BS220" s="333"/>
      <c r="BT220" s="333"/>
      <c r="BU220" s="333"/>
      <c r="BV220" s="333"/>
    </row>
    <row r="221" spans="71:74">
      <c r="BS221" s="333"/>
      <c r="BT221" s="333"/>
      <c r="BU221" s="333"/>
      <c r="BV221" s="333"/>
    </row>
    <row r="222" spans="71:74">
      <c r="BS222" s="333"/>
      <c r="BT222" s="333"/>
      <c r="BU222" s="333"/>
      <c r="BV222" s="333"/>
    </row>
    <row r="223" spans="71:74">
      <c r="BS223" s="333"/>
      <c r="BT223" s="333"/>
      <c r="BU223" s="333"/>
      <c r="BV223" s="333"/>
    </row>
    <row r="224" spans="71:74">
      <c r="BS224" s="333"/>
      <c r="BT224" s="333"/>
      <c r="BU224" s="333"/>
      <c r="BV224" s="333"/>
    </row>
    <row r="225" spans="71:74">
      <c r="BS225" s="333"/>
      <c r="BT225" s="333"/>
      <c r="BU225" s="333"/>
      <c r="BV225" s="333"/>
    </row>
    <row r="226" spans="71:74">
      <c r="BS226" s="333"/>
      <c r="BT226" s="333"/>
      <c r="BU226" s="333"/>
      <c r="BV226" s="333"/>
    </row>
    <row r="227" spans="71:74">
      <c r="BS227" s="333"/>
      <c r="BT227" s="333"/>
      <c r="BU227" s="333"/>
      <c r="BV227" s="333"/>
    </row>
    <row r="228" spans="71:74">
      <c r="BS228" s="333"/>
      <c r="BT228" s="333"/>
      <c r="BU228" s="333"/>
      <c r="BV228" s="333"/>
    </row>
    <row r="229" spans="71:74">
      <c r="BS229" s="333"/>
      <c r="BT229" s="333"/>
      <c r="BU229" s="333"/>
      <c r="BV229" s="333"/>
    </row>
    <row r="230" spans="71:74">
      <c r="BS230" s="333"/>
      <c r="BT230" s="333"/>
      <c r="BU230" s="333"/>
      <c r="BV230" s="333"/>
    </row>
  </sheetData>
  <conditionalFormatting sqref="BR24 S16:BQ24">
    <cfRule type="cellIs" dxfId="27" priority="1" operator="lessThan">
      <formula>CC16</formula>
    </cfRule>
  </conditionalFormatting>
  <conditionalFormatting sqref="L24 L14:N15 Q14:BQ15">
    <cfRule type="cellIs" dxfId="26" priority="11" operator="lessThan">
      <formula>BX14</formula>
    </cfRule>
  </conditionalFormatting>
  <conditionalFormatting sqref="L16:L23">
    <cfRule type="cellIs" dxfId="25" priority="10" operator="lessThan">
      <formula>BX16</formula>
    </cfRule>
  </conditionalFormatting>
  <conditionalFormatting sqref="BR16">
    <cfRule type="cellIs" dxfId="24" priority="9" operator="lessThan">
      <formula>EB16</formula>
    </cfRule>
  </conditionalFormatting>
  <conditionalFormatting sqref="BR17">
    <cfRule type="cellIs" dxfId="23" priority="8" operator="lessThan">
      <formula>EB17</formula>
    </cfRule>
  </conditionalFormatting>
  <conditionalFormatting sqref="BR18">
    <cfRule type="cellIs" dxfId="22" priority="7" operator="lessThan">
      <formula>EB18</formula>
    </cfRule>
  </conditionalFormatting>
  <conditionalFormatting sqref="BR19">
    <cfRule type="cellIs" dxfId="21" priority="6" operator="lessThan">
      <formula>EB19</formula>
    </cfRule>
  </conditionalFormatting>
  <conditionalFormatting sqref="BR20">
    <cfRule type="cellIs" dxfId="20" priority="5" operator="lessThan">
      <formula>EB20</formula>
    </cfRule>
  </conditionalFormatting>
  <conditionalFormatting sqref="BR21">
    <cfRule type="cellIs" dxfId="19" priority="4" operator="lessThan">
      <formula>EB21</formula>
    </cfRule>
  </conditionalFormatting>
  <conditionalFormatting sqref="BR22">
    <cfRule type="cellIs" dxfId="18" priority="3" operator="lessThan">
      <formula>EB22</formula>
    </cfRule>
  </conditionalFormatting>
  <conditionalFormatting sqref="BR23">
    <cfRule type="cellIs" dxfId="17" priority="2" operator="lessThan">
      <formula>EB23</formula>
    </cfRule>
  </conditionalFormatting>
  <conditionalFormatting sqref="N16:P24">
    <cfRule type="cellIs" dxfId="16" priority="12" operator="lessThan">
      <formula>BX16</formula>
    </cfRule>
  </conditionalFormatting>
  <conditionalFormatting sqref="Q16:R24">
    <cfRule type="cellIs" dxfId="15" priority="13" operator="lessThan">
      <formula>#REF!</formula>
    </cfRule>
  </conditionalFormatting>
  <conditionalFormatting sqref="O14:P15">
    <cfRule type="cellIs" dxfId="14" priority="14" operator="lessThan">
      <formula>#REF!</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F23B4-65BC-4E2A-B7DC-92C7C98B1DA4}">
  <dimension ref="A1:CB221"/>
  <sheetViews>
    <sheetView showGridLines="0" workbookViewId="0">
      <pane xSplit="11" ySplit="1" topLeftCell="L2" activePane="bottomRight" state="frozen"/>
      <selection pane="topRight" activeCell="L1" sqref="L1"/>
      <selection pane="bottomLeft" activeCell="A2" sqref="A2"/>
      <selection pane="bottomRight" activeCell="L2" sqref="L2"/>
    </sheetView>
  </sheetViews>
  <sheetFormatPr defaultRowHeight="15"/>
  <cols>
    <col min="1" max="16384" width="9.140625" style="58"/>
  </cols>
  <sheetData>
    <row r="1" spans="1:80">
      <c r="A1" s="191" t="s">
        <v>1190</v>
      </c>
      <c r="J1" s="135"/>
      <c r="L1" s="135">
        <v>1960</v>
      </c>
      <c r="M1" s="135">
        <v>1961</v>
      </c>
      <c r="N1" s="135">
        <v>1962</v>
      </c>
      <c r="O1" s="135">
        <v>1963</v>
      </c>
      <c r="P1" s="135">
        <v>1964</v>
      </c>
      <c r="Q1" s="135">
        <v>1965</v>
      </c>
      <c r="R1" s="135">
        <v>1966</v>
      </c>
      <c r="S1" s="135">
        <v>1967</v>
      </c>
      <c r="T1" s="135">
        <v>1968</v>
      </c>
      <c r="U1" s="135">
        <v>1969</v>
      </c>
      <c r="V1" s="135">
        <v>1970</v>
      </c>
      <c r="W1" s="135">
        <v>1971</v>
      </c>
      <c r="X1" s="135">
        <v>1972</v>
      </c>
      <c r="Y1" s="135">
        <v>1973</v>
      </c>
      <c r="Z1" s="135">
        <v>1974</v>
      </c>
      <c r="AA1" s="135">
        <v>1975</v>
      </c>
      <c r="AB1" s="135">
        <v>1976</v>
      </c>
      <c r="AC1" s="135">
        <v>1977</v>
      </c>
      <c r="AD1" s="135">
        <v>1978</v>
      </c>
      <c r="AE1" s="135">
        <v>1979</v>
      </c>
      <c r="AF1" s="135">
        <v>1980</v>
      </c>
      <c r="AG1" s="135">
        <v>1981</v>
      </c>
      <c r="AH1" s="135">
        <v>1982</v>
      </c>
      <c r="AI1" s="135">
        <v>1983</v>
      </c>
      <c r="AJ1" s="135">
        <v>1984</v>
      </c>
      <c r="AK1" s="135">
        <v>1985</v>
      </c>
      <c r="AL1" s="135">
        <v>1986</v>
      </c>
      <c r="AM1" s="135">
        <v>1987</v>
      </c>
      <c r="AN1" s="135">
        <v>1988</v>
      </c>
      <c r="AO1" s="135">
        <v>1989</v>
      </c>
      <c r="AP1" s="135">
        <v>1990</v>
      </c>
      <c r="AQ1" s="135">
        <v>1991</v>
      </c>
      <c r="AR1" s="135">
        <v>1992</v>
      </c>
      <c r="AS1" s="135">
        <v>1993</v>
      </c>
      <c r="AT1" s="135">
        <v>1994</v>
      </c>
      <c r="AU1" s="135">
        <v>1995</v>
      </c>
      <c r="AV1" s="135">
        <v>1996</v>
      </c>
      <c r="AW1" s="135">
        <v>1997</v>
      </c>
      <c r="AX1" s="135">
        <v>1998</v>
      </c>
      <c r="AY1" s="135">
        <v>1999</v>
      </c>
      <c r="AZ1" s="135">
        <v>2000</v>
      </c>
      <c r="BA1" s="135">
        <v>2001</v>
      </c>
      <c r="BB1" s="135">
        <v>2002</v>
      </c>
      <c r="BC1" s="135">
        <v>2003</v>
      </c>
      <c r="BD1" s="135">
        <v>2004</v>
      </c>
      <c r="BE1" s="135">
        <v>2005</v>
      </c>
      <c r="BF1" s="135">
        <v>2006</v>
      </c>
      <c r="BG1" s="135">
        <v>2007</v>
      </c>
      <c r="BH1" s="135">
        <v>2008</v>
      </c>
      <c r="BI1" s="135">
        <v>2009</v>
      </c>
      <c r="BJ1" s="135">
        <v>2010</v>
      </c>
      <c r="BK1" s="135">
        <v>2011</v>
      </c>
      <c r="BL1" s="135">
        <v>2012</v>
      </c>
      <c r="BM1" s="135">
        <v>2013</v>
      </c>
      <c r="BN1" s="135">
        <v>2014</v>
      </c>
      <c r="BO1" s="135">
        <v>2015</v>
      </c>
      <c r="BP1" s="135">
        <v>2016</v>
      </c>
      <c r="BQ1" s="135">
        <v>2017</v>
      </c>
      <c r="BR1" s="135">
        <v>2018</v>
      </c>
      <c r="BT1" s="333" t="s">
        <v>1180</v>
      </c>
      <c r="BU1" s="333" t="s">
        <v>1181</v>
      </c>
      <c r="BV1" s="333" t="s">
        <v>1182</v>
      </c>
      <c r="CA1" s="58" t="s">
        <v>1179</v>
      </c>
    </row>
    <row r="2" spans="1:80">
      <c r="A2" s="192" t="s">
        <v>1187</v>
      </c>
      <c r="J2" s="135" t="s">
        <v>1117</v>
      </c>
      <c r="K2" s="93"/>
      <c r="L2" s="93"/>
      <c r="M2" s="93"/>
      <c r="N2" s="93"/>
      <c r="CA2" s="58" t="s">
        <v>503</v>
      </c>
    </row>
    <row r="3" spans="1:80">
      <c r="A3" s="188" t="s">
        <v>1184</v>
      </c>
      <c r="J3" s="135" t="s">
        <v>1035</v>
      </c>
      <c r="K3" s="93" t="s">
        <v>1118</v>
      </c>
      <c r="L3" s="93"/>
      <c r="M3" s="93"/>
      <c r="N3" s="93"/>
      <c r="O3" s="193"/>
      <c r="P3" s="193"/>
      <c r="Q3" s="193"/>
      <c r="R3" s="193"/>
      <c r="S3" s="193"/>
      <c r="CA3" s="58" t="s">
        <v>1141</v>
      </c>
      <c r="CB3" s="58">
        <v>0.80562707846513182</v>
      </c>
    </row>
    <row r="4" spans="1:80">
      <c r="J4" s="135" t="s">
        <v>103</v>
      </c>
      <c r="K4" s="93"/>
      <c r="L4" s="135">
        <v>72.128799999999998</v>
      </c>
      <c r="M4" s="135">
        <v>76.813299999999998</v>
      </c>
      <c r="N4" s="135">
        <v>79.151700000000005</v>
      </c>
      <c r="O4" s="135">
        <v>82.929000000000002</v>
      </c>
      <c r="P4" s="135">
        <v>87.2577</v>
      </c>
      <c r="Q4" s="135">
        <v>91.128799999999998</v>
      </c>
      <c r="R4" s="135">
        <v>96.2239</v>
      </c>
      <c r="S4" s="135">
        <v>98.730400000000003</v>
      </c>
      <c r="T4" s="135">
        <v>102.2653</v>
      </c>
      <c r="U4" s="135">
        <v>105.7141</v>
      </c>
      <c r="V4" s="135">
        <v>111.6343</v>
      </c>
      <c r="W4" s="135">
        <v>120.4837</v>
      </c>
      <c r="X4" s="135">
        <v>129.39349999999999</v>
      </c>
      <c r="Y4" s="135">
        <v>133.96639999999999</v>
      </c>
      <c r="Z4" s="135">
        <v>138.94659999999999</v>
      </c>
      <c r="AA4" s="135">
        <v>140.4708</v>
      </c>
      <c r="AB4" s="135">
        <v>146.51759999999999</v>
      </c>
      <c r="AC4" s="135">
        <v>156.17959999999999</v>
      </c>
      <c r="AD4" s="135">
        <v>152.26830000000001</v>
      </c>
      <c r="AE4" s="135">
        <v>159.60220000000001</v>
      </c>
      <c r="AF4" s="135">
        <v>163.79589999999999</v>
      </c>
      <c r="AG4" s="135">
        <v>165.50960000000001</v>
      </c>
      <c r="AH4" s="135">
        <v>164.83359999999999</v>
      </c>
      <c r="AI4" s="135">
        <v>170.43799999999999</v>
      </c>
      <c r="AJ4" s="135">
        <v>168.40700000000001</v>
      </c>
      <c r="AK4" s="135">
        <v>172.94919999999999</v>
      </c>
      <c r="AL4" s="135">
        <v>176.4547</v>
      </c>
      <c r="AM4" s="135">
        <v>180.68260000000001</v>
      </c>
      <c r="AN4" s="135">
        <v>186.72479999999999</v>
      </c>
      <c r="AO4" s="135">
        <v>193.11330000000001</v>
      </c>
      <c r="AP4" s="135">
        <v>201.09379999999999</v>
      </c>
      <c r="AQ4" s="135">
        <v>209.7097</v>
      </c>
      <c r="AR4" s="135">
        <v>215.0797</v>
      </c>
      <c r="AS4" s="135">
        <v>216.13939999999999</v>
      </c>
      <c r="AT4" s="135">
        <v>222.55260000000001</v>
      </c>
      <c r="AU4" s="135">
        <v>224.87710000000001</v>
      </c>
      <c r="AV4" s="135">
        <v>231.50210000000001</v>
      </c>
      <c r="AW4" s="135">
        <v>233.6943</v>
      </c>
      <c r="AX4" s="135">
        <v>240.8466</v>
      </c>
      <c r="AY4" s="135">
        <v>246.33250000000001</v>
      </c>
      <c r="AZ4" s="135">
        <v>254.27080000000001</v>
      </c>
      <c r="BA4" s="135">
        <v>255.14400000000001</v>
      </c>
      <c r="BB4" s="135">
        <v>254.64789999999999</v>
      </c>
      <c r="BC4" s="135">
        <v>260.03579999999999</v>
      </c>
      <c r="BD4" s="135">
        <v>264.7826</v>
      </c>
      <c r="BE4" s="135">
        <v>269.44839999999999</v>
      </c>
      <c r="BF4" s="135">
        <v>275.1155</v>
      </c>
      <c r="BG4" s="135">
        <v>280.63150000000002</v>
      </c>
      <c r="BH4" s="135">
        <v>285.26960000000003</v>
      </c>
      <c r="BI4" s="135">
        <v>282.983</v>
      </c>
      <c r="BJ4" s="135">
        <v>282.85109999999997</v>
      </c>
      <c r="BK4" s="135">
        <v>289.27249999999998</v>
      </c>
      <c r="BL4" s="135">
        <v>290.7602</v>
      </c>
      <c r="BM4" s="135">
        <v>292.16160000000002</v>
      </c>
      <c r="BN4" s="135">
        <v>292.87950000000001</v>
      </c>
      <c r="BO4" s="135">
        <v>295.62139999999999</v>
      </c>
      <c r="BP4" s="135">
        <v>302.05160000000001</v>
      </c>
      <c r="BQ4" s="135">
        <v>308.23950000000002</v>
      </c>
      <c r="BR4" s="135">
        <v>313.62130000000002</v>
      </c>
      <c r="CA4" s="58" t="s">
        <v>1168</v>
      </c>
      <c r="CB4" s="58">
        <f t="shared" ref="CB4:CB28" si="0">VLOOKUP(LEFT($CA4,LEN($CA4)-8),K$66:BR$74,MATCH(YEAR(DATE(LEFT(RIGHT($CA4,6),4),1,1)),$K$1:$BR$1,0),FALSE)</f>
        <v>-0.52896337362714974</v>
      </c>
    </row>
    <row r="5" spans="1:80">
      <c r="J5" s="135" t="s">
        <v>84</v>
      </c>
      <c r="K5" s="93"/>
      <c r="L5" s="135">
        <v>97.894499999999994</v>
      </c>
      <c r="M5" s="135">
        <v>101.69750000000001</v>
      </c>
      <c r="N5" s="135">
        <v>106.7007</v>
      </c>
      <c r="O5" s="135">
        <v>111.441</v>
      </c>
      <c r="P5" s="135">
        <v>117.4918</v>
      </c>
      <c r="Q5" s="135">
        <v>122.68389999999999</v>
      </c>
      <c r="R5" s="135">
        <v>127.43899999999999</v>
      </c>
      <c r="S5" s="135">
        <v>131.57149999999999</v>
      </c>
      <c r="T5" s="135">
        <v>136.1369</v>
      </c>
      <c r="U5" s="135">
        <v>143.57679999999999</v>
      </c>
      <c r="V5" s="135">
        <v>150.93389999999999</v>
      </c>
      <c r="W5" s="135">
        <v>156.1026</v>
      </c>
      <c r="X5" s="135">
        <v>164.46039999999999</v>
      </c>
      <c r="Y5" s="135">
        <v>176.68180000000001</v>
      </c>
      <c r="Z5" s="135">
        <v>183.39769999999999</v>
      </c>
      <c r="AA5" s="135">
        <v>184.95179999999999</v>
      </c>
      <c r="AB5" s="135">
        <v>193.47450000000001</v>
      </c>
      <c r="AC5" s="135">
        <v>197.36539999999999</v>
      </c>
      <c r="AD5" s="135">
        <v>203.58949999999999</v>
      </c>
      <c r="AE5" s="135">
        <v>209.71969999999999</v>
      </c>
      <c r="AF5" s="135">
        <v>215.83619999999999</v>
      </c>
      <c r="AG5" s="135">
        <v>210.7877</v>
      </c>
      <c r="AH5" s="135">
        <v>211.7449</v>
      </c>
      <c r="AI5" s="135">
        <v>209.90780000000001</v>
      </c>
      <c r="AJ5" s="135">
        <v>211.30420000000001</v>
      </c>
      <c r="AK5" s="135">
        <v>217.774</v>
      </c>
      <c r="AL5" s="135">
        <v>223.0421</v>
      </c>
      <c r="AM5" s="135">
        <v>228.69470000000001</v>
      </c>
      <c r="AN5" s="135">
        <v>239.1825</v>
      </c>
      <c r="AO5" s="135">
        <v>249.90049999999999</v>
      </c>
      <c r="AP5" s="135">
        <v>258.64800000000002</v>
      </c>
      <c r="AQ5" s="135">
        <v>262.68450000000001</v>
      </c>
      <c r="AR5" s="135">
        <v>266.99939999999998</v>
      </c>
      <c r="AS5" s="135">
        <v>264.81180000000001</v>
      </c>
      <c r="AT5" s="135">
        <v>269.44970000000001</v>
      </c>
      <c r="AU5" s="135">
        <v>274.64859999999999</v>
      </c>
      <c r="AV5" s="135">
        <v>279.36660000000001</v>
      </c>
      <c r="AW5" s="135">
        <v>286.63099999999997</v>
      </c>
      <c r="AX5" s="135">
        <v>293.71069999999997</v>
      </c>
      <c r="AY5" s="135">
        <v>300.6755</v>
      </c>
      <c r="AZ5" s="135">
        <v>310.4796</v>
      </c>
      <c r="BA5" s="135">
        <v>314.06920000000002</v>
      </c>
      <c r="BB5" s="135">
        <v>313.4511</v>
      </c>
      <c r="BC5" s="135">
        <v>315.07960000000003</v>
      </c>
      <c r="BD5" s="135">
        <v>325.01690000000002</v>
      </c>
      <c r="BE5" s="135">
        <v>332.13229999999999</v>
      </c>
      <c r="BF5" s="135">
        <v>336.99160000000001</v>
      </c>
      <c r="BG5" s="135">
        <v>347.18540000000002</v>
      </c>
      <c r="BH5" s="135">
        <v>354.15859999999998</v>
      </c>
      <c r="BI5" s="135">
        <v>350.19979999999998</v>
      </c>
      <c r="BJ5" s="135">
        <v>355.35270000000003</v>
      </c>
      <c r="BK5" s="135">
        <v>360.42759999999998</v>
      </c>
      <c r="BL5" s="135">
        <v>362.93400000000003</v>
      </c>
      <c r="BM5" s="135">
        <v>363.39929999999998</v>
      </c>
      <c r="BN5" s="135">
        <v>369.87150000000003</v>
      </c>
      <c r="BO5" s="135">
        <v>374.46800000000002</v>
      </c>
      <c r="BP5" s="135">
        <v>381.03359999999998</v>
      </c>
      <c r="BQ5" s="135">
        <v>385.35849999999999</v>
      </c>
      <c r="BR5" s="135">
        <v>389.2278</v>
      </c>
      <c r="CA5" s="58" t="s">
        <v>1174</v>
      </c>
      <c r="CB5" s="58">
        <f t="shared" si="0"/>
        <v>-0.56737234122323343</v>
      </c>
    </row>
    <row r="6" spans="1:80">
      <c r="J6" s="135" t="s">
        <v>87</v>
      </c>
      <c r="K6" s="135"/>
      <c r="L6" s="135">
        <v>474.96199999999999</v>
      </c>
      <c r="M6" s="135">
        <v>514.20399999999995</v>
      </c>
      <c r="N6" s="135">
        <v>549.11400000000003</v>
      </c>
      <c r="O6" s="135">
        <v>549.37800000000004</v>
      </c>
      <c r="P6" s="135">
        <v>609.39700000000005</v>
      </c>
      <c r="Q6" s="135">
        <v>632.01599999999996</v>
      </c>
      <c r="R6" s="135">
        <v>660.80899999999997</v>
      </c>
      <c r="S6" s="135">
        <v>709.62900000000002</v>
      </c>
      <c r="T6" s="135">
        <v>740.20699999999999</v>
      </c>
      <c r="U6" s="135">
        <v>796.47</v>
      </c>
      <c r="V6" s="135">
        <v>823.029</v>
      </c>
      <c r="W6" s="135">
        <v>838.822</v>
      </c>
      <c r="X6" s="135">
        <v>867.35500000000002</v>
      </c>
      <c r="Y6" s="135">
        <v>916.74400000000003</v>
      </c>
      <c r="Z6" s="135">
        <v>892.28399999999999</v>
      </c>
      <c r="AA6" s="135">
        <v>884.08600000000001</v>
      </c>
      <c r="AB6" s="135">
        <v>962.11599999999999</v>
      </c>
      <c r="AC6" s="135">
        <v>974.572</v>
      </c>
      <c r="AD6" s="135">
        <v>1002.905</v>
      </c>
      <c r="AE6" s="135">
        <v>1022.448</v>
      </c>
      <c r="AF6" s="135">
        <v>997.47799999999995</v>
      </c>
      <c r="AG6" s="135">
        <v>963.654</v>
      </c>
      <c r="AH6" s="135">
        <v>993.75199999999995</v>
      </c>
      <c r="AI6" s="135">
        <v>1011.752</v>
      </c>
      <c r="AJ6" s="135">
        <v>1045.68</v>
      </c>
      <c r="AK6" s="135">
        <v>1105.74</v>
      </c>
      <c r="AL6" s="135">
        <v>1192.9280000000001</v>
      </c>
      <c r="AM6" s="135">
        <v>1191.0830000000001</v>
      </c>
      <c r="AN6" s="135">
        <v>1163.989</v>
      </c>
      <c r="AO6" s="135">
        <v>1168.498</v>
      </c>
      <c r="AP6" s="135">
        <v>1168.241</v>
      </c>
      <c r="AQ6" s="135">
        <v>1177.296</v>
      </c>
      <c r="AR6" s="135">
        <v>1194.1130000000001</v>
      </c>
      <c r="AS6" s="135">
        <v>1195.462</v>
      </c>
      <c r="AT6" s="135">
        <v>1260.5630000000001</v>
      </c>
      <c r="AU6" s="135">
        <v>1305.184</v>
      </c>
      <c r="AV6" s="135">
        <v>1346.943</v>
      </c>
      <c r="AW6" s="135">
        <v>1398.623</v>
      </c>
      <c r="AX6" s="135">
        <v>1447.34</v>
      </c>
      <c r="AY6" s="135">
        <v>1457.5</v>
      </c>
      <c r="AZ6" s="135">
        <v>1497.9760000000001</v>
      </c>
      <c r="BA6" s="135">
        <v>1505.454</v>
      </c>
      <c r="BB6" s="135">
        <v>1516.951</v>
      </c>
      <c r="BC6" s="135">
        <v>1533.7670000000001</v>
      </c>
      <c r="BD6" s="135">
        <v>1588.288</v>
      </c>
      <c r="BE6" s="135">
        <v>1644.345</v>
      </c>
      <c r="BF6" s="135">
        <v>1730.991</v>
      </c>
      <c r="BG6" s="135">
        <v>1754.5229999999999</v>
      </c>
      <c r="BH6" s="135">
        <v>1762.577</v>
      </c>
      <c r="BI6" s="135">
        <v>1691.6220000000001</v>
      </c>
      <c r="BJ6" s="135">
        <v>1685.8219999999999</v>
      </c>
      <c r="BK6" s="135">
        <v>1686.364</v>
      </c>
      <c r="BL6" s="135">
        <v>1706.837</v>
      </c>
      <c r="BM6" s="135">
        <v>1718.1990000000001</v>
      </c>
      <c r="BN6" s="135">
        <v>1746.559</v>
      </c>
      <c r="BO6" s="135">
        <v>1795.2329999999999</v>
      </c>
      <c r="BP6" s="135">
        <v>1844.3789999999999</v>
      </c>
      <c r="BQ6" s="135">
        <v>1886.712</v>
      </c>
      <c r="BR6" s="135">
        <v>1934.107</v>
      </c>
      <c r="CA6" s="58" t="s">
        <v>1175</v>
      </c>
      <c r="CB6" s="58">
        <f t="shared" si="0"/>
        <v>-0.95033054975644404</v>
      </c>
    </row>
    <row r="7" spans="1:80">
      <c r="J7" s="135" t="s">
        <v>1127</v>
      </c>
      <c r="K7" s="135"/>
      <c r="L7" s="135">
        <v>2267.296384205154</v>
      </c>
      <c r="M7" s="135">
        <v>2422.4054007745544</v>
      </c>
      <c r="N7" s="135">
        <v>2575.5541659624064</v>
      </c>
      <c r="O7" s="135">
        <v>2713.472384837567</v>
      </c>
      <c r="P7" s="135">
        <v>2877.5404210290999</v>
      </c>
      <c r="Q7" s="135">
        <v>3030.7126112742008</v>
      </c>
      <c r="R7" s="135">
        <v>3169.2441407391339</v>
      </c>
      <c r="S7" s="135">
        <v>3288.9451185024491</v>
      </c>
      <c r="T7" s="135">
        <v>3448.4442037552408</v>
      </c>
      <c r="U7" s="135">
        <v>3687.9334708588872</v>
      </c>
      <c r="V7" s="135">
        <v>3921.1405635186802</v>
      </c>
      <c r="W7" s="135">
        <v>4120.8136219522494</v>
      </c>
      <c r="X7" s="135">
        <v>4326.4217380722657</v>
      </c>
      <c r="Y7" s="135">
        <v>4545.7548081891082</v>
      </c>
      <c r="Z7" s="135">
        <v>4612.9634269850449</v>
      </c>
      <c r="AA7" s="135">
        <v>4654.0722729050949</v>
      </c>
      <c r="AB7" s="135">
        <v>4830.0562098086884</v>
      </c>
      <c r="AC7" s="135">
        <v>4975.9591788795196</v>
      </c>
      <c r="AD7" s="135">
        <v>5138.3672303324138</v>
      </c>
      <c r="AE7" s="135">
        <v>5326.2670679480698</v>
      </c>
      <c r="AF7" s="135">
        <v>5459.8569751089481</v>
      </c>
      <c r="AG7" s="135">
        <v>5469.7221185364579</v>
      </c>
      <c r="AH7" s="135">
        <v>5484.6204549463555</v>
      </c>
      <c r="AI7" s="135">
        <v>5527.2828080720965</v>
      </c>
      <c r="AJ7" s="135">
        <v>5587.4266425570213</v>
      </c>
      <c r="AK7" s="135">
        <v>5712.0447527918141</v>
      </c>
      <c r="AL7" s="135">
        <v>5904.4890515136349</v>
      </c>
      <c r="AM7" s="135">
        <v>6114.75236537408</v>
      </c>
      <c r="AN7" s="135">
        <v>6375.7660657628958</v>
      </c>
      <c r="AO7" s="135">
        <v>6620.8635045268438</v>
      </c>
      <c r="AP7" s="135">
        <v>6859.0324502219519</v>
      </c>
      <c r="AQ7" s="135">
        <v>7032.2298700883321</v>
      </c>
      <c r="AR7" s="135">
        <v>7158.4890697312203</v>
      </c>
      <c r="AS7" s="135">
        <v>7053.6135419911443</v>
      </c>
      <c r="AT7" s="135">
        <v>7177.3827228050459</v>
      </c>
      <c r="AU7" s="135">
        <v>7308.5</v>
      </c>
      <c r="AV7" s="135">
        <v>7445.23</v>
      </c>
      <c r="AW7" s="135">
        <v>7585.97</v>
      </c>
      <c r="AX7" s="135">
        <v>7846.38</v>
      </c>
      <c r="AY7" s="135">
        <v>8128.53</v>
      </c>
      <c r="AZ7" s="135">
        <v>8392.48</v>
      </c>
      <c r="BA7" s="135">
        <v>8543.11</v>
      </c>
      <c r="BB7" s="135">
        <v>8599.49</v>
      </c>
      <c r="BC7" s="135">
        <v>8709.75</v>
      </c>
      <c r="BD7" s="135">
        <v>8870.92</v>
      </c>
      <c r="BE7" s="135">
        <v>9048.6299999999992</v>
      </c>
      <c r="BF7" s="135">
        <v>9306.74</v>
      </c>
      <c r="BG7" s="135">
        <v>9557.15</v>
      </c>
      <c r="BH7" s="135">
        <v>9596.7999999999993</v>
      </c>
      <c r="BI7" s="135">
        <v>9335.49</v>
      </c>
      <c r="BJ7" s="135">
        <v>9385.34</v>
      </c>
      <c r="BK7" s="135">
        <v>9410.35</v>
      </c>
      <c r="BL7" s="135">
        <v>9271.15</v>
      </c>
      <c r="BM7" s="135">
        <v>9199.44</v>
      </c>
      <c r="BN7" s="135">
        <v>9292.34</v>
      </c>
      <c r="BO7" s="135">
        <v>9508.49</v>
      </c>
      <c r="BP7" s="135">
        <v>9732.24</v>
      </c>
      <c r="BQ7" s="135">
        <v>9903.33</v>
      </c>
      <c r="BR7" s="135">
        <v>10068.98</v>
      </c>
      <c r="CA7" s="58" t="s">
        <v>1160</v>
      </c>
      <c r="CB7" s="58">
        <f t="shared" si="0"/>
        <v>-1.064105702656434</v>
      </c>
    </row>
    <row r="8" spans="1:80">
      <c r="J8" s="135" t="s">
        <v>109</v>
      </c>
      <c r="K8" s="135"/>
      <c r="L8" s="135">
        <v>41.874000000000002</v>
      </c>
      <c r="M8" s="135">
        <v>45.142000000000003</v>
      </c>
      <c r="N8" s="135">
        <v>47.213700000000003</v>
      </c>
      <c r="O8" s="135">
        <v>48.440800000000003</v>
      </c>
      <c r="P8" s="135">
        <v>50.889499999999998</v>
      </c>
      <c r="Q8" s="135">
        <v>54.375599999999999</v>
      </c>
      <c r="R8" s="135">
        <v>56.177700000000002</v>
      </c>
      <c r="S8" s="135">
        <v>57.031799999999997</v>
      </c>
      <c r="T8" s="135">
        <v>56.7729</v>
      </c>
      <c r="U8" s="135">
        <v>62.386499999999998</v>
      </c>
      <c r="V8" s="135">
        <v>67.7547</v>
      </c>
      <c r="W8" s="135">
        <v>69.821100000000001</v>
      </c>
      <c r="X8" s="135">
        <v>75.202699999999993</v>
      </c>
      <c r="Y8" s="135">
        <v>80.151799999999994</v>
      </c>
      <c r="Z8" s="135">
        <v>82.314099999999996</v>
      </c>
      <c r="AA8" s="135">
        <v>86.281000000000006</v>
      </c>
      <c r="AB8" s="135">
        <v>86.183999999999997</v>
      </c>
      <c r="AC8" s="135">
        <v>86.063800000000001</v>
      </c>
      <c r="AD8" s="135">
        <v>86.184100000000001</v>
      </c>
      <c r="AE8" s="135">
        <v>90.691400000000002</v>
      </c>
      <c r="AF8" s="135">
        <v>95.477099999999993</v>
      </c>
      <c r="AG8" s="135">
        <v>97.643299999999996</v>
      </c>
      <c r="AH8" s="135">
        <v>102.51600000000001</v>
      </c>
      <c r="AI8" s="135">
        <v>106.0099</v>
      </c>
      <c r="AJ8" s="135">
        <v>108.29689999999999</v>
      </c>
      <c r="AK8" s="135">
        <v>113.0271</v>
      </c>
      <c r="AL8" s="135">
        <v>116.9254</v>
      </c>
      <c r="AM8" s="135">
        <v>122.63209999999999</v>
      </c>
      <c r="AN8" s="135">
        <v>130.40350000000001</v>
      </c>
      <c r="AO8" s="135">
        <v>138.70310000000001</v>
      </c>
      <c r="AP8" s="135">
        <v>138.20240000000001</v>
      </c>
      <c r="AQ8" s="135">
        <v>129.64670000000001</v>
      </c>
      <c r="AR8" s="135">
        <v>121.3634</v>
      </c>
      <c r="AS8" s="135">
        <v>115.1669</v>
      </c>
      <c r="AT8" s="135">
        <v>117.09820000000001</v>
      </c>
      <c r="AU8" s="135">
        <v>124.1451</v>
      </c>
      <c r="AV8" s="135">
        <v>129.92769999999999</v>
      </c>
      <c r="AW8" s="135">
        <v>136.45939999999999</v>
      </c>
      <c r="AX8" s="135">
        <v>143.95500000000001</v>
      </c>
      <c r="AY8" s="135">
        <v>148.6919</v>
      </c>
      <c r="AZ8" s="135">
        <v>152.92949999999999</v>
      </c>
      <c r="BA8" s="135">
        <v>156.6842</v>
      </c>
      <c r="BB8" s="135">
        <v>158.5275</v>
      </c>
      <c r="BC8" s="135">
        <v>163.6456</v>
      </c>
      <c r="BD8" s="135">
        <v>169.15770000000001</v>
      </c>
      <c r="BE8" s="135">
        <v>174.13050000000001</v>
      </c>
      <c r="BF8" s="135">
        <v>178.87739999999999</v>
      </c>
      <c r="BG8" s="135">
        <v>187.04740000000001</v>
      </c>
      <c r="BH8" s="135">
        <v>189.90389999999999</v>
      </c>
      <c r="BI8" s="135">
        <v>181.83609999999999</v>
      </c>
      <c r="BJ8" s="135">
        <v>185.18600000000001</v>
      </c>
      <c r="BK8" s="135">
        <v>189.72399999999999</v>
      </c>
      <c r="BL8" s="135">
        <v>189.46960000000001</v>
      </c>
      <c r="BM8" s="135">
        <v>187.4487</v>
      </c>
      <c r="BN8" s="135">
        <v>186.97640000000001</v>
      </c>
      <c r="BO8" s="135">
        <v>188.91839999999999</v>
      </c>
      <c r="BP8" s="135">
        <v>195.4008</v>
      </c>
      <c r="BQ8" s="135">
        <v>198.62129999999999</v>
      </c>
      <c r="BR8" s="135">
        <v>202.22890000000001</v>
      </c>
      <c r="CA8" s="58" t="s">
        <v>1142</v>
      </c>
      <c r="CB8" s="58">
        <f t="shared" si="0"/>
        <v>-1.1853080905102047</v>
      </c>
    </row>
    <row r="9" spans="1:80">
      <c r="J9" s="135" t="s">
        <v>1045</v>
      </c>
      <c r="K9" s="135"/>
      <c r="L9" s="135">
        <v>22.096800000000002</v>
      </c>
      <c r="M9" s="135">
        <v>23.139199999999999</v>
      </c>
      <c r="N9" s="135">
        <v>24.299399999999999</v>
      </c>
      <c r="O9" s="135">
        <v>25.613</v>
      </c>
      <c r="P9" s="135">
        <v>26.932400000000001</v>
      </c>
      <c r="Q9" s="135">
        <v>27.7165</v>
      </c>
      <c r="R9" s="135">
        <v>27.8795</v>
      </c>
      <c r="S9" s="135">
        <v>29.108599999999999</v>
      </c>
      <c r="T9" s="135">
        <v>31.807300000000001</v>
      </c>
      <c r="U9" s="135">
        <v>34.501899999999999</v>
      </c>
      <c r="V9" s="135">
        <v>34.583799999999997</v>
      </c>
      <c r="W9" s="135">
        <v>36.398000000000003</v>
      </c>
      <c r="X9" s="135">
        <v>38.618099999999998</v>
      </c>
      <c r="Y9" s="135">
        <v>42.1066</v>
      </c>
      <c r="Z9" s="135">
        <v>41.9253</v>
      </c>
      <c r="AA9" s="135">
        <v>42.469000000000001</v>
      </c>
      <c r="AB9" s="135">
        <v>44.229799999999997</v>
      </c>
      <c r="AC9" s="135">
        <v>46.609299999999998</v>
      </c>
      <c r="AD9" s="135">
        <v>51.5931</v>
      </c>
      <c r="AE9" s="135">
        <v>55.010300000000001</v>
      </c>
      <c r="AF9" s="135">
        <v>55.3675</v>
      </c>
      <c r="AG9" s="135">
        <v>56.860799999999998</v>
      </c>
      <c r="AH9" s="135">
        <v>54.481299999999997</v>
      </c>
      <c r="AI9" s="135">
        <v>53.539499999999997</v>
      </c>
      <c r="AJ9" s="135">
        <v>53.776899999999998</v>
      </c>
      <c r="AK9" s="135">
        <v>54.537599999999998</v>
      </c>
      <c r="AL9" s="135">
        <v>55.777299999999997</v>
      </c>
      <c r="AM9" s="135">
        <v>56.164200000000001</v>
      </c>
      <c r="AN9" s="135">
        <v>57.078299999999999</v>
      </c>
      <c r="AO9" s="135">
        <v>60.714399999999998</v>
      </c>
      <c r="AP9" s="135">
        <v>62.873800000000003</v>
      </c>
      <c r="AQ9" s="135">
        <v>62.9983</v>
      </c>
      <c r="AR9" s="135">
        <v>64.483400000000003</v>
      </c>
      <c r="AS9" s="135">
        <v>65.061400000000006</v>
      </c>
      <c r="AT9" s="135">
        <v>68.706400000000002</v>
      </c>
      <c r="AU9" s="135">
        <v>72.586500000000001</v>
      </c>
      <c r="AV9" s="135">
        <v>78.695572727871877</v>
      </c>
      <c r="AW9" s="135">
        <v>85.297389771304296</v>
      </c>
      <c r="AX9" s="135">
        <v>93.046392124167937</v>
      </c>
      <c r="AY9" s="135">
        <v>101.19150349963753</v>
      </c>
      <c r="AZ9" s="135">
        <v>110.96601986423255</v>
      </c>
      <c r="BA9" s="135">
        <v>115.48491579120811</v>
      </c>
      <c r="BB9" s="135">
        <v>119.71390583931989</v>
      </c>
      <c r="BC9" s="135">
        <v>124.92647094839523</v>
      </c>
      <c r="BD9" s="135">
        <v>130.30647344625328</v>
      </c>
      <c r="BE9" s="135">
        <v>140.90669533381671</v>
      </c>
      <c r="BF9" s="135">
        <v>149.49001427535762</v>
      </c>
      <c r="BG9" s="135">
        <v>157.13759740987291</v>
      </c>
      <c r="BH9" s="135">
        <v>153.75823251169854</v>
      </c>
      <c r="BI9" s="135">
        <v>136.82887732814879</v>
      </c>
      <c r="BJ9" s="135">
        <v>130.30168952085953</v>
      </c>
      <c r="BK9" s="135">
        <v>127.83605437289933</v>
      </c>
      <c r="BL9" s="135">
        <v>125.93013849601275</v>
      </c>
      <c r="BM9" s="135">
        <v>129.02629501087466</v>
      </c>
      <c r="BN9" s="135">
        <v>134.75169692216446</v>
      </c>
      <c r="BO9" s="135">
        <v>139.95373739537345</v>
      </c>
      <c r="BP9" s="135">
        <v>147.77545541422273</v>
      </c>
      <c r="BQ9" s="135">
        <v>152.71055285045816</v>
      </c>
      <c r="BR9" s="135">
        <v>160.8566210110065</v>
      </c>
      <c r="CA9" s="58" t="s">
        <v>1176</v>
      </c>
      <c r="CB9" s="58">
        <f t="shared" si="0"/>
        <v>-1.3201450189155111</v>
      </c>
    </row>
    <row r="10" spans="1:80">
      <c r="J10" s="135" t="s">
        <v>99</v>
      </c>
      <c r="K10" s="135"/>
      <c r="L10" s="135">
        <v>5.1135599999999997</v>
      </c>
      <c r="M10" s="135">
        <v>5.40252</v>
      </c>
      <c r="N10" s="135">
        <v>5.6829900000000002</v>
      </c>
      <c r="O10" s="135">
        <v>6.1314700000000002</v>
      </c>
      <c r="P10" s="135">
        <v>6.8815099999999996</v>
      </c>
      <c r="Q10" s="135">
        <v>6.6814499999999999</v>
      </c>
      <c r="R10" s="135">
        <v>6.6775399999999996</v>
      </c>
      <c r="S10" s="135">
        <v>6.54833</v>
      </c>
      <c r="T10" s="135">
        <v>6.6778700000000004</v>
      </c>
      <c r="U10" s="135">
        <v>7.1047200000000004</v>
      </c>
      <c r="V10" s="135">
        <v>7.54657</v>
      </c>
      <c r="W10" s="135">
        <v>8.0451700000000006</v>
      </c>
      <c r="X10" s="135">
        <v>8.47729</v>
      </c>
      <c r="Y10" s="135">
        <v>9.0874900000000007</v>
      </c>
      <c r="Z10" s="135">
        <v>9.1639599999999994</v>
      </c>
      <c r="AA10" s="135">
        <v>9.2876799999999999</v>
      </c>
      <c r="AB10" s="135">
        <v>9.3962299999999992</v>
      </c>
      <c r="AC10" s="135">
        <v>9.5656300000000005</v>
      </c>
      <c r="AD10" s="135">
        <v>9.7863900000000008</v>
      </c>
      <c r="AE10" s="135">
        <v>10.1173</v>
      </c>
      <c r="AF10" s="135">
        <v>10.646240000000001</v>
      </c>
      <c r="AG10" s="135">
        <v>10.575379999999999</v>
      </c>
      <c r="AH10" s="135">
        <v>10.61323</v>
      </c>
      <c r="AI10" s="135">
        <v>10.380190000000001</v>
      </c>
      <c r="AJ10" s="135">
        <v>10.51336</v>
      </c>
      <c r="AK10" s="135">
        <v>10.50952</v>
      </c>
      <c r="AL10" s="135">
        <v>11.52787</v>
      </c>
      <c r="AM10" s="135">
        <v>12.49625</v>
      </c>
      <c r="AN10" s="135">
        <v>13.36497</v>
      </c>
      <c r="AO10" s="135">
        <v>14.160600000000001</v>
      </c>
      <c r="AP10" s="135">
        <v>14.755599999999999</v>
      </c>
      <c r="AQ10" s="135">
        <v>16.027999999999999</v>
      </c>
      <c r="AR10" s="135">
        <v>15.274979999999999</v>
      </c>
      <c r="AS10" s="135">
        <v>16.360620000000001</v>
      </c>
      <c r="AT10" s="135">
        <v>16.74841</v>
      </c>
      <c r="AU10" s="135">
        <v>17.013010000000001</v>
      </c>
      <c r="AV10" s="135">
        <v>17.207719999999998</v>
      </c>
      <c r="AW10" s="135">
        <v>17.82338</v>
      </c>
      <c r="AX10" s="135">
        <v>18.65091</v>
      </c>
      <c r="AY10" s="135">
        <v>20.43281</v>
      </c>
      <c r="AZ10" s="135">
        <v>20.773140000000001</v>
      </c>
      <c r="BA10" s="135">
        <v>21.85737</v>
      </c>
      <c r="BB10" s="135">
        <v>22.670590000000001</v>
      </c>
      <c r="BC10" s="135">
        <v>23.18394</v>
      </c>
      <c r="BD10" s="135">
        <v>23.83644</v>
      </c>
      <c r="BE10" s="135">
        <v>23.908470000000001</v>
      </c>
      <c r="BF10" s="135">
        <v>24.552099999999999</v>
      </c>
      <c r="BG10" s="135">
        <v>25.85726</v>
      </c>
      <c r="BH10" s="135">
        <v>26.97513</v>
      </c>
      <c r="BI10" s="135">
        <v>26.364100000000001</v>
      </c>
      <c r="BJ10" s="135">
        <v>26.853999999999999</v>
      </c>
      <c r="BK10" s="135">
        <v>28.071870000000001</v>
      </c>
      <c r="BL10" s="135">
        <v>29.18693</v>
      </c>
      <c r="BM10" s="135">
        <v>29.83549</v>
      </c>
      <c r="BN10" s="135">
        <v>31.35155</v>
      </c>
      <c r="BO10" s="135">
        <v>31.121500000000001</v>
      </c>
      <c r="BP10" s="135">
        <v>32.45767</v>
      </c>
      <c r="BQ10" s="135">
        <v>33.529780000000002</v>
      </c>
      <c r="BR10" s="135">
        <v>34.268410000000003</v>
      </c>
      <c r="CA10" s="58" t="s">
        <v>1144</v>
      </c>
      <c r="CB10" s="58">
        <f t="shared" si="0"/>
        <v>-1.4680971202710253</v>
      </c>
    </row>
    <row r="11" spans="1:80">
      <c r="J11" s="135" t="s">
        <v>102</v>
      </c>
      <c r="K11" s="135"/>
      <c r="L11" s="135">
        <v>139.59530000000001</v>
      </c>
      <c r="M11" s="135">
        <v>146.33160000000001</v>
      </c>
      <c r="N11" s="135">
        <v>153.4281</v>
      </c>
      <c r="O11" s="135">
        <v>161.39160000000001</v>
      </c>
      <c r="P11" s="135">
        <v>173.93049999999999</v>
      </c>
      <c r="Q11" s="135">
        <v>183.80160000000001</v>
      </c>
      <c r="R11" s="135">
        <v>191.19149999999999</v>
      </c>
      <c r="S11" s="135">
        <v>201.80959999999999</v>
      </c>
      <c r="T11" s="135">
        <v>215.66909999999999</v>
      </c>
      <c r="U11" s="135">
        <v>225.58009999999999</v>
      </c>
      <c r="V11" s="135">
        <v>243.8751</v>
      </c>
      <c r="W11" s="135">
        <v>253.15710000000001</v>
      </c>
      <c r="X11" s="135">
        <v>255.2328</v>
      </c>
      <c r="Y11" s="135">
        <v>264.76900000000001</v>
      </c>
      <c r="Z11" s="135">
        <v>267.16359999999997</v>
      </c>
      <c r="AA11" s="135">
        <v>272.74189999999999</v>
      </c>
      <c r="AB11" s="135">
        <v>283.94060000000002</v>
      </c>
      <c r="AC11" s="135">
        <v>297.20159999999998</v>
      </c>
      <c r="AD11" s="135">
        <v>308.14019999999999</v>
      </c>
      <c r="AE11" s="135">
        <v>311.78870000000001</v>
      </c>
      <c r="AF11" s="135">
        <v>317.88760000000002</v>
      </c>
      <c r="AG11" s="135">
        <v>309.09539999999998</v>
      </c>
      <c r="AH11" s="135">
        <v>306.29880000000003</v>
      </c>
      <c r="AI11" s="135">
        <v>312.12759999999997</v>
      </c>
      <c r="AJ11" s="135">
        <v>317.25900000000001</v>
      </c>
      <c r="AK11" s="135">
        <v>327.89510000000001</v>
      </c>
      <c r="AL11" s="135">
        <v>338.02879999999999</v>
      </c>
      <c r="AM11" s="135">
        <v>346.1139</v>
      </c>
      <c r="AN11" s="135">
        <v>357.59429999999998</v>
      </c>
      <c r="AO11" s="135">
        <v>367.5231</v>
      </c>
      <c r="AP11" s="135">
        <v>379.74430000000001</v>
      </c>
      <c r="AQ11" s="135">
        <v>388.61099999999999</v>
      </c>
      <c r="AR11" s="135">
        <v>394.08479999999997</v>
      </c>
      <c r="AS11" s="135">
        <v>396.40820000000002</v>
      </c>
      <c r="AT11" s="135">
        <v>404.31580000000002</v>
      </c>
      <c r="AU11" s="135">
        <v>417.77679999999998</v>
      </c>
      <c r="AV11" s="135">
        <v>433.82580000000002</v>
      </c>
      <c r="AW11" s="135">
        <v>453.16890000000001</v>
      </c>
      <c r="AX11" s="135">
        <v>478.17950000000002</v>
      </c>
      <c r="AY11" s="135">
        <v>507.14460000000003</v>
      </c>
      <c r="AZ11" s="135">
        <v>523.68920000000003</v>
      </c>
      <c r="BA11" s="135">
        <v>536.27229999999997</v>
      </c>
      <c r="BB11" s="135">
        <v>539.69349999999997</v>
      </c>
      <c r="BC11" s="135">
        <v>540.76310000000001</v>
      </c>
      <c r="BD11" s="135">
        <v>542.57510000000002</v>
      </c>
      <c r="BE11" s="135">
        <v>550.72209999999995</v>
      </c>
      <c r="BF11" s="135">
        <v>569.99149999999997</v>
      </c>
      <c r="BG11" s="135">
        <v>599.41930000000002</v>
      </c>
      <c r="BH11" s="135">
        <v>602.44500000000005</v>
      </c>
      <c r="BI11" s="135">
        <v>591.51149999999996</v>
      </c>
      <c r="BJ11" s="135">
        <v>584.15099999999995</v>
      </c>
      <c r="BK11" s="135">
        <v>589.83399999999995</v>
      </c>
      <c r="BL11" s="135">
        <v>576.37699999999995</v>
      </c>
      <c r="BM11" s="135">
        <v>571.69460000000004</v>
      </c>
      <c r="BN11" s="135">
        <v>570.88049999999998</v>
      </c>
      <c r="BO11" s="135">
        <v>609.39269999999999</v>
      </c>
      <c r="BP11" s="135">
        <v>604.30730000000005</v>
      </c>
      <c r="BQ11" s="135">
        <v>619.9366</v>
      </c>
      <c r="BR11" s="135">
        <v>636.20849999999996</v>
      </c>
      <c r="CA11" s="58" t="s">
        <v>1146</v>
      </c>
      <c r="CB11" s="58">
        <f t="shared" si="0"/>
        <v>-1.6548910419416245</v>
      </c>
    </row>
    <row r="12" spans="1:80">
      <c r="J12" s="135" t="s">
        <v>105</v>
      </c>
      <c r="K12" s="135"/>
      <c r="L12" s="135">
        <v>27.6204</v>
      </c>
      <c r="M12" s="135">
        <v>30.151299999999999</v>
      </c>
      <c r="N12" s="135">
        <v>31.429400000000001</v>
      </c>
      <c r="O12" s="135">
        <v>32.190800000000003</v>
      </c>
      <c r="P12" s="135">
        <v>33.991100000000003</v>
      </c>
      <c r="Q12" s="135">
        <v>37.467700000000001</v>
      </c>
      <c r="R12" s="135">
        <v>40.271799999999999</v>
      </c>
      <c r="S12" s="135">
        <v>41.979700000000001</v>
      </c>
      <c r="T12" s="135">
        <v>44.836399999999998</v>
      </c>
      <c r="U12" s="135">
        <v>45.565899999999999</v>
      </c>
      <c r="V12" s="135">
        <v>49.2303</v>
      </c>
      <c r="W12" s="135">
        <v>55.180700000000002</v>
      </c>
      <c r="X12" s="135">
        <v>60.417099999999998</v>
      </c>
      <c r="Y12" s="135">
        <v>64.808599999999998</v>
      </c>
      <c r="Z12" s="135">
        <v>70.375</v>
      </c>
      <c r="AA12" s="135">
        <v>64.013900000000007</v>
      </c>
      <c r="AB12" s="135">
        <v>63.81</v>
      </c>
      <c r="AC12" s="135">
        <v>68.735399999999998</v>
      </c>
      <c r="AD12" s="135">
        <v>71.025000000000006</v>
      </c>
      <c r="AE12" s="135">
        <v>77.314599999999999</v>
      </c>
      <c r="AF12" s="135">
        <v>80.732900000000001</v>
      </c>
      <c r="AG12" s="135">
        <v>85.761300000000006</v>
      </c>
      <c r="AH12" s="135">
        <v>87.606700000000004</v>
      </c>
      <c r="AI12" s="135">
        <v>87.156300000000002</v>
      </c>
      <c r="AJ12" s="135">
        <v>84.266599999999997</v>
      </c>
      <c r="AK12" s="135">
        <v>85.225700000000003</v>
      </c>
      <c r="AL12" s="135">
        <v>90.435900000000004</v>
      </c>
      <c r="AM12" s="135">
        <v>100.3605</v>
      </c>
      <c r="AN12" s="135">
        <v>110.78830000000001</v>
      </c>
      <c r="AO12" s="135">
        <v>115.8057</v>
      </c>
      <c r="AP12" s="135">
        <v>124.3185</v>
      </c>
      <c r="AQ12" s="135">
        <v>133.89330000000001</v>
      </c>
      <c r="AR12" s="135">
        <v>139.62039999999999</v>
      </c>
      <c r="AS12" s="135">
        <v>137.12970000000001</v>
      </c>
      <c r="AT12" s="135">
        <v>138.51490000000001</v>
      </c>
      <c r="AU12" s="135">
        <v>141.74369999999999</v>
      </c>
      <c r="AV12" s="135">
        <v>147.07550000000001</v>
      </c>
      <c r="AW12" s="135">
        <v>155.3784</v>
      </c>
      <c r="AX12" s="135">
        <v>165.9299</v>
      </c>
      <c r="AY12" s="135">
        <v>174.4752</v>
      </c>
      <c r="AZ12" s="135">
        <v>181.29040000000001</v>
      </c>
      <c r="BA12" s="135">
        <v>183.81870000000001</v>
      </c>
      <c r="BB12" s="135">
        <v>184.4898</v>
      </c>
      <c r="BC12" s="135">
        <v>181.4838</v>
      </c>
      <c r="BD12" s="135">
        <v>185.27670000000001</v>
      </c>
      <c r="BE12" s="135">
        <v>187.99039999999999</v>
      </c>
      <c r="BF12" s="135">
        <v>189.27029999999999</v>
      </c>
      <c r="BG12" s="135">
        <v>193.6121</v>
      </c>
      <c r="BH12" s="135">
        <v>195.52780000000001</v>
      </c>
      <c r="BI12" s="135">
        <v>190.5772</v>
      </c>
      <c r="BJ12" s="135">
        <v>192.5368</v>
      </c>
      <c r="BK12" s="135">
        <v>182.22739999999999</v>
      </c>
      <c r="BL12" s="135">
        <v>169.3973</v>
      </c>
      <c r="BM12" s="135">
        <v>166.0754</v>
      </c>
      <c r="BN12" s="135">
        <v>168.9881</v>
      </c>
      <c r="BO12" s="135">
        <v>173.4341</v>
      </c>
      <c r="BP12" s="135">
        <v>177.05709999999999</v>
      </c>
      <c r="BQ12" s="135">
        <v>182.3603</v>
      </c>
      <c r="BR12" s="135">
        <v>186.994</v>
      </c>
      <c r="CA12" s="58" t="s">
        <v>1165</v>
      </c>
      <c r="CB12" s="58">
        <f t="shared" si="0"/>
        <v>-2.1059984645922611</v>
      </c>
    </row>
    <row r="13" spans="1:80">
      <c r="J13" s="135"/>
      <c r="K13" s="135"/>
      <c r="L13" s="135"/>
      <c r="CA13" s="58" t="s">
        <v>1151</v>
      </c>
      <c r="CB13" s="58">
        <f t="shared" si="0"/>
        <v>-2.1312394840157083</v>
      </c>
    </row>
    <row r="14" spans="1:80">
      <c r="J14" s="334" t="s">
        <v>1119</v>
      </c>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CA14" s="58" t="s">
        <v>1150</v>
      </c>
      <c r="CB14" s="58">
        <f t="shared" si="0"/>
        <v>-2.1345898425146999</v>
      </c>
    </row>
    <row r="15" spans="1:80">
      <c r="J15" s="334"/>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CA15" s="58" t="s">
        <v>1153</v>
      </c>
      <c r="CB15" s="58">
        <f t="shared" si="0"/>
        <v>-2.8009469451290556</v>
      </c>
    </row>
    <row r="16" spans="1:80">
      <c r="J16" s="333" t="str">
        <f t="shared" ref="J16:J24" si="1">J4</f>
        <v>Austria</v>
      </c>
      <c r="K16" s="333"/>
      <c r="L16" s="333"/>
      <c r="M16" s="335">
        <f>M4/L4*100-100</f>
        <v>6.4946318252903126</v>
      </c>
      <c r="N16" s="335">
        <f t="shared" ref="N16:BR16" si="2">N4/M4*100-100</f>
        <v>3.0442644698248813</v>
      </c>
      <c r="O16" s="335">
        <f t="shared" si="2"/>
        <v>4.7722285181493191</v>
      </c>
      <c r="P16" s="335">
        <f t="shared" si="2"/>
        <v>5.2197663061172648</v>
      </c>
      <c r="Q16" s="335">
        <f t="shared" si="2"/>
        <v>4.4363993091727281</v>
      </c>
      <c r="R16" s="335">
        <f t="shared" si="2"/>
        <v>5.5910974357173586</v>
      </c>
      <c r="S16" s="335">
        <f t="shared" si="2"/>
        <v>2.6048622015944147</v>
      </c>
      <c r="T16" s="335">
        <f t="shared" si="2"/>
        <v>3.5803562023449587</v>
      </c>
      <c r="U16" s="335">
        <f t="shared" si="2"/>
        <v>3.3724049115389221</v>
      </c>
      <c r="V16" s="335">
        <f t="shared" si="2"/>
        <v>5.6001990273766751</v>
      </c>
      <c r="W16" s="335">
        <f t="shared" si="2"/>
        <v>7.9271335064581478</v>
      </c>
      <c r="X16" s="335">
        <f t="shared" si="2"/>
        <v>7.3950252191790042</v>
      </c>
      <c r="Y16" s="335">
        <f t="shared" si="2"/>
        <v>3.5341033359481031</v>
      </c>
      <c r="Z16" s="335">
        <f t="shared" si="2"/>
        <v>3.717499313260646</v>
      </c>
      <c r="AA16" s="335">
        <f t="shared" si="2"/>
        <v>1.0969681877786286</v>
      </c>
      <c r="AB16" s="335">
        <f t="shared" si="2"/>
        <v>4.304666877386623</v>
      </c>
      <c r="AC16" s="335">
        <f t="shared" si="2"/>
        <v>6.5944296111866407</v>
      </c>
      <c r="AD16" s="335">
        <f t="shared" si="2"/>
        <v>-2.5043603646058585</v>
      </c>
      <c r="AE16" s="335">
        <f t="shared" si="2"/>
        <v>4.8164325732933122</v>
      </c>
      <c r="AF16" s="335">
        <f t="shared" si="2"/>
        <v>2.6275953589612016</v>
      </c>
      <c r="AG16" s="335">
        <f t="shared" si="2"/>
        <v>1.046241084178547</v>
      </c>
      <c r="AH16" s="335">
        <f t="shared" si="2"/>
        <v>-0.40843552277330275</v>
      </c>
      <c r="AI16" s="335">
        <f t="shared" si="2"/>
        <v>3.4000349443317361</v>
      </c>
      <c r="AJ16" s="335">
        <f t="shared" si="2"/>
        <v>-1.1916356681021796</v>
      </c>
      <c r="AK16" s="335">
        <f t="shared" si="2"/>
        <v>2.6971562939782672</v>
      </c>
      <c r="AL16" s="335">
        <f t="shared" si="2"/>
        <v>2.0268957589858871</v>
      </c>
      <c r="AM16" s="335">
        <f t="shared" si="2"/>
        <v>2.3960257221825145</v>
      </c>
      <c r="AN16" s="335">
        <f t="shared" si="2"/>
        <v>3.3440962217723182</v>
      </c>
      <c r="AO16" s="335">
        <f t="shared" si="2"/>
        <v>3.4213452096347226</v>
      </c>
      <c r="AP16" s="335">
        <f t="shared" si="2"/>
        <v>4.1325480948230791</v>
      </c>
      <c r="AQ16" s="335">
        <f t="shared" si="2"/>
        <v>4.284517971215422</v>
      </c>
      <c r="AR16" s="335">
        <f t="shared" si="2"/>
        <v>2.5606826961270883</v>
      </c>
      <c r="AS16" s="335">
        <f t="shared" si="2"/>
        <v>0.49270107778652061</v>
      </c>
      <c r="AT16" s="335">
        <f t="shared" si="2"/>
        <v>2.9671591574696805</v>
      </c>
      <c r="AU16" s="335">
        <f t="shared" si="2"/>
        <v>1.0444721832052295</v>
      </c>
      <c r="AV16" s="335">
        <f t="shared" si="2"/>
        <v>2.9460536444128707</v>
      </c>
      <c r="AW16" s="335">
        <f t="shared" si="2"/>
        <v>0.94694605362110451</v>
      </c>
      <c r="AX16" s="335">
        <f t="shared" si="2"/>
        <v>3.0605367781755888</v>
      </c>
      <c r="AY16" s="335">
        <f t="shared" si="2"/>
        <v>2.2777568792750316</v>
      </c>
      <c r="AZ16" s="335">
        <f t="shared" si="2"/>
        <v>3.2225954756274433</v>
      </c>
      <c r="BA16" s="335">
        <f t="shared" si="2"/>
        <v>0.34341340020166911</v>
      </c>
      <c r="BB16" s="335">
        <f t="shared" si="2"/>
        <v>-0.19443921863732783</v>
      </c>
      <c r="BC16" s="335">
        <f t="shared" si="2"/>
        <v>2.115823456623815</v>
      </c>
      <c r="BD16" s="335">
        <f t="shared" si="2"/>
        <v>1.8254409585141786</v>
      </c>
      <c r="BE16" s="335">
        <f t="shared" si="2"/>
        <v>1.7621248526149316</v>
      </c>
      <c r="BF16" s="335">
        <f t="shared" si="2"/>
        <v>2.1032227320704209</v>
      </c>
      <c r="BG16" s="335">
        <f t="shared" si="2"/>
        <v>2.0049760918596178</v>
      </c>
      <c r="BH16" s="335">
        <f t="shared" si="2"/>
        <v>1.6527367740257262</v>
      </c>
      <c r="BI16" s="335">
        <f t="shared" si="2"/>
        <v>-0.80155754416175284</v>
      </c>
      <c r="BJ16" s="335">
        <f t="shared" si="2"/>
        <v>-4.6610573780057507E-2</v>
      </c>
      <c r="BK16" s="335">
        <f t="shared" si="2"/>
        <v>2.2702404197826951</v>
      </c>
      <c r="BL16" s="335">
        <f t="shared" si="2"/>
        <v>0.51429015893317853</v>
      </c>
      <c r="BM16" s="335">
        <f t="shared" si="2"/>
        <v>0.48197793233049424</v>
      </c>
      <c r="BN16" s="335">
        <f t="shared" si="2"/>
        <v>0.24572017677886038</v>
      </c>
      <c r="BO16" s="335">
        <f t="shared" si="2"/>
        <v>0.93618706669464302</v>
      </c>
      <c r="BP16" s="335">
        <f t="shared" si="2"/>
        <v>2.1751469954475624</v>
      </c>
      <c r="BQ16" s="335">
        <f t="shared" si="2"/>
        <v>2.048623480226567</v>
      </c>
      <c r="BR16" s="335">
        <f t="shared" si="2"/>
        <v>1.7459799928302573</v>
      </c>
      <c r="BT16" s="335">
        <f>AVERAGE(M16:BR16)</f>
        <v>2.5875292247285571</v>
      </c>
      <c r="BU16" s="335">
        <f>STDEV(M16:BR16)</f>
        <v>2.1034853295933305</v>
      </c>
      <c r="BV16" s="335">
        <f>BT16-BU16</f>
        <v>0.48404389513522661</v>
      </c>
      <c r="CA16" s="58" t="s">
        <v>1152</v>
      </c>
      <c r="CB16" s="58">
        <f t="shared" si="0"/>
        <v>-2.8043586362680486</v>
      </c>
    </row>
    <row r="17" spans="1:80">
      <c r="J17" s="333" t="str">
        <f t="shared" si="1"/>
        <v>Belgium</v>
      </c>
      <c r="K17" s="333"/>
      <c r="L17" s="333"/>
      <c r="M17" s="335">
        <f t="shared" ref="M17:BR21" si="3">M5/L5*100-100</f>
        <v>3.8847943449325584</v>
      </c>
      <c r="N17" s="335">
        <f t="shared" si="3"/>
        <v>4.9196882912559374</v>
      </c>
      <c r="O17" s="335">
        <f t="shared" si="3"/>
        <v>4.4426137785413005</v>
      </c>
      <c r="P17" s="335">
        <f t="shared" si="3"/>
        <v>5.4295995190279882</v>
      </c>
      <c r="Q17" s="335">
        <f t="shared" si="3"/>
        <v>4.4191169085842574</v>
      </c>
      <c r="R17" s="335">
        <f t="shared" si="3"/>
        <v>3.8758956961753057</v>
      </c>
      <c r="S17" s="335">
        <f t="shared" si="3"/>
        <v>3.2427278933450481</v>
      </c>
      <c r="T17" s="335">
        <f t="shared" si="3"/>
        <v>3.4699003963624335</v>
      </c>
      <c r="U17" s="335">
        <f t="shared" si="3"/>
        <v>5.4650135268248192</v>
      </c>
      <c r="V17" s="335">
        <f t="shared" si="3"/>
        <v>5.1241565489689123</v>
      </c>
      <c r="W17" s="335">
        <f t="shared" si="3"/>
        <v>3.42447919254721</v>
      </c>
      <c r="X17" s="335">
        <f t="shared" si="3"/>
        <v>5.3540427898061864</v>
      </c>
      <c r="Y17" s="335">
        <f t="shared" si="3"/>
        <v>7.4312114040826884</v>
      </c>
      <c r="Z17" s="335">
        <f t="shared" si="3"/>
        <v>3.8011272241962502</v>
      </c>
      <c r="AA17" s="335">
        <f t="shared" si="3"/>
        <v>0.84739339697281935</v>
      </c>
      <c r="AB17" s="335">
        <f t="shared" si="3"/>
        <v>4.6080654527287805</v>
      </c>
      <c r="AC17" s="335">
        <f t="shared" si="3"/>
        <v>2.0110660578009032</v>
      </c>
      <c r="AD17" s="335">
        <f t="shared" si="3"/>
        <v>3.1535922709856834</v>
      </c>
      <c r="AE17" s="335">
        <f t="shared" si="3"/>
        <v>3.0110590182696058</v>
      </c>
      <c r="AF17" s="335">
        <f t="shared" si="3"/>
        <v>2.9165118965934056</v>
      </c>
      <c r="AG17" s="335">
        <f t="shared" si="3"/>
        <v>-2.3390422922568064</v>
      </c>
      <c r="AH17" s="335">
        <f t="shared" si="3"/>
        <v>0.4541061931032857</v>
      </c>
      <c r="AI17" s="335">
        <f t="shared" si="3"/>
        <v>-0.8676005891995402</v>
      </c>
      <c r="AJ17" s="335">
        <f t="shared" si="3"/>
        <v>0.66524445494640361</v>
      </c>
      <c r="AK17" s="335">
        <f t="shared" si="3"/>
        <v>3.0618416482019768</v>
      </c>
      <c r="AL17" s="335">
        <f t="shared" si="3"/>
        <v>2.4190674736194353</v>
      </c>
      <c r="AM17" s="335">
        <f t="shared" si="3"/>
        <v>2.5343197539836666</v>
      </c>
      <c r="AN17" s="335">
        <f t="shared" si="3"/>
        <v>4.5859392456405885</v>
      </c>
      <c r="AO17" s="335">
        <f t="shared" si="3"/>
        <v>4.4810970702287847</v>
      </c>
      <c r="AP17" s="335">
        <f t="shared" si="3"/>
        <v>3.5003931564763064</v>
      </c>
      <c r="AQ17" s="335">
        <f t="shared" si="3"/>
        <v>1.5606151990349844</v>
      </c>
      <c r="AR17" s="335">
        <f t="shared" si="3"/>
        <v>1.6426169035477898</v>
      </c>
      <c r="AS17" s="335">
        <f t="shared" si="3"/>
        <v>-0.8193276838824346</v>
      </c>
      <c r="AT17" s="335">
        <f t="shared" si="3"/>
        <v>1.7513947641305947</v>
      </c>
      <c r="AU17" s="335">
        <f t="shared" si="3"/>
        <v>1.9294510255531776</v>
      </c>
      <c r="AV17" s="335">
        <f t="shared" si="3"/>
        <v>1.7178314398835539</v>
      </c>
      <c r="AW17" s="335">
        <f t="shared" si="3"/>
        <v>2.6003108460352706</v>
      </c>
      <c r="AX17" s="335">
        <f t="shared" si="3"/>
        <v>2.4699701009311781</v>
      </c>
      <c r="AY17" s="335">
        <f t="shared" si="3"/>
        <v>2.3713129960876529</v>
      </c>
      <c r="AZ17" s="335">
        <f t="shared" si="3"/>
        <v>3.2606913433252771</v>
      </c>
      <c r="BA17" s="335">
        <f t="shared" si="3"/>
        <v>1.1561468128662824</v>
      </c>
      <c r="BB17" s="335">
        <f t="shared" si="3"/>
        <v>-0.19680376171876901</v>
      </c>
      <c r="BC17" s="335">
        <f t="shared" si="3"/>
        <v>0.51953877335253651</v>
      </c>
      <c r="BD17" s="335">
        <f t="shared" si="3"/>
        <v>3.1539014268140448</v>
      </c>
      <c r="BE17" s="335">
        <f t="shared" si="3"/>
        <v>2.1892400056735255</v>
      </c>
      <c r="BF17" s="335">
        <f t="shared" si="3"/>
        <v>1.4630615570963954</v>
      </c>
      <c r="BG17" s="335">
        <f t="shared" si="3"/>
        <v>3.0249418679872093</v>
      </c>
      <c r="BH17" s="335">
        <f t="shared" si="3"/>
        <v>2.0084945968349928</v>
      </c>
      <c r="BI17" s="335">
        <f t="shared" si="3"/>
        <v>-1.1178042831657962</v>
      </c>
      <c r="BJ17" s="335">
        <f t="shared" si="3"/>
        <v>1.4714171738533253</v>
      </c>
      <c r="BK17" s="335">
        <f t="shared" si="3"/>
        <v>1.428130418032552</v>
      </c>
      <c r="BL17" s="335">
        <f t="shared" si="3"/>
        <v>0.69539624601446803</v>
      </c>
      <c r="BM17" s="335">
        <f t="shared" si="3"/>
        <v>0.12820512820510999</v>
      </c>
      <c r="BN17" s="335">
        <f t="shared" si="3"/>
        <v>1.7810160889137734</v>
      </c>
      <c r="BO17" s="335">
        <f t="shared" si="3"/>
        <v>1.2427288936833492</v>
      </c>
      <c r="BP17" s="335">
        <f t="shared" si="3"/>
        <v>1.7533140348440952</v>
      </c>
      <c r="BQ17" s="335">
        <f t="shared" si="3"/>
        <v>1.1350442585640792</v>
      </c>
      <c r="BR17" s="335">
        <f t="shared" si="3"/>
        <v>1.0040780208559141</v>
      </c>
      <c r="BT17" s="335">
        <f t="shared" ref="BT17:BT24" si="4">AVERAGE(M17:BR17)</f>
        <v>2.4250402744155242</v>
      </c>
      <c r="BU17" s="335">
        <f t="shared" ref="BU17:BU24" si="5">STDEV(M17:BR17)</f>
        <v>1.8662954020484239</v>
      </c>
      <c r="BV17" s="335">
        <f t="shared" ref="BV17:BV24" si="6">BT17-BU17</f>
        <v>0.55874487236710024</v>
      </c>
      <c r="CA17" s="58" t="s">
        <v>1148</v>
      </c>
      <c r="CB17" s="58">
        <f t="shared" si="0"/>
        <v>-3.0787840948999019</v>
      </c>
    </row>
    <row r="18" spans="1:80">
      <c r="J18" s="333" t="str">
        <f t="shared" si="1"/>
        <v>Denmark</v>
      </c>
      <c r="K18" s="333"/>
      <c r="L18" s="333"/>
      <c r="M18" s="335">
        <f t="shared" si="3"/>
        <v>8.2621346549829155</v>
      </c>
      <c r="N18" s="335">
        <f t="shared" si="3"/>
        <v>6.7891342735568116</v>
      </c>
      <c r="O18" s="335">
        <f t="shared" si="3"/>
        <v>4.807744839870054E-2</v>
      </c>
      <c r="P18" s="335">
        <f t="shared" si="3"/>
        <v>10.924900523865162</v>
      </c>
      <c r="Q18" s="335">
        <f t="shared" si="3"/>
        <v>3.7117018954802745</v>
      </c>
      <c r="R18" s="335">
        <f t="shared" si="3"/>
        <v>4.5557390952127861</v>
      </c>
      <c r="S18" s="335">
        <f t="shared" si="3"/>
        <v>7.3879139055309508</v>
      </c>
      <c r="T18" s="335">
        <f t="shared" si="3"/>
        <v>4.3090121739669485</v>
      </c>
      <c r="U18" s="335">
        <f t="shared" si="3"/>
        <v>7.6009818874990458</v>
      </c>
      <c r="V18" s="335">
        <f t="shared" si="3"/>
        <v>3.3345888734039022</v>
      </c>
      <c r="W18" s="335">
        <f t="shared" si="3"/>
        <v>1.918887426809988</v>
      </c>
      <c r="X18" s="335">
        <f t="shared" si="3"/>
        <v>3.4015559916168172</v>
      </c>
      <c r="Y18" s="335">
        <f t="shared" si="3"/>
        <v>5.6942082538291743</v>
      </c>
      <c r="Z18" s="335">
        <f t="shared" si="3"/>
        <v>-2.668138542493864</v>
      </c>
      <c r="AA18" s="335">
        <f t="shared" si="3"/>
        <v>-0.91876577412573113</v>
      </c>
      <c r="AB18" s="335">
        <f t="shared" si="3"/>
        <v>8.8260644326456799</v>
      </c>
      <c r="AC18" s="335">
        <f t="shared" si="3"/>
        <v>1.2946463835961595</v>
      </c>
      <c r="AD18" s="335">
        <f t="shared" si="3"/>
        <v>2.9072249151422369</v>
      </c>
      <c r="AE18" s="335">
        <f t="shared" si="3"/>
        <v>1.9486392031149364</v>
      </c>
      <c r="AF18" s="335">
        <f t="shared" si="3"/>
        <v>-2.4421779885138477</v>
      </c>
      <c r="AG18" s="335">
        <f t="shared" si="3"/>
        <v>-3.3909519808958208</v>
      </c>
      <c r="AH18" s="335">
        <f t="shared" si="3"/>
        <v>3.1233201958379198</v>
      </c>
      <c r="AI18" s="335">
        <f t="shared" si="3"/>
        <v>1.8113171092988978</v>
      </c>
      <c r="AJ18" s="335">
        <f t="shared" si="3"/>
        <v>3.3533909495607759</v>
      </c>
      <c r="AK18" s="335">
        <f t="shared" si="3"/>
        <v>5.7436309387193063</v>
      </c>
      <c r="AL18" s="335">
        <f t="shared" si="3"/>
        <v>7.8850362653064963</v>
      </c>
      <c r="AM18" s="335">
        <f t="shared" si="3"/>
        <v>-0.15466147160600485</v>
      </c>
      <c r="AN18" s="335">
        <f t="shared" si="3"/>
        <v>-2.274736521300369</v>
      </c>
      <c r="AO18" s="335">
        <f t="shared" si="3"/>
        <v>0.38737479477899228</v>
      </c>
      <c r="AP18" s="335">
        <f t="shared" si="3"/>
        <v>-2.1994047058697674E-2</v>
      </c>
      <c r="AQ18" s="335">
        <f t="shared" si="3"/>
        <v>0.77509691921444812</v>
      </c>
      <c r="AR18" s="335">
        <f t="shared" si="3"/>
        <v>1.4284428045283448</v>
      </c>
      <c r="AS18" s="335">
        <f t="shared" si="3"/>
        <v>0.11297088299014035</v>
      </c>
      <c r="AT18" s="335">
        <f t="shared" si="3"/>
        <v>5.4456770687817908</v>
      </c>
      <c r="AU18" s="335">
        <f t="shared" si="3"/>
        <v>3.5397675483097544</v>
      </c>
      <c r="AV18" s="335">
        <f t="shared" si="3"/>
        <v>3.1994722583175985</v>
      </c>
      <c r="AW18" s="335">
        <f t="shared" si="3"/>
        <v>3.8368364511341753</v>
      </c>
      <c r="AX18" s="335">
        <f t="shared" si="3"/>
        <v>3.4832117017952697</v>
      </c>
      <c r="AY18" s="335">
        <f t="shared" si="3"/>
        <v>0.70197742064755175</v>
      </c>
      <c r="AZ18" s="335">
        <f t="shared" si="3"/>
        <v>2.7770840480274614</v>
      </c>
      <c r="BA18" s="335">
        <f t="shared" si="3"/>
        <v>0.49920692988405335</v>
      </c>
      <c r="BB18" s="335">
        <f t="shared" si="3"/>
        <v>0.76368989022581957</v>
      </c>
      <c r="BC18" s="335">
        <f t="shared" si="3"/>
        <v>1.1085394320581372</v>
      </c>
      <c r="BD18" s="335">
        <f t="shared" si="3"/>
        <v>3.5547120260117708</v>
      </c>
      <c r="BE18" s="335">
        <f t="shared" si="3"/>
        <v>3.5293976910988363</v>
      </c>
      <c r="BF18" s="335">
        <f t="shared" si="3"/>
        <v>5.2693321656951611</v>
      </c>
      <c r="BG18" s="335">
        <f t="shared" si="3"/>
        <v>1.3594524754894763</v>
      </c>
      <c r="BH18" s="335">
        <f t="shared" si="3"/>
        <v>0.45904214421813094</v>
      </c>
      <c r="BI18" s="335">
        <f t="shared" si="3"/>
        <v>-4.0256397309167227</v>
      </c>
      <c r="BJ18" s="335">
        <f t="shared" si="3"/>
        <v>-0.34286619587592781</v>
      </c>
      <c r="BK18" s="335">
        <f t="shared" si="3"/>
        <v>3.2150488011197353E-2</v>
      </c>
      <c r="BL18" s="335">
        <f t="shared" si="3"/>
        <v>1.2140320832275933</v>
      </c>
      <c r="BM18" s="335">
        <f t="shared" si="3"/>
        <v>0.66567574993980827</v>
      </c>
      <c r="BN18" s="335">
        <f t="shared" si="3"/>
        <v>1.650565504926945</v>
      </c>
      <c r="BO18" s="335">
        <f t="shared" si="3"/>
        <v>2.7868511742231448</v>
      </c>
      <c r="BP18" s="335">
        <f t="shared" si="3"/>
        <v>2.7375833666159082</v>
      </c>
      <c r="BQ18" s="335">
        <f t="shared" si="3"/>
        <v>2.2952440902872979</v>
      </c>
      <c r="BR18" s="335">
        <f t="shared" si="3"/>
        <v>2.5120421134757152</v>
      </c>
      <c r="BT18" s="335">
        <f t="shared" si="4"/>
        <v>2.4951310994569553</v>
      </c>
      <c r="BU18" s="335">
        <f t="shared" si="5"/>
        <v>3.0603163930400292</v>
      </c>
      <c r="BV18" s="335">
        <f t="shared" si="6"/>
        <v>-0.5651852935830739</v>
      </c>
      <c r="CA18" s="58" t="s">
        <v>1166</v>
      </c>
      <c r="CB18" s="58">
        <f t="shared" si="0"/>
        <v>-3.7913880484966711</v>
      </c>
    </row>
    <row r="19" spans="1:80">
      <c r="J19" s="333" t="str">
        <f t="shared" si="1"/>
        <v>Euro area (19 countries)</v>
      </c>
      <c r="K19" s="333"/>
      <c r="L19" s="333"/>
      <c r="M19" s="335">
        <f t="shared" si="3"/>
        <v>6.8411442654762169</v>
      </c>
      <c r="N19" s="335">
        <f t="shared" si="3"/>
        <v>6.3221773341028324</v>
      </c>
      <c r="O19" s="335">
        <f t="shared" si="3"/>
        <v>5.3548949075829171</v>
      </c>
      <c r="P19" s="335">
        <f t="shared" si="3"/>
        <v>6.0464236565780993</v>
      </c>
      <c r="Q19" s="335">
        <f t="shared" si="3"/>
        <v>5.3230248001284934</v>
      </c>
      <c r="R19" s="335">
        <f t="shared" si="3"/>
        <v>4.5709226585720444</v>
      </c>
      <c r="S19" s="335">
        <f t="shared" si="3"/>
        <v>3.7769566637235528</v>
      </c>
      <c r="T19" s="335">
        <f t="shared" si="3"/>
        <v>4.8495514368879498</v>
      </c>
      <c r="U19" s="335">
        <f t="shared" si="3"/>
        <v>6.9448497047697799</v>
      </c>
      <c r="V19" s="335">
        <f t="shared" si="3"/>
        <v>6.3235168015512357</v>
      </c>
      <c r="W19" s="335">
        <f t="shared" si="3"/>
        <v>5.0922188378370805</v>
      </c>
      <c r="X19" s="335">
        <f t="shared" si="3"/>
        <v>4.989502923032191</v>
      </c>
      <c r="Y19" s="335">
        <f t="shared" si="3"/>
        <v>5.0696183450338168</v>
      </c>
      <c r="Z19" s="335">
        <f t="shared" si="3"/>
        <v>1.4784919475828531</v>
      </c>
      <c r="AA19" s="335">
        <f t="shared" si="3"/>
        <v>0.89115915551315084</v>
      </c>
      <c r="AB19" s="335">
        <f t="shared" si="3"/>
        <v>3.7812893007298243</v>
      </c>
      <c r="AC19" s="335">
        <f t="shared" si="3"/>
        <v>3.020730251017298</v>
      </c>
      <c r="AD19" s="335">
        <f t="shared" si="3"/>
        <v>3.2638541759393007</v>
      </c>
      <c r="AE19" s="335">
        <f t="shared" si="3"/>
        <v>3.6568004814147912</v>
      </c>
      <c r="AF19" s="335">
        <f t="shared" si="3"/>
        <v>2.5081338479023003</v>
      </c>
      <c r="AG19" s="335">
        <f t="shared" si="3"/>
        <v>0.18068501560541961</v>
      </c>
      <c r="AH19" s="335">
        <f t="shared" si="3"/>
        <v>0.27237830527822382</v>
      </c>
      <c r="AI19" s="335">
        <f t="shared" si="3"/>
        <v>0.77785424672850922</v>
      </c>
      <c r="AJ19" s="335">
        <f t="shared" si="3"/>
        <v>1.088126599874542</v>
      </c>
      <c r="AK19" s="335">
        <f t="shared" si="3"/>
        <v>2.2303310308475517</v>
      </c>
      <c r="AL19" s="335">
        <f t="shared" si="3"/>
        <v>3.3690964803411561</v>
      </c>
      <c r="AM19" s="335">
        <f t="shared" si="3"/>
        <v>3.5610755143418089</v>
      </c>
      <c r="AN19" s="335">
        <f t="shared" si="3"/>
        <v>4.2685898756400036</v>
      </c>
      <c r="AO19" s="335">
        <f t="shared" si="3"/>
        <v>3.8442037589818625</v>
      </c>
      <c r="AP19" s="335">
        <f t="shared" si="3"/>
        <v>3.5972489922540376</v>
      </c>
      <c r="AQ19" s="335">
        <f t="shared" si="3"/>
        <v>2.5250998755775811</v>
      </c>
      <c r="AR19" s="335">
        <f t="shared" si="3"/>
        <v>1.7954361841886453</v>
      </c>
      <c r="AS19" s="335">
        <f t="shared" si="3"/>
        <v>-1.4650511681791727</v>
      </c>
      <c r="AT19" s="335">
        <f t="shared" si="3"/>
        <v>1.7546918338676534</v>
      </c>
      <c r="AU19" s="335">
        <f t="shared" si="3"/>
        <v>1.8268118373895277</v>
      </c>
      <c r="AV19" s="335">
        <f t="shared" si="3"/>
        <v>1.8708353287268267</v>
      </c>
      <c r="AW19" s="335">
        <f t="shared" si="3"/>
        <v>1.8903378404696838</v>
      </c>
      <c r="AX19" s="335">
        <f t="shared" si="3"/>
        <v>3.432784469224103</v>
      </c>
      <c r="AY19" s="335">
        <f t="shared" si="3"/>
        <v>3.5959257644926623</v>
      </c>
      <c r="AZ19" s="335">
        <f t="shared" si="3"/>
        <v>3.2472045991095371</v>
      </c>
      <c r="BA19" s="335">
        <f t="shared" si="3"/>
        <v>1.7948210779173905</v>
      </c>
      <c r="BB19" s="335">
        <f t="shared" si="3"/>
        <v>0.65994702163496299</v>
      </c>
      <c r="BC19" s="335">
        <f t="shared" si="3"/>
        <v>1.2821690588628059</v>
      </c>
      <c r="BD19" s="335">
        <f t="shared" si="3"/>
        <v>1.8504549499124465</v>
      </c>
      <c r="BE19" s="335">
        <f t="shared" si="3"/>
        <v>2.0032871449635365</v>
      </c>
      <c r="BF19" s="335">
        <f t="shared" si="3"/>
        <v>2.8524760101805526</v>
      </c>
      <c r="BG19" s="335">
        <f t="shared" si="3"/>
        <v>2.6906306612197</v>
      </c>
      <c r="BH19" s="335">
        <f t="shared" si="3"/>
        <v>0.41487263462434498</v>
      </c>
      <c r="BI19" s="335">
        <f t="shared" si="3"/>
        <v>-2.7228867955985265</v>
      </c>
      <c r="BJ19" s="335">
        <f t="shared" si="3"/>
        <v>0.53398375446815294</v>
      </c>
      <c r="BK19" s="335">
        <f t="shared" si="3"/>
        <v>0.26647942429363525</v>
      </c>
      <c r="BL19" s="335">
        <f t="shared" si="3"/>
        <v>-1.4792223456088323</v>
      </c>
      <c r="BM19" s="335">
        <f t="shared" si="3"/>
        <v>-0.7734747037853964</v>
      </c>
      <c r="BN19" s="335">
        <f t="shared" si="3"/>
        <v>1.009844077465587</v>
      </c>
      <c r="BO19" s="335">
        <f t="shared" si="3"/>
        <v>2.3261094622021972</v>
      </c>
      <c r="BP19" s="335">
        <f t="shared" si="3"/>
        <v>2.353160175800781</v>
      </c>
      <c r="BQ19" s="335">
        <f t="shared" si="3"/>
        <v>1.757971443367623</v>
      </c>
      <c r="BR19" s="335">
        <f t="shared" si="3"/>
        <v>1.6726696979702922</v>
      </c>
      <c r="BT19" s="335">
        <f t="shared" si="4"/>
        <v>2.6252107005177083</v>
      </c>
      <c r="BU19" s="335">
        <f t="shared" si="5"/>
        <v>2.1142586410378761</v>
      </c>
      <c r="BV19" s="335">
        <f t="shared" si="6"/>
        <v>0.51095205947983224</v>
      </c>
      <c r="CA19" s="58" t="s">
        <v>1170</v>
      </c>
      <c r="CB19" s="58">
        <f t="shared" si="0"/>
        <v>-4.0435501065063164</v>
      </c>
    </row>
    <row r="20" spans="1:80">
      <c r="J20" s="333" t="str">
        <f t="shared" si="1"/>
        <v>Finland</v>
      </c>
      <c r="K20" s="333"/>
      <c r="L20" s="333"/>
      <c r="M20" s="335">
        <f t="shared" si="3"/>
        <v>7.8043654773845503</v>
      </c>
      <c r="N20" s="335">
        <f t="shared" si="3"/>
        <v>4.5892959992911244</v>
      </c>
      <c r="O20" s="335">
        <f t="shared" si="3"/>
        <v>2.5990337550329627</v>
      </c>
      <c r="P20" s="335">
        <f t="shared" si="3"/>
        <v>5.0550362504335027</v>
      </c>
      <c r="Q20" s="335">
        <f t="shared" si="3"/>
        <v>6.8503325833423361</v>
      </c>
      <c r="R20" s="335">
        <f t="shared" si="3"/>
        <v>3.3141703263964075</v>
      </c>
      <c r="S20" s="335">
        <f t="shared" si="3"/>
        <v>1.5203541618827359</v>
      </c>
      <c r="T20" s="335">
        <f t="shared" si="3"/>
        <v>-0.45395726594635732</v>
      </c>
      <c r="U20" s="335">
        <f t="shared" si="3"/>
        <v>9.8878161939939702</v>
      </c>
      <c r="V20" s="335">
        <f t="shared" si="3"/>
        <v>8.6047462191339434</v>
      </c>
      <c r="W20" s="335">
        <f t="shared" si="3"/>
        <v>3.0498253257707546</v>
      </c>
      <c r="X20" s="335">
        <f t="shared" si="3"/>
        <v>7.7076986756152479</v>
      </c>
      <c r="Y20" s="335">
        <f t="shared" si="3"/>
        <v>6.5810137136033831</v>
      </c>
      <c r="Z20" s="335">
        <f t="shared" si="3"/>
        <v>2.6977560079748599</v>
      </c>
      <c r="AA20" s="335">
        <f t="shared" si="3"/>
        <v>4.8192229520823417</v>
      </c>
      <c r="AB20" s="335">
        <f t="shared" si="3"/>
        <v>-0.1124233608790064</v>
      </c>
      <c r="AC20" s="335">
        <f t="shared" si="3"/>
        <v>-0.13946904297780804</v>
      </c>
      <c r="AD20" s="335">
        <f t="shared" si="3"/>
        <v>0.13978002365686848</v>
      </c>
      <c r="AE20" s="335">
        <f t="shared" si="3"/>
        <v>5.2298509817936321</v>
      </c>
      <c r="AF20" s="335">
        <f t="shared" si="3"/>
        <v>5.2769060792974756</v>
      </c>
      <c r="AG20" s="335">
        <f t="shared" si="3"/>
        <v>2.2688162920742343</v>
      </c>
      <c r="AH20" s="335">
        <f t="shared" si="3"/>
        <v>4.9903065545716032</v>
      </c>
      <c r="AI20" s="335">
        <f t="shared" si="3"/>
        <v>3.4081509227827667</v>
      </c>
      <c r="AJ20" s="335">
        <f t="shared" si="3"/>
        <v>2.1573456818655643</v>
      </c>
      <c r="AK20" s="335">
        <f t="shared" si="3"/>
        <v>4.3678073887618325</v>
      </c>
      <c r="AL20" s="335">
        <f t="shared" si="3"/>
        <v>3.4489958602848247</v>
      </c>
      <c r="AM20" s="335">
        <f t="shared" si="3"/>
        <v>4.8806332926806277</v>
      </c>
      <c r="AN20" s="335">
        <f t="shared" si="3"/>
        <v>6.3371662068903731</v>
      </c>
      <c r="AO20" s="335">
        <f t="shared" si="3"/>
        <v>6.3645530986514984</v>
      </c>
      <c r="AP20" s="335">
        <f t="shared" si="3"/>
        <v>-0.36098688493623854</v>
      </c>
      <c r="AQ20" s="335">
        <f t="shared" si="3"/>
        <v>-6.1907029110927141</v>
      </c>
      <c r="AR20" s="335">
        <f t="shared" si="3"/>
        <v>-6.3891329281809845</v>
      </c>
      <c r="AS20" s="335">
        <f t="shared" si="3"/>
        <v>-5.1057402808424968</v>
      </c>
      <c r="AT20" s="335">
        <f t="shared" si="3"/>
        <v>1.6769575285954659</v>
      </c>
      <c r="AU20" s="335">
        <f t="shared" si="3"/>
        <v>6.0179404978044033</v>
      </c>
      <c r="AV20" s="335">
        <f t="shared" si="3"/>
        <v>4.6579365597192179</v>
      </c>
      <c r="AW20" s="335">
        <f t="shared" si="3"/>
        <v>5.027180501155641</v>
      </c>
      <c r="AX20" s="335">
        <f t="shared" si="3"/>
        <v>5.4929158416349537</v>
      </c>
      <c r="AY20" s="335">
        <f t="shared" si="3"/>
        <v>3.2905421833211648</v>
      </c>
      <c r="AZ20" s="335">
        <f t="shared" si="3"/>
        <v>2.8499198678609901</v>
      </c>
      <c r="BA20" s="335">
        <f t="shared" si="3"/>
        <v>2.4551835976708247</v>
      </c>
      <c r="BB20" s="335">
        <f t="shared" si="3"/>
        <v>1.1764428066135508</v>
      </c>
      <c r="BC20" s="335">
        <f t="shared" si="3"/>
        <v>3.2285250193184112</v>
      </c>
      <c r="BD20" s="335">
        <f t="shared" si="3"/>
        <v>3.3683154328622464</v>
      </c>
      <c r="BE20" s="335">
        <f t="shared" si="3"/>
        <v>2.9397420277055062</v>
      </c>
      <c r="BF20" s="335">
        <f t="shared" si="3"/>
        <v>2.7260589040977834</v>
      </c>
      <c r="BG20" s="335">
        <f t="shared" si="3"/>
        <v>4.5673740785588564</v>
      </c>
      <c r="BH20" s="335">
        <f t="shared" si="3"/>
        <v>1.5271530104134001</v>
      </c>
      <c r="BI20" s="335">
        <f t="shared" si="3"/>
        <v>-4.2483593017310426</v>
      </c>
      <c r="BJ20" s="335">
        <f t="shared" si="3"/>
        <v>1.8422634449375153</v>
      </c>
      <c r="BK20" s="335">
        <f t="shared" si="3"/>
        <v>2.4505092177594179</v>
      </c>
      <c r="BL20" s="335">
        <f t="shared" si="3"/>
        <v>-0.13408951951254267</v>
      </c>
      <c r="BM20" s="335">
        <f t="shared" si="3"/>
        <v>-1.066609102462877</v>
      </c>
      <c r="BN20" s="335">
        <f t="shared" si="3"/>
        <v>-0.25196227021045559</v>
      </c>
      <c r="BO20" s="335">
        <f t="shared" si="3"/>
        <v>1.0386337527088898</v>
      </c>
      <c r="BP20" s="335">
        <f t="shared" si="3"/>
        <v>3.4313227298135303</v>
      </c>
      <c r="BQ20" s="335">
        <f t="shared" si="3"/>
        <v>1.6481508775808322</v>
      </c>
      <c r="BR20" s="335">
        <f t="shared" si="3"/>
        <v>1.8163208074864201</v>
      </c>
      <c r="BT20" s="335">
        <f t="shared" si="4"/>
        <v>2.805636824898206</v>
      </c>
      <c r="BU20" s="335">
        <f t="shared" si="5"/>
        <v>3.3138797703987426</v>
      </c>
      <c r="BV20" s="335">
        <f t="shared" si="6"/>
        <v>-0.50824294550053661</v>
      </c>
      <c r="CA20" s="58" t="s">
        <v>1183</v>
      </c>
      <c r="CB20" s="58">
        <f t="shared" si="0"/>
        <v>-4.2064922168222267</v>
      </c>
    </row>
    <row r="21" spans="1:80">
      <c r="J21" s="333" t="str">
        <f t="shared" si="1"/>
        <v>Ireland</v>
      </c>
      <c r="K21" s="333"/>
      <c r="L21" s="333"/>
      <c r="M21" s="335">
        <f t="shared" si="3"/>
        <v>4.7174251475326656</v>
      </c>
      <c r="N21" s="335">
        <f t="shared" si="3"/>
        <v>5.0140022126953454</v>
      </c>
      <c r="O21" s="335">
        <f t="shared" si="3"/>
        <v>5.4058947957562822</v>
      </c>
      <c r="P21" s="335">
        <f t="shared" si="3"/>
        <v>5.1512903603638733</v>
      </c>
      <c r="Q21" s="335">
        <f t="shared" si="3"/>
        <v>2.9113632650636276</v>
      </c>
      <c r="R21" s="335">
        <f t="shared" si="3"/>
        <v>0.5880973427380809</v>
      </c>
      <c r="S21" s="335">
        <f t="shared" si="3"/>
        <v>4.4086156494915514</v>
      </c>
      <c r="T21" s="335">
        <f t="shared" si="3"/>
        <v>9.2711432360196113</v>
      </c>
      <c r="U21" s="335">
        <f t="shared" si="3"/>
        <v>8.4716401580769087</v>
      </c>
      <c r="V21" s="335">
        <f t="shared" si="3"/>
        <v>0.23737823134378289</v>
      </c>
      <c r="W21" s="335">
        <f t="shared" si="3"/>
        <v>5.2458087312556927</v>
      </c>
      <c r="X21" s="335">
        <f t="shared" si="3"/>
        <v>6.0995109621407693</v>
      </c>
      <c r="Y21" s="335">
        <f t="shared" si="3"/>
        <v>9.0333289312524556</v>
      </c>
      <c r="Z21" s="335">
        <f t="shared" si="3"/>
        <v>-0.4305738292809167</v>
      </c>
      <c r="AA21" s="335">
        <f t="shared" si="3"/>
        <v>1.2968303148695384</v>
      </c>
      <c r="AB21" s="335">
        <f t="shared" si="3"/>
        <v>4.1460830252654688</v>
      </c>
      <c r="AC21" s="335">
        <f t="shared" si="3"/>
        <v>5.3798570194755655</v>
      </c>
      <c r="AD21" s="335">
        <f t="shared" si="3"/>
        <v>10.69271583138989</v>
      </c>
      <c r="AE21" s="335">
        <f t="shared" si="3"/>
        <v>6.6233663028583294</v>
      </c>
      <c r="AF21" s="335">
        <f t="shared" si="3"/>
        <v>0.64933294310338852</v>
      </c>
      <c r="AG21" s="335">
        <f t="shared" si="3"/>
        <v>2.6970695805300835</v>
      </c>
      <c r="AH21" s="335">
        <f t="shared" si="3"/>
        <v>-4.1847810794079692</v>
      </c>
      <c r="AI21" s="335">
        <f t="shared" si="3"/>
        <v>-1.7286665332875657</v>
      </c>
      <c r="AJ21" s="335">
        <f t="shared" ref="AJ21:BR21" si="7">AJ9/AI9*100-100</f>
        <v>0.44341093958666988</v>
      </c>
      <c r="AK21" s="335">
        <f t="shared" si="7"/>
        <v>1.4145478820831983</v>
      </c>
      <c r="AL21" s="335">
        <f t="shared" si="7"/>
        <v>2.2731106612685608</v>
      </c>
      <c r="AM21" s="335">
        <f t="shared" si="7"/>
        <v>0.69365135996186211</v>
      </c>
      <c r="AN21" s="335">
        <f t="shared" si="7"/>
        <v>1.6275492217462357</v>
      </c>
      <c r="AO21" s="335">
        <f t="shared" si="7"/>
        <v>6.3703719276852979</v>
      </c>
      <c r="AP21" s="335">
        <f t="shared" si="7"/>
        <v>3.5566521286548323</v>
      </c>
      <c r="AQ21" s="335">
        <f t="shared" si="7"/>
        <v>0.19801570765565657</v>
      </c>
      <c r="AR21" s="335">
        <f t="shared" si="7"/>
        <v>2.3573651987434516</v>
      </c>
      <c r="AS21" s="335">
        <f t="shared" si="7"/>
        <v>0.89635472074985501</v>
      </c>
      <c r="AT21" s="335">
        <f t="shared" si="7"/>
        <v>5.6024001942780188</v>
      </c>
      <c r="AU21" s="335">
        <f t="shared" si="7"/>
        <v>5.6473632732904093</v>
      </c>
      <c r="AV21" s="335">
        <f t="shared" si="7"/>
        <v>8.4162657351874941</v>
      </c>
      <c r="AW21" s="335">
        <f t="shared" si="7"/>
        <v>8.3890577507598891</v>
      </c>
      <c r="AX21" s="335">
        <f t="shared" si="7"/>
        <v>9.084688726864826</v>
      </c>
      <c r="AY21" s="335">
        <f t="shared" si="7"/>
        <v>8.7538175199745041</v>
      </c>
      <c r="AZ21" s="335">
        <f t="shared" si="7"/>
        <v>9.6594239897127636</v>
      </c>
      <c r="BA21" s="335">
        <f t="shared" si="7"/>
        <v>4.0723240614599376</v>
      </c>
      <c r="BB21" s="335">
        <f t="shared" si="7"/>
        <v>3.6619414917854982</v>
      </c>
      <c r="BC21" s="335">
        <f t="shared" si="7"/>
        <v>4.354185148775997</v>
      </c>
      <c r="BD21" s="335">
        <f t="shared" si="7"/>
        <v>4.3065352419027363</v>
      </c>
      <c r="BE21" s="335">
        <f t="shared" si="7"/>
        <v>8.1348390507518786</v>
      </c>
      <c r="BF21" s="335">
        <f t="shared" si="7"/>
        <v>6.0914911965016927</v>
      </c>
      <c r="BG21" s="335">
        <f t="shared" si="7"/>
        <v>5.1157819280347212</v>
      </c>
      <c r="BH21" s="335">
        <f t="shared" si="7"/>
        <v>-2.1505769172222529</v>
      </c>
      <c r="BI21" s="335">
        <f t="shared" si="7"/>
        <v>-11.010373172871695</v>
      </c>
      <c r="BJ21" s="335">
        <f t="shared" si="7"/>
        <v>-4.7703291401240477</v>
      </c>
      <c r="BK21" s="335">
        <f t="shared" si="7"/>
        <v>-1.8922510959195904</v>
      </c>
      <c r="BL21" s="335">
        <f t="shared" si="7"/>
        <v>-1.490906369283735</v>
      </c>
      <c r="BM21" s="335">
        <f t="shared" si="7"/>
        <v>2.4586302785333203</v>
      </c>
      <c r="BN21" s="335">
        <f t="shared" si="7"/>
        <v>4.4373915493793277</v>
      </c>
      <c r="BO21" s="335">
        <f t="shared" si="7"/>
        <v>3.8604637952825271</v>
      </c>
      <c r="BP21" s="335">
        <f t="shared" si="7"/>
        <v>5.5887882413262702</v>
      </c>
      <c r="BQ21" s="335">
        <f t="shared" si="7"/>
        <v>3.3395921010035607</v>
      </c>
      <c r="BR21" s="335">
        <f t="shared" si="7"/>
        <v>5.3343190817502801</v>
      </c>
      <c r="BT21" s="335">
        <f t="shared" si="4"/>
        <v>3.5607349311813183</v>
      </c>
      <c r="BU21" s="335">
        <f t="shared" si="5"/>
        <v>4.0272490302189139</v>
      </c>
      <c r="BV21" s="335">
        <f t="shared" si="6"/>
        <v>-0.46651409903759555</v>
      </c>
      <c r="CA21" s="58" t="s">
        <v>1173</v>
      </c>
      <c r="CB21" s="58">
        <f t="shared" si="0"/>
        <v>-4.4339021638403722</v>
      </c>
    </row>
    <row r="22" spans="1:80">
      <c r="J22" s="333" t="str">
        <f t="shared" si="1"/>
        <v>Luxembourg</v>
      </c>
      <c r="K22" s="333"/>
      <c r="L22" s="333"/>
      <c r="M22" s="335">
        <f t="shared" ref="M22:BR24" si="8">M10/L10*100-100</f>
        <v>5.6508577194752831</v>
      </c>
      <c r="N22" s="335">
        <f t="shared" si="8"/>
        <v>5.1914662046600455</v>
      </c>
      <c r="O22" s="335">
        <f t="shared" si="8"/>
        <v>7.8916204322020604</v>
      </c>
      <c r="P22" s="335">
        <f t="shared" si="8"/>
        <v>12.232629369466025</v>
      </c>
      <c r="Q22" s="335">
        <f t="shared" si="8"/>
        <v>-2.9072107720543841</v>
      </c>
      <c r="R22" s="335">
        <f t="shared" si="8"/>
        <v>-5.852023138690754E-2</v>
      </c>
      <c r="S22" s="335">
        <f t="shared" si="8"/>
        <v>-1.9349940247456345</v>
      </c>
      <c r="T22" s="335">
        <f t="shared" si="8"/>
        <v>1.9782142928044237</v>
      </c>
      <c r="U22" s="335">
        <f t="shared" si="8"/>
        <v>6.3920082301692105</v>
      </c>
      <c r="V22" s="335">
        <f t="shared" si="8"/>
        <v>6.2191050456597878</v>
      </c>
      <c r="W22" s="335">
        <f t="shared" si="8"/>
        <v>6.6069750893452266</v>
      </c>
      <c r="X22" s="335">
        <f t="shared" si="8"/>
        <v>5.3711730143676277</v>
      </c>
      <c r="Y22" s="335">
        <f t="shared" si="8"/>
        <v>7.1980550388154825</v>
      </c>
      <c r="Z22" s="335">
        <f t="shared" si="8"/>
        <v>0.84148648306626228</v>
      </c>
      <c r="AA22" s="335">
        <f t="shared" si="8"/>
        <v>1.3500713665271462</v>
      </c>
      <c r="AB22" s="335">
        <f t="shared" si="8"/>
        <v>1.1687525840683435</v>
      </c>
      <c r="AC22" s="335">
        <f t="shared" si="8"/>
        <v>1.8028507177878907</v>
      </c>
      <c r="AD22" s="335">
        <f t="shared" si="8"/>
        <v>2.3078459024654023</v>
      </c>
      <c r="AE22" s="335">
        <f t="shared" si="8"/>
        <v>3.3813285593564046</v>
      </c>
      <c r="AF22" s="335">
        <f t="shared" si="8"/>
        <v>5.228074683957189</v>
      </c>
      <c r="AG22" s="335">
        <f t="shared" si="8"/>
        <v>-0.66558709929516624</v>
      </c>
      <c r="AH22" s="335">
        <f t="shared" si="8"/>
        <v>0.35790676079724904</v>
      </c>
      <c r="AI22" s="335">
        <f t="shared" si="8"/>
        <v>-2.1957500214355008</v>
      </c>
      <c r="AJ22" s="335">
        <f t="shared" si="8"/>
        <v>1.2829244936749689</v>
      </c>
      <c r="AK22" s="335">
        <f t="shared" si="8"/>
        <v>-3.6524954914511909E-2</v>
      </c>
      <c r="AL22" s="335">
        <f t="shared" si="8"/>
        <v>9.6897860225776213</v>
      </c>
      <c r="AM22" s="335">
        <f t="shared" si="8"/>
        <v>8.4003376165761665</v>
      </c>
      <c r="AN22" s="335">
        <f t="shared" si="8"/>
        <v>6.9518455536661037</v>
      </c>
      <c r="AO22" s="335">
        <f t="shared" si="8"/>
        <v>5.9530997824910941</v>
      </c>
      <c r="AP22" s="335">
        <f t="shared" si="8"/>
        <v>4.2017993587842142</v>
      </c>
      <c r="AQ22" s="335">
        <f t="shared" si="8"/>
        <v>8.6231667976903736</v>
      </c>
      <c r="AR22" s="335">
        <f t="shared" si="8"/>
        <v>-4.6981532318442731</v>
      </c>
      <c r="AS22" s="335">
        <f t="shared" si="8"/>
        <v>7.1073088148069701</v>
      </c>
      <c r="AT22" s="335">
        <f t="shared" si="8"/>
        <v>2.3702646965701746</v>
      </c>
      <c r="AU22" s="335">
        <f t="shared" si="8"/>
        <v>1.5798514605266973</v>
      </c>
      <c r="AV22" s="335">
        <f t="shared" si="8"/>
        <v>1.1444770795996533</v>
      </c>
      <c r="AW22" s="335">
        <f t="shared" si="8"/>
        <v>3.5778127491614242</v>
      </c>
      <c r="AX22" s="335">
        <f t="shared" si="8"/>
        <v>4.6429465118288391</v>
      </c>
      <c r="AY22" s="335">
        <f t="shared" si="8"/>
        <v>9.5539574208443554</v>
      </c>
      <c r="AZ22" s="335">
        <f t="shared" si="8"/>
        <v>1.6656054649360641</v>
      </c>
      <c r="BA22" s="335">
        <f t="shared" si="8"/>
        <v>5.2193842625621159</v>
      </c>
      <c r="BB22" s="335">
        <f t="shared" si="8"/>
        <v>3.7205757142785245</v>
      </c>
      <c r="BC22" s="335">
        <f t="shared" si="8"/>
        <v>2.2643874729329809</v>
      </c>
      <c r="BD22" s="335">
        <f t="shared" si="8"/>
        <v>2.8144482775576591</v>
      </c>
      <c r="BE22" s="335">
        <f t="shared" si="8"/>
        <v>0.30218438659463231</v>
      </c>
      <c r="BF22" s="335">
        <f t="shared" si="8"/>
        <v>2.6920585047893013</v>
      </c>
      <c r="BG22" s="335">
        <f t="shared" si="8"/>
        <v>5.3158792934209202</v>
      </c>
      <c r="BH22" s="335">
        <f t="shared" si="8"/>
        <v>4.3232345577219036</v>
      </c>
      <c r="BI22" s="335">
        <f t="shared" si="8"/>
        <v>-2.2651605386146372</v>
      </c>
      <c r="BJ22" s="335">
        <f t="shared" si="8"/>
        <v>1.8582087004676708</v>
      </c>
      <c r="BK22" s="335">
        <f t="shared" si="8"/>
        <v>4.5351530498249986</v>
      </c>
      <c r="BL22" s="335">
        <f t="shared" si="8"/>
        <v>3.9721614555781315</v>
      </c>
      <c r="BM22" s="335">
        <f t="shared" si="8"/>
        <v>2.2220905042085661</v>
      </c>
      <c r="BN22" s="335">
        <f t="shared" si="8"/>
        <v>5.0813980263102678</v>
      </c>
      <c r="BO22" s="335">
        <f t="shared" si="8"/>
        <v>-0.73377552306025962</v>
      </c>
      <c r="BP22" s="335">
        <f t="shared" si="8"/>
        <v>4.2933984544446702</v>
      </c>
      <c r="BQ22" s="335">
        <f t="shared" si="8"/>
        <v>3.3031021635256081</v>
      </c>
      <c r="BR22" s="335">
        <f t="shared" si="8"/>
        <v>2.2029073856136137</v>
      </c>
      <c r="BT22" s="335">
        <f t="shared" si="4"/>
        <v>3.3886293298483818</v>
      </c>
      <c r="BU22" s="335">
        <f t="shared" si="5"/>
        <v>3.3834976643422885</v>
      </c>
      <c r="BV22" s="335">
        <f t="shared" si="6"/>
        <v>5.1316655060933414E-3</v>
      </c>
      <c r="CA22" s="58" t="s">
        <v>1143</v>
      </c>
      <c r="CB22" s="58">
        <f t="shared" si="0"/>
        <v>-4.5471080392870249</v>
      </c>
    </row>
    <row r="23" spans="1:80">
      <c r="J23" s="333" t="str">
        <f t="shared" si="1"/>
        <v>Netherlands</v>
      </c>
      <c r="K23" s="333"/>
      <c r="L23" s="333"/>
      <c r="M23" s="335">
        <f t="shared" si="8"/>
        <v>4.8255922656421859</v>
      </c>
      <c r="N23" s="335">
        <f t="shared" si="8"/>
        <v>4.8496018631655602</v>
      </c>
      <c r="O23" s="335">
        <f t="shared" si="8"/>
        <v>5.1903790765837527</v>
      </c>
      <c r="P23" s="335">
        <f t="shared" si="8"/>
        <v>7.7692395391085967</v>
      </c>
      <c r="Q23" s="335">
        <f t="shared" si="8"/>
        <v>5.6753128404736515</v>
      </c>
      <c r="R23" s="335">
        <f t="shared" si="8"/>
        <v>4.0205852397367465</v>
      </c>
      <c r="S23" s="335">
        <f t="shared" si="8"/>
        <v>5.5536464748694385</v>
      </c>
      <c r="T23" s="335">
        <f t="shared" si="8"/>
        <v>6.8676118479993136</v>
      </c>
      <c r="U23" s="335">
        <f t="shared" si="8"/>
        <v>4.5954659244184626</v>
      </c>
      <c r="V23" s="335">
        <f t="shared" si="8"/>
        <v>8.1102012101244867</v>
      </c>
      <c r="W23" s="335">
        <f t="shared" si="8"/>
        <v>3.806046619765624</v>
      </c>
      <c r="X23" s="335">
        <f t="shared" si="8"/>
        <v>0.81992565091005076</v>
      </c>
      <c r="Y23" s="335">
        <f t="shared" si="8"/>
        <v>3.7362752749646688</v>
      </c>
      <c r="Z23" s="335">
        <f t="shared" si="8"/>
        <v>0.90441101488465847</v>
      </c>
      <c r="AA23" s="335">
        <f t="shared" si="8"/>
        <v>2.0879715649886492</v>
      </c>
      <c r="AB23" s="335">
        <f t="shared" si="8"/>
        <v>4.1059697831539808</v>
      </c>
      <c r="AC23" s="335">
        <f t="shared" si="8"/>
        <v>4.6703430224490461</v>
      </c>
      <c r="AD23" s="335">
        <f t="shared" si="8"/>
        <v>3.6805320025194987</v>
      </c>
      <c r="AE23" s="335">
        <f t="shared" si="8"/>
        <v>1.1840389536970548</v>
      </c>
      <c r="AF23" s="335">
        <f t="shared" si="8"/>
        <v>1.956100397480725</v>
      </c>
      <c r="AG23" s="335">
        <f t="shared" si="8"/>
        <v>-2.7658203717288927</v>
      </c>
      <c r="AH23" s="335">
        <f t="shared" si="8"/>
        <v>-0.90476920717679832</v>
      </c>
      <c r="AI23" s="335">
        <f t="shared" si="8"/>
        <v>1.9029783988706299</v>
      </c>
      <c r="AJ23" s="335">
        <f t="shared" si="8"/>
        <v>1.6440071304171937</v>
      </c>
      <c r="AK23" s="335">
        <f t="shared" si="8"/>
        <v>3.3524974862809245</v>
      </c>
      <c r="AL23" s="335">
        <f t="shared" si="8"/>
        <v>3.0905310875337904</v>
      </c>
      <c r="AM23" s="335">
        <f t="shared" si="8"/>
        <v>2.3918376185697809</v>
      </c>
      <c r="AN23" s="335">
        <f t="shared" si="8"/>
        <v>3.316942775196253</v>
      </c>
      <c r="AO23" s="335">
        <f t="shared" si="8"/>
        <v>2.7765543242719559</v>
      </c>
      <c r="AP23" s="335">
        <f t="shared" si="8"/>
        <v>3.3252875805629571</v>
      </c>
      <c r="AQ23" s="335">
        <f t="shared" si="8"/>
        <v>2.3349132561041728</v>
      </c>
      <c r="AR23" s="335">
        <f t="shared" si="8"/>
        <v>1.4085550846476309</v>
      </c>
      <c r="AS23" s="335">
        <f t="shared" si="8"/>
        <v>0.58956853956306077</v>
      </c>
      <c r="AT23" s="335">
        <f t="shared" si="8"/>
        <v>1.9948124181084097</v>
      </c>
      <c r="AU23" s="335">
        <f t="shared" si="8"/>
        <v>3.3293282132432154</v>
      </c>
      <c r="AV23" s="335">
        <f t="shared" si="8"/>
        <v>3.8415249482498979</v>
      </c>
      <c r="AW23" s="335">
        <f t="shared" si="8"/>
        <v>4.4587251380623343</v>
      </c>
      <c r="AX23" s="335">
        <f t="shared" si="8"/>
        <v>5.5190459892547921</v>
      </c>
      <c r="AY23" s="335">
        <f t="shared" si="8"/>
        <v>6.0573696697578896</v>
      </c>
      <c r="AZ23" s="335">
        <f t="shared" si="8"/>
        <v>3.2623042816585297</v>
      </c>
      <c r="BA23" s="335">
        <f t="shared" si="8"/>
        <v>2.4027801222557059</v>
      </c>
      <c r="BB23" s="335">
        <f t="shared" si="8"/>
        <v>0.63795948438880146</v>
      </c>
      <c r="BC23" s="335">
        <f t="shared" si="8"/>
        <v>0.1981865632993447</v>
      </c>
      <c r="BD23" s="335">
        <f t="shared" si="8"/>
        <v>0.33508203499832234</v>
      </c>
      <c r="BE23" s="335">
        <f t="shared" si="8"/>
        <v>1.501543288661793</v>
      </c>
      <c r="BF23" s="335">
        <f t="shared" si="8"/>
        <v>3.4989334911382741</v>
      </c>
      <c r="BG23" s="335">
        <f t="shared" si="8"/>
        <v>5.1628489196768896</v>
      </c>
      <c r="BH23" s="335">
        <f t="shared" si="8"/>
        <v>0.50477186837328247</v>
      </c>
      <c r="BI23" s="335">
        <f t="shared" si="8"/>
        <v>-1.8148544680427392</v>
      </c>
      <c r="BJ23" s="335">
        <f t="shared" si="8"/>
        <v>-1.2443545053646403</v>
      </c>
      <c r="BK23" s="335">
        <f t="shared" si="8"/>
        <v>0.97286489281025013</v>
      </c>
      <c r="BL23" s="335">
        <f t="shared" si="8"/>
        <v>-2.2814893681951247</v>
      </c>
      <c r="BM23" s="335">
        <f t="shared" si="8"/>
        <v>-0.81238494943411865</v>
      </c>
      <c r="BN23" s="335">
        <f t="shared" si="8"/>
        <v>-0.14240120511897203</v>
      </c>
      <c r="BO23" s="335">
        <f t="shared" si="8"/>
        <v>6.7461053583017758</v>
      </c>
      <c r="BP23" s="335">
        <f t="shared" si="8"/>
        <v>-0.83450294038637196</v>
      </c>
      <c r="BQ23" s="335">
        <f t="shared" si="8"/>
        <v>2.5863165975324165</v>
      </c>
      <c r="BR23" s="335">
        <f t="shared" si="8"/>
        <v>2.624768403736752</v>
      </c>
      <c r="BT23" s="335">
        <f t="shared" si="4"/>
        <v>2.6789244571899222</v>
      </c>
      <c r="BU23" s="335">
        <f t="shared" si="5"/>
        <v>2.4723983913361742</v>
      </c>
      <c r="BV23" s="335">
        <f t="shared" si="6"/>
        <v>0.206526065853748</v>
      </c>
      <c r="CA23" s="58" t="s">
        <v>1149</v>
      </c>
      <c r="CB23" s="58">
        <f t="shared" si="0"/>
        <v>-6.1241249189818348</v>
      </c>
    </row>
    <row r="24" spans="1:80">
      <c r="J24" s="333" t="str">
        <f t="shared" si="1"/>
        <v>Portugal</v>
      </c>
      <c r="K24" s="333"/>
      <c r="L24" s="333"/>
      <c r="M24" s="335">
        <f t="shared" si="8"/>
        <v>9.1631547696630093</v>
      </c>
      <c r="N24" s="335">
        <f t="shared" si="8"/>
        <v>4.2389548709342648</v>
      </c>
      <c r="O24" s="335">
        <f t="shared" si="8"/>
        <v>2.4225724958160271</v>
      </c>
      <c r="P24" s="335">
        <f t="shared" si="8"/>
        <v>5.5925916721547821</v>
      </c>
      <c r="Q24" s="335">
        <f t="shared" si="8"/>
        <v>10.227971439582717</v>
      </c>
      <c r="R24" s="335">
        <f t="shared" si="8"/>
        <v>7.4840462585106735</v>
      </c>
      <c r="S24" s="335">
        <f t="shared" si="8"/>
        <v>4.2409328612081083</v>
      </c>
      <c r="T24" s="335">
        <f t="shared" si="8"/>
        <v>6.8049557286021525</v>
      </c>
      <c r="U24" s="335">
        <f t="shared" si="8"/>
        <v>1.627026255453174</v>
      </c>
      <c r="V24" s="335">
        <f t="shared" si="8"/>
        <v>8.0419787604326842</v>
      </c>
      <c r="W24" s="335">
        <f t="shared" si="8"/>
        <v>12.086865202933964</v>
      </c>
      <c r="X24" s="335">
        <f t="shared" si="8"/>
        <v>9.4895497882411632</v>
      </c>
      <c r="Y24" s="335">
        <f t="shared" si="8"/>
        <v>7.2686375214964016</v>
      </c>
      <c r="Z24" s="335">
        <f t="shared" si="8"/>
        <v>8.5889835608237206</v>
      </c>
      <c r="AA24" s="335">
        <f t="shared" si="8"/>
        <v>-9.0388632326820471</v>
      </c>
      <c r="AB24" s="335">
        <f t="shared" si="8"/>
        <v>-0.31852457044486471</v>
      </c>
      <c r="AC24" s="335">
        <f t="shared" si="8"/>
        <v>7.7188528443817574</v>
      </c>
      <c r="AD24" s="335">
        <f t="shared" si="8"/>
        <v>3.3310346633612369</v>
      </c>
      <c r="AE24" s="335">
        <f t="shared" si="8"/>
        <v>8.8554734248504019</v>
      </c>
      <c r="AF24" s="335">
        <f t="shared" si="8"/>
        <v>4.421286535790145</v>
      </c>
      <c r="AG24" s="335">
        <f t="shared" si="8"/>
        <v>6.2284397067366513</v>
      </c>
      <c r="AH24" s="335">
        <f t="shared" si="8"/>
        <v>2.1517864118197849</v>
      </c>
      <c r="AI24" s="335">
        <f t="shared" si="8"/>
        <v>-0.51411592948940665</v>
      </c>
      <c r="AJ24" s="335">
        <f t="shared" si="8"/>
        <v>-3.315537717870086</v>
      </c>
      <c r="AK24" s="335">
        <f t="shared" si="8"/>
        <v>1.1381733688080544</v>
      </c>
      <c r="AL24" s="335">
        <f t="shared" si="8"/>
        <v>6.1134141462023734</v>
      </c>
      <c r="AM24" s="335">
        <f t="shared" si="8"/>
        <v>10.974181713235566</v>
      </c>
      <c r="AN24" s="335">
        <f t="shared" si="8"/>
        <v>10.390342814154991</v>
      </c>
      <c r="AO24" s="335">
        <f t="shared" si="8"/>
        <v>4.5288175736968554</v>
      </c>
      <c r="AP24" s="335">
        <f t="shared" si="8"/>
        <v>7.3509335032731542</v>
      </c>
      <c r="AQ24" s="335">
        <f t="shared" si="8"/>
        <v>7.7018303792275589</v>
      </c>
      <c r="AR24" s="335">
        <f t="shared" si="8"/>
        <v>4.2773611524997648</v>
      </c>
      <c r="AS24" s="335">
        <f t="shared" si="8"/>
        <v>-1.7839083686910868</v>
      </c>
      <c r="AT24" s="335">
        <f t="shared" si="8"/>
        <v>1.0101385768363826</v>
      </c>
      <c r="AU24" s="335">
        <f t="shared" si="8"/>
        <v>2.3310127646917209</v>
      </c>
      <c r="AV24" s="335">
        <f t="shared" si="8"/>
        <v>3.7615781159938706</v>
      </c>
      <c r="AW24" s="335">
        <f t="shared" si="8"/>
        <v>5.6453318193716768</v>
      </c>
      <c r="AX24" s="335">
        <f t="shared" si="8"/>
        <v>6.7908409405683159</v>
      </c>
      <c r="AY24" s="335">
        <f t="shared" si="8"/>
        <v>5.1499458506272902</v>
      </c>
      <c r="AZ24" s="335">
        <f t="shared" si="8"/>
        <v>3.9061138775023778</v>
      </c>
      <c r="BA24" s="335">
        <f t="shared" si="8"/>
        <v>1.3946132834391705</v>
      </c>
      <c r="BB24" s="335">
        <f t="shared" si="8"/>
        <v>0.36508799159172156</v>
      </c>
      <c r="BC24" s="335">
        <f t="shared" si="8"/>
        <v>-1.6293583710318984</v>
      </c>
      <c r="BD24" s="335">
        <f t="shared" si="8"/>
        <v>2.0899386060904561</v>
      </c>
      <c r="BE24" s="335">
        <f t="shared" si="8"/>
        <v>1.4646741873101092</v>
      </c>
      <c r="BF24" s="335">
        <f t="shared" si="8"/>
        <v>0.68083263826237328</v>
      </c>
      <c r="BG24" s="335">
        <f t="shared" si="8"/>
        <v>2.293967938974049</v>
      </c>
      <c r="BH24" s="335">
        <f t="shared" si="8"/>
        <v>0.98945262202106221</v>
      </c>
      <c r="BI24" s="335">
        <f t="shared" si="8"/>
        <v>-2.531916177648398</v>
      </c>
      <c r="BJ24" s="335">
        <f t="shared" si="8"/>
        <v>1.0282447218240094</v>
      </c>
      <c r="BK24" s="335">
        <f t="shared" si="8"/>
        <v>-5.3545088523336943</v>
      </c>
      <c r="BL24" s="335">
        <f t="shared" si="8"/>
        <v>-7.0407084774298454</v>
      </c>
      <c r="BM24" s="335">
        <f t="shared" si="8"/>
        <v>-1.9610111849480489</v>
      </c>
      <c r="BN24" s="335">
        <f t="shared" si="8"/>
        <v>1.7538419296295444</v>
      </c>
      <c r="BO24" s="335">
        <f t="shared" si="8"/>
        <v>2.6309544873277986</v>
      </c>
      <c r="BP24" s="335">
        <f t="shared" si="8"/>
        <v>2.088977888431387</v>
      </c>
      <c r="BQ24" s="335">
        <f t="shared" si="8"/>
        <v>2.9951919465528505</v>
      </c>
      <c r="BR24" s="335">
        <f t="shared" si="8"/>
        <v>2.5409587503420425</v>
      </c>
      <c r="BT24" s="335">
        <f t="shared" si="4"/>
        <v>3.4462654392881014</v>
      </c>
      <c r="BU24" s="335">
        <f t="shared" si="5"/>
        <v>4.4137062638194067</v>
      </c>
      <c r="BV24" s="335">
        <f t="shared" si="6"/>
        <v>-0.96744082453130531</v>
      </c>
      <c r="CA24" s="58" t="s">
        <v>1155</v>
      </c>
      <c r="CB24" s="58">
        <f t="shared" si="0"/>
        <v>-6.2913993319270531</v>
      </c>
    </row>
    <row r="25" spans="1:80">
      <c r="J25" s="334" t="s">
        <v>1120</v>
      </c>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CA25" s="58" t="s">
        <v>1177</v>
      </c>
      <c r="CB25" s="58">
        <f t="shared" si="0"/>
        <v>-8.6456881385576452</v>
      </c>
    </row>
    <row r="26" spans="1:80">
      <c r="J26" s="334"/>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CA26" s="58" t="s">
        <v>1157</v>
      </c>
      <c r="CB26" s="58">
        <f t="shared" si="0"/>
        <v>-12.400470066710895</v>
      </c>
    </row>
    <row r="27" spans="1:80">
      <c r="J27" s="333" t="str">
        <f t="shared" ref="J27:J35" si="9">J16</f>
        <v>Austria</v>
      </c>
      <c r="K27" s="333"/>
      <c r="L27" s="333"/>
      <c r="M27" s="333" t="str">
        <f t="shared" ref="M27:BG32" si="10">IF(M16&lt;$BV16,1,"")</f>
        <v/>
      </c>
      <c r="N27" s="333" t="str">
        <f t="shared" si="10"/>
        <v/>
      </c>
      <c r="O27" s="333" t="str">
        <f t="shared" si="10"/>
        <v/>
      </c>
      <c r="P27" s="333" t="str">
        <f t="shared" si="10"/>
        <v/>
      </c>
      <c r="Q27" s="333" t="str">
        <f t="shared" si="10"/>
        <v/>
      </c>
      <c r="R27" s="333" t="str">
        <f t="shared" si="10"/>
        <v/>
      </c>
      <c r="S27" s="333" t="str">
        <f t="shared" si="10"/>
        <v/>
      </c>
      <c r="T27" s="333" t="str">
        <f t="shared" si="10"/>
        <v/>
      </c>
      <c r="U27" s="333" t="str">
        <f t="shared" si="10"/>
        <v/>
      </c>
      <c r="V27" s="333" t="str">
        <f t="shared" si="10"/>
        <v/>
      </c>
      <c r="W27" s="333" t="str">
        <f t="shared" si="10"/>
        <v/>
      </c>
      <c r="X27" s="333" t="str">
        <f t="shared" si="10"/>
        <v/>
      </c>
      <c r="Y27" s="333" t="str">
        <f t="shared" si="10"/>
        <v/>
      </c>
      <c r="Z27" s="333" t="str">
        <f t="shared" si="10"/>
        <v/>
      </c>
      <c r="AA27" s="333" t="str">
        <f t="shared" si="10"/>
        <v/>
      </c>
      <c r="AB27" s="333" t="str">
        <f t="shared" si="10"/>
        <v/>
      </c>
      <c r="AC27" s="333" t="str">
        <f t="shared" si="10"/>
        <v/>
      </c>
      <c r="AD27" s="333">
        <f t="shared" si="10"/>
        <v>1</v>
      </c>
      <c r="AE27" s="333" t="str">
        <f t="shared" si="10"/>
        <v/>
      </c>
      <c r="AF27" s="333" t="str">
        <f t="shared" si="10"/>
        <v/>
      </c>
      <c r="AG27" s="333" t="str">
        <f t="shared" si="10"/>
        <v/>
      </c>
      <c r="AH27" s="333">
        <f t="shared" si="10"/>
        <v>1</v>
      </c>
      <c r="AI27" s="333" t="str">
        <f t="shared" si="10"/>
        <v/>
      </c>
      <c r="AJ27" s="333">
        <f t="shared" si="10"/>
        <v>1</v>
      </c>
      <c r="AK27" s="333" t="str">
        <f t="shared" si="10"/>
        <v/>
      </c>
      <c r="AL27" s="333" t="str">
        <f t="shared" si="10"/>
        <v/>
      </c>
      <c r="AM27" s="333" t="str">
        <f t="shared" si="10"/>
        <v/>
      </c>
      <c r="AN27" s="333" t="str">
        <f t="shared" si="10"/>
        <v/>
      </c>
      <c r="AO27" s="333" t="str">
        <f t="shared" si="10"/>
        <v/>
      </c>
      <c r="AP27" s="333" t="str">
        <f t="shared" si="10"/>
        <v/>
      </c>
      <c r="AQ27" s="333" t="str">
        <f t="shared" si="10"/>
        <v/>
      </c>
      <c r="AR27" s="333" t="str">
        <f t="shared" si="10"/>
        <v/>
      </c>
      <c r="AS27" s="333" t="str">
        <f t="shared" si="10"/>
        <v/>
      </c>
      <c r="AT27" s="333" t="str">
        <f t="shared" si="10"/>
        <v/>
      </c>
      <c r="AU27" s="333" t="str">
        <f t="shared" si="10"/>
        <v/>
      </c>
      <c r="AV27" s="333" t="str">
        <f t="shared" si="10"/>
        <v/>
      </c>
      <c r="AW27" s="333" t="str">
        <f t="shared" si="10"/>
        <v/>
      </c>
      <c r="AX27" s="333" t="str">
        <f t="shared" si="10"/>
        <v/>
      </c>
      <c r="AY27" s="333" t="str">
        <f t="shared" si="10"/>
        <v/>
      </c>
      <c r="AZ27" s="333" t="str">
        <f t="shared" si="10"/>
        <v/>
      </c>
      <c r="BA27" s="333">
        <f t="shared" si="10"/>
        <v>1</v>
      </c>
      <c r="BB27" s="333">
        <f t="shared" si="10"/>
        <v>1</v>
      </c>
      <c r="BC27" s="333" t="str">
        <f t="shared" si="10"/>
        <v/>
      </c>
      <c r="BD27" s="333" t="str">
        <f t="shared" si="10"/>
        <v/>
      </c>
      <c r="BE27" s="333" t="str">
        <f t="shared" si="10"/>
        <v/>
      </c>
      <c r="BF27" s="333" t="str">
        <f t="shared" si="10"/>
        <v/>
      </c>
      <c r="BG27" s="333" t="str">
        <f t="shared" si="10"/>
        <v/>
      </c>
      <c r="BH27" s="333" t="str">
        <f>IF(BH16&lt;$BV16,1,"")</f>
        <v/>
      </c>
      <c r="BI27" s="333">
        <f t="shared" ref="BI27:BR27" si="11">IF(BI16&lt;$BV16,1,"")</f>
        <v>1</v>
      </c>
      <c r="BJ27" s="333">
        <f t="shared" si="11"/>
        <v>1</v>
      </c>
      <c r="BK27" s="333" t="str">
        <f t="shared" si="11"/>
        <v/>
      </c>
      <c r="BL27" s="333" t="str">
        <f t="shared" si="11"/>
        <v/>
      </c>
      <c r="BM27" s="333">
        <f t="shared" si="11"/>
        <v>1</v>
      </c>
      <c r="BN27" s="333">
        <f t="shared" si="11"/>
        <v>1</v>
      </c>
      <c r="BO27" s="333" t="str">
        <f t="shared" si="11"/>
        <v/>
      </c>
      <c r="BP27" s="333" t="str">
        <f t="shared" si="11"/>
        <v/>
      </c>
      <c r="BQ27" s="333" t="str">
        <f t="shared" si="11"/>
        <v/>
      </c>
      <c r="BR27" s="333" t="str">
        <f t="shared" si="11"/>
        <v/>
      </c>
      <c r="CA27" s="58" t="s">
        <v>1154</v>
      </c>
      <c r="CB27" s="58">
        <f t="shared" si="0"/>
        <v>-14.619599204756511</v>
      </c>
    </row>
    <row r="28" spans="1:80">
      <c r="J28" s="333" t="str">
        <f t="shared" si="9"/>
        <v>Belgium</v>
      </c>
      <c r="K28" s="333"/>
      <c r="L28" s="333"/>
      <c r="M28" s="333" t="str">
        <f t="shared" si="10"/>
        <v/>
      </c>
      <c r="N28" s="333" t="str">
        <f t="shared" si="10"/>
        <v/>
      </c>
      <c r="O28" s="333" t="str">
        <f t="shared" si="10"/>
        <v/>
      </c>
      <c r="P28" s="333" t="str">
        <f t="shared" si="10"/>
        <v/>
      </c>
      <c r="Q28" s="333" t="str">
        <f t="shared" si="10"/>
        <v/>
      </c>
      <c r="R28" s="333" t="str">
        <f t="shared" si="10"/>
        <v/>
      </c>
      <c r="S28" s="333" t="str">
        <f t="shared" si="10"/>
        <v/>
      </c>
      <c r="T28" s="333" t="str">
        <f t="shared" si="10"/>
        <v/>
      </c>
      <c r="U28" s="333" t="str">
        <f t="shared" si="10"/>
        <v/>
      </c>
      <c r="V28" s="333" t="str">
        <f t="shared" si="10"/>
        <v/>
      </c>
      <c r="W28" s="333" t="str">
        <f t="shared" si="10"/>
        <v/>
      </c>
      <c r="X28" s="333" t="str">
        <f t="shared" si="10"/>
        <v/>
      </c>
      <c r="Y28" s="333" t="str">
        <f t="shared" si="10"/>
        <v/>
      </c>
      <c r="Z28" s="333" t="str">
        <f t="shared" si="10"/>
        <v/>
      </c>
      <c r="AA28" s="333" t="str">
        <f t="shared" si="10"/>
        <v/>
      </c>
      <c r="AB28" s="333" t="str">
        <f t="shared" si="10"/>
        <v/>
      </c>
      <c r="AC28" s="333" t="str">
        <f t="shared" si="10"/>
        <v/>
      </c>
      <c r="AD28" s="333" t="str">
        <f t="shared" si="10"/>
        <v/>
      </c>
      <c r="AE28" s="333" t="str">
        <f t="shared" si="10"/>
        <v/>
      </c>
      <c r="AF28" s="333" t="str">
        <f t="shared" si="10"/>
        <v/>
      </c>
      <c r="AG28" s="333">
        <f t="shared" si="10"/>
        <v>1</v>
      </c>
      <c r="AH28" s="333">
        <f t="shared" si="10"/>
        <v>1</v>
      </c>
      <c r="AI28" s="333">
        <f t="shared" si="10"/>
        <v>1</v>
      </c>
      <c r="AJ28" s="333" t="str">
        <f t="shared" si="10"/>
        <v/>
      </c>
      <c r="AK28" s="333" t="str">
        <f t="shared" si="10"/>
        <v/>
      </c>
      <c r="AL28" s="333" t="str">
        <f t="shared" si="10"/>
        <v/>
      </c>
      <c r="AM28" s="333" t="str">
        <f t="shared" si="10"/>
        <v/>
      </c>
      <c r="AN28" s="333" t="str">
        <f t="shared" si="10"/>
        <v/>
      </c>
      <c r="AO28" s="333" t="str">
        <f t="shared" si="10"/>
        <v/>
      </c>
      <c r="AP28" s="333" t="str">
        <f t="shared" si="10"/>
        <v/>
      </c>
      <c r="AQ28" s="333" t="str">
        <f t="shared" si="10"/>
        <v/>
      </c>
      <c r="AR28" s="333" t="str">
        <f t="shared" si="10"/>
        <v/>
      </c>
      <c r="AS28" s="333">
        <f t="shared" si="10"/>
        <v>1</v>
      </c>
      <c r="AT28" s="333" t="str">
        <f t="shared" si="10"/>
        <v/>
      </c>
      <c r="AU28" s="333" t="str">
        <f t="shared" si="10"/>
        <v/>
      </c>
      <c r="AV28" s="333" t="str">
        <f t="shared" si="10"/>
        <v/>
      </c>
      <c r="AW28" s="333" t="str">
        <f t="shared" si="10"/>
        <v/>
      </c>
      <c r="AX28" s="333" t="str">
        <f t="shared" si="10"/>
        <v/>
      </c>
      <c r="AY28" s="333" t="str">
        <f t="shared" si="10"/>
        <v/>
      </c>
      <c r="AZ28" s="333" t="str">
        <f t="shared" si="10"/>
        <v/>
      </c>
      <c r="BA28" s="333" t="str">
        <f t="shared" si="10"/>
        <v/>
      </c>
      <c r="BB28" s="333">
        <f t="shared" si="10"/>
        <v>1</v>
      </c>
      <c r="BC28" s="333">
        <f t="shared" si="10"/>
        <v>1</v>
      </c>
      <c r="BD28" s="333" t="str">
        <f t="shared" si="10"/>
        <v/>
      </c>
      <c r="BE28" s="333" t="str">
        <f t="shared" si="10"/>
        <v/>
      </c>
      <c r="BF28" s="333" t="str">
        <f t="shared" si="10"/>
        <v/>
      </c>
      <c r="BG28" s="333" t="str">
        <f t="shared" si="10"/>
        <v/>
      </c>
      <c r="BH28" s="333" t="str">
        <f t="shared" ref="BH28:BR31" si="12">IF(BH17&lt;$BV17,1,"")</f>
        <v/>
      </c>
      <c r="BI28" s="333">
        <f t="shared" si="12"/>
        <v>1</v>
      </c>
      <c r="BJ28" s="333" t="str">
        <f t="shared" si="12"/>
        <v/>
      </c>
      <c r="BK28" s="333" t="str">
        <f t="shared" si="12"/>
        <v/>
      </c>
      <c r="BL28" s="333" t="str">
        <f t="shared" si="12"/>
        <v/>
      </c>
      <c r="BM28" s="333">
        <f t="shared" si="12"/>
        <v>1</v>
      </c>
      <c r="BN28" s="333" t="str">
        <f t="shared" si="12"/>
        <v/>
      </c>
      <c r="BO28" s="333" t="str">
        <f t="shared" si="12"/>
        <v/>
      </c>
      <c r="BP28" s="333" t="str">
        <f t="shared" si="12"/>
        <v/>
      </c>
      <c r="BQ28" s="333" t="str">
        <f t="shared" si="12"/>
        <v/>
      </c>
      <c r="BR28" s="333" t="str">
        <f t="shared" si="12"/>
        <v/>
      </c>
      <c r="CA28" s="58" t="s">
        <v>1156</v>
      </c>
      <c r="CB28" s="58">
        <f t="shared" si="0"/>
        <v>-18.657528724047566</v>
      </c>
    </row>
    <row r="29" spans="1:80">
      <c r="J29" s="333" t="str">
        <f t="shared" si="9"/>
        <v>Denmark</v>
      </c>
      <c r="K29" s="333"/>
      <c r="L29" s="333"/>
      <c r="M29" s="333" t="str">
        <f t="shared" si="10"/>
        <v/>
      </c>
      <c r="N29" s="333" t="str">
        <f t="shared" si="10"/>
        <v/>
      </c>
      <c r="O29" s="333" t="str">
        <f t="shared" si="10"/>
        <v/>
      </c>
      <c r="P29" s="333" t="str">
        <f t="shared" si="10"/>
        <v/>
      </c>
      <c r="Q29" s="333" t="str">
        <f t="shared" si="10"/>
        <v/>
      </c>
      <c r="R29" s="333" t="str">
        <f t="shared" si="10"/>
        <v/>
      </c>
      <c r="S29" s="333" t="str">
        <f t="shared" si="10"/>
        <v/>
      </c>
      <c r="T29" s="333" t="str">
        <f t="shared" si="10"/>
        <v/>
      </c>
      <c r="U29" s="333" t="str">
        <f t="shared" si="10"/>
        <v/>
      </c>
      <c r="V29" s="333" t="str">
        <f t="shared" si="10"/>
        <v/>
      </c>
      <c r="W29" s="333" t="str">
        <f t="shared" si="10"/>
        <v/>
      </c>
      <c r="X29" s="333" t="str">
        <f t="shared" si="10"/>
        <v/>
      </c>
      <c r="Y29" s="333" t="str">
        <f t="shared" si="10"/>
        <v/>
      </c>
      <c r="Z29" s="333">
        <f t="shared" si="10"/>
        <v>1</v>
      </c>
      <c r="AA29" s="333">
        <f t="shared" si="10"/>
        <v>1</v>
      </c>
      <c r="AB29" s="333" t="str">
        <f t="shared" si="10"/>
        <v/>
      </c>
      <c r="AC29" s="333" t="str">
        <f t="shared" si="10"/>
        <v/>
      </c>
      <c r="AD29" s="333" t="str">
        <f t="shared" si="10"/>
        <v/>
      </c>
      <c r="AE29" s="333" t="str">
        <f t="shared" si="10"/>
        <v/>
      </c>
      <c r="AF29" s="333">
        <f t="shared" si="10"/>
        <v>1</v>
      </c>
      <c r="AG29" s="333">
        <f t="shared" si="10"/>
        <v>1</v>
      </c>
      <c r="AH29" s="333" t="str">
        <f t="shared" si="10"/>
        <v/>
      </c>
      <c r="AI29" s="333" t="str">
        <f t="shared" si="10"/>
        <v/>
      </c>
      <c r="AJ29" s="333" t="str">
        <f t="shared" si="10"/>
        <v/>
      </c>
      <c r="AK29" s="333" t="str">
        <f t="shared" si="10"/>
        <v/>
      </c>
      <c r="AL29" s="333" t="str">
        <f t="shared" si="10"/>
        <v/>
      </c>
      <c r="AM29" s="333" t="str">
        <f t="shared" si="10"/>
        <v/>
      </c>
      <c r="AN29" s="333">
        <f t="shared" si="10"/>
        <v>1</v>
      </c>
      <c r="AO29" s="333" t="str">
        <f t="shared" si="10"/>
        <v/>
      </c>
      <c r="AP29" s="333" t="str">
        <f t="shared" si="10"/>
        <v/>
      </c>
      <c r="AQ29" s="333" t="str">
        <f t="shared" si="10"/>
        <v/>
      </c>
      <c r="AR29" s="333" t="str">
        <f t="shared" si="10"/>
        <v/>
      </c>
      <c r="AS29" s="333" t="str">
        <f t="shared" si="10"/>
        <v/>
      </c>
      <c r="AT29" s="333" t="str">
        <f t="shared" si="10"/>
        <v/>
      </c>
      <c r="AU29" s="333" t="str">
        <f t="shared" si="10"/>
        <v/>
      </c>
      <c r="AV29" s="333" t="str">
        <f t="shared" si="10"/>
        <v/>
      </c>
      <c r="AW29" s="333" t="str">
        <f t="shared" si="10"/>
        <v/>
      </c>
      <c r="AX29" s="333" t="str">
        <f t="shared" si="10"/>
        <v/>
      </c>
      <c r="AY29" s="333" t="str">
        <f t="shared" si="10"/>
        <v/>
      </c>
      <c r="AZ29" s="333" t="str">
        <f t="shared" si="10"/>
        <v/>
      </c>
      <c r="BA29" s="333" t="str">
        <f t="shared" si="10"/>
        <v/>
      </c>
      <c r="BB29" s="333" t="str">
        <f t="shared" si="10"/>
        <v/>
      </c>
      <c r="BC29" s="333" t="str">
        <f t="shared" si="10"/>
        <v/>
      </c>
      <c r="BD29" s="333" t="str">
        <f t="shared" si="10"/>
        <v/>
      </c>
      <c r="BE29" s="333" t="str">
        <f t="shared" si="10"/>
        <v/>
      </c>
      <c r="BF29" s="333" t="str">
        <f t="shared" si="10"/>
        <v/>
      </c>
      <c r="BG29" s="333" t="str">
        <f t="shared" si="10"/>
        <v/>
      </c>
      <c r="BH29" s="333" t="str">
        <f t="shared" si="12"/>
        <v/>
      </c>
      <c r="BI29" s="333">
        <f t="shared" si="12"/>
        <v>1</v>
      </c>
      <c r="BJ29" s="333" t="str">
        <f t="shared" si="12"/>
        <v/>
      </c>
      <c r="BK29" s="333" t="str">
        <f t="shared" si="12"/>
        <v/>
      </c>
      <c r="BL29" s="333" t="str">
        <f t="shared" si="12"/>
        <v/>
      </c>
      <c r="BM29" s="333" t="str">
        <f t="shared" si="12"/>
        <v/>
      </c>
      <c r="BN29" s="333" t="str">
        <f t="shared" si="12"/>
        <v/>
      </c>
      <c r="BO29" s="333" t="str">
        <f t="shared" si="12"/>
        <v/>
      </c>
      <c r="BP29" s="333" t="str">
        <f t="shared" si="12"/>
        <v/>
      </c>
      <c r="BQ29" s="333" t="str">
        <f t="shared" si="12"/>
        <v/>
      </c>
      <c r="BR29" s="333" t="str">
        <f t="shared" si="12"/>
        <v/>
      </c>
    </row>
    <row r="30" spans="1:80">
      <c r="A30" s="188" t="s">
        <v>1185</v>
      </c>
      <c r="J30" s="333" t="str">
        <f t="shared" si="9"/>
        <v>Euro area (19 countries)</v>
      </c>
      <c r="K30" s="333"/>
      <c r="L30" s="333"/>
      <c r="M30" s="333" t="str">
        <f t="shared" si="10"/>
        <v/>
      </c>
      <c r="N30" s="333" t="str">
        <f t="shared" si="10"/>
        <v/>
      </c>
      <c r="O30" s="333" t="str">
        <f t="shared" si="10"/>
        <v/>
      </c>
      <c r="P30" s="333" t="str">
        <f t="shared" si="10"/>
        <v/>
      </c>
      <c r="Q30" s="333" t="str">
        <f t="shared" si="10"/>
        <v/>
      </c>
      <c r="R30" s="333" t="str">
        <f t="shared" si="10"/>
        <v/>
      </c>
      <c r="S30" s="333" t="str">
        <f t="shared" si="10"/>
        <v/>
      </c>
      <c r="T30" s="333" t="str">
        <f t="shared" si="10"/>
        <v/>
      </c>
      <c r="U30" s="333" t="str">
        <f t="shared" si="10"/>
        <v/>
      </c>
      <c r="V30" s="333" t="str">
        <f t="shared" si="10"/>
        <v/>
      </c>
      <c r="W30" s="333" t="str">
        <f t="shared" si="10"/>
        <v/>
      </c>
      <c r="X30" s="333" t="str">
        <f t="shared" si="10"/>
        <v/>
      </c>
      <c r="Y30" s="333" t="str">
        <f t="shared" si="10"/>
        <v/>
      </c>
      <c r="Z30" s="333" t="str">
        <f t="shared" si="10"/>
        <v/>
      </c>
      <c r="AA30" s="333" t="str">
        <f t="shared" si="10"/>
        <v/>
      </c>
      <c r="AB30" s="333" t="str">
        <f t="shared" si="10"/>
        <v/>
      </c>
      <c r="AC30" s="333" t="str">
        <f t="shared" si="10"/>
        <v/>
      </c>
      <c r="AD30" s="333" t="str">
        <f t="shared" si="10"/>
        <v/>
      </c>
      <c r="AE30" s="333" t="str">
        <f t="shared" si="10"/>
        <v/>
      </c>
      <c r="AF30" s="333" t="str">
        <f t="shared" si="10"/>
        <v/>
      </c>
      <c r="AG30" s="333">
        <f t="shared" si="10"/>
        <v>1</v>
      </c>
      <c r="AH30" s="333">
        <f t="shared" si="10"/>
        <v>1</v>
      </c>
      <c r="AI30" s="333" t="str">
        <f t="shared" si="10"/>
        <v/>
      </c>
      <c r="AJ30" s="333" t="str">
        <f t="shared" si="10"/>
        <v/>
      </c>
      <c r="AK30" s="333" t="str">
        <f t="shared" si="10"/>
        <v/>
      </c>
      <c r="AL30" s="333" t="str">
        <f t="shared" si="10"/>
        <v/>
      </c>
      <c r="AM30" s="333" t="str">
        <f t="shared" si="10"/>
        <v/>
      </c>
      <c r="AN30" s="333" t="str">
        <f t="shared" si="10"/>
        <v/>
      </c>
      <c r="AO30" s="333" t="str">
        <f t="shared" si="10"/>
        <v/>
      </c>
      <c r="AP30" s="333" t="str">
        <f t="shared" si="10"/>
        <v/>
      </c>
      <c r="AQ30" s="333" t="str">
        <f t="shared" si="10"/>
        <v/>
      </c>
      <c r="AR30" s="333" t="str">
        <f t="shared" si="10"/>
        <v/>
      </c>
      <c r="AS30" s="333">
        <f t="shared" si="10"/>
        <v>1</v>
      </c>
      <c r="AT30" s="333" t="str">
        <f t="shared" si="10"/>
        <v/>
      </c>
      <c r="AU30" s="333" t="str">
        <f t="shared" si="10"/>
        <v/>
      </c>
      <c r="AV30" s="333" t="str">
        <f t="shared" si="10"/>
        <v/>
      </c>
      <c r="AW30" s="333" t="str">
        <f t="shared" si="10"/>
        <v/>
      </c>
      <c r="AX30" s="333" t="str">
        <f t="shared" si="10"/>
        <v/>
      </c>
      <c r="AY30" s="333" t="str">
        <f t="shared" si="10"/>
        <v/>
      </c>
      <c r="AZ30" s="333" t="str">
        <f t="shared" si="10"/>
        <v/>
      </c>
      <c r="BA30" s="333" t="str">
        <f t="shared" si="10"/>
        <v/>
      </c>
      <c r="BB30" s="333" t="str">
        <f t="shared" si="10"/>
        <v/>
      </c>
      <c r="BC30" s="333" t="str">
        <f t="shared" si="10"/>
        <v/>
      </c>
      <c r="BD30" s="333" t="str">
        <f t="shared" si="10"/>
        <v/>
      </c>
      <c r="BE30" s="333" t="str">
        <f t="shared" si="10"/>
        <v/>
      </c>
      <c r="BF30" s="333" t="str">
        <f t="shared" si="10"/>
        <v/>
      </c>
      <c r="BG30" s="333" t="str">
        <f t="shared" si="10"/>
        <v/>
      </c>
      <c r="BH30" s="333">
        <f t="shared" si="12"/>
        <v>1</v>
      </c>
      <c r="BI30" s="333">
        <f t="shared" si="12"/>
        <v>1</v>
      </c>
      <c r="BJ30" s="333" t="str">
        <f t="shared" si="12"/>
        <v/>
      </c>
      <c r="BK30" s="333">
        <f t="shared" si="12"/>
        <v>1</v>
      </c>
      <c r="BL30" s="333">
        <f t="shared" si="12"/>
        <v>1</v>
      </c>
      <c r="BM30" s="333">
        <f t="shared" si="12"/>
        <v>1</v>
      </c>
      <c r="BN30" s="333" t="str">
        <f t="shared" si="12"/>
        <v/>
      </c>
      <c r="BO30" s="333" t="str">
        <f t="shared" si="12"/>
        <v/>
      </c>
      <c r="BP30" s="333" t="str">
        <f t="shared" si="12"/>
        <v/>
      </c>
      <c r="BQ30" s="333" t="str">
        <f t="shared" si="12"/>
        <v/>
      </c>
      <c r="BR30" s="333" t="str">
        <f t="shared" si="12"/>
        <v/>
      </c>
      <c r="CA30" s="58" t="s">
        <v>1178</v>
      </c>
    </row>
    <row r="31" spans="1:80">
      <c r="J31" s="333" t="str">
        <f t="shared" si="9"/>
        <v>Finland</v>
      </c>
      <c r="K31" s="333"/>
      <c r="L31" s="333"/>
      <c r="M31" s="333" t="str">
        <f t="shared" si="10"/>
        <v/>
      </c>
      <c r="N31" s="333" t="str">
        <f t="shared" si="10"/>
        <v/>
      </c>
      <c r="O31" s="333" t="str">
        <f t="shared" si="10"/>
        <v/>
      </c>
      <c r="P31" s="333" t="str">
        <f t="shared" si="10"/>
        <v/>
      </c>
      <c r="Q31" s="333" t="str">
        <f t="shared" si="10"/>
        <v/>
      </c>
      <c r="R31" s="333" t="str">
        <f t="shared" si="10"/>
        <v/>
      </c>
      <c r="S31" s="333" t="str">
        <f t="shared" si="10"/>
        <v/>
      </c>
      <c r="T31" s="333" t="str">
        <f t="shared" si="10"/>
        <v/>
      </c>
      <c r="U31" s="333" t="str">
        <f t="shared" si="10"/>
        <v/>
      </c>
      <c r="V31" s="333" t="str">
        <f t="shared" si="10"/>
        <v/>
      </c>
      <c r="W31" s="333" t="str">
        <f t="shared" si="10"/>
        <v/>
      </c>
      <c r="X31" s="333" t="str">
        <f t="shared" si="10"/>
        <v/>
      </c>
      <c r="Y31" s="333" t="str">
        <f t="shared" si="10"/>
        <v/>
      </c>
      <c r="Z31" s="333" t="str">
        <f t="shared" si="10"/>
        <v/>
      </c>
      <c r="AA31" s="333" t="str">
        <f t="shared" si="10"/>
        <v/>
      </c>
      <c r="AB31" s="333" t="str">
        <f t="shared" si="10"/>
        <v/>
      </c>
      <c r="AC31" s="333" t="str">
        <f t="shared" si="10"/>
        <v/>
      </c>
      <c r="AD31" s="333" t="str">
        <f t="shared" si="10"/>
        <v/>
      </c>
      <c r="AE31" s="333" t="str">
        <f t="shared" si="10"/>
        <v/>
      </c>
      <c r="AF31" s="333" t="str">
        <f t="shared" si="10"/>
        <v/>
      </c>
      <c r="AG31" s="333" t="str">
        <f t="shared" si="10"/>
        <v/>
      </c>
      <c r="AH31" s="333" t="str">
        <f t="shared" si="10"/>
        <v/>
      </c>
      <c r="AI31" s="333" t="str">
        <f t="shared" si="10"/>
        <v/>
      </c>
      <c r="AJ31" s="333" t="str">
        <f t="shared" si="10"/>
        <v/>
      </c>
      <c r="AK31" s="333" t="str">
        <f t="shared" si="10"/>
        <v/>
      </c>
      <c r="AL31" s="333" t="str">
        <f t="shared" si="10"/>
        <v/>
      </c>
      <c r="AM31" s="333" t="str">
        <f t="shared" si="10"/>
        <v/>
      </c>
      <c r="AN31" s="333" t="str">
        <f t="shared" si="10"/>
        <v/>
      </c>
      <c r="AO31" s="333" t="str">
        <f t="shared" si="10"/>
        <v/>
      </c>
      <c r="AP31" s="333" t="str">
        <f t="shared" si="10"/>
        <v/>
      </c>
      <c r="AQ31" s="333">
        <f t="shared" si="10"/>
        <v>1</v>
      </c>
      <c r="AR31" s="333">
        <f t="shared" si="10"/>
        <v>1</v>
      </c>
      <c r="AS31" s="333">
        <f t="shared" si="10"/>
        <v>1</v>
      </c>
      <c r="AT31" s="333" t="str">
        <f t="shared" si="10"/>
        <v/>
      </c>
      <c r="AU31" s="333" t="str">
        <f t="shared" si="10"/>
        <v/>
      </c>
      <c r="AV31" s="333" t="str">
        <f t="shared" si="10"/>
        <v/>
      </c>
      <c r="AW31" s="333" t="str">
        <f t="shared" si="10"/>
        <v/>
      </c>
      <c r="AX31" s="333" t="str">
        <f t="shared" si="10"/>
        <v/>
      </c>
      <c r="AY31" s="333" t="str">
        <f t="shared" si="10"/>
        <v/>
      </c>
      <c r="AZ31" s="333" t="str">
        <f t="shared" si="10"/>
        <v/>
      </c>
      <c r="BA31" s="333" t="str">
        <f t="shared" si="10"/>
        <v/>
      </c>
      <c r="BB31" s="333" t="str">
        <f t="shared" si="10"/>
        <v/>
      </c>
      <c r="BC31" s="333" t="str">
        <f t="shared" si="10"/>
        <v/>
      </c>
      <c r="BD31" s="333" t="str">
        <f t="shared" si="10"/>
        <v/>
      </c>
      <c r="BE31" s="333" t="str">
        <f t="shared" si="10"/>
        <v/>
      </c>
      <c r="BF31" s="333" t="str">
        <f t="shared" si="10"/>
        <v/>
      </c>
      <c r="BG31" s="333" t="str">
        <f t="shared" si="10"/>
        <v/>
      </c>
      <c r="BH31" s="333" t="str">
        <f t="shared" si="12"/>
        <v/>
      </c>
      <c r="BI31" s="333">
        <f t="shared" si="12"/>
        <v>1</v>
      </c>
      <c r="BJ31" s="333" t="str">
        <f t="shared" si="12"/>
        <v/>
      </c>
      <c r="BK31" s="333" t="str">
        <f t="shared" si="12"/>
        <v/>
      </c>
      <c r="BL31" s="333" t="str">
        <f t="shared" si="12"/>
        <v/>
      </c>
      <c r="BM31" s="333">
        <f t="shared" si="12"/>
        <v>1</v>
      </c>
      <c r="BN31" s="333" t="str">
        <f t="shared" si="12"/>
        <v/>
      </c>
      <c r="BO31" s="333" t="str">
        <f t="shared" si="12"/>
        <v/>
      </c>
      <c r="BP31" s="333" t="str">
        <f t="shared" si="12"/>
        <v/>
      </c>
      <c r="BQ31" s="333" t="str">
        <f t="shared" si="12"/>
        <v/>
      </c>
      <c r="BR31" s="333" t="str">
        <f t="shared" si="12"/>
        <v/>
      </c>
      <c r="CA31" s="58" t="s">
        <v>1141</v>
      </c>
      <c r="CB31" s="58">
        <v>1.0121690130533212</v>
      </c>
    </row>
    <row r="32" spans="1:80">
      <c r="J32" s="333" t="str">
        <f t="shared" si="9"/>
        <v>Ireland</v>
      </c>
      <c r="K32" s="333"/>
      <c r="L32" s="333"/>
      <c r="M32" s="333" t="str">
        <f t="shared" si="10"/>
        <v/>
      </c>
      <c r="N32" s="333" t="str">
        <f t="shared" si="10"/>
        <v/>
      </c>
      <c r="O32" s="333" t="str">
        <f t="shared" si="10"/>
        <v/>
      </c>
      <c r="P32" s="333" t="str">
        <f t="shared" si="10"/>
        <v/>
      </c>
      <c r="Q32" s="333" t="str">
        <f t="shared" si="10"/>
        <v/>
      </c>
      <c r="R32" s="333" t="str">
        <f t="shared" si="10"/>
        <v/>
      </c>
      <c r="S32" s="333" t="str">
        <f t="shared" si="10"/>
        <v/>
      </c>
      <c r="T32" s="333" t="str">
        <f t="shared" si="10"/>
        <v/>
      </c>
      <c r="U32" s="333" t="str">
        <f t="shared" si="10"/>
        <v/>
      </c>
      <c r="V32" s="333" t="str">
        <f t="shared" si="10"/>
        <v/>
      </c>
      <c r="W32" s="333" t="str">
        <f t="shared" si="10"/>
        <v/>
      </c>
      <c r="X32" s="333" t="str">
        <f t="shared" si="10"/>
        <v/>
      </c>
      <c r="Y32" s="333" t="str">
        <f t="shared" si="10"/>
        <v/>
      </c>
      <c r="Z32" s="333" t="str">
        <f t="shared" si="10"/>
        <v/>
      </c>
      <c r="AA32" s="333" t="str">
        <f t="shared" si="10"/>
        <v/>
      </c>
      <c r="AB32" s="333" t="str">
        <f t="shared" si="10"/>
        <v/>
      </c>
      <c r="AC32" s="333" t="str">
        <f t="shared" si="10"/>
        <v/>
      </c>
      <c r="AD32" s="333" t="str">
        <f t="shared" si="10"/>
        <v/>
      </c>
      <c r="AE32" s="333" t="str">
        <f t="shared" si="10"/>
        <v/>
      </c>
      <c r="AF32" s="333" t="str">
        <f t="shared" si="10"/>
        <v/>
      </c>
      <c r="AG32" s="333" t="str">
        <f t="shared" ref="AG32:BR32" si="13">IF(AG21&lt;$BV21,1,"")</f>
        <v/>
      </c>
      <c r="AH32" s="333">
        <f t="shared" si="13"/>
        <v>1</v>
      </c>
      <c r="AI32" s="333">
        <f t="shared" si="13"/>
        <v>1</v>
      </c>
      <c r="AJ32" s="333" t="str">
        <f t="shared" si="13"/>
        <v/>
      </c>
      <c r="AK32" s="333" t="str">
        <f t="shared" si="13"/>
        <v/>
      </c>
      <c r="AL32" s="333" t="str">
        <f t="shared" si="13"/>
        <v/>
      </c>
      <c r="AM32" s="333" t="str">
        <f t="shared" si="13"/>
        <v/>
      </c>
      <c r="AN32" s="333" t="str">
        <f t="shared" si="13"/>
        <v/>
      </c>
      <c r="AO32" s="333" t="str">
        <f t="shared" si="13"/>
        <v/>
      </c>
      <c r="AP32" s="333" t="str">
        <f t="shared" si="13"/>
        <v/>
      </c>
      <c r="AQ32" s="333" t="str">
        <f t="shared" si="13"/>
        <v/>
      </c>
      <c r="AR32" s="333" t="str">
        <f t="shared" si="13"/>
        <v/>
      </c>
      <c r="AS32" s="333" t="str">
        <f t="shared" si="13"/>
        <v/>
      </c>
      <c r="AT32" s="333" t="str">
        <f t="shared" si="13"/>
        <v/>
      </c>
      <c r="AU32" s="333" t="str">
        <f t="shared" si="13"/>
        <v/>
      </c>
      <c r="AV32" s="333" t="str">
        <f t="shared" si="13"/>
        <v/>
      </c>
      <c r="AW32" s="333" t="str">
        <f t="shared" si="13"/>
        <v/>
      </c>
      <c r="AX32" s="333" t="str">
        <f t="shared" si="13"/>
        <v/>
      </c>
      <c r="AY32" s="333" t="str">
        <f t="shared" si="13"/>
        <v/>
      </c>
      <c r="AZ32" s="333" t="str">
        <f t="shared" si="13"/>
        <v/>
      </c>
      <c r="BA32" s="333" t="str">
        <f t="shared" si="13"/>
        <v/>
      </c>
      <c r="BB32" s="333" t="str">
        <f t="shared" si="13"/>
        <v/>
      </c>
      <c r="BC32" s="333" t="str">
        <f t="shared" si="13"/>
        <v/>
      </c>
      <c r="BD32" s="333" t="str">
        <f t="shared" si="13"/>
        <v/>
      </c>
      <c r="BE32" s="333" t="str">
        <f t="shared" si="13"/>
        <v/>
      </c>
      <c r="BF32" s="333" t="str">
        <f t="shared" si="13"/>
        <v/>
      </c>
      <c r="BG32" s="333" t="str">
        <f t="shared" si="13"/>
        <v/>
      </c>
      <c r="BH32" s="333">
        <f t="shared" si="13"/>
        <v>1</v>
      </c>
      <c r="BI32" s="333">
        <f t="shared" si="13"/>
        <v>1</v>
      </c>
      <c r="BJ32" s="333">
        <f t="shared" si="13"/>
        <v>1</v>
      </c>
      <c r="BK32" s="333">
        <f t="shared" si="13"/>
        <v>1</v>
      </c>
      <c r="BL32" s="333">
        <f t="shared" si="13"/>
        <v>1</v>
      </c>
      <c r="BM32" s="333" t="str">
        <f t="shared" si="13"/>
        <v/>
      </c>
      <c r="BN32" s="333" t="str">
        <f t="shared" si="13"/>
        <v/>
      </c>
      <c r="BO32" s="333" t="str">
        <f t="shared" si="13"/>
        <v/>
      </c>
      <c r="BP32" s="333" t="str">
        <f t="shared" si="13"/>
        <v/>
      </c>
      <c r="BQ32" s="333" t="str">
        <f t="shared" si="13"/>
        <v/>
      </c>
      <c r="BR32" s="333" t="str">
        <f t="shared" si="13"/>
        <v/>
      </c>
      <c r="CA32" s="58" t="s">
        <v>1170</v>
      </c>
      <c r="CB32" s="58">
        <f t="shared" ref="CB32:CB51" si="14">VLOOKUP(LEFT($CA32,LEN($CA32)-8),K$106:BR$114,MATCH(YEAR(DATE(LEFT(RIGHT($CA32,6),4),1,1)),$K$1:$BR$1,0),FALSE)</f>
        <v>-0.71296544614637014</v>
      </c>
    </row>
    <row r="33" spans="10:80">
      <c r="J33" s="333" t="str">
        <f t="shared" si="9"/>
        <v>Luxembourg</v>
      </c>
      <c r="K33" s="333"/>
      <c r="L33" s="333"/>
      <c r="M33" s="333" t="str">
        <f t="shared" ref="M33:BR35" si="15">IF(M22&lt;$BV22,1,"")</f>
        <v/>
      </c>
      <c r="N33" s="333" t="str">
        <f t="shared" si="15"/>
        <v/>
      </c>
      <c r="O33" s="333" t="str">
        <f t="shared" si="15"/>
        <v/>
      </c>
      <c r="P33" s="333" t="str">
        <f t="shared" si="15"/>
        <v/>
      </c>
      <c r="Q33" s="333">
        <f t="shared" si="15"/>
        <v>1</v>
      </c>
      <c r="R33" s="333">
        <f t="shared" si="15"/>
        <v>1</v>
      </c>
      <c r="S33" s="333">
        <f t="shared" si="15"/>
        <v>1</v>
      </c>
      <c r="T33" s="333" t="str">
        <f t="shared" si="15"/>
        <v/>
      </c>
      <c r="U33" s="333" t="str">
        <f t="shared" si="15"/>
        <v/>
      </c>
      <c r="V33" s="333" t="str">
        <f t="shared" si="15"/>
        <v/>
      </c>
      <c r="W33" s="333" t="str">
        <f t="shared" si="15"/>
        <v/>
      </c>
      <c r="X33" s="333" t="str">
        <f t="shared" si="15"/>
        <v/>
      </c>
      <c r="Y33" s="333" t="str">
        <f t="shared" si="15"/>
        <v/>
      </c>
      <c r="Z33" s="333" t="str">
        <f t="shared" si="15"/>
        <v/>
      </c>
      <c r="AA33" s="333" t="str">
        <f t="shared" si="15"/>
        <v/>
      </c>
      <c r="AB33" s="333" t="str">
        <f t="shared" si="15"/>
        <v/>
      </c>
      <c r="AC33" s="333" t="str">
        <f t="shared" si="15"/>
        <v/>
      </c>
      <c r="AD33" s="333" t="str">
        <f t="shared" si="15"/>
        <v/>
      </c>
      <c r="AE33" s="333" t="str">
        <f t="shared" si="15"/>
        <v/>
      </c>
      <c r="AF33" s="333" t="str">
        <f t="shared" si="15"/>
        <v/>
      </c>
      <c r="AG33" s="333">
        <f t="shared" si="15"/>
        <v>1</v>
      </c>
      <c r="AH33" s="333" t="str">
        <f t="shared" si="15"/>
        <v/>
      </c>
      <c r="AI33" s="333">
        <f t="shared" si="15"/>
        <v>1</v>
      </c>
      <c r="AJ33" s="333" t="str">
        <f t="shared" si="15"/>
        <v/>
      </c>
      <c r="AK33" s="333">
        <f t="shared" si="15"/>
        <v>1</v>
      </c>
      <c r="AL33" s="333" t="str">
        <f t="shared" si="15"/>
        <v/>
      </c>
      <c r="AM33" s="333" t="str">
        <f t="shared" si="15"/>
        <v/>
      </c>
      <c r="AN33" s="333" t="str">
        <f t="shared" si="15"/>
        <v/>
      </c>
      <c r="AO33" s="333" t="str">
        <f t="shared" si="15"/>
        <v/>
      </c>
      <c r="AP33" s="333" t="str">
        <f t="shared" si="15"/>
        <v/>
      </c>
      <c r="AQ33" s="333" t="str">
        <f t="shared" si="15"/>
        <v/>
      </c>
      <c r="AR33" s="333">
        <f t="shared" si="15"/>
        <v>1</v>
      </c>
      <c r="AS33" s="333" t="str">
        <f t="shared" si="15"/>
        <v/>
      </c>
      <c r="AT33" s="333" t="str">
        <f t="shared" si="15"/>
        <v/>
      </c>
      <c r="AU33" s="333" t="str">
        <f t="shared" si="15"/>
        <v/>
      </c>
      <c r="AV33" s="333" t="str">
        <f t="shared" si="15"/>
        <v/>
      </c>
      <c r="AW33" s="333" t="str">
        <f t="shared" si="15"/>
        <v/>
      </c>
      <c r="AX33" s="333" t="str">
        <f t="shared" si="15"/>
        <v/>
      </c>
      <c r="AY33" s="333" t="str">
        <f t="shared" si="15"/>
        <v/>
      </c>
      <c r="AZ33" s="333" t="str">
        <f t="shared" si="15"/>
        <v/>
      </c>
      <c r="BA33" s="333" t="str">
        <f t="shared" si="15"/>
        <v/>
      </c>
      <c r="BB33" s="333" t="str">
        <f t="shared" si="15"/>
        <v/>
      </c>
      <c r="BC33" s="333" t="str">
        <f t="shared" si="15"/>
        <v/>
      </c>
      <c r="BD33" s="333" t="str">
        <f t="shared" si="15"/>
        <v/>
      </c>
      <c r="BE33" s="333" t="str">
        <f t="shared" si="15"/>
        <v/>
      </c>
      <c r="BF33" s="333" t="str">
        <f t="shared" si="15"/>
        <v/>
      </c>
      <c r="BG33" s="333" t="str">
        <f t="shared" si="15"/>
        <v/>
      </c>
      <c r="BH33" s="333" t="str">
        <f t="shared" si="15"/>
        <v/>
      </c>
      <c r="BI33" s="333">
        <f t="shared" si="15"/>
        <v>1</v>
      </c>
      <c r="BJ33" s="333" t="str">
        <f t="shared" si="15"/>
        <v/>
      </c>
      <c r="BK33" s="333" t="str">
        <f t="shared" si="15"/>
        <v/>
      </c>
      <c r="BL33" s="333" t="str">
        <f t="shared" si="15"/>
        <v/>
      </c>
      <c r="BM33" s="333" t="str">
        <f t="shared" si="15"/>
        <v/>
      </c>
      <c r="BN33" s="333" t="str">
        <f t="shared" si="15"/>
        <v/>
      </c>
      <c r="BO33" s="333">
        <f t="shared" si="15"/>
        <v>1</v>
      </c>
      <c r="BP33" s="333" t="str">
        <f t="shared" si="15"/>
        <v/>
      </c>
      <c r="BQ33" s="333" t="str">
        <f t="shared" si="15"/>
        <v/>
      </c>
      <c r="BR33" s="333" t="str">
        <f t="shared" si="15"/>
        <v/>
      </c>
      <c r="CA33" s="58" t="s">
        <v>1143</v>
      </c>
      <c r="CB33" s="58">
        <f t="shared" si="14"/>
        <v>-1.7388313550314791</v>
      </c>
    </row>
    <row r="34" spans="10:80">
      <c r="J34" s="333" t="str">
        <f t="shared" si="9"/>
        <v>Netherlands</v>
      </c>
      <c r="K34" s="333"/>
      <c r="L34" s="333"/>
      <c r="M34" s="333" t="str">
        <f t="shared" si="15"/>
        <v/>
      </c>
      <c r="N34" s="333" t="str">
        <f t="shared" si="15"/>
        <v/>
      </c>
      <c r="O34" s="333" t="str">
        <f t="shared" si="15"/>
        <v/>
      </c>
      <c r="P34" s="333" t="str">
        <f t="shared" si="15"/>
        <v/>
      </c>
      <c r="Q34" s="333" t="str">
        <f t="shared" si="15"/>
        <v/>
      </c>
      <c r="R34" s="333" t="str">
        <f t="shared" si="15"/>
        <v/>
      </c>
      <c r="S34" s="333" t="str">
        <f t="shared" si="15"/>
        <v/>
      </c>
      <c r="T34" s="333" t="str">
        <f t="shared" si="15"/>
        <v/>
      </c>
      <c r="U34" s="333" t="str">
        <f t="shared" si="15"/>
        <v/>
      </c>
      <c r="V34" s="333" t="str">
        <f t="shared" si="15"/>
        <v/>
      </c>
      <c r="W34" s="333" t="str">
        <f t="shared" si="15"/>
        <v/>
      </c>
      <c r="X34" s="333" t="str">
        <f t="shared" si="15"/>
        <v/>
      </c>
      <c r="Y34" s="333" t="str">
        <f t="shared" si="15"/>
        <v/>
      </c>
      <c r="Z34" s="333" t="str">
        <f t="shared" si="15"/>
        <v/>
      </c>
      <c r="AA34" s="333" t="str">
        <f t="shared" si="15"/>
        <v/>
      </c>
      <c r="AB34" s="333" t="str">
        <f t="shared" si="15"/>
        <v/>
      </c>
      <c r="AC34" s="333" t="str">
        <f t="shared" si="15"/>
        <v/>
      </c>
      <c r="AD34" s="333" t="str">
        <f t="shared" si="15"/>
        <v/>
      </c>
      <c r="AE34" s="333" t="str">
        <f t="shared" si="15"/>
        <v/>
      </c>
      <c r="AF34" s="333" t="str">
        <f t="shared" si="15"/>
        <v/>
      </c>
      <c r="AG34" s="333">
        <f t="shared" si="15"/>
        <v>1</v>
      </c>
      <c r="AH34" s="333">
        <f t="shared" si="15"/>
        <v>1</v>
      </c>
      <c r="AI34" s="333" t="str">
        <f t="shared" si="15"/>
        <v/>
      </c>
      <c r="AJ34" s="333" t="str">
        <f t="shared" si="15"/>
        <v/>
      </c>
      <c r="AK34" s="333" t="str">
        <f t="shared" si="15"/>
        <v/>
      </c>
      <c r="AL34" s="333" t="str">
        <f t="shared" si="15"/>
        <v/>
      </c>
      <c r="AM34" s="333" t="str">
        <f t="shared" si="15"/>
        <v/>
      </c>
      <c r="AN34" s="333" t="str">
        <f t="shared" si="15"/>
        <v/>
      </c>
      <c r="AO34" s="333" t="str">
        <f t="shared" si="15"/>
        <v/>
      </c>
      <c r="AP34" s="333" t="str">
        <f t="shared" si="15"/>
        <v/>
      </c>
      <c r="AQ34" s="333" t="str">
        <f t="shared" si="15"/>
        <v/>
      </c>
      <c r="AR34" s="333" t="str">
        <f t="shared" si="15"/>
        <v/>
      </c>
      <c r="AS34" s="333" t="str">
        <f t="shared" si="15"/>
        <v/>
      </c>
      <c r="AT34" s="333" t="str">
        <f t="shared" si="15"/>
        <v/>
      </c>
      <c r="AU34" s="333" t="str">
        <f t="shared" si="15"/>
        <v/>
      </c>
      <c r="AV34" s="333" t="str">
        <f t="shared" si="15"/>
        <v/>
      </c>
      <c r="AW34" s="333" t="str">
        <f t="shared" si="15"/>
        <v/>
      </c>
      <c r="AX34" s="333" t="str">
        <f t="shared" si="15"/>
        <v/>
      </c>
      <c r="AY34" s="333" t="str">
        <f t="shared" si="15"/>
        <v/>
      </c>
      <c r="AZ34" s="333" t="str">
        <f t="shared" si="15"/>
        <v/>
      </c>
      <c r="BA34" s="333" t="str">
        <f t="shared" si="15"/>
        <v/>
      </c>
      <c r="BB34" s="333" t="str">
        <f t="shared" si="15"/>
        <v/>
      </c>
      <c r="BC34" s="333">
        <f t="shared" si="15"/>
        <v>1</v>
      </c>
      <c r="BD34" s="333" t="str">
        <f t="shared" si="15"/>
        <v/>
      </c>
      <c r="BE34" s="333" t="str">
        <f t="shared" si="15"/>
        <v/>
      </c>
      <c r="BF34" s="333" t="str">
        <f t="shared" si="15"/>
        <v/>
      </c>
      <c r="BG34" s="333" t="str">
        <f t="shared" si="15"/>
        <v/>
      </c>
      <c r="BH34" s="333" t="str">
        <f t="shared" si="15"/>
        <v/>
      </c>
      <c r="BI34" s="333">
        <f t="shared" si="15"/>
        <v>1</v>
      </c>
      <c r="BJ34" s="333">
        <f t="shared" si="15"/>
        <v>1</v>
      </c>
      <c r="BK34" s="333" t="str">
        <f t="shared" si="15"/>
        <v/>
      </c>
      <c r="BL34" s="333">
        <f t="shared" si="15"/>
        <v>1</v>
      </c>
      <c r="BM34" s="333">
        <f t="shared" si="15"/>
        <v>1</v>
      </c>
      <c r="BN34" s="333">
        <f t="shared" si="15"/>
        <v>1</v>
      </c>
      <c r="BO34" s="333" t="str">
        <f t="shared" si="15"/>
        <v/>
      </c>
      <c r="BP34" s="333">
        <f t="shared" si="15"/>
        <v>1</v>
      </c>
      <c r="BQ34" s="333" t="str">
        <f t="shared" si="15"/>
        <v/>
      </c>
      <c r="BR34" s="333" t="str">
        <f t="shared" si="15"/>
        <v/>
      </c>
      <c r="CA34" s="58" t="s">
        <v>1176</v>
      </c>
      <c r="CB34" s="58">
        <f t="shared" si="14"/>
        <v>-2.2521254342612167</v>
      </c>
    </row>
    <row r="35" spans="10:80">
      <c r="J35" s="333" t="str">
        <f t="shared" si="9"/>
        <v>Portugal</v>
      </c>
      <c r="K35" s="333"/>
      <c r="L35" s="333"/>
      <c r="M35" s="333" t="str">
        <f t="shared" si="15"/>
        <v/>
      </c>
      <c r="N35" s="333" t="str">
        <f t="shared" si="15"/>
        <v/>
      </c>
      <c r="O35" s="333" t="str">
        <f t="shared" si="15"/>
        <v/>
      </c>
      <c r="P35" s="333" t="str">
        <f t="shared" si="15"/>
        <v/>
      </c>
      <c r="Q35" s="333" t="str">
        <f t="shared" si="15"/>
        <v/>
      </c>
      <c r="R35" s="333" t="str">
        <f t="shared" si="15"/>
        <v/>
      </c>
      <c r="S35" s="333" t="str">
        <f t="shared" si="15"/>
        <v/>
      </c>
      <c r="T35" s="333" t="str">
        <f t="shared" si="15"/>
        <v/>
      </c>
      <c r="U35" s="333" t="str">
        <f t="shared" si="15"/>
        <v/>
      </c>
      <c r="V35" s="333" t="str">
        <f t="shared" si="15"/>
        <v/>
      </c>
      <c r="W35" s="333" t="str">
        <f t="shared" si="15"/>
        <v/>
      </c>
      <c r="X35" s="333" t="str">
        <f t="shared" si="15"/>
        <v/>
      </c>
      <c r="Y35" s="333" t="str">
        <f t="shared" si="15"/>
        <v/>
      </c>
      <c r="Z35" s="333" t="str">
        <f t="shared" si="15"/>
        <v/>
      </c>
      <c r="AA35" s="333">
        <f t="shared" si="15"/>
        <v>1</v>
      </c>
      <c r="AB35" s="333" t="str">
        <f t="shared" si="15"/>
        <v/>
      </c>
      <c r="AC35" s="333" t="str">
        <f t="shared" si="15"/>
        <v/>
      </c>
      <c r="AD35" s="333" t="str">
        <f t="shared" si="15"/>
        <v/>
      </c>
      <c r="AE35" s="333" t="str">
        <f t="shared" si="15"/>
        <v/>
      </c>
      <c r="AF35" s="333" t="str">
        <f t="shared" si="15"/>
        <v/>
      </c>
      <c r="AG35" s="333" t="str">
        <f t="shared" si="15"/>
        <v/>
      </c>
      <c r="AH35" s="333" t="str">
        <f t="shared" si="15"/>
        <v/>
      </c>
      <c r="AI35" s="333" t="str">
        <f t="shared" si="15"/>
        <v/>
      </c>
      <c r="AJ35" s="333">
        <f t="shared" si="15"/>
        <v>1</v>
      </c>
      <c r="AK35" s="333" t="str">
        <f t="shared" si="15"/>
        <v/>
      </c>
      <c r="AL35" s="333" t="str">
        <f t="shared" si="15"/>
        <v/>
      </c>
      <c r="AM35" s="333" t="str">
        <f t="shared" si="15"/>
        <v/>
      </c>
      <c r="AN35" s="333" t="str">
        <f t="shared" si="15"/>
        <v/>
      </c>
      <c r="AO35" s="333" t="str">
        <f t="shared" si="15"/>
        <v/>
      </c>
      <c r="AP35" s="333" t="str">
        <f t="shared" si="15"/>
        <v/>
      </c>
      <c r="AQ35" s="333" t="str">
        <f t="shared" si="15"/>
        <v/>
      </c>
      <c r="AR35" s="333" t="str">
        <f t="shared" si="15"/>
        <v/>
      </c>
      <c r="AS35" s="333">
        <f t="shared" si="15"/>
        <v>1</v>
      </c>
      <c r="AT35" s="333" t="str">
        <f t="shared" si="15"/>
        <v/>
      </c>
      <c r="AU35" s="333" t="str">
        <f t="shared" si="15"/>
        <v/>
      </c>
      <c r="AV35" s="333" t="str">
        <f t="shared" si="15"/>
        <v/>
      </c>
      <c r="AW35" s="333" t="str">
        <f t="shared" si="15"/>
        <v/>
      </c>
      <c r="AX35" s="333" t="str">
        <f t="shared" si="15"/>
        <v/>
      </c>
      <c r="AY35" s="333" t="str">
        <f t="shared" si="15"/>
        <v/>
      </c>
      <c r="AZ35" s="333" t="str">
        <f t="shared" si="15"/>
        <v/>
      </c>
      <c r="BA35" s="333" t="str">
        <f t="shared" si="15"/>
        <v/>
      </c>
      <c r="BB35" s="333" t="str">
        <f t="shared" si="15"/>
        <v/>
      </c>
      <c r="BC35" s="333">
        <f t="shared" si="15"/>
        <v>1</v>
      </c>
      <c r="BD35" s="333" t="str">
        <f t="shared" si="15"/>
        <v/>
      </c>
      <c r="BE35" s="333" t="str">
        <f t="shared" si="15"/>
        <v/>
      </c>
      <c r="BF35" s="333" t="str">
        <f t="shared" si="15"/>
        <v/>
      </c>
      <c r="BG35" s="333" t="str">
        <f t="shared" si="15"/>
        <v/>
      </c>
      <c r="BH35" s="333" t="str">
        <f t="shared" si="15"/>
        <v/>
      </c>
      <c r="BI35" s="333">
        <f t="shared" si="15"/>
        <v>1</v>
      </c>
      <c r="BJ35" s="333" t="str">
        <f t="shared" si="15"/>
        <v/>
      </c>
      <c r="BK35" s="333">
        <f t="shared" si="15"/>
        <v>1</v>
      </c>
      <c r="BL35" s="333">
        <f t="shared" si="15"/>
        <v>1</v>
      </c>
      <c r="BM35" s="333">
        <f t="shared" si="15"/>
        <v>1</v>
      </c>
      <c r="BN35" s="333" t="str">
        <f t="shared" si="15"/>
        <v/>
      </c>
      <c r="BO35" s="333" t="str">
        <f t="shared" si="15"/>
        <v/>
      </c>
      <c r="BP35" s="333" t="str">
        <f t="shared" si="15"/>
        <v/>
      </c>
      <c r="BQ35" s="333" t="str">
        <f t="shared" si="15"/>
        <v/>
      </c>
      <c r="BR35" s="333" t="str">
        <f t="shared" si="15"/>
        <v/>
      </c>
      <c r="CA35" s="58" t="s">
        <v>1148</v>
      </c>
      <c r="CB35" s="58">
        <f t="shared" si="14"/>
        <v>-3.2549648831287783</v>
      </c>
    </row>
    <row r="36" spans="10:80">
      <c r="J36" s="334" t="s">
        <v>1120</v>
      </c>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CA36" s="58" t="s">
        <v>1172</v>
      </c>
      <c r="CB36" s="58">
        <f t="shared" si="14"/>
        <v>-3.4008224383269976</v>
      </c>
    </row>
    <row r="37" spans="10:80">
      <c r="J37" s="336" t="s">
        <v>1121</v>
      </c>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CA37" s="58" t="s">
        <v>1144</v>
      </c>
      <c r="CB37" s="58">
        <f t="shared" si="14"/>
        <v>-3.6574454751881973</v>
      </c>
    </row>
    <row r="38" spans="10:80">
      <c r="J38" s="336"/>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CA38" s="58" t="s">
        <v>1151</v>
      </c>
      <c r="CB38" s="58">
        <f t="shared" si="14"/>
        <v>-4.6556096475470383</v>
      </c>
    </row>
    <row r="39" spans="10:80">
      <c r="J39" s="333" t="str">
        <f t="shared" ref="J39:J47" si="16">J27</f>
        <v>Austria</v>
      </c>
      <c r="K39" s="333"/>
      <c r="L39" s="333"/>
      <c r="M39" s="333" t="str">
        <f>IF(AND(M27=1,L27=1),"",M27)</f>
        <v/>
      </c>
      <c r="N39" s="333" t="str">
        <f t="shared" ref="N39:BR39" si="17">IF(AND(N27=1,M27=1),"",N27)</f>
        <v/>
      </c>
      <c r="O39" s="333" t="str">
        <f t="shared" si="17"/>
        <v/>
      </c>
      <c r="P39" s="333" t="str">
        <f t="shared" si="17"/>
        <v/>
      </c>
      <c r="Q39" s="333" t="str">
        <f t="shared" si="17"/>
        <v/>
      </c>
      <c r="R39" s="333" t="str">
        <f t="shared" si="17"/>
        <v/>
      </c>
      <c r="S39" s="333" t="str">
        <f t="shared" si="17"/>
        <v/>
      </c>
      <c r="T39" s="333" t="str">
        <f t="shared" si="17"/>
        <v/>
      </c>
      <c r="U39" s="333" t="str">
        <f t="shared" si="17"/>
        <v/>
      </c>
      <c r="V39" s="333" t="str">
        <f t="shared" si="17"/>
        <v/>
      </c>
      <c r="W39" s="333" t="str">
        <f t="shared" si="17"/>
        <v/>
      </c>
      <c r="X39" s="333" t="str">
        <f t="shared" si="17"/>
        <v/>
      </c>
      <c r="Y39" s="333" t="str">
        <f t="shared" si="17"/>
        <v/>
      </c>
      <c r="Z39" s="333" t="str">
        <f t="shared" si="17"/>
        <v/>
      </c>
      <c r="AA39" s="333" t="str">
        <f t="shared" si="17"/>
        <v/>
      </c>
      <c r="AB39" s="333" t="str">
        <f t="shared" si="17"/>
        <v/>
      </c>
      <c r="AC39" s="333" t="str">
        <f t="shared" si="17"/>
        <v/>
      </c>
      <c r="AD39" s="333">
        <f t="shared" si="17"/>
        <v>1</v>
      </c>
      <c r="AE39" s="333" t="str">
        <f t="shared" si="17"/>
        <v/>
      </c>
      <c r="AF39" s="333" t="str">
        <f t="shared" si="17"/>
        <v/>
      </c>
      <c r="AG39" s="333" t="str">
        <f t="shared" si="17"/>
        <v/>
      </c>
      <c r="AH39" s="333">
        <f t="shared" si="17"/>
        <v>1</v>
      </c>
      <c r="AI39" s="333" t="str">
        <f t="shared" si="17"/>
        <v/>
      </c>
      <c r="AJ39" s="333">
        <f t="shared" si="17"/>
        <v>1</v>
      </c>
      <c r="AK39" s="333" t="str">
        <f t="shared" si="17"/>
        <v/>
      </c>
      <c r="AL39" s="333" t="str">
        <f t="shared" si="17"/>
        <v/>
      </c>
      <c r="AM39" s="333" t="str">
        <f t="shared" si="17"/>
        <v/>
      </c>
      <c r="AN39" s="333" t="str">
        <f t="shared" si="17"/>
        <v/>
      </c>
      <c r="AO39" s="333" t="str">
        <f t="shared" si="17"/>
        <v/>
      </c>
      <c r="AP39" s="333" t="str">
        <f t="shared" si="17"/>
        <v/>
      </c>
      <c r="AQ39" s="333" t="str">
        <f t="shared" si="17"/>
        <v/>
      </c>
      <c r="AR39" s="333" t="str">
        <f t="shared" si="17"/>
        <v/>
      </c>
      <c r="AS39" s="333" t="str">
        <f t="shared" si="17"/>
        <v/>
      </c>
      <c r="AT39" s="333" t="str">
        <f t="shared" si="17"/>
        <v/>
      </c>
      <c r="AU39" s="333" t="str">
        <f t="shared" si="17"/>
        <v/>
      </c>
      <c r="AV39" s="333" t="str">
        <f t="shared" si="17"/>
        <v/>
      </c>
      <c r="AW39" s="333" t="str">
        <f t="shared" si="17"/>
        <v/>
      </c>
      <c r="AX39" s="333" t="str">
        <f t="shared" si="17"/>
        <v/>
      </c>
      <c r="AY39" s="333" t="str">
        <f t="shared" si="17"/>
        <v/>
      </c>
      <c r="AZ39" s="333" t="str">
        <f t="shared" si="17"/>
        <v/>
      </c>
      <c r="BA39" s="333">
        <f t="shared" si="17"/>
        <v>1</v>
      </c>
      <c r="BB39" s="333" t="str">
        <f t="shared" si="17"/>
        <v/>
      </c>
      <c r="BC39" s="333" t="str">
        <f t="shared" si="17"/>
        <v/>
      </c>
      <c r="BD39" s="333" t="str">
        <f t="shared" si="17"/>
        <v/>
      </c>
      <c r="BE39" s="333" t="str">
        <f t="shared" si="17"/>
        <v/>
      </c>
      <c r="BF39" s="333" t="str">
        <f t="shared" si="17"/>
        <v/>
      </c>
      <c r="BG39" s="333" t="str">
        <f t="shared" si="17"/>
        <v/>
      </c>
      <c r="BH39" s="333" t="str">
        <f t="shared" si="17"/>
        <v/>
      </c>
      <c r="BI39" s="333">
        <f t="shared" si="17"/>
        <v>1</v>
      </c>
      <c r="BJ39" s="333" t="str">
        <f t="shared" si="17"/>
        <v/>
      </c>
      <c r="BK39" s="333" t="str">
        <f t="shared" si="17"/>
        <v/>
      </c>
      <c r="BL39" s="333" t="str">
        <f t="shared" si="17"/>
        <v/>
      </c>
      <c r="BM39" s="333">
        <f t="shared" si="17"/>
        <v>1</v>
      </c>
      <c r="BN39" s="333" t="str">
        <f t="shared" si="17"/>
        <v/>
      </c>
      <c r="BO39" s="333" t="str">
        <f t="shared" si="17"/>
        <v/>
      </c>
      <c r="BP39" s="333" t="str">
        <f t="shared" si="17"/>
        <v/>
      </c>
      <c r="BQ39" s="333" t="str">
        <f t="shared" si="17"/>
        <v/>
      </c>
      <c r="BR39" s="333" t="str">
        <f t="shared" si="17"/>
        <v/>
      </c>
      <c r="CA39" s="58" t="s">
        <v>1152</v>
      </c>
      <c r="CB39" s="58">
        <f t="shared" si="14"/>
        <v>-4.7679800328046156</v>
      </c>
    </row>
    <row r="40" spans="10:80">
      <c r="J40" s="333" t="str">
        <f t="shared" si="16"/>
        <v>Belgium</v>
      </c>
      <c r="K40" s="333"/>
      <c r="L40" s="333"/>
      <c r="M40" s="333" t="str">
        <f t="shared" ref="M40:BR44" si="18">IF(AND(M28=1,L28=1),"",M28)</f>
        <v/>
      </c>
      <c r="N40" s="333" t="str">
        <f t="shared" si="18"/>
        <v/>
      </c>
      <c r="O40" s="333" t="str">
        <f t="shared" si="18"/>
        <v/>
      </c>
      <c r="P40" s="333" t="str">
        <f t="shared" si="18"/>
        <v/>
      </c>
      <c r="Q40" s="333" t="str">
        <f t="shared" si="18"/>
        <v/>
      </c>
      <c r="R40" s="333" t="str">
        <f t="shared" si="18"/>
        <v/>
      </c>
      <c r="S40" s="333" t="str">
        <f t="shared" si="18"/>
        <v/>
      </c>
      <c r="T40" s="333" t="str">
        <f t="shared" si="18"/>
        <v/>
      </c>
      <c r="U40" s="333" t="str">
        <f t="shared" si="18"/>
        <v/>
      </c>
      <c r="V40" s="333" t="str">
        <f t="shared" si="18"/>
        <v/>
      </c>
      <c r="W40" s="333" t="str">
        <f t="shared" si="18"/>
        <v/>
      </c>
      <c r="X40" s="333" t="str">
        <f t="shared" si="18"/>
        <v/>
      </c>
      <c r="Y40" s="333" t="str">
        <f t="shared" si="18"/>
        <v/>
      </c>
      <c r="Z40" s="333" t="str">
        <f t="shared" si="18"/>
        <v/>
      </c>
      <c r="AA40" s="333" t="str">
        <f t="shared" si="18"/>
        <v/>
      </c>
      <c r="AB40" s="333" t="str">
        <f t="shared" si="18"/>
        <v/>
      </c>
      <c r="AC40" s="333" t="str">
        <f t="shared" si="18"/>
        <v/>
      </c>
      <c r="AD40" s="333" t="str">
        <f t="shared" si="18"/>
        <v/>
      </c>
      <c r="AE40" s="333" t="str">
        <f t="shared" si="18"/>
        <v/>
      </c>
      <c r="AF40" s="333" t="str">
        <f t="shared" si="18"/>
        <v/>
      </c>
      <c r="AG40" s="333">
        <f t="shared" si="18"/>
        <v>1</v>
      </c>
      <c r="AH40" s="333" t="str">
        <f t="shared" si="18"/>
        <v/>
      </c>
      <c r="AI40" s="333" t="str">
        <f t="shared" si="18"/>
        <v/>
      </c>
      <c r="AJ40" s="333" t="str">
        <f t="shared" si="18"/>
        <v/>
      </c>
      <c r="AK40" s="333" t="str">
        <f t="shared" si="18"/>
        <v/>
      </c>
      <c r="AL40" s="333" t="str">
        <f t="shared" si="18"/>
        <v/>
      </c>
      <c r="AM40" s="333" t="str">
        <f t="shared" si="18"/>
        <v/>
      </c>
      <c r="AN40" s="333" t="str">
        <f t="shared" si="18"/>
        <v/>
      </c>
      <c r="AO40" s="333" t="str">
        <f t="shared" si="18"/>
        <v/>
      </c>
      <c r="AP40" s="333" t="str">
        <f t="shared" si="18"/>
        <v/>
      </c>
      <c r="AQ40" s="333" t="str">
        <f t="shared" si="18"/>
        <v/>
      </c>
      <c r="AR40" s="333" t="str">
        <f t="shared" si="18"/>
        <v/>
      </c>
      <c r="AS40" s="333">
        <f t="shared" si="18"/>
        <v>1</v>
      </c>
      <c r="AT40" s="333" t="str">
        <f t="shared" si="18"/>
        <v/>
      </c>
      <c r="AU40" s="333" t="str">
        <f t="shared" si="18"/>
        <v/>
      </c>
      <c r="AV40" s="333" t="str">
        <f t="shared" si="18"/>
        <v/>
      </c>
      <c r="AW40" s="333" t="str">
        <f t="shared" si="18"/>
        <v/>
      </c>
      <c r="AX40" s="333" t="str">
        <f t="shared" si="18"/>
        <v/>
      </c>
      <c r="AY40" s="333" t="str">
        <f t="shared" si="18"/>
        <v/>
      </c>
      <c r="AZ40" s="333" t="str">
        <f t="shared" si="18"/>
        <v/>
      </c>
      <c r="BA40" s="333" t="str">
        <f t="shared" si="18"/>
        <v/>
      </c>
      <c r="BB40" s="333">
        <f t="shared" si="18"/>
        <v>1</v>
      </c>
      <c r="BC40" s="333" t="str">
        <f t="shared" si="18"/>
        <v/>
      </c>
      <c r="BD40" s="333" t="str">
        <f t="shared" si="18"/>
        <v/>
      </c>
      <c r="BE40" s="333" t="str">
        <f t="shared" si="18"/>
        <v/>
      </c>
      <c r="BF40" s="333" t="str">
        <f t="shared" si="18"/>
        <v/>
      </c>
      <c r="BG40" s="333" t="str">
        <f t="shared" si="18"/>
        <v/>
      </c>
      <c r="BH40" s="333" t="str">
        <f t="shared" si="18"/>
        <v/>
      </c>
      <c r="BI40" s="333">
        <f t="shared" si="18"/>
        <v>1</v>
      </c>
      <c r="BJ40" s="333" t="str">
        <f t="shared" si="18"/>
        <v/>
      </c>
      <c r="BK40" s="333" t="str">
        <f t="shared" si="18"/>
        <v/>
      </c>
      <c r="BL40" s="333" t="str">
        <f t="shared" si="18"/>
        <v/>
      </c>
      <c r="BM40" s="333">
        <f t="shared" si="18"/>
        <v>1</v>
      </c>
      <c r="BN40" s="333" t="str">
        <f t="shared" si="18"/>
        <v/>
      </c>
      <c r="BO40" s="333" t="str">
        <f t="shared" si="18"/>
        <v/>
      </c>
      <c r="BP40" s="333" t="str">
        <f t="shared" si="18"/>
        <v/>
      </c>
      <c r="BQ40" s="333" t="str">
        <f t="shared" si="18"/>
        <v/>
      </c>
      <c r="BR40" s="333" t="str">
        <f t="shared" si="18"/>
        <v/>
      </c>
      <c r="CA40" s="58" t="s">
        <v>1149</v>
      </c>
      <c r="CB40" s="58">
        <f t="shared" si="14"/>
        <v>-4.9911656961946704</v>
      </c>
    </row>
    <row r="41" spans="10:80">
      <c r="J41" s="333" t="str">
        <f t="shared" si="16"/>
        <v>Denmark</v>
      </c>
      <c r="K41" s="333"/>
      <c r="L41" s="333"/>
      <c r="M41" s="333" t="str">
        <f t="shared" si="18"/>
        <v/>
      </c>
      <c r="N41" s="333" t="str">
        <f t="shared" si="18"/>
        <v/>
      </c>
      <c r="O41" s="333" t="str">
        <f t="shared" si="18"/>
        <v/>
      </c>
      <c r="P41" s="333" t="str">
        <f t="shared" si="18"/>
        <v/>
      </c>
      <c r="Q41" s="333" t="str">
        <f t="shared" si="18"/>
        <v/>
      </c>
      <c r="R41" s="333" t="str">
        <f t="shared" si="18"/>
        <v/>
      </c>
      <c r="S41" s="333" t="str">
        <f t="shared" si="18"/>
        <v/>
      </c>
      <c r="T41" s="333" t="str">
        <f t="shared" si="18"/>
        <v/>
      </c>
      <c r="U41" s="333" t="str">
        <f t="shared" si="18"/>
        <v/>
      </c>
      <c r="V41" s="333" t="str">
        <f t="shared" si="18"/>
        <v/>
      </c>
      <c r="W41" s="333" t="str">
        <f t="shared" si="18"/>
        <v/>
      </c>
      <c r="X41" s="333" t="str">
        <f t="shared" si="18"/>
        <v/>
      </c>
      <c r="Y41" s="333" t="str">
        <f t="shared" si="18"/>
        <v/>
      </c>
      <c r="Z41" s="333">
        <f t="shared" si="18"/>
        <v>1</v>
      </c>
      <c r="AA41" s="333" t="str">
        <f t="shared" si="18"/>
        <v/>
      </c>
      <c r="AB41" s="333" t="str">
        <f t="shared" si="18"/>
        <v/>
      </c>
      <c r="AC41" s="333" t="str">
        <f t="shared" si="18"/>
        <v/>
      </c>
      <c r="AD41" s="333" t="str">
        <f t="shared" si="18"/>
        <v/>
      </c>
      <c r="AE41" s="333" t="str">
        <f t="shared" si="18"/>
        <v/>
      </c>
      <c r="AF41" s="333">
        <f t="shared" si="18"/>
        <v>1</v>
      </c>
      <c r="AG41" s="333" t="str">
        <f t="shared" si="18"/>
        <v/>
      </c>
      <c r="AH41" s="333" t="str">
        <f t="shared" si="18"/>
        <v/>
      </c>
      <c r="AI41" s="333" t="str">
        <f t="shared" si="18"/>
        <v/>
      </c>
      <c r="AJ41" s="333" t="str">
        <f t="shared" si="18"/>
        <v/>
      </c>
      <c r="AK41" s="333" t="str">
        <f t="shared" si="18"/>
        <v/>
      </c>
      <c r="AL41" s="333" t="str">
        <f t="shared" si="18"/>
        <v/>
      </c>
      <c r="AM41" s="333" t="str">
        <f t="shared" si="18"/>
        <v/>
      </c>
      <c r="AN41" s="333">
        <f t="shared" si="18"/>
        <v>1</v>
      </c>
      <c r="AO41" s="333" t="str">
        <f t="shared" si="18"/>
        <v/>
      </c>
      <c r="AP41" s="333" t="str">
        <f t="shared" si="18"/>
        <v/>
      </c>
      <c r="AQ41" s="333" t="str">
        <f t="shared" si="18"/>
        <v/>
      </c>
      <c r="AR41" s="333" t="str">
        <f t="shared" si="18"/>
        <v/>
      </c>
      <c r="AS41" s="333" t="str">
        <f t="shared" si="18"/>
        <v/>
      </c>
      <c r="AT41" s="333" t="str">
        <f t="shared" si="18"/>
        <v/>
      </c>
      <c r="AU41" s="333" t="str">
        <f t="shared" si="18"/>
        <v/>
      </c>
      <c r="AV41" s="333" t="str">
        <f t="shared" si="18"/>
        <v/>
      </c>
      <c r="AW41" s="333" t="str">
        <f t="shared" si="18"/>
        <v/>
      </c>
      <c r="AX41" s="333" t="str">
        <f t="shared" si="18"/>
        <v/>
      </c>
      <c r="AY41" s="333" t="str">
        <f t="shared" si="18"/>
        <v/>
      </c>
      <c r="AZ41" s="333" t="str">
        <f t="shared" si="18"/>
        <v/>
      </c>
      <c r="BA41" s="333" t="str">
        <f t="shared" si="18"/>
        <v/>
      </c>
      <c r="BB41" s="333" t="str">
        <f t="shared" si="18"/>
        <v/>
      </c>
      <c r="BC41" s="333" t="str">
        <f t="shared" si="18"/>
        <v/>
      </c>
      <c r="BD41" s="333" t="str">
        <f t="shared" si="18"/>
        <v/>
      </c>
      <c r="BE41" s="333" t="str">
        <f t="shared" si="18"/>
        <v/>
      </c>
      <c r="BF41" s="333" t="str">
        <f t="shared" si="18"/>
        <v/>
      </c>
      <c r="BG41" s="333" t="str">
        <f t="shared" si="18"/>
        <v/>
      </c>
      <c r="BH41" s="333" t="str">
        <f t="shared" si="18"/>
        <v/>
      </c>
      <c r="BI41" s="333">
        <f t="shared" si="18"/>
        <v>1</v>
      </c>
      <c r="BJ41" s="333" t="str">
        <f t="shared" si="18"/>
        <v/>
      </c>
      <c r="BK41" s="333" t="str">
        <f t="shared" si="18"/>
        <v/>
      </c>
      <c r="BL41" s="333" t="str">
        <f t="shared" si="18"/>
        <v/>
      </c>
      <c r="BM41" s="333" t="str">
        <f t="shared" si="18"/>
        <v/>
      </c>
      <c r="BN41" s="333" t="str">
        <f t="shared" si="18"/>
        <v/>
      </c>
      <c r="BO41" s="333" t="str">
        <f t="shared" si="18"/>
        <v/>
      </c>
      <c r="BP41" s="333" t="str">
        <f t="shared" si="18"/>
        <v/>
      </c>
      <c r="BQ41" s="333" t="str">
        <f t="shared" si="18"/>
        <v/>
      </c>
      <c r="BR41" s="333" t="str">
        <f t="shared" si="18"/>
        <v/>
      </c>
      <c r="CA41" s="58" t="s">
        <v>1155</v>
      </c>
      <c r="CB41" s="58">
        <f t="shared" si="14"/>
        <v>-8.3951036998182218</v>
      </c>
    </row>
    <row r="42" spans="10:80">
      <c r="J42" s="333" t="str">
        <f t="shared" si="16"/>
        <v>Euro area (19 countries)</v>
      </c>
      <c r="K42" s="333"/>
      <c r="L42" s="333"/>
      <c r="M42" s="333" t="str">
        <f t="shared" si="18"/>
        <v/>
      </c>
      <c r="N42" s="333" t="str">
        <f t="shared" si="18"/>
        <v/>
      </c>
      <c r="O42" s="333" t="str">
        <f t="shared" si="18"/>
        <v/>
      </c>
      <c r="P42" s="333" t="str">
        <f t="shared" si="18"/>
        <v/>
      </c>
      <c r="Q42" s="333" t="str">
        <f t="shared" si="18"/>
        <v/>
      </c>
      <c r="R42" s="333" t="str">
        <f t="shared" si="18"/>
        <v/>
      </c>
      <c r="S42" s="333" t="str">
        <f t="shared" si="18"/>
        <v/>
      </c>
      <c r="T42" s="333" t="str">
        <f t="shared" si="18"/>
        <v/>
      </c>
      <c r="U42" s="333" t="str">
        <f t="shared" si="18"/>
        <v/>
      </c>
      <c r="V42" s="333" t="str">
        <f t="shared" si="18"/>
        <v/>
      </c>
      <c r="W42" s="333" t="str">
        <f t="shared" si="18"/>
        <v/>
      </c>
      <c r="X42" s="333" t="str">
        <f t="shared" si="18"/>
        <v/>
      </c>
      <c r="Y42" s="333" t="str">
        <f t="shared" si="18"/>
        <v/>
      </c>
      <c r="Z42" s="333" t="str">
        <f t="shared" si="18"/>
        <v/>
      </c>
      <c r="AA42" s="333" t="str">
        <f t="shared" si="18"/>
        <v/>
      </c>
      <c r="AB42" s="333" t="str">
        <f t="shared" si="18"/>
        <v/>
      </c>
      <c r="AC42" s="333" t="str">
        <f t="shared" si="18"/>
        <v/>
      </c>
      <c r="AD42" s="333" t="str">
        <f t="shared" si="18"/>
        <v/>
      </c>
      <c r="AE42" s="333" t="str">
        <f t="shared" si="18"/>
        <v/>
      </c>
      <c r="AF42" s="333" t="str">
        <f t="shared" si="18"/>
        <v/>
      </c>
      <c r="AG42" s="333">
        <f t="shared" si="18"/>
        <v>1</v>
      </c>
      <c r="AH42" s="333" t="str">
        <f t="shared" si="18"/>
        <v/>
      </c>
      <c r="AI42" s="333" t="str">
        <f t="shared" si="18"/>
        <v/>
      </c>
      <c r="AJ42" s="333" t="str">
        <f t="shared" si="18"/>
        <v/>
      </c>
      <c r="AK42" s="333" t="str">
        <f t="shared" si="18"/>
        <v/>
      </c>
      <c r="AL42" s="333" t="str">
        <f t="shared" si="18"/>
        <v/>
      </c>
      <c r="AM42" s="333" t="str">
        <f t="shared" si="18"/>
        <v/>
      </c>
      <c r="AN42" s="333" t="str">
        <f t="shared" si="18"/>
        <v/>
      </c>
      <c r="AO42" s="333" t="str">
        <f t="shared" si="18"/>
        <v/>
      </c>
      <c r="AP42" s="333" t="str">
        <f t="shared" si="18"/>
        <v/>
      </c>
      <c r="AQ42" s="333" t="str">
        <f t="shared" si="18"/>
        <v/>
      </c>
      <c r="AR42" s="333" t="str">
        <f t="shared" si="18"/>
        <v/>
      </c>
      <c r="AS42" s="333">
        <f t="shared" si="18"/>
        <v>1</v>
      </c>
      <c r="AT42" s="333" t="str">
        <f t="shared" si="18"/>
        <v/>
      </c>
      <c r="AU42" s="333" t="str">
        <f t="shared" si="18"/>
        <v/>
      </c>
      <c r="AV42" s="333" t="str">
        <f t="shared" si="18"/>
        <v/>
      </c>
      <c r="AW42" s="333" t="str">
        <f t="shared" si="18"/>
        <v/>
      </c>
      <c r="AX42" s="333" t="str">
        <f t="shared" si="18"/>
        <v/>
      </c>
      <c r="AY42" s="333" t="str">
        <f t="shared" si="18"/>
        <v/>
      </c>
      <c r="AZ42" s="333" t="str">
        <f t="shared" si="18"/>
        <v/>
      </c>
      <c r="BA42" s="333" t="str">
        <f t="shared" si="18"/>
        <v/>
      </c>
      <c r="BB42" s="333" t="str">
        <f t="shared" si="18"/>
        <v/>
      </c>
      <c r="BC42" s="333" t="str">
        <f t="shared" si="18"/>
        <v/>
      </c>
      <c r="BD42" s="333" t="str">
        <f t="shared" si="18"/>
        <v/>
      </c>
      <c r="BE42" s="333" t="str">
        <f t="shared" si="18"/>
        <v/>
      </c>
      <c r="BF42" s="333" t="str">
        <f t="shared" si="18"/>
        <v/>
      </c>
      <c r="BG42" s="333" t="str">
        <f t="shared" si="18"/>
        <v/>
      </c>
      <c r="BH42" s="333">
        <f t="shared" si="18"/>
        <v>1</v>
      </c>
      <c r="BI42" s="333" t="str">
        <f t="shared" si="18"/>
        <v/>
      </c>
      <c r="BJ42" s="333" t="str">
        <f t="shared" si="18"/>
        <v/>
      </c>
      <c r="BK42" s="333">
        <f t="shared" si="18"/>
        <v>1</v>
      </c>
      <c r="BL42" s="333" t="str">
        <f t="shared" si="18"/>
        <v/>
      </c>
      <c r="BM42" s="333" t="str">
        <f t="shared" si="18"/>
        <v/>
      </c>
      <c r="BN42" s="333" t="str">
        <f t="shared" si="18"/>
        <v/>
      </c>
      <c r="BO42" s="333" t="str">
        <f t="shared" si="18"/>
        <v/>
      </c>
      <c r="BP42" s="333" t="str">
        <f t="shared" si="18"/>
        <v/>
      </c>
      <c r="BQ42" s="333" t="str">
        <f t="shared" si="18"/>
        <v/>
      </c>
      <c r="BR42" s="333" t="str">
        <f t="shared" si="18"/>
        <v/>
      </c>
      <c r="CA42" s="58" t="s">
        <v>1166</v>
      </c>
      <c r="CB42" s="58">
        <f t="shared" si="14"/>
        <v>-12.633149107848382</v>
      </c>
    </row>
    <row r="43" spans="10:80">
      <c r="J43" s="333" t="str">
        <f t="shared" si="16"/>
        <v>Finland</v>
      </c>
      <c r="K43" s="333"/>
      <c r="L43" s="333"/>
      <c r="M43" s="333" t="str">
        <f t="shared" si="18"/>
        <v/>
      </c>
      <c r="N43" s="333" t="str">
        <f t="shared" si="18"/>
        <v/>
      </c>
      <c r="O43" s="333" t="str">
        <f t="shared" si="18"/>
        <v/>
      </c>
      <c r="P43" s="333" t="str">
        <f t="shared" si="18"/>
        <v/>
      </c>
      <c r="Q43" s="333" t="str">
        <f t="shared" si="18"/>
        <v/>
      </c>
      <c r="R43" s="333" t="str">
        <f t="shared" si="18"/>
        <v/>
      </c>
      <c r="S43" s="333" t="str">
        <f t="shared" si="18"/>
        <v/>
      </c>
      <c r="T43" s="333" t="str">
        <f t="shared" si="18"/>
        <v/>
      </c>
      <c r="U43" s="333" t="str">
        <f t="shared" si="18"/>
        <v/>
      </c>
      <c r="V43" s="333" t="str">
        <f t="shared" si="18"/>
        <v/>
      </c>
      <c r="W43" s="333" t="str">
        <f t="shared" si="18"/>
        <v/>
      </c>
      <c r="X43" s="333" t="str">
        <f t="shared" si="18"/>
        <v/>
      </c>
      <c r="Y43" s="333" t="str">
        <f t="shared" si="18"/>
        <v/>
      </c>
      <c r="Z43" s="333" t="str">
        <f t="shared" si="18"/>
        <v/>
      </c>
      <c r="AA43" s="333" t="str">
        <f t="shared" si="18"/>
        <v/>
      </c>
      <c r="AB43" s="333" t="str">
        <f t="shared" si="18"/>
        <v/>
      </c>
      <c r="AC43" s="333" t="str">
        <f t="shared" si="18"/>
        <v/>
      </c>
      <c r="AD43" s="333" t="str">
        <f t="shared" si="18"/>
        <v/>
      </c>
      <c r="AE43" s="333" t="str">
        <f t="shared" si="18"/>
        <v/>
      </c>
      <c r="AF43" s="333" t="str">
        <f t="shared" si="18"/>
        <v/>
      </c>
      <c r="AG43" s="333" t="str">
        <f t="shared" si="18"/>
        <v/>
      </c>
      <c r="AH43" s="333" t="str">
        <f t="shared" si="18"/>
        <v/>
      </c>
      <c r="AI43" s="333" t="str">
        <f t="shared" si="18"/>
        <v/>
      </c>
      <c r="AJ43" s="333" t="str">
        <f t="shared" si="18"/>
        <v/>
      </c>
      <c r="AK43" s="333" t="str">
        <f t="shared" si="18"/>
        <v/>
      </c>
      <c r="AL43" s="333" t="str">
        <f t="shared" si="18"/>
        <v/>
      </c>
      <c r="AM43" s="333" t="str">
        <f t="shared" si="18"/>
        <v/>
      </c>
      <c r="AN43" s="333" t="str">
        <f t="shared" si="18"/>
        <v/>
      </c>
      <c r="AO43" s="333" t="str">
        <f t="shared" si="18"/>
        <v/>
      </c>
      <c r="AP43" s="333" t="str">
        <f t="shared" si="18"/>
        <v/>
      </c>
      <c r="AQ43" s="333">
        <f t="shared" si="18"/>
        <v>1</v>
      </c>
      <c r="AR43" s="333" t="str">
        <f t="shared" si="18"/>
        <v/>
      </c>
      <c r="AS43" s="333" t="str">
        <f t="shared" si="18"/>
        <v/>
      </c>
      <c r="AT43" s="333" t="str">
        <f t="shared" si="18"/>
        <v/>
      </c>
      <c r="AU43" s="333" t="str">
        <f t="shared" si="18"/>
        <v/>
      </c>
      <c r="AV43" s="333" t="str">
        <f t="shared" si="18"/>
        <v/>
      </c>
      <c r="AW43" s="333" t="str">
        <f t="shared" si="18"/>
        <v/>
      </c>
      <c r="AX43" s="333" t="str">
        <f t="shared" si="18"/>
        <v/>
      </c>
      <c r="AY43" s="333" t="str">
        <f t="shared" si="18"/>
        <v/>
      </c>
      <c r="AZ43" s="333" t="str">
        <f t="shared" si="18"/>
        <v/>
      </c>
      <c r="BA43" s="333" t="str">
        <f t="shared" si="18"/>
        <v/>
      </c>
      <c r="BB43" s="333" t="str">
        <f t="shared" si="18"/>
        <v/>
      </c>
      <c r="BC43" s="333" t="str">
        <f t="shared" si="18"/>
        <v/>
      </c>
      <c r="BD43" s="333" t="str">
        <f t="shared" si="18"/>
        <v/>
      </c>
      <c r="BE43" s="333" t="str">
        <f t="shared" si="18"/>
        <v/>
      </c>
      <c r="BF43" s="333" t="str">
        <f t="shared" si="18"/>
        <v/>
      </c>
      <c r="BG43" s="333" t="str">
        <f t="shared" si="18"/>
        <v/>
      </c>
      <c r="BH43" s="333" t="str">
        <f t="shared" si="18"/>
        <v/>
      </c>
      <c r="BI43" s="333">
        <f t="shared" si="18"/>
        <v>1</v>
      </c>
      <c r="BJ43" s="333" t="str">
        <f t="shared" si="18"/>
        <v/>
      </c>
      <c r="BK43" s="333" t="str">
        <f t="shared" si="18"/>
        <v/>
      </c>
      <c r="BL43" s="333" t="str">
        <f t="shared" si="18"/>
        <v/>
      </c>
      <c r="BM43" s="333">
        <f t="shared" si="18"/>
        <v>1</v>
      </c>
      <c r="BN43" s="333" t="str">
        <f t="shared" si="18"/>
        <v/>
      </c>
      <c r="BO43" s="333" t="str">
        <f t="shared" si="18"/>
        <v/>
      </c>
      <c r="BP43" s="333" t="str">
        <f t="shared" si="18"/>
        <v/>
      </c>
      <c r="BQ43" s="333" t="str">
        <f t="shared" si="18"/>
        <v/>
      </c>
      <c r="BR43" s="333" t="str">
        <f t="shared" si="18"/>
        <v/>
      </c>
      <c r="CA43" s="58" t="s">
        <v>1174</v>
      </c>
      <c r="CB43" s="58">
        <f t="shared" si="14"/>
        <v>-12.890160749558888</v>
      </c>
    </row>
    <row r="44" spans="10:80">
      <c r="J44" s="333" t="str">
        <f t="shared" si="16"/>
        <v>Ireland</v>
      </c>
      <c r="K44" s="333"/>
      <c r="L44" s="333"/>
      <c r="M44" s="333" t="str">
        <f t="shared" si="18"/>
        <v/>
      </c>
      <c r="N44" s="333" t="str">
        <f t="shared" si="18"/>
        <v/>
      </c>
      <c r="O44" s="333" t="str">
        <f t="shared" si="18"/>
        <v/>
      </c>
      <c r="P44" s="333" t="str">
        <f t="shared" si="18"/>
        <v/>
      </c>
      <c r="Q44" s="333" t="str">
        <f t="shared" si="18"/>
        <v/>
      </c>
      <c r="R44" s="333" t="str">
        <f t="shared" si="18"/>
        <v/>
      </c>
      <c r="S44" s="333" t="str">
        <f t="shared" si="18"/>
        <v/>
      </c>
      <c r="T44" s="333" t="str">
        <f t="shared" si="18"/>
        <v/>
      </c>
      <c r="U44" s="333" t="str">
        <f t="shared" si="18"/>
        <v/>
      </c>
      <c r="V44" s="333" t="str">
        <f t="shared" si="18"/>
        <v/>
      </c>
      <c r="W44" s="333" t="str">
        <f t="shared" si="18"/>
        <v/>
      </c>
      <c r="X44" s="333" t="str">
        <f t="shared" si="18"/>
        <v/>
      </c>
      <c r="Y44" s="333" t="str">
        <f t="shared" si="18"/>
        <v/>
      </c>
      <c r="Z44" s="333" t="str">
        <f t="shared" si="18"/>
        <v/>
      </c>
      <c r="AA44" s="333" t="str">
        <f t="shared" si="18"/>
        <v/>
      </c>
      <c r="AB44" s="333" t="str">
        <f t="shared" si="18"/>
        <v/>
      </c>
      <c r="AC44" s="333" t="str">
        <f t="shared" si="18"/>
        <v/>
      </c>
      <c r="AD44" s="333" t="str">
        <f t="shared" si="18"/>
        <v/>
      </c>
      <c r="AE44" s="333" t="str">
        <f t="shared" si="18"/>
        <v/>
      </c>
      <c r="AF44" s="333" t="str">
        <f t="shared" si="18"/>
        <v/>
      </c>
      <c r="AG44" s="333" t="str">
        <f t="shared" si="18"/>
        <v/>
      </c>
      <c r="AH44" s="333">
        <f t="shared" si="18"/>
        <v>1</v>
      </c>
      <c r="AI44" s="333" t="str">
        <f t="shared" si="18"/>
        <v/>
      </c>
      <c r="AJ44" s="333" t="str">
        <f t="shared" ref="AJ44:BR44" si="19">IF(AND(AJ32=1,AI32=1),"",AJ32)</f>
        <v/>
      </c>
      <c r="AK44" s="333" t="str">
        <f t="shared" si="19"/>
        <v/>
      </c>
      <c r="AL44" s="333" t="str">
        <f t="shared" si="19"/>
        <v/>
      </c>
      <c r="AM44" s="333" t="str">
        <f t="shared" si="19"/>
        <v/>
      </c>
      <c r="AN44" s="333" t="str">
        <f t="shared" si="19"/>
        <v/>
      </c>
      <c r="AO44" s="333" t="str">
        <f t="shared" si="19"/>
        <v/>
      </c>
      <c r="AP44" s="333" t="str">
        <f t="shared" si="19"/>
        <v/>
      </c>
      <c r="AQ44" s="333" t="str">
        <f t="shared" si="19"/>
        <v/>
      </c>
      <c r="AR44" s="333" t="str">
        <f t="shared" si="19"/>
        <v/>
      </c>
      <c r="AS44" s="333" t="str">
        <f t="shared" si="19"/>
        <v/>
      </c>
      <c r="AT44" s="333" t="str">
        <f t="shared" si="19"/>
        <v/>
      </c>
      <c r="AU44" s="333" t="str">
        <f t="shared" si="19"/>
        <v/>
      </c>
      <c r="AV44" s="333" t="str">
        <f t="shared" si="19"/>
        <v/>
      </c>
      <c r="AW44" s="333" t="str">
        <f t="shared" si="19"/>
        <v/>
      </c>
      <c r="AX44" s="333" t="str">
        <f t="shared" si="19"/>
        <v/>
      </c>
      <c r="AY44" s="333" t="str">
        <f t="shared" si="19"/>
        <v/>
      </c>
      <c r="AZ44" s="333" t="str">
        <f t="shared" si="19"/>
        <v/>
      </c>
      <c r="BA44" s="333" t="str">
        <f t="shared" si="19"/>
        <v/>
      </c>
      <c r="BB44" s="333" t="str">
        <f t="shared" si="19"/>
        <v/>
      </c>
      <c r="BC44" s="333" t="str">
        <f t="shared" si="19"/>
        <v/>
      </c>
      <c r="BD44" s="333" t="str">
        <f t="shared" si="19"/>
        <v/>
      </c>
      <c r="BE44" s="333" t="str">
        <f t="shared" si="19"/>
        <v/>
      </c>
      <c r="BF44" s="333" t="str">
        <f t="shared" si="19"/>
        <v/>
      </c>
      <c r="BG44" s="333" t="str">
        <f t="shared" si="19"/>
        <v/>
      </c>
      <c r="BH44" s="333">
        <f t="shared" si="19"/>
        <v>1</v>
      </c>
      <c r="BI44" s="333" t="str">
        <f t="shared" si="19"/>
        <v/>
      </c>
      <c r="BJ44" s="333" t="str">
        <f t="shared" si="19"/>
        <v/>
      </c>
      <c r="BK44" s="333" t="str">
        <f t="shared" si="19"/>
        <v/>
      </c>
      <c r="BL44" s="333" t="str">
        <f t="shared" si="19"/>
        <v/>
      </c>
      <c r="BM44" s="333" t="str">
        <f t="shared" si="19"/>
        <v/>
      </c>
      <c r="BN44" s="333" t="str">
        <f t="shared" si="19"/>
        <v/>
      </c>
      <c r="BO44" s="333" t="str">
        <f t="shared" si="19"/>
        <v/>
      </c>
      <c r="BP44" s="333" t="str">
        <f t="shared" si="19"/>
        <v/>
      </c>
      <c r="BQ44" s="333" t="str">
        <f t="shared" si="19"/>
        <v/>
      </c>
      <c r="BR44" s="333" t="str">
        <f t="shared" si="19"/>
        <v/>
      </c>
      <c r="CA44" s="58" t="s">
        <v>1150</v>
      </c>
      <c r="CB44" s="58">
        <f t="shared" si="14"/>
        <v>-13.233881312640534</v>
      </c>
    </row>
    <row r="45" spans="10:80">
      <c r="J45" s="333" t="str">
        <f t="shared" si="16"/>
        <v>Luxembourg</v>
      </c>
      <c r="K45" s="333"/>
      <c r="L45" s="333"/>
      <c r="M45" s="333" t="str">
        <f t="shared" ref="M45:BR47" si="20">IF(AND(M33=1,L33=1),"",M33)</f>
        <v/>
      </c>
      <c r="N45" s="333" t="str">
        <f t="shared" si="20"/>
        <v/>
      </c>
      <c r="O45" s="333" t="str">
        <f t="shared" si="20"/>
        <v/>
      </c>
      <c r="P45" s="333" t="str">
        <f t="shared" si="20"/>
        <v/>
      </c>
      <c r="Q45" s="333">
        <f t="shared" si="20"/>
        <v>1</v>
      </c>
      <c r="R45" s="333" t="str">
        <f t="shared" si="20"/>
        <v/>
      </c>
      <c r="S45" s="333" t="str">
        <f t="shared" si="20"/>
        <v/>
      </c>
      <c r="T45" s="333" t="str">
        <f t="shared" si="20"/>
        <v/>
      </c>
      <c r="U45" s="333" t="str">
        <f t="shared" si="20"/>
        <v/>
      </c>
      <c r="V45" s="333" t="str">
        <f t="shared" si="20"/>
        <v/>
      </c>
      <c r="W45" s="333" t="str">
        <f t="shared" si="20"/>
        <v/>
      </c>
      <c r="X45" s="333" t="str">
        <f t="shared" si="20"/>
        <v/>
      </c>
      <c r="Y45" s="333" t="str">
        <f t="shared" si="20"/>
        <v/>
      </c>
      <c r="Z45" s="333" t="str">
        <f t="shared" si="20"/>
        <v/>
      </c>
      <c r="AA45" s="333" t="str">
        <f t="shared" si="20"/>
        <v/>
      </c>
      <c r="AB45" s="333" t="str">
        <f t="shared" si="20"/>
        <v/>
      </c>
      <c r="AC45" s="333" t="str">
        <f t="shared" si="20"/>
        <v/>
      </c>
      <c r="AD45" s="333" t="str">
        <f t="shared" si="20"/>
        <v/>
      </c>
      <c r="AE45" s="333" t="str">
        <f t="shared" si="20"/>
        <v/>
      </c>
      <c r="AF45" s="333" t="str">
        <f t="shared" si="20"/>
        <v/>
      </c>
      <c r="AG45" s="333">
        <f t="shared" si="20"/>
        <v>1</v>
      </c>
      <c r="AH45" s="333" t="str">
        <f t="shared" si="20"/>
        <v/>
      </c>
      <c r="AI45" s="333">
        <f t="shared" si="20"/>
        <v>1</v>
      </c>
      <c r="AJ45" s="333" t="str">
        <f t="shared" si="20"/>
        <v/>
      </c>
      <c r="AK45" s="333">
        <f t="shared" si="20"/>
        <v>1</v>
      </c>
      <c r="AL45" s="333" t="str">
        <f t="shared" si="20"/>
        <v/>
      </c>
      <c r="AM45" s="333" t="str">
        <f t="shared" si="20"/>
        <v/>
      </c>
      <c r="AN45" s="333" t="str">
        <f t="shared" si="20"/>
        <v/>
      </c>
      <c r="AO45" s="333" t="str">
        <f t="shared" si="20"/>
        <v/>
      </c>
      <c r="AP45" s="333" t="str">
        <f t="shared" si="20"/>
        <v/>
      </c>
      <c r="AQ45" s="333" t="str">
        <f t="shared" si="20"/>
        <v/>
      </c>
      <c r="AR45" s="333">
        <f t="shared" si="20"/>
        <v>1</v>
      </c>
      <c r="AS45" s="333" t="str">
        <f t="shared" si="20"/>
        <v/>
      </c>
      <c r="AT45" s="333" t="str">
        <f t="shared" si="20"/>
        <v/>
      </c>
      <c r="AU45" s="333" t="str">
        <f t="shared" si="20"/>
        <v/>
      </c>
      <c r="AV45" s="333" t="str">
        <f t="shared" si="20"/>
        <v/>
      </c>
      <c r="AW45" s="333" t="str">
        <f t="shared" si="20"/>
        <v/>
      </c>
      <c r="AX45" s="333" t="str">
        <f t="shared" si="20"/>
        <v/>
      </c>
      <c r="AY45" s="333" t="str">
        <f t="shared" si="20"/>
        <v/>
      </c>
      <c r="AZ45" s="333" t="str">
        <f t="shared" si="20"/>
        <v/>
      </c>
      <c r="BA45" s="333" t="str">
        <f t="shared" si="20"/>
        <v/>
      </c>
      <c r="BB45" s="333" t="str">
        <f t="shared" si="20"/>
        <v/>
      </c>
      <c r="BC45" s="333" t="str">
        <f t="shared" si="20"/>
        <v/>
      </c>
      <c r="BD45" s="333" t="str">
        <f t="shared" si="20"/>
        <v/>
      </c>
      <c r="BE45" s="333" t="str">
        <f t="shared" si="20"/>
        <v/>
      </c>
      <c r="BF45" s="333" t="str">
        <f t="shared" si="20"/>
        <v/>
      </c>
      <c r="BG45" s="333" t="str">
        <f t="shared" si="20"/>
        <v/>
      </c>
      <c r="BH45" s="333" t="str">
        <f t="shared" si="20"/>
        <v/>
      </c>
      <c r="BI45" s="333">
        <f t="shared" si="20"/>
        <v>1</v>
      </c>
      <c r="BJ45" s="333" t="str">
        <f t="shared" si="20"/>
        <v/>
      </c>
      <c r="BK45" s="333" t="str">
        <f t="shared" si="20"/>
        <v/>
      </c>
      <c r="BL45" s="333" t="str">
        <f t="shared" si="20"/>
        <v/>
      </c>
      <c r="BM45" s="333" t="str">
        <f t="shared" si="20"/>
        <v/>
      </c>
      <c r="BN45" s="333" t="str">
        <f t="shared" si="20"/>
        <v/>
      </c>
      <c r="BO45" s="333">
        <f t="shared" si="20"/>
        <v>1</v>
      </c>
      <c r="BP45" s="333" t="str">
        <f t="shared" si="20"/>
        <v/>
      </c>
      <c r="BQ45" s="333" t="str">
        <f t="shared" si="20"/>
        <v/>
      </c>
      <c r="BR45" s="333" t="str">
        <f t="shared" si="20"/>
        <v/>
      </c>
      <c r="CA45" s="58" t="s">
        <v>1154</v>
      </c>
      <c r="CB45" s="58">
        <f t="shared" si="14"/>
        <v>-15.261851257985484</v>
      </c>
    </row>
    <row r="46" spans="10:80">
      <c r="J46" s="333" t="str">
        <f t="shared" si="16"/>
        <v>Netherlands</v>
      </c>
      <c r="K46" s="333"/>
      <c r="L46" s="333"/>
      <c r="M46" s="333" t="str">
        <f t="shared" si="20"/>
        <v/>
      </c>
      <c r="N46" s="333" t="str">
        <f t="shared" si="20"/>
        <v/>
      </c>
      <c r="O46" s="333" t="str">
        <f t="shared" si="20"/>
        <v/>
      </c>
      <c r="P46" s="333" t="str">
        <f t="shared" si="20"/>
        <v/>
      </c>
      <c r="Q46" s="333" t="str">
        <f t="shared" si="20"/>
        <v/>
      </c>
      <c r="R46" s="333" t="str">
        <f t="shared" si="20"/>
        <v/>
      </c>
      <c r="S46" s="333" t="str">
        <f t="shared" si="20"/>
        <v/>
      </c>
      <c r="T46" s="333" t="str">
        <f t="shared" si="20"/>
        <v/>
      </c>
      <c r="U46" s="333" t="str">
        <f t="shared" si="20"/>
        <v/>
      </c>
      <c r="V46" s="333" t="str">
        <f t="shared" si="20"/>
        <v/>
      </c>
      <c r="W46" s="333" t="str">
        <f t="shared" si="20"/>
        <v/>
      </c>
      <c r="X46" s="333" t="str">
        <f t="shared" si="20"/>
        <v/>
      </c>
      <c r="Y46" s="333" t="str">
        <f t="shared" si="20"/>
        <v/>
      </c>
      <c r="Z46" s="333" t="str">
        <f t="shared" si="20"/>
        <v/>
      </c>
      <c r="AA46" s="333" t="str">
        <f t="shared" si="20"/>
        <v/>
      </c>
      <c r="AB46" s="333" t="str">
        <f t="shared" si="20"/>
        <v/>
      </c>
      <c r="AC46" s="333" t="str">
        <f t="shared" si="20"/>
        <v/>
      </c>
      <c r="AD46" s="333" t="str">
        <f t="shared" si="20"/>
        <v/>
      </c>
      <c r="AE46" s="333" t="str">
        <f t="shared" si="20"/>
        <v/>
      </c>
      <c r="AF46" s="333" t="str">
        <f t="shared" si="20"/>
        <v/>
      </c>
      <c r="AG46" s="333">
        <f t="shared" si="20"/>
        <v>1</v>
      </c>
      <c r="AH46" s="333" t="str">
        <f t="shared" si="20"/>
        <v/>
      </c>
      <c r="AI46" s="333" t="str">
        <f t="shared" si="20"/>
        <v/>
      </c>
      <c r="AJ46" s="333" t="str">
        <f t="shared" si="20"/>
        <v/>
      </c>
      <c r="AK46" s="333" t="str">
        <f t="shared" si="20"/>
        <v/>
      </c>
      <c r="AL46" s="333" t="str">
        <f t="shared" si="20"/>
        <v/>
      </c>
      <c r="AM46" s="333" t="str">
        <f t="shared" si="20"/>
        <v/>
      </c>
      <c r="AN46" s="333" t="str">
        <f t="shared" si="20"/>
        <v/>
      </c>
      <c r="AO46" s="333" t="str">
        <f t="shared" si="20"/>
        <v/>
      </c>
      <c r="AP46" s="333" t="str">
        <f t="shared" si="20"/>
        <v/>
      </c>
      <c r="AQ46" s="333" t="str">
        <f t="shared" si="20"/>
        <v/>
      </c>
      <c r="AR46" s="333" t="str">
        <f t="shared" si="20"/>
        <v/>
      </c>
      <c r="AS46" s="333" t="str">
        <f t="shared" si="20"/>
        <v/>
      </c>
      <c r="AT46" s="333" t="str">
        <f t="shared" si="20"/>
        <v/>
      </c>
      <c r="AU46" s="333" t="str">
        <f t="shared" si="20"/>
        <v/>
      </c>
      <c r="AV46" s="333" t="str">
        <f t="shared" si="20"/>
        <v/>
      </c>
      <c r="AW46" s="333" t="str">
        <f t="shared" si="20"/>
        <v/>
      </c>
      <c r="AX46" s="333" t="str">
        <f t="shared" si="20"/>
        <v/>
      </c>
      <c r="AY46" s="333" t="str">
        <f t="shared" si="20"/>
        <v/>
      </c>
      <c r="AZ46" s="333" t="str">
        <f t="shared" si="20"/>
        <v/>
      </c>
      <c r="BA46" s="333" t="str">
        <f t="shared" si="20"/>
        <v/>
      </c>
      <c r="BB46" s="333" t="str">
        <f t="shared" si="20"/>
        <v/>
      </c>
      <c r="BC46" s="333">
        <f t="shared" si="20"/>
        <v>1</v>
      </c>
      <c r="BD46" s="333" t="str">
        <f t="shared" si="20"/>
        <v/>
      </c>
      <c r="BE46" s="333" t="str">
        <f t="shared" si="20"/>
        <v/>
      </c>
      <c r="BF46" s="333" t="str">
        <f t="shared" si="20"/>
        <v/>
      </c>
      <c r="BG46" s="333" t="str">
        <f t="shared" si="20"/>
        <v/>
      </c>
      <c r="BH46" s="333" t="str">
        <f t="shared" si="20"/>
        <v/>
      </c>
      <c r="BI46" s="333">
        <f t="shared" si="20"/>
        <v>1</v>
      </c>
      <c r="BJ46" s="333" t="str">
        <f t="shared" si="20"/>
        <v/>
      </c>
      <c r="BK46" s="333" t="str">
        <f t="shared" si="20"/>
        <v/>
      </c>
      <c r="BL46" s="333">
        <f t="shared" si="20"/>
        <v>1</v>
      </c>
      <c r="BM46" s="333" t="str">
        <f t="shared" si="20"/>
        <v/>
      </c>
      <c r="BN46" s="333" t="str">
        <f t="shared" si="20"/>
        <v/>
      </c>
      <c r="BO46" s="333" t="str">
        <f t="shared" si="20"/>
        <v/>
      </c>
      <c r="BP46" s="333">
        <f t="shared" si="20"/>
        <v>1</v>
      </c>
      <c r="BQ46" s="333" t="str">
        <f t="shared" si="20"/>
        <v/>
      </c>
      <c r="BR46" s="333" t="str">
        <f t="shared" si="20"/>
        <v/>
      </c>
      <c r="CA46" s="58" t="s">
        <v>1157</v>
      </c>
      <c r="CB46" s="58">
        <f t="shared" si="14"/>
        <v>-16.550012907268965</v>
      </c>
    </row>
    <row r="47" spans="10:80">
      <c r="J47" s="333" t="str">
        <f t="shared" si="16"/>
        <v>Portugal</v>
      </c>
      <c r="K47" s="333"/>
      <c r="L47" s="333"/>
      <c r="M47" s="333" t="str">
        <f t="shared" si="20"/>
        <v/>
      </c>
      <c r="N47" s="333" t="str">
        <f t="shared" si="20"/>
        <v/>
      </c>
      <c r="O47" s="333" t="str">
        <f t="shared" si="20"/>
        <v/>
      </c>
      <c r="P47" s="333" t="str">
        <f t="shared" si="20"/>
        <v/>
      </c>
      <c r="Q47" s="333" t="str">
        <f t="shared" si="20"/>
        <v/>
      </c>
      <c r="R47" s="333" t="str">
        <f t="shared" si="20"/>
        <v/>
      </c>
      <c r="S47" s="333" t="str">
        <f t="shared" si="20"/>
        <v/>
      </c>
      <c r="T47" s="333" t="str">
        <f t="shared" si="20"/>
        <v/>
      </c>
      <c r="U47" s="333" t="str">
        <f t="shared" si="20"/>
        <v/>
      </c>
      <c r="V47" s="333" t="str">
        <f t="shared" si="20"/>
        <v/>
      </c>
      <c r="W47" s="333" t="str">
        <f t="shared" si="20"/>
        <v/>
      </c>
      <c r="X47" s="333" t="str">
        <f t="shared" si="20"/>
        <v/>
      </c>
      <c r="Y47" s="333" t="str">
        <f t="shared" si="20"/>
        <v/>
      </c>
      <c r="Z47" s="333" t="str">
        <f t="shared" si="20"/>
        <v/>
      </c>
      <c r="AA47" s="333">
        <f t="shared" si="20"/>
        <v>1</v>
      </c>
      <c r="AB47" s="333" t="str">
        <f t="shared" si="20"/>
        <v/>
      </c>
      <c r="AC47" s="333" t="str">
        <f t="shared" si="20"/>
        <v/>
      </c>
      <c r="AD47" s="333" t="str">
        <f t="shared" si="20"/>
        <v/>
      </c>
      <c r="AE47" s="333" t="str">
        <f t="shared" si="20"/>
        <v/>
      </c>
      <c r="AF47" s="333" t="str">
        <f t="shared" si="20"/>
        <v/>
      </c>
      <c r="AG47" s="333" t="str">
        <f t="shared" si="20"/>
        <v/>
      </c>
      <c r="AH47" s="333" t="str">
        <f t="shared" si="20"/>
        <v/>
      </c>
      <c r="AI47" s="333" t="str">
        <f t="shared" si="20"/>
        <v/>
      </c>
      <c r="AJ47" s="333">
        <f t="shared" si="20"/>
        <v>1</v>
      </c>
      <c r="AK47" s="333" t="str">
        <f t="shared" si="20"/>
        <v/>
      </c>
      <c r="AL47" s="333" t="str">
        <f t="shared" si="20"/>
        <v/>
      </c>
      <c r="AM47" s="333" t="str">
        <f t="shared" si="20"/>
        <v/>
      </c>
      <c r="AN47" s="333" t="str">
        <f t="shared" si="20"/>
        <v/>
      </c>
      <c r="AO47" s="333" t="str">
        <f t="shared" si="20"/>
        <v/>
      </c>
      <c r="AP47" s="333" t="str">
        <f t="shared" si="20"/>
        <v/>
      </c>
      <c r="AQ47" s="333" t="str">
        <f t="shared" si="20"/>
        <v/>
      </c>
      <c r="AR47" s="333" t="str">
        <f t="shared" si="20"/>
        <v/>
      </c>
      <c r="AS47" s="333">
        <f t="shared" si="20"/>
        <v>1</v>
      </c>
      <c r="AT47" s="333" t="str">
        <f t="shared" si="20"/>
        <v/>
      </c>
      <c r="AU47" s="333" t="str">
        <f t="shared" si="20"/>
        <v/>
      </c>
      <c r="AV47" s="333" t="str">
        <f t="shared" si="20"/>
        <v/>
      </c>
      <c r="AW47" s="333" t="str">
        <f t="shared" si="20"/>
        <v/>
      </c>
      <c r="AX47" s="333" t="str">
        <f t="shared" si="20"/>
        <v/>
      </c>
      <c r="AY47" s="333" t="str">
        <f t="shared" si="20"/>
        <v/>
      </c>
      <c r="AZ47" s="333" t="str">
        <f t="shared" si="20"/>
        <v/>
      </c>
      <c r="BA47" s="333" t="str">
        <f t="shared" si="20"/>
        <v/>
      </c>
      <c r="BB47" s="333" t="str">
        <f t="shared" si="20"/>
        <v/>
      </c>
      <c r="BC47" s="333">
        <f t="shared" si="20"/>
        <v>1</v>
      </c>
      <c r="BD47" s="333" t="str">
        <f t="shared" si="20"/>
        <v/>
      </c>
      <c r="BE47" s="333" t="str">
        <f t="shared" si="20"/>
        <v/>
      </c>
      <c r="BF47" s="333" t="str">
        <f t="shared" si="20"/>
        <v/>
      </c>
      <c r="BG47" s="333" t="str">
        <f t="shared" si="20"/>
        <v/>
      </c>
      <c r="BH47" s="333" t="str">
        <f t="shared" si="20"/>
        <v/>
      </c>
      <c r="BI47" s="333">
        <f t="shared" si="20"/>
        <v>1</v>
      </c>
      <c r="BJ47" s="333" t="str">
        <f t="shared" si="20"/>
        <v/>
      </c>
      <c r="BK47" s="333">
        <f t="shared" si="20"/>
        <v>1</v>
      </c>
      <c r="BL47" s="333" t="str">
        <f t="shared" si="20"/>
        <v/>
      </c>
      <c r="BM47" s="333" t="str">
        <f t="shared" si="20"/>
        <v/>
      </c>
      <c r="BN47" s="333" t="str">
        <f t="shared" si="20"/>
        <v/>
      </c>
      <c r="BO47" s="333" t="str">
        <f t="shared" si="20"/>
        <v/>
      </c>
      <c r="BP47" s="333" t="str">
        <f t="shared" si="20"/>
        <v/>
      </c>
      <c r="BQ47" s="333" t="str">
        <f t="shared" si="20"/>
        <v/>
      </c>
      <c r="BR47" s="333" t="str">
        <f t="shared" si="20"/>
        <v/>
      </c>
      <c r="CA47" s="58" t="s">
        <v>1177</v>
      </c>
      <c r="CB47" s="58">
        <f t="shared" si="14"/>
        <v>-16.602433210070089</v>
      </c>
    </row>
    <row r="48" spans="10:80">
      <c r="CA48" s="58" t="s">
        <v>1173</v>
      </c>
      <c r="CB48" s="58">
        <f t="shared" si="14"/>
        <v>-18.363874768123111</v>
      </c>
    </row>
    <row r="49" spans="1:80">
      <c r="CA49" s="58" t="s">
        <v>1183</v>
      </c>
      <c r="CB49" s="58">
        <f t="shared" si="14"/>
        <v>-38.826407714681707</v>
      </c>
    </row>
    <row r="50" spans="1:80">
      <c r="J50" s="58" t="s">
        <v>1130</v>
      </c>
      <c r="BS50" s="333"/>
      <c r="BT50" s="333"/>
      <c r="BU50" s="333"/>
      <c r="BV50" s="333"/>
      <c r="CA50" s="58" t="s">
        <v>1156</v>
      </c>
      <c r="CB50" s="58">
        <f t="shared" si="14"/>
        <v>-41.740517024191917</v>
      </c>
    </row>
    <row r="51" spans="1:80">
      <c r="J51" s="58" t="s">
        <v>1035</v>
      </c>
      <c r="K51" s="58" t="s">
        <v>1118</v>
      </c>
      <c r="L51" s="58">
        <v>1960</v>
      </c>
      <c r="M51" s="58">
        <v>1961</v>
      </c>
      <c r="N51" s="58">
        <v>1962</v>
      </c>
      <c r="O51" s="58">
        <v>1963</v>
      </c>
      <c r="P51" s="58">
        <v>1964</v>
      </c>
      <c r="Q51" s="58">
        <v>1965</v>
      </c>
      <c r="R51" s="58">
        <v>1966</v>
      </c>
      <c r="S51" s="58">
        <v>1967</v>
      </c>
      <c r="T51" s="58">
        <v>1968</v>
      </c>
      <c r="U51" s="58">
        <v>1969</v>
      </c>
      <c r="V51" s="58">
        <v>1970</v>
      </c>
      <c r="W51" s="58">
        <v>1971</v>
      </c>
      <c r="X51" s="58">
        <v>1972</v>
      </c>
      <c r="Y51" s="58">
        <v>1973</v>
      </c>
      <c r="Z51" s="58">
        <v>1974</v>
      </c>
      <c r="AA51" s="58">
        <v>1975</v>
      </c>
      <c r="AB51" s="58">
        <v>1976</v>
      </c>
      <c r="AC51" s="58">
        <v>1977</v>
      </c>
      <c r="AD51" s="58">
        <v>1978</v>
      </c>
      <c r="AE51" s="58">
        <v>1979</v>
      </c>
      <c r="AF51" s="58">
        <v>1980</v>
      </c>
      <c r="AG51" s="58">
        <v>1981</v>
      </c>
      <c r="AH51" s="58">
        <v>1982</v>
      </c>
      <c r="AI51" s="58">
        <v>1983</v>
      </c>
      <c r="AJ51" s="58">
        <v>1984</v>
      </c>
      <c r="AK51" s="58">
        <v>1985</v>
      </c>
      <c r="AL51" s="58">
        <v>1986</v>
      </c>
      <c r="AM51" s="58">
        <v>1987</v>
      </c>
      <c r="AN51" s="58">
        <v>1988</v>
      </c>
      <c r="AO51" s="58">
        <v>1989</v>
      </c>
      <c r="AP51" s="58">
        <v>1990</v>
      </c>
      <c r="AQ51" s="58">
        <v>1991</v>
      </c>
      <c r="AR51" s="58">
        <v>1992</v>
      </c>
      <c r="AS51" s="58">
        <v>1993</v>
      </c>
      <c r="AT51" s="58">
        <v>1994</v>
      </c>
      <c r="AU51" s="58">
        <v>1995</v>
      </c>
      <c r="AV51" s="58">
        <v>1996</v>
      </c>
      <c r="AW51" s="58">
        <v>1997</v>
      </c>
      <c r="AX51" s="58">
        <v>1998</v>
      </c>
      <c r="AY51" s="58">
        <v>1999</v>
      </c>
      <c r="AZ51" s="58">
        <v>2000</v>
      </c>
      <c r="BA51" s="58">
        <v>2001</v>
      </c>
      <c r="BB51" s="58">
        <v>2002</v>
      </c>
      <c r="BC51" s="58">
        <v>2003</v>
      </c>
      <c r="BD51" s="58">
        <v>2004</v>
      </c>
      <c r="BE51" s="58">
        <v>2005</v>
      </c>
      <c r="BF51" s="58">
        <v>2006</v>
      </c>
      <c r="BG51" s="58">
        <v>2007</v>
      </c>
      <c r="BH51" s="58">
        <v>2008</v>
      </c>
      <c r="BI51" s="58">
        <v>2009</v>
      </c>
      <c r="BJ51" s="58">
        <v>2010</v>
      </c>
      <c r="BK51" s="58">
        <v>2011</v>
      </c>
      <c r="BL51" s="58">
        <v>2012</v>
      </c>
      <c r="BM51" s="58">
        <v>2013</v>
      </c>
      <c r="BN51" s="58">
        <v>2014</v>
      </c>
      <c r="BO51" s="58">
        <v>2015</v>
      </c>
      <c r="BP51" s="58">
        <v>2016</v>
      </c>
      <c r="BQ51" s="58">
        <v>2017</v>
      </c>
      <c r="BR51" s="58">
        <v>2018</v>
      </c>
      <c r="BS51" s="333"/>
      <c r="BT51" s="333"/>
      <c r="BU51" s="333"/>
      <c r="BV51" s="333"/>
      <c r="CA51" s="58" t="s">
        <v>1153</v>
      </c>
      <c r="CB51" s="58">
        <f t="shared" si="14"/>
        <v>-60.348169646177766</v>
      </c>
    </row>
    <row r="52" spans="1:80">
      <c r="J52" s="58" t="s">
        <v>103</v>
      </c>
      <c r="L52" s="58">
        <v>3364.6729999999998</v>
      </c>
      <c r="M52" s="58">
        <v>3392.261</v>
      </c>
      <c r="N52" s="58">
        <v>3404.9940000000001</v>
      </c>
      <c r="O52" s="58">
        <v>3385.8939999999998</v>
      </c>
      <c r="P52" s="58">
        <v>3381.65</v>
      </c>
      <c r="Q52" s="58">
        <v>3360.4290000000001</v>
      </c>
      <c r="R52" s="58">
        <v>3327.5349999999999</v>
      </c>
      <c r="S52" s="58">
        <v>3269.1759999999999</v>
      </c>
      <c r="T52" s="58">
        <v>3228.855</v>
      </c>
      <c r="U52" s="58">
        <v>3225.672</v>
      </c>
      <c r="V52" s="58">
        <v>3237.3440000000001</v>
      </c>
      <c r="W52" s="58">
        <v>3274.4810000000002</v>
      </c>
      <c r="X52" s="58">
        <v>3297.8249999999998</v>
      </c>
      <c r="Y52" s="58">
        <v>3353.0010000000002</v>
      </c>
      <c r="Z52" s="58">
        <v>3384.8330000000001</v>
      </c>
      <c r="AA52" s="58">
        <v>3368.9169999999999</v>
      </c>
      <c r="AB52" s="58">
        <v>3379.5279999999998</v>
      </c>
      <c r="AC52" s="58">
        <v>3420.6239999999998</v>
      </c>
      <c r="AD52" s="58">
        <v>3437.7559999999999</v>
      </c>
      <c r="AE52" s="58">
        <v>3452.38</v>
      </c>
      <c r="AF52" s="58">
        <v>3483.8850000000002</v>
      </c>
      <c r="AG52" s="58">
        <v>3470.0880000000002</v>
      </c>
      <c r="AH52" s="58">
        <v>3422.7359999999999</v>
      </c>
      <c r="AI52" s="58">
        <v>3399.9609999999998</v>
      </c>
      <c r="AJ52" s="58">
        <v>3397.0079999999998</v>
      </c>
      <c r="AK52" s="58">
        <v>3406.875</v>
      </c>
      <c r="AL52" s="58">
        <v>3416.9430000000002</v>
      </c>
      <c r="AM52" s="58">
        <v>3414.933</v>
      </c>
      <c r="AN52" s="58">
        <v>3444.61</v>
      </c>
      <c r="AO52" s="58">
        <v>3488.9940000000001</v>
      </c>
      <c r="AP52" s="58">
        <v>3559.8820000000001</v>
      </c>
      <c r="AQ52" s="58">
        <v>3603.8440000000001</v>
      </c>
      <c r="AR52" s="58">
        <v>3620.056</v>
      </c>
      <c r="AS52" s="58">
        <v>3600.4769999999999</v>
      </c>
      <c r="AT52" s="58">
        <v>3599.7440000000001</v>
      </c>
      <c r="AU52" s="58">
        <v>3587.13</v>
      </c>
      <c r="AV52" s="58">
        <v>3601.07</v>
      </c>
      <c r="AW52" s="58">
        <v>3627.4</v>
      </c>
      <c r="AX52" s="58">
        <v>3664.13</v>
      </c>
      <c r="AY52" s="58">
        <v>3719.72</v>
      </c>
      <c r="AZ52" s="58">
        <v>3754.97</v>
      </c>
      <c r="BA52" s="58">
        <v>3782</v>
      </c>
      <c r="BB52" s="58">
        <v>3778.38</v>
      </c>
      <c r="BC52" s="58">
        <v>3803.03</v>
      </c>
      <c r="BD52" s="58">
        <v>3826.82</v>
      </c>
      <c r="BE52" s="58">
        <v>3872.9</v>
      </c>
      <c r="BF52" s="58">
        <v>3940.73</v>
      </c>
      <c r="BG52" s="58">
        <v>4012.73</v>
      </c>
      <c r="BH52" s="58">
        <v>4089.13</v>
      </c>
      <c r="BI52" s="58">
        <v>4067.5</v>
      </c>
      <c r="BJ52" s="58">
        <v>4098.21</v>
      </c>
      <c r="BK52" s="58">
        <v>4161.95</v>
      </c>
      <c r="BL52" s="58">
        <v>4205.16</v>
      </c>
      <c r="BM52" s="58">
        <v>4219.7700000000004</v>
      </c>
      <c r="BN52" s="58">
        <v>4259.8999999999996</v>
      </c>
      <c r="BO52" s="58">
        <v>4285.54</v>
      </c>
      <c r="BP52" s="58">
        <v>4341</v>
      </c>
      <c r="BQ52" s="58">
        <v>4414.54</v>
      </c>
      <c r="BR52" s="58">
        <v>4489.41</v>
      </c>
      <c r="BS52" s="333"/>
      <c r="BT52" s="333"/>
      <c r="BU52" s="333"/>
      <c r="BV52" s="333"/>
    </row>
    <row r="53" spans="1:80">
      <c r="J53" s="58" t="s">
        <v>84</v>
      </c>
      <c r="L53" s="58">
        <v>3528.25</v>
      </c>
      <c r="M53" s="58">
        <v>3552.1970000000001</v>
      </c>
      <c r="N53" s="58">
        <v>3597.9490000000001</v>
      </c>
      <c r="O53" s="58">
        <v>3602.5349999999999</v>
      </c>
      <c r="P53" s="58">
        <v>3624.7489999999998</v>
      </c>
      <c r="Q53" s="58">
        <v>3620.5709999999999</v>
      </c>
      <c r="R53" s="58">
        <v>3626.1750000000002</v>
      </c>
      <c r="S53" s="58">
        <v>3613.03</v>
      </c>
      <c r="T53" s="58">
        <v>3604.5729999999999</v>
      </c>
      <c r="U53" s="58">
        <v>3656.1329999999998</v>
      </c>
      <c r="V53" s="58">
        <v>3710.3440000000001</v>
      </c>
      <c r="W53" s="58">
        <v>3734.0859999999998</v>
      </c>
      <c r="X53" s="58">
        <v>3726.24</v>
      </c>
      <c r="Y53" s="58">
        <v>3758.0320000000002</v>
      </c>
      <c r="Z53" s="58">
        <v>3818.2550000000001</v>
      </c>
      <c r="AA53" s="58">
        <v>3764.86</v>
      </c>
      <c r="AB53" s="58">
        <v>3747.3330000000001</v>
      </c>
      <c r="AC53" s="58">
        <v>3733.1689999999999</v>
      </c>
      <c r="AD53" s="58">
        <v>3739.8939999999998</v>
      </c>
      <c r="AE53" s="58">
        <v>3775.7629999999999</v>
      </c>
      <c r="AF53" s="58">
        <v>3770.4259999999999</v>
      </c>
      <c r="AG53" s="58">
        <v>3700.1210000000001</v>
      </c>
      <c r="AH53" s="58">
        <v>3652.1840000000002</v>
      </c>
      <c r="AI53" s="58">
        <v>3604.248</v>
      </c>
      <c r="AJ53" s="58">
        <v>3603.2489999999998</v>
      </c>
      <c r="AK53" s="58">
        <v>3620.2269999999999</v>
      </c>
      <c r="AL53" s="58">
        <v>3643.1959999999999</v>
      </c>
      <c r="AM53" s="58">
        <v>3670.1610000000001</v>
      </c>
      <c r="AN53" s="58">
        <v>3741.067</v>
      </c>
      <c r="AO53" s="58">
        <v>3798.991</v>
      </c>
      <c r="AP53" s="58">
        <v>3839.9369999999999</v>
      </c>
      <c r="AQ53" s="58">
        <v>3852.92</v>
      </c>
      <c r="AR53" s="58">
        <v>3847.9259999999999</v>
      </c>
      <c r="AS53" s="58">
        <v>3822.9589999999998</v>
      </c>
      <c r="AT53" s="58">
        <v>3806.98</v>
      </c>
      <c r="AU53" s="58">
        <v>3867.9</v>
      </c>
      <c r="AV53" s="58">
        <v>3878.1</v>
      </c>
      <c r="AW53" s="58">
        <v>3904.5</v>
      </c>
      <c r="AX53" s="58">
        <v>3973</v>
      </c>
      <c r="AY53" s="58">
        <v>4027.8</v>
      </c>
      <c r="AZ53" s="58">
        <v>4108.8999999999996</v>
      </c>
      <c r="BA53" s="58">
        <v>4165.2</v>
      </c>
      <c r="BB53" s="58">
        <v>4157.3</v>
      </c>
      <c r="BC53" s="58">
        <v>4153.8999999999996</v>
      </c>
      <c r="BD53" s="58">
        <v>4194.7</v>
      </c>
      <c r="BE53" s="58">
        <v>4255.2</v>
      </c>
      <c r="BF53" s="58">
        <v>4302.8999999999996</v>
      </c>
      <c r="BG53" s="58">
        <v>4373.8999999999996</v>
      </c>
      <c r="BH53" s="58">
        <v>4452.8999999999996</v>
      </c>
      <c r="BI53" s="58">
        <v>4445.5</v>
      </c>
      <c r="BJ53" s="58">
        <v>4474</v>
      </c>
      <c r="BK53" s="58">
        <v>4535.3</v>
      </c>
      <c r="BL53" s="58">
        <v>4555</v>
      </c>
      <c r="BM53" s="58">
        <v>4540.1000000000004</v>
      </c>
      <c r="BN53" s="58">
        <v>4559.8999999999996</v>
      </c>
      <c r="BO53" s="58">
        <v>4600.6000000000004</v>
      </c>
      <c r="BP53" s="58">
        <v>4659.5</v>
      </c>
      <c r="BQ53" s="58">
        <v>4724.1000000000004</v>
      </c>
      <c r="BR53" s="58">
        <v>4782.5</v>
      </c>
      <c r="BS53" s="333"/>
      <c r="BT53" s="333"/>
      <c r="BU53" s="333"/>
      <c r="BV53" s="333"/>
    </row>
    <row r="54" spans="1:80">
      <c r="J54" s="58" t="s">
        <v>87</v>
      </c>
      <c r="L54" s="58">
        <v>2132.59</v>
      </c>
      <c r="M54" s="58">
        <v>2163.7379999999998</v>
      </c>
      <c r="N54" s="58">
        <v>2196.9630000000002</v>
      </c>
      <c r="O54" s="58">
        <v>2223.9569999999999</v>
      </c>
      <c r="P54" s="58">
        <v>2269.6410000000001</v>
      </c>
      <c r="Q54" s="58">
        <v>2311.1709999999998</v>
      </c>
      <c r="R54" s="58">
        <v>2322.8000000000002</v>
      </c>
      <c r="S54" s="58">
        <v>2322.39</v>
      </c>
      <c r="T54" s="58">
        <v>2339.9499999999998</v>
      </c>
      <c r="U54" s="58">
        <v>2381.85</v>
      </c>
      <c r="V54" s="58">
        <v>2411.0500000000002</v>
      </c>
      <c r="W54" s="58">
        <v>2410.04</v>
      </c>
      <c r="X54" s="58">
        <v>2457.02</v>
      </c>
      <c r="Y54" s="58">
        <v>2485.36</v>
      </c>
      <c r="Z54" s="58">
        <v>2467.8200000000002</v>
      </c>
      <c r="AA54" s="58">
        <v>2444.23</v>
      </c>
      <c r="AB54" s="58">
        <v>2485.9899999999998</v>
      </c>
      <c r="AC54" s="58">
        <v>2480.33</v>
      </c>
      <c r="AD54" s="58">
        <v>2501.2800000000002</v>
      </c>
      <c r="AE54" s="58">
        <v>2529.7600000000002</v>
      </c>
      <c r="AF54" s="58">
        <v>2515.2399999999998</v>
      </c>
      <c r="AG54" s="58">
        <v>2475.7600000000002</v>
      </c>
      <c r="AH54" s="58">
        <v>2486.92</v>
      </c>
      <c r="AI54" s="58">
        <v>2488.6999999999998</v>
      </c>
      <c r="AJ54" s="58">
        <v>2524.6799999999998</v>
      </c>
      <c r="AK54" s="58">
        <v>2583.41</v>
      </c>
      <c r="AL54" s="58">
        <v>2646.56</v>
      </c>
      <c r="AM54" s="58">
        <v>2666.53</v>
      </c>
      <c r="AN54" s="58">
        <v>2653.7</v>
      </c>
      <c r="AO54" s="58">
        <v>2645.22</v>
      </c>
      <c r="AP54" s="58">
        <v>2634.09</v>
      </c>
      <c r="AQ54" s="58">
        <v>2608.54</v>
      </c>
      <c r="AR54" s="58">
        <v>2587.4699999999998</v>
      </c>
      <c r="AS54" s="58">
        <v>2545.2800000000002</v>
      </c>
      <c r="AT54" s="58">
        <v>2595.8200000000002</v>
      </c>
      <c r="AU54" s="58">
        <v>2612.02</v>
      </c>
      <c r="AV54" s="58">
        <v>2637.97</v>
      </c>
      <c r="AW54" s="58">
        <v>2674.42</v>
      </c>
      <c r="AX54" s="58">
        <v>2712.12</v>
      </c>
      <c r="AY54" s="58">
        <v>2734.77</v>
      </c>
      <c r="AZ54" s="58">
        <v>2755.15</v>
      </c>
      <c r="BA54" s="58">
        <v>2782.47</v>
      </c>
      <c r="BB54" s="58">
        <v>2784.2</v>
      </c>
      <c r="BC54" s="58">
        <v>2758.65</v>
      </c>
      <c r="BD54" s="58">
        <v>2744.15</v>
      </c>
      <c r="BE54" s="58">
        <v>2783.16</v>
      </c>
      <c r="BF54" s="58">
        <v>2845.94</v>
      </c>
      <c r="BG54" s="58">
        <v>2912.41</v>
      </c>
      <c r="BH54" s="58">
        <v>2946.87</v>
      </c>
      <c r="BI54" s="58">
        <v>2854.35</v>
      </c>
      <c r="BJ54" s="58">
        <v>2787.86</v>
      </c>
      <c r="BK54" s="58">
        <v>2786.63</v>
      </c>
      <c r="BL54" s="58">
        <v>2766.81</v>
      </c>
      <c r="BM54" s="58">
        <v>2766.4</v>
      </c>
      <c r="BN54" s="58">
        <v>2790.51</v>
      </c>
      <c r="BO54" s="58">
        <v>2829</v>
      </c>
      <c r="BP54" s="58">
        <v>2871.33</v>
      </c>
      <c r="BQ54" s="58">
        <v>2918.86</v>
      </c>
      <c r="BR54" s="58">
        <v>2971.55</v>
      </c>
      <c r="BS54" s="333"/>
      <c r="BT54" s="333"/>
      <c r="BU54" s="333"/>
      <c r="BV54" s="333"/>
    </row>
    <row r="55" spans="1:80">
      <c r="J55" s="58" t="s">
        <v>1127</v>
      </c>
      <c r="L55" s="58">
        <v>115156.53665279497</v>
      </c>
      <c r="M55" s="58">
        <v>115902.09130605168</v>
      </c>
      <c r="N55" s="58">
        <v>116062.2669263352</v>
      </c>
      <c r="O55" s="58">
        <v>116076.8247862608</v>
      </c>
      <c r="P55" s="58">
        <v>116416.42091121184</v>
      </c>
      <c r="Q55" s="58">
        <v>116409.69303389781</v>
      </c>
      <c r="R55" s="58">
        <v>116239.24265935278</v>
      </c>
      <c r="S55" s="58">
        <v>115535.22898414984</v>
      </c>
      <c r="T55" s="58">
        <v>115523.20988251884</v>
      </c>
      <c r="U55" s="58">
        <v>116748.40076127904</v>
      </c>
      <c r="V55" s="58">
        <v>117893.26662550855</v>
      </c>
      <c r="W55" s="58">
        <v>118494.27877037789</v>
      </c>
      <c r="X55" s="58">
        <v>118834.92217508376</v>
      </c>
      <c r="Y55" s="58">
        <v>120385.16922108745</v>
      </c>
      <c r="Z55" s="58">
        <v>120932.66492292845</v>
      </c>
      <c r="AA55" s="58">
        <v>119597.00057558369</v>
      </c>
      <c r="AB55" s="58">
        <v>119792.03517104067</v>
      </c>
      <c r="AC55" s="58">
        <v>120156.03313805745</v>
      </c>
      <c r="AD55" s="58">
        <v>120454.96773141553</v>
      </c>
      <c r="AE55" s="58">
        <v>121650.55169821728</v>
      </c>
      <c r="AF55" s="58">
        <v>122418.44272513433</v>
      </c>
      <c r="AG55" s="58">
        <v>122233.93127721405</v>
      </c>
      <c r="AH55" s="58">
        <v>121671.84079212276</v>
      </c>
      <c r="AI55" s="58">
        <v>121203.85331611475</v>
      </c>
      <c r="AJ55" s="58">
        <v>120983.03728891496</v>
      </c>
      <c r="AK55" s="58">
        <v>121678.4623750172</v>
      </c>
      <c r="AL55" s="58">
        <v>122949.68209411397</v>
      </c>
      <c r="AM55" s="58">
        <v>124629.6788219678</v>
      </c>
      <c r="AN55" s="58">
        <v>126546.74119655097</v>
      </c>
      <c r="AO55" s="58">
        <v>128751.26172384531</v>
      </c>
      <c r="AP55" s="58">
        <v>131549.69728544806</v>
      </c>
      <c r="AQ55" s="58">
        <v>133351.67972696939</v>
      </c>
      <c r="AR55" s="58">
        <v>132204.45102106643</v>
      </c>
      <c r="AS55" s="58">
        <v>130160.73246819882</v>
      </c>
      <c r="AT55" s="58">
        <v>129922.49513874945</v>
      </c>
      <c r="AU55" s="58">
        <v>130881.5</v>
      </c>
      <c r="AV55" s="58">
        <v>131705.93</v>
      </c>
      <c r="AW55" s="58">
        <v>132995.29</v>
      </c>
      <c r="AX55" s="58">
        <v>135447.04000000001</v>
      </c>
      <c r="AY55" s="58">
        <v>138059.59</v>
      </c>
      <c r="AZ55" s="58">
        <v>141219.57999999999</v>
      </c>
      <c r="BA55" s="58">
        <v>142932.07</v>
      </c>
      <c r="BB55" s="58">
        <v>144041.13</v>
      </c>
      <c r="BC55" s="58">
        <v>144665.01999999999</v>
      </c>
      <c r="BD55" s="58">
        <v>145793.04999999999</v>
      </c>
      <c r="BE55" s="58">
        <v>147307.10999999999</v>
      </c>
      <c r="BF55" s="58">
        <v>149905.60999999999</v>
      </c>
      <c r="BG55" s="58">
        <v>152747.37</v>
      </c>
      <c r="BH55" s="58">
        <v>154028.9</v>
      </c>
      <c r="BI55" s="58">
        <v>151109.94</v>
      </c>
      <c r="BJ55" s="58">
        <v>150256.54999999999</v>
      </c>
      <c r="BK55" s="58">
        <v>150436.41</v>
      </c>
      <c r="BL55" s="58">
        <v>149788.26</v>
      </c>
      <c r="BM55" s="58">
        <v>148874.25</v>
      </c>
      <c r="BN55" s="58">
        <v>149819.85</v>
      </c>
      <c r="BO55" s="58">
        <v>151377.87</v>
      </c>
      <c r="BP55" s="58">
        <v>153472.98000000001</v>
      </c>
      <c r="BQ55" s="58">
        <v>155940.51999999999</v>
      </c>
      <c r="BR55" s="58">
        <v>158287.37</v>
      </c>
      <c r="BS55" s="333"/>
      <c r="BT55" s="333"/>
      <c r="BU55" s="333"/>
      <c r="BV55" s="333"/>
    </row>
    <row r="56" spans="1:80">
      <c r="J56" s="58" t="s">
        <v>109</v>
      </c>
      <c r="L56" s="58">
        <v>2199.2399999999998</v>
      </c>
      <c r="M56" s="58">
        <v>2241.0729999999999</v>
      </c>
      <c r="N56" s="58">
        <v>2231.8580000000002</v>
      </c>
      <c r="O56" s="58">
        <v>2240.4520000000002</v>
      </c>
      <c r="P56" s="58">
        <v>2239.52</v>
      </c>
      <c r="Q56" s="58">
        <v>2265.614</v>
      </c>
      <c r="R56" s="58">
        <v>2269.9630000000002</v>
      </c>
      <c r="S56" s="58">
        <v>2228.2330000000002</v>
      </c>
      <c r="T56" s="58">
        <v>2199.1370000000002</v>
      </c>
      <c r="U56" s="58">
        <v>2232.375</v>
      </c>
      <c r="V56" s="58">
        <v>2279.8000000000002</v>
      </c>
      <c r="W56" s="58">
        <v>2264.5</v>
      </c>
      <c r="X56" s="58">
        <v>2285.3000000000002</v>
      </c>
      <c r="Y56" s="58">
        <v>2328.1999999999998</v>
      </c>
      <c r="Z56" s="58">
        <v>2336</v>
      </c>
      <c r="AA56" s="58">
        <v>2323.1</v>
      </c>
      <c r="AB56" s="58">
        <v>2301.9</v>
      </c>
      <c r="AC56" s="58">
        <v>2260.1</v>
      </c>
      <c r="AD56" s="58">
        <v>2239</v>
      </c>
      <c r="AE56" s="58">
        <v>2288</v>
      </c>
      <c r="AF56" s="58">
        <v>2354.6</v>
      </c>
      <c r="AG56" s="58">
        <v>2384.1999999999998</v>
      </c>
      <c r="AH56" s="58">
        <v>2411</v>
      </c>
      <c r="AI56" s="58">
        <v>2420</v>
      </c>
      <c r="AJ56" s="58">
        <v>2434.8000000000002</v>
      </c>
      <c r="AK56" s="58">
        <v>2438.6999999999998</v>
      </c>
      <c r="AL56" s="58">
        <v>2430.9</v>
      </c>
      <c r="AM56" s="58">
        <v>2444.6</v>
      </c>
      <c r="AN56" s="58">
        <v>2469.3000000000002</v>
      </c>
      <c r="AO56" s="58">
        <v>2492.6999999999998</v>
      </c>
      <c r="AP56" s="58">
        <v>2480.5</v>
      </c>
      <c r="AQ56" s="58">
        <v>2340.8000000000002</v>
      </c>
      <c r="AR56" s="58">
        <v>2176</v>
      </c>
      <c r="AS56" s="58">
        <v>2046.1</v>
      </c>
      <c r="AT56" s="58">
        <v>2017.7</v>
      </c>
      <c r="AU56" s="58">
        <v>2053.6</v>
      </c>
      <c r="AV56" s="58">
        <v>2083</v>
      </c>
      <c r="AW56" s="58">
        <v>2154.5</v>
      </c>
      <c r="AX56" s="58">
        <v>2194.6</v>
      </c>
      <c r="AY56" s="58">
        <v>2249.3000000000002</v>
      </c>
      <c r="AZ56" s="58">
        <v>2298.3000000000002</v>
      </c>
      <c r="BA56" s="58">
        <v>2331.6</v>
      </c>
      <c r="BB56" s="58">
        <v>2356.9</v>
      </c>
      <c r="BC56" s="58">
        <v>2360.1999999999998</v>
      </c>
      <c r="BD56" s="58">
        <v>2373.6</v>
      </c>
      <c r="BE56" s="58">
        <v>2410.6</v>
      </c>
      <c r="BF56" s="58">
        <v>2454.6</v>
      </c>
      <c r="BG56" s="58">
        <v>2506.9</v>
      </c>
      <c r="BH56" s="58">
        <v>2562.6999999999998</v>
      </c>
      <c r="BI56" s="58">
        <v>2501</v>
      </c>
      <c r="BJ56" s="58">
        <v>2483.8000000000002</v>
      </c>
      <c r="BK56" s="58">
        <v>2515.5</v>
      </c>
      <c r="BL56" s="58">
        <v>2537.6</v>
      </c>
      <c r="BM56" s="58">
        <v>2519.6</v>
      </c>
      <c r="BN56" s="58">
        <v>2507.5</v>
      </c>
      <c r="BO56" s="58">
        <v>2504.1</v>
      </c>
      <c r="BP56" s="58">
        <v>2515.5</v>
      </c>
      <c r="BQ56" s="58">
        <v>2545.1999999999998</v>
      </c>
      <c r="BR56" s="58">
        <v>2613.3000000000002</v>
      </c>
      <c r="BS56" s="333"/>
      <c r="BT56" s="333"/>
      <c r="BU56" s="333"/>
      <c r="BV56" s="333"/>
    </row>
    <row r="57" spans="1:80">
      <c r="A57" s="177" t="s">
        <v>1134</v>
      </c>
      <c r="J57" s="58" t="s">
        <v>1045</v>
      </c>
      <c r="L57" s="58">
        <v>1133.8050000000001</v>
      </c>
      <c r="M57" s="58">
        <v>1131.655</v>
      </c>
      <c r="N57" s="58">
        <v>1139.1780000000001</v>
      </c>
      <c r="O57" s="58">
        <v>1145.626</v>
      </c>
      <c r="P57" s="58">
        <v>1151</v>
      </c>
      <c r="Q57" s="58">
        <v>1148.8510000000001</v>
      </c>
      <c r="R57" s="58">
        <v>1145.626</v>
      </c>
      <c r="S57" s="58">
        <v>1139.1780000000001</v>
      </c>
      <c r="T57" s="58">
        <v>1142.402</v>
      </c>
      <c r="U57" s="58">
        <v>1145.626</v>
      </c>
      <c r="V57" s="58">
        <v>1131.655</v>
      </c>
      <c r="W57" s="58">
        <v>1127.357</v>
      </c>
      <c r="X57" s="58">
        <v>1130.5809999999999</v>
      </c>
      <c r="Y57" s="58">
        <v>1146.701</v>
      </c>
      <c r="Z57" s="58">
        <v>1162.8219999999999</v>
      </c>
      <c r="AA57" s="58">
        <v>1153.1489999999999</v>
      </c>
      <c r="AB57" s="58">
        <v>1143.4770000000001</v>
      </c>
      <c r="AC57" s="58">
        <v>1163.896</v>
      </c>
      <c r="AD57" s="58">
        <v>1192.913</v>
      </c>
      <c r="AE57" s="58">
        <v>1230.527</v>
      </c>
      <c r="AF57" s="58">
        <v>1242.3489999999999</v>
      </c>
      <c r="AG57" s="58">
        <v>1231.6020000000001</v>
      </c>
      <c r="AH57" s="58">
        <v>1231.6020000000001</v>
      </c>
      <c r="AI57" s="58">
        <v>1207.9590000000001</v>
      </c>
      <c r="AJ57" s="58">
        <v>1185.3900000000001</v>
      </c>
      <c r="AK57" s="58">
        <v>1154.117</v>
      </c>
      <c r="AL57" s="58">
        <v>1161.6389999999999</v>
      </c>
      <c r="AM57" s="58">
        <v>1171.8489999999999</v>
      </c>
      <c r="AN57" s="58">
        <v>1171.634</v>
      </c>
      <c r="AO57" s="58">
        <v>1168.8399999999999</v>
      </c>
      <c r="AP57" s="58">
        <v>1218.7059999999999</v>
      </c>
      <c r="AQ57" s="58">
        <v>1214.6969999999999</v>
      </c>
      <c r="AR57" s="58">
        <v>1218.933</v>
      </c>
      <c r="AS57" s="58">
        <v>1237.2850000000001</v>
      </c>
      <c r="AT57" s="58">
        <v>1275.6300000000001</v>
      </c>
      <c r="AU57" s="58">
        <v>1327.44</v>
      </c>
      <c r="AV57" s="58">
        <v>1376.42</v>
      </c>
      <c r="AW57" s="58">
        <v>1430.21</v>
      </c>
      <c r="AX57" s="58">
        <v>1524.4</v>
      </c>
      <c r="AY57" s="58">
        <v>1623.05</v>
      </c>
      <c r="AZ57" s="58">
        <v>1695.8</v>
      </c>
      <c r="BA57" s="58">
        <v>1748.58</v>
      </c>
      <c r="BB57" s="58">
        <v>1776.08</v>
      </c>
      <c r="BC57" s="58">
        <v>1809.05</v>
      </c>
      <c r="BD57" s="58">
        <v>1870.43</v>
      </c>
      <c r="BE57" s="58">
        <v>1962.3</v>
      </c>
      <c r="BF57" s="58">
        <v>2053</v>
      </c>
      <c r="BG57" s="58">
        <v>2142.7399999999998</v>
      </c>
      <c r="BH57" s="58">
        <v>2129.25</v>
      </c>
      <c r="BI57" s="58">
        <v>1962.3</v>
      </c>
      <c r="BJ57" s="58">
        <v>1874.3</v>
      </c>
      <c r="BK57" s="58">
        <v>1838.2</v>
      </c>
      <c r="BL57" s="58">
        <v>1829.48</v>
      </c>
      <c r="BM57" s="58">
        <v>1884.43</v>
      </c>
      <c r="BN57" s="58">
        <v>1934.41</v>
      </c>
      <c r="BO57" s="58">
        <v>2002.08</v>
      </c>
      <c r="BP57" s="58">
        <v>2077.25</v>
      </c>
      <c r="BQ57" s="58">
        <v>2136.9</v>
      </c>
      <c r="BR57" s="58">
        <v>2212.04</v>
      </c>
    </row>
    <row r="58" spans="1:80">
      <c r="A58" s="196" t="s">
        <v>1135</v>
      </c>
      <c r="J58" s="58" t="s">
        <v>99</v>
      </c>
      <c r="L58" s="58">
        <v>133.11099999999999</v>
      </c>
      <c r="M58" s="58">
        <v>134.523</v>
      </c>
      <c r="N58" s="58">
        <v>134.92599999999999</v>
      </c>
      <c r="O58" s="58">
        <v>134.422</v>
      </c>
      <c r="P58" s="58">
        <v>136.74100000000001</v>
      </c>
      <c r="Q58" s="58">
        <v>137.952</v>
      </c>
      <c r="R58" s="58">
        <v>138.65700000000001</v>
      </c>
      <c r="S58" s="58">
        <v>137.14500000000001</v>
      </c>
      <c r="T58" s="58">
        <v>136.64099999999999</v>
      </c>
      <c r="U58" s="58">
        <v>138.55699999999999</v>
      </c>
      <c r="V58" s="58">
        <v>141.38</v>
      </c>
      <c r="W58" s="58">
        <v>145.91800000000001</v>
      </c>
      <c r="X58" s="58">
        <v>149.851</v>
      </c>
      <c r="Y58" s="58">
        <v>152.67400000000001</v>
      </c>
      <c r="Z58" s="58">
        <v>156.91</v>
      </c>
      <c r="AA58" s="58">
        <v>158.82599999999999</v>
      </c>
      <c r="AB58" s="58">
        <v>158.624</v>
      </c>
      <c r="AC58" s="58">
        <v>158.523</v>
      </c>
      <c r="AD58" s="58">
        <v>157.61600000000001</v>
      </c>
      <c r="AE58" s="58">
        <v>158.422</v>
      </c>
      <c r="AF58" s="58">
        <v>159.53200000000001</v>
      </c>
      <c r="AG58" s="58">
        <v>160.036</v>
      </c>
      <c r="AH58" s="58">
        <v>159.63300000000001</v>
      </c>
      <c r="AI58" s="58">
        <v>159.12799999999999</v>
      </c>
      <c r="AJ58" s="58">
        <v>160.036</v>
      </c>
      <c r="AK58" s="58">
        <v>161.54900000000001</v>
      </c>
      <c r="AL58" s="58">
        <v>165.35900000000001</v>
      </c>
      <c r="AM58" s="58">
        <v>169.87200000000001</v>
      </c>
      <c r="AN58" s="58">
        <v>174.98599999999999</v>
      </c>
      <c r="AO58" s="58">
        <v>181.00299999999999</v>
      </c>
      <c r="AP58" s="58">
        <v>188.624</v>
      </c>
      <c r="AQ58" s="58">
        <v>196.14500000000001</v>
      </c>
      <c r="AR58" s="58">
        <v>201.56</v>
      </c>
      <c r="AS58" s="58">
        <v>205.17</v>
      </c>
      <c r="AT58" s="58">
        <v>210.685</v>
      </c>
      <c r="AU58" s="58">
        <v>216.1</v>
      </c>
      <c r="AV58" s="58">
        <v>221.72</v>
      </c>
      <c r="AW58" s="58">
        <v>229.24</v>
      </c>
      <c r="AX58" s="58">
        <v>239.29</v>
      </c>
      <c r="AY58" s="58">
        <v>250.76</v>
      </c>
      <c r="AZ58" s="58">
        <v>264.05</v>
      </c>
      <c r="BA58" s="58">
        <v>279.13</v>
      </c>
      <c r="BB58" s="58">
        <v>287.2</v>
      </c>
      <c r="BC58" s="58">
        <v>292.5</v>
      </c>
      <c r="BD58" s="58">
        <v>299.39</v>
      </c>
      <c r="BE58" s="58">
        <v>307.69</v>
      </c>
      <c r="BF58" s="58">
        <v>319.48</v>
      </c>
      <c r="BG58" s="58">
        <v>333.55</v>
      </c>
      <c r="BH58" s="58">
        <v>349.46</v>
      </c>
      <c r="BI58" s="58">
        <v>353.12</v>
      </c>
      <c r="BJ58" s="58">
        <v>359.56</v>
      </c>
      <c r="BK58" s="58">
        <v>370.16</v>
      </c>
      <c r="BL58" s="58">
        <v>379.14</v>
      </c>
      <c r="BM58" s="58">
        <v>386.07</v>
      </c>
      <c r="BN58" s="58">
        <v>395.95</v>
      </c>
      <c r="BO58" s="58">
        <v>406.12</v>
      </c>
      <c r="BP58" s="58">
        <v>418.36</v>
      </c>
      <c r="BQ58" s="58">
        <v>432.74</v>
      </c>
      <c r="BR58" s="58">
        <v>448.95</v>
      </c>
    </row>
    <row r="59" spans="1:80">
      <c r="A59" s="197" t="s">
        <v>1136</v>
      </c>
      <c r="J59" s="58" t="s">
        <v>102</v>
      </c>
      <c r="L59" s="58">
        <v>4586.7110000000002</v>
      </c>
      <c r="M59" s="58">
        <v>4691.2569999999996</v>
      </c>
      <c r="N59" s="58">
        <v>4826.5529999999999</v>
      </c>
      <c r="O59" s="58">
        <v>4923.924</v>
      </c>
      <c r="P59" s="58">
        <v>5039.7449999999999</v>
      </c>
      <c r="Q59" s="58">
        <v>5117.6419999999998</v>
      </c>
      <c r="R59" s="58">
        <v>5203.7389999999996</v>
      </c>
      <c r="S59" s="58">
        <v>5236.5379999999996</v>
      </c>
      <c r="T59" s="58">
        <v>5322.6350000000002</v>
      </c>
      <c r="U59" s="58">
        <v>5449.73</v>
      </c>
      <c r="V59" s="58">
        <v>5537.0879999999997</v>
      </c>
      <c r="W59" s="58">
        <v>5597.02</v>
      </c>
      <c r="X59" s="58">
        <v>5572.6409999999996</v>
      </c>
      <c r="Y59" s="58">
        <v>5618.3519999999999</v>
      </c>
      <c r="Z59" s="58">
        <v>5661.0150000000003</v>
      </c>
      <c r="AA59" s="58">
        <v>5666.0940000000001</v>
      </c>
      <c r="AB59" s="58">
        <v>5719.9309999999996</v>
      </c>
      <c r="AC59" s="58">
        <v>5773.768</v>
      </c>
      <c r="AD59" s="58">
        <v>5841.826</v>
      </c>
      <c r="AE59" s="58">
        <v>5964.7370000000001</v>
      </c>
      <c r="AF59" s="58">
        <v>6049.0479999999998</v>
      </c>
      <c r="AG59" s="58">
        <v>6021.6220000000003</v>
      </c>
      <c r="AH59" s="58">
        <v>5932.232</v>
      </c>
      <c r="AI59" s="58">
        <v>5879.4110000000001</v>
      </c>
      <c r="AJ59" s="58">
        <v>5927.1530000000002</v>
      </c>
      <c r="AK59" s="58">
        <v>6037.8739999999998</v>
      </c>
      <c r="AL59" s="58">
        <v>6181.1009999999997</v>
      </c>
      <c r="AM59" s="58">
        <v>6313.1540000000005</v>
      </c>
      <c r="AN59" s="58">
        <v>6426.9229999999998</v>
      </c>
      <c r="AO59" s="58">
        <v>6599.6080000000002</v>
      </c>
      <c r="AP59" s="58">
        <v>6800.7349999999997</v>
      </c>
      <c r="AQ59" s="58">
        <v>6931.7719999999999</v>
      </c>
      <c r="AR59" s="58">
        <v>7029.2889999999998</v>
      </c>
      <c r="AS59" s="58">
        <v>7057.7309999999998</v>
      </c>
      <c r="AT59" s="58">
        <v>7107.5050000000001</v>
      </c>
      <c r="AU59" s="58">
        <v>7268</v>
      </c>
      <c r="AV59" s="58">
        <v>7420</v>
      </c>
      <c r="AW59" s="58">
        <v>7648</v>
      </c>
      <c r="AX59" s="58">
        <v>7830</v>
      </c>
      <c r="AY59" s="58">
        <v>8055</v>
      </c>
      <c r="AZ59" s="58">
        <v>8203</v>
      </c>
      <c r="BA59" s="58">
        <v>8367</v>
      </c>
      <c r="BB59" s="58">
        <v>8427</v>
      </c>
      <c r="BC59" s="58">
        <v>8380</v>
      </c>
      <c r="BD59" s="58">
        <v>8285</v>
      </c>
      <c r="BE59" s="58">
        <v>8340</v>
      </c>
      <c r="BF59" s="58">
        <v>8521</v>
      </c>
      <c r="BG59" s="58">
        <v>8772</v>
      </c>
      <c r="BH59" s="58">
        <v>8915</v>
      </c>
      <c r="BI59" s="58">
        <v>8839</v>
      </c>
      <c r="BJ59" s="58">
        <v>8779</v>
      </c>
      <c r="BK59" s="58">
        <v>8855</v>
      </c>
      <c r="BL59" s="58">
        <v>8837</v>
      </c>
      <c r="BM59" s="58">
        <v>8733</v>
      </c>
      <c r="BN59" s="58">
        <v>8725</v>
      </c>
      <c r="BO59" s="58">
        <v>8808</v>
      </c>
      <c r="BP59" s="58">
        <v>8905</v>
      </c>
      <c r="BQ59" s="58">
        <v>9098</v>
      </c>
      <c r="BR59" s="58">
        <v>9328</v>
      </c>
    </row>
    <row r="60" spans="1:80">
      <c r="A60" s="197" t="s">
        <v>1188</v>
      </c>
      <c r="J60" s="58" t="s">
        <v>105</v>
      </c>
      <c r="L60" s="58">
        <v>4463.5389999999998</v>
      </c>
      <c r="M60" s="58">
        <v>4494.68</v>
      </c>
      <c r="N60" s="58">
        <v>4519.308</v>
      </c>
      <c r="O60" s="58">
        <v>4529.8459999999995</v>
      </c>
      <c r="P60" s="58">
        <v>4524.518</v>
      </c>
      <c r="Q60" s="58">
        <v>4532.57</v>
      </c>
      <c r="R60" s="58">
        <v>4529.8459999999995</v>
      </c>
      <c r="S60" s="58">
        <v>4504.0339999999997</v>
      </c>
      <c r="T60" s="58">
        <v>4477.5110000000004</v>
      </c>
      <c r="U60" s="58">
        <v>4450.9880000000003</v>
      </c>
      <c r="V60" s="58">
        <v>4553.0540000000001</v>
      </c>
      <c r="W60" s="58">
        <v>4676.433</v>
      </c>
      <c r="X60" s="58">
        <v>4677.0249999999996</v>
      </c>
      <c r="Y60" s="58">
        <v>4657.8429999999998</v>
      </c>
      <c r="Z60" s="58">
        <v>4625.3999999999996</v>
      </c>
      <c r="AA60" s="58">
        <v>4571.6440000000002</v>
      </c>
      <c r="AB60" s="58">
        <v>4554.4750000000004</v>
      </c>
      <c r="AC60" s="58">
        <v>4568.0910000000003</v>
      </c>
      <c r="AD60" s="58">
        <v>4495.8450000000003</v>
      </c>
      <c r="AE60" s="58">
        <v>4594.1469999999999</v>
      </c>
      <c r="AF60" s="58">
        <v>4576.3819999999996</v>
      </c>
      <c r="AG60" s="58">
        <v>4624.9409999999998</v>
      </c>
      <c r="AH60" s="58">
        <v>4537.2979999999998</v>
      </c>
      <c r="AI60" s="58">
        <v>4485.1859999999997</v>
      </c>
      <c r="AJ60" s="58">
        <v>4416.4930000000004</v>
      </c>
      <c r="AK60" s="58">
        <v>4416.4930000000004</v>
      </c>
      <c r="AL60" s="58">
        <v>4296.5169999999998</v>
      </c>
      <c r="AM60" s="58">
        <v>4395.0439999999999</v>
      </c>
      <c r="AN60" s="58">
        <v>4491.93</v>
      </c>
      <c r="AO60" s="58">
        <v>4577.2169999999996</v>
      </c>
      <c r="AP60" s="58">
        <v>4655.6289999999999</v>
      </c>
      <c r="AQ60" s="58">
        <v>4785.665</v>
      </c>
      <c r="AR60" s="58">
        <v>4707.4579999999996</v>
      </c>
      <c r="AS60" s="58">
        <v>4611.1890000000003</v>
      </c>
      <c r="AT60" s="58">
        <v>4563.1570000000002</v>
      </c>
      <c r="AU60" s="58">
        <v>4528.9799999999996</v>
      </c>
      <c r="AV60" s="58">
        <v>4604.87</v>
      </c>
      <c r="AW60" s="58">
        <v>4725.55</v>
      </c>
      <c r="AX60" s="58">
        <v>4858.13</v>
      </c>
      <c r="AY60" s="58">
        <v>4933.24</v>
      </c>
      <c r="AZ60" s="58">
        <v>5041.8599999999997</v>
      </c>
      <c r="BA60" s="58">
        <v>5130.09</v>
      </c>
      <c r="BB60" s="58">
        <v>5149.93</v>
      </c>
      <c r="BC60" s="58">
        <v>5100.1899999999996</v>
      </c>
      <c r="BD60" s="58">
        <v>5064.18</v>
      </c>
      <c r="BE60" s="58">
        <v>5040.96</v>
      </c>
      <c r="BF60" s="58">
        <v>5060.8599999999997</v>
      </c>
      <c r="BG60" s="58">
        <v>5061.58</v>
      </c>
      <c r="BH60" s="58">
        <v>5080.13</v>
      </c>
      <c r="BI60" s="58">
        <v>4941.6899999999996</v>
      </c>
      <c r="BJ60" s="58">
        <v>4871.33</v>
      </c>
      <c r="BK60" s="58">
        <v>4776.7299999999996</v>
      </c>
      <c r="BL60" s="58">
        <v>4581.45</v>
      </c>
      <c r="BM60" s="58">
        <v>4450.17</v>
      </c>
      <c r="BN60" s="58">
        <v>4512.99</v>
      </c>
      <c r="BO60" s="58">
        <v>4575.82</v>
      </c>
      <c r="BP60" s="58">
        <v>4649.82</v>
      </c>
      <c r="BQ60" s="58">
        <v>4802.2700000000004</v>
      </c>
      <c r="BR60" s="58">
        <v>4914.2700000000004</v>
      </c>
    </row>
    <row r="61" spans="1:80">
      <c r="A61" s="197" t="s">
        <v>1189</v>
      </c>
      <c r="J61" s="334" t="s">
        <v>1131</v>
      </c>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row>
    <row r="62" spans="1:80">
      <c r="A62" s="197"/>
      <c r="J62" s="336" t="s">
        <v>1124</v>
      </c>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row>
    <row r="63" spans="1:80">
      <c r="J63" s="333" t="s">
        <v>1125</v>
      </c>
      <c r="K63" s="337">
        <f>COUNTIF(L66:BR74,"&lt;0")</f>
        <v>30</v>
      </c>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row>
    <row r="64" spans="1:80">
      <c r="J64" s="336"/>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row>
    <row r="65" spans="10:74">
      <c r="J65" s="336"/>
      <c r="K65" s="333"/>
      <c r="L65" s="333">
        <f t="shared" ref="L65:AQ65" si="21">L$1</f>
        <v>1960</v>
      </c>
      <c r="M65" s="333">
        <f t="shared" si="21"/>
        <v>1961</v>
      </c>
      <c r="N65" s="333">
        <f t="shared" si="21"/>
        <v>1962</v>
      </c>
      <c r="O65" s="333">
        <f t="shared" si="21"/>
        <v>1963</v>
      </c>
      <c r="P65" s="333">
        <f t="shared" si="21"/>
        <v>1964</v>
      </c>
      <c r="Q65" s="333">
        <f t="shared" si="21"/>
        <v>1965</v>
      </c>
      <c r="R65" s="333">
        <f t="shared" si="21"/>
        <v>1966</v>
      </c>
      <c r="S65" s="333">
        <f t="shared" si="21"/>
        <v>1967</v>
      </c>
      <c r="T65" s="333">
        <f t="shared" si="21"/>
        <v>1968</v>
      </c>
      <c r="U65" s="333">
        <f t="shared" si="21"/>
        <v>1969</v>
      </c>
      <c r="V65" s="333">
        <f t="shared" si="21"/>
        <v>1970</v>
      </c>
      <c r="W65" s="333">
        <f t="shared" si="21"/>
        <v>1971</v>
      </c>
      <c r="X65" s="333">
        <f t="shared" si="21"/>
        <v>1972</v>
      </c>
      <c r="Y65" s="333">
        <f t="shared" si="21"/>
        <v>1973</v>
      </c>
      <c r="Z65" s="333">
        <f t="shared" si="21"/>
        <v>1974</v>
      </c>
      <c r="AA65" s="333">
        <f t="shared" si="21"/>
        <v>1975</v>
      </c>
      <c r="AB65" s="333">
        <f t="shared" si="21"/>
        <v>1976</v>
      </c>
      <c r="AC65" s="333">
        <f t="shared" si="21"/>
        <v>1977</v>
      </c>
      <c r="AD65" s="333">
        <f t="shared" si="21"/>
        <v>1978</v>
      </c>
      <c r="AE65" s="333">
        <f t="shared" si="21"/>
        <v>1979</v>
      </c>
      <c r="AF65" s="333">
        <f t="shared" si="21"/>
        <v>1980</v>
      </c>
      <c r="AG65" s="333">
        <f t="shared" si="21"/>
        <v>1981</v>
      </c>
      <c r="AH65" s="333">
        <f t="shared" si="21"/>
        <v>1982</v>
      </c>
      <c r="AI65" s="333">
        <f t="shared" si="21"/>
        <v>1983</v>
      </c>
      <c r="AJ65" s="333">
        <f t="shared" si="21"/>
        <v>1984</v>
      </c>
      <c r="AK65" s="333">
        <f t="shared" si="21"/>
        <v>1985</v>
      </c>
      <c r="AL65" s="333">
        <f t="shared" si="21"/>
        <v>1986</v>
      </c>
      <c r="AM65" s="333">
        <f t="shared" si="21"/>
        <v>1987</v>
      </c>
      <c r="AN65" s="333">
        <f t="shared" si="21"/>
        <v>1988</v>
      </c>
      <c r="AO65" s="333">
        <f t="shared" si="21"/>
        <v>1989</v>
      </c>
      <c r="AP65" s="333">
        <f t="shared" si="21"/>
        <v>1990</v>
      </c>
      <c r="AQ65" s="333">
        <f t="shared" si="21"/>
        <v>1991</v>
      </c>
      <c r="AR65" s="333">
        <f t="shared" ref="AR65:BR65" si="22">AR$1</f>
        <v>1992</v>
      </c>
      <c r="AS65" s="333">
        <f t="shared" si="22"/>
        <v>1993</v>
      </c>
      <c r="AT65" s="333">
        <f t="shared" si="22"/>
        <v>1994</v>
      </c>
      <c r="AU65" s="333">
        <f t="shared" si="22"/>
        <v>1995</v>
      </c>
      <c r="AV65" s="333">
        <f t="shared" si="22"/>
        <v>1996</v>
      </c>
      <c r="AW65" s="333">
        <f t="shared" si="22"/>
        <v>1997</v>
      </c>
      <c r="AX65" s="333">
        <f t="shared" si="22"/>
        <v>1998</v>
      </c>
      <c r="AY65" s="333">
        <f t="shared" si="22"/>
        <v>1999</v>
      </c>
      <c r="AZ65" s="333">
        <f t="shared" si="22"/>
        <v>2000</v>
      </c>
      <c r="BA65" s="333">
        <f t="shared" si="22"/>
        <v>2001</v>
      </c>
      <c r="BB65" s="333">
        <f t="shared" si="22"/>
        <v>2002</v>
      </c>
      <c r="BC65" s="333">
        <f t="shared" si="22"/>
        <v>2003</v>
      </c>
      <c r="BD65" s="333">
        <f t="shared" si="22"/>
        <v>2004</v>
      </c>
      <c r="BE65" s="333">
        <f t="shared" si="22"/>
        <v>2005</v>
      </c>
      <c r="BF65" s="333">
        <f t="shared" si="22"/>
        <v>2006</v>
      </c>
      <c r="BG65" s="333">
        <f t="shared" si="22"/>
        <v>2007</v>
      </c>
      <c r="BH65" s="333">
        <f t="shared" si="22"/>
        <v>2008</v>
      </c>
      <c r="BI65" s="333">
        <f t="shared" si="22"/>
        <v>2009</v>
      </c>
      <c r="BJ65" s="333">
        <f t="shared" si="22"/>
        <v>2010</v>
      </c>
      <c r="BK65" s="333">
        <f t="shared" si="22"/>
        <v>2011</v>
      </c>
      <c r="BL65" s="333">
        <f t="shared" si="22"/>
        <v>2012</v>
      </c>
      <c r="BM65" s="333">
        <f t="shared" si="22"/>
        <v>2013</v>
      </c>
      <c r="BN65" s="333">
        <f t="shared" si="22"/>
        <v>2014</v>
      </c>
      <c r="BO65" s="333">
        <f t="shared" si="22"/>
        <v>2015</v>
      </c>
      <c r="BP65" s="333">
        <f t="shared" si="22"/>
        <v>2016</v>
      </c>
      <c r="BQ65" s="333">
        <f t="shared" si="22"/>
        <v>2017</v>
      </c>
      <c r="BR65" s="333">
        <f t="shared" si="22"/>
        <v>2018</v>
      </c>
    </row>
    <row r="66" spans="10:74">
      <c r="J66" s="333"/>
      <c r="K66" s="333" t="str">
        <f t="shared" ref="K66:K74" si="23">J52</f>
        <v>Austria</v>
      </c>
      <c r="L66" s="338"/>
      <c r="M66" s="338" t="str">
        <f t="shared" ref="M66:AR66" si="24">IF(IFERROR(IF(M$39=1,MIN(M52:S52)/MAX(L52:M52)*100-100,""),"")&gt;-0.5,"",IFERROR(IF(M$39=1,MIN(M52:S52)/MAX(L52:M52)*100-100,""),""))</f>
        <v/>
      </c>
      <c r="N66" s="338" t="str">
        <f t="shared" si="24"/>
        <v/>
      </c>
      <c r="O66" s="338" t="str">
        <f t="shared" si="24"/>
        <v/>
      </c>
      <c r="P66" s="338" t="str">
        <f t="shared" si="24"/>
        <v/>
      </c>
      <c r="Q66" s="338" t="str">
        <f t="shared" si="24"/>
        <v/>
      </c>
      <c r="R66" s="338" t="str">
        <f t="shared" si="24"/>
        <v/>
      </c>
      <c r="S66" s="338" t="str">
        <f t="shared" si="24"/>
        <v/>
      </c>
      <c r="T66" s="338" t="str">
        <f t="shared" si="24"/>
        <v/>
      </c>
      <c r="U66" s="338" t="str">
        <f t="shared" si="24"/>
        <v/>
      </c>
      <c r="V66" s="338" t="str">
        <f t="shared" si="24"/>
        <v/>
      </c>
      <c r="W66" s="338" t="str">
        <f t="shared" si="24"/>
        <v/>
      </c>
      <c r="X66" s="338" t="str">
        <f t="shared" si="24"/>
        <v/>
      </c>
      <c r="Y66" s="338" t="str">
        <f t="shared" si="24"/>
        <v/>
      </c>
      <c r="Z66" s="338" t="str">
        <f t="shared" si="24"/>
        <v/>
      </c>
      <c r="AA66" s="338" t="str">
        <f t="shared" si="24"/>
        <v/>
      </c>
      <c r="AB66" s="338" t="str">
        <f t="shared" si="24"/>
        <v/>
      </c>
      <c r="AC66" s="338" t="str">
        <f t="shared" si="24"/>
        <v/>
      </c>
      <c r="AD66" s="338">
        <f t="shared" si="24"/>
        <v>-1.1853080905102047</v>
      </c>
      <c r="AE66" s="338" t="str">
        <f t="shared" si="24"/>
        <v/>
      </c>
      <c r="AF66" s="338" t="str">
        <f t="shared" si="24"/>
        <v/>
      </c>
      <c r="AG66" s="338" t="str">
        <f t="shared" si="24"/>
        <v/>
      </c>
      <c r="AH66" s="338">
        <f t="shared" si="24"/>
        <v>-2.1059984645922611</v>
      </c>
      <c r="AI66" s="338" t="str">
        <f t="shared" si="24"/>
        <v/>
      </c>
      <c r="AJ66" s="338" t="str">
        <f t="shared" si="24"/>
        <v/>
      </c>
      <c r="AK66" s="338" t="str">
        <f t="shared" si="24"/>
        <v/>
      </c>
      <c r="AL66" s="338" t="str">
        <f t="shared" si="24"/>
        <v/>
      </c>
      <c r="AM66" s="338" t="str">
        <f t="shared" si="24"/>
        <v/>
      </c>
      <c r="AN66" s="338" t="str">
        <f t="shared" si="24"/>
        <v/>
      </c>
      <c r="AO66" s="338" t="str">
        <f t="shared" si="24"/>
        <v/>
      </c>
      <c r="AP66" s="338" t="str">
        <f t="shared" si="24"/>
        <v/>
      </c>
      <c r="AQ66" s="338" t="str">
        <f t="shared" si="24"/>
        <v/>
      </c>
      <c r="AR66" s="338" t="str">
        <f t="shared" si="24"/>
        <v/>
      </c>
      <c r="AS66" s="338" t="str">
        <f t="shared" ref="AS66:BK66" si="25">IF(IFERROR(IF(AS$39=1,MIN(AS52:AY52)/MAX(AR52:AS52)*100-100,""),"")&gt;-0.5,"",IFERROR(IF(AS$39=1,MIN(AS52:AY52)/MAX(AR52:AS52)*100-100,""),""))</f>
        <v/>
      </c>
      <c r="AT66" s="338" t="str">
        <f t="shared" si="25"/>
        <v/>
      </c>
      <c r="AU66" s="338" t="str">
        <f t="shared" si="25"/>
        <v/>
      </c>
      <c r="AV66" s="338" t="str">
        <f t="shared" si="25"/>
        <v/>
      </c>
      <c r="AW66" s="338" t="str">
        <f t="shared" si="25"/>
        <v/>
      </c>
      <c r="AX66" s="338" t="str">
        <f t="shared" si="25"/>
        <v/>
      </c>
      <c r="AY66" s="338" t="str">
        <f t="shared" si="25"/>
        <v/>
      </c>
      <c r="AZ66" s="338" t="str">
        <f t="shared" si="25"/>
        <v/>
      </c>
      <c r="BA66" s="338" t="str">
        <f t="shared" si="25"/>
        <v/>
      </c>
      <c r="BB66" s="338" t="str">
        <f t="shared" si="25"/>
        <v/>
      </c>
      <c r="BC66" s="338" t="str">
        <f t="shared" si="25"/>
        <v/>
      </c>
      <c r="BD66" s="338" t="str">
        <f t="shared" si="25"/>
        <v/>
      </c>
      <c r="BE66" s="338" t="str">
        <f t="shared" si="25"/>
        <v/>
      </c>
      <c r="BF66" s="338" t="str">
        <f t="shared" si="25"/>
        <v/>
      </c>
      <c r="BG66" s="338" t="str">
        <f t="shared" si="25"/>
        <v/>
      </c>
      <c r="BH66" s="338" t="str">
        <f t="shared" si="25"/>
        <v/>
      </c>
      <c r="BI66" s="338">
        <f t="shared" si="25"/>
        <v>-0.52896337362714974</v>
      </c>
      <c r="BJ66" s="338" t="str">
        <f t="shared" si="25"/>
        <v/>
      </c>
      <c r="BK66" s="338" t="str">
        <f t="shared" si="25"/>
        <v/>
      </c>
      <c r="BL66" s="338" t="str">
        <f t="shared" ref="BL66:BP66" si="26">IF(IFERROR(IF(BL$39=1,MIN(BL52:BR52)/MAX(BK52:BL52)*100-100,""),"")&gt;-0.5,"",IFERROR(IF(BL$39=1,MIN(BL52:BR52)/MAX(BK52:BL52)*100-100,""),""))</f>
        <v/>
      </c>
      <c r="BM66" s="338" t="str">
        <f t="shared" si="26"/>
        <v/>
      </c>
      <c r="BN66" s="338" t="str">
        <f t="shared" si="26"/>
        <v/>
      </c>
      <c r="BO66" s="338" t="str">
        <f t="shared" si="26"/>
        <v/>
      </c>
      <c r="BP66" s="338" t="str">
        <f t="shared" si="26"/>
        <v/>
      </c>
      <c r="BQ66" s="338" t="str">
        <f>IF(IFERROR(IF(BQ$39=1,MIN(BQ138:BW138)/MAX(BP52:BQ52)*100-100,""),"")&gt;-0.5,"",IFERROR(IF(BQ$39=1,MIN(BQ138:BW138)/MAX(BP52:BQ52)*100-100,""),""))</f>
        <v/>
      </c>
      <c r="BR66" s="338" t="str">
        <f>IF(IFERROR(IF(BR$39=1,MIN(BR138:BX138)/MAX(BQ52:BR52)*100-100,""),"")&gt;-0.5,"",IFERROR(IF(BR$39=1,MIN(BR138:BX138)/MAX(BQ52:BR52)*100-100,""),""))</f>
        <v/>
      </c>
    </row>
    <row r="67" spans="10:74">
      <c r="J67" s="333"/>
      <c r="K67" s="333" t="str">
        <f t="shared" si="23"/>
        <v>Belgium</v>
      </c>
      <c r="L67" s="338"/>
      <c r="M67" s="338" t="str">
        <f t="shared" ref="M67:AR67" si="27">IF(IFERROR(IF(M$40=1,MIN(M53:S53)/MAX(L53:M53)*100-100,""),"")&gt;-0.5,"",IFERROR(IF(M$40=1,MIN(M53:S53)/MAX(L53:M53)*100-100,""),""))</f>
        <v/>
      </c>
      <c r="N67" s="338" t="str">
        <f t="shared" si="27"/>
        <v/>
      </c>
      <c r="O67" s="338" t="str">
        <f t="shared" si="27"/>
        <v/>
      </c>
      <c r="P67" s="338" t="str">
        <f t="shared" si="27"/>
        <v/>
      </c>
      <c r="Q67" s="338" t="str">
        <f t="shared" si="27"/>
        <v/>
      </c>
      <c r="R67" s="338" t="str">
        <f t="shared" si="27"/>
        <v/>
      </c>
      <c r="S67" s="338" t="str">
        <f t="shared" si="27"/>
        <v/>
      </c>
      <c r="T67" s="338" t="str">
        <f t="shared" si="27"/>
        <v/>
      </c>
      <c r="U67" s="338" t="str">
        <f t="shared" si="27"/>
        <v/>
      </c>
      <c r="V67" s="338" t="str">
        <f t="shared" si="27"/>
        <v/>
      </c>
      <c r="W67" s="338" t="str">
        <f t="shared" si="27"/>
        <v/>
      </c>
      <c r="X67" s="338" t="str">
        <f t="shared" si="27"/>
        <v/>
      </c>
      <c r="Y67" s="338" t="str">
        <f t="shared" si="27"/>
        <v/>
      </c>
      <c r="Z67" s="338" t="str">
        <f t="shared" si="27"/>
        <v/>
      </c>
      <c r="AA67" s="338" t="str">
        <f t="shared" si="27"/>
        <v/>
      </c>
      <c r="AB67" s="338" t="str">
        <f t="shared" si="27"/>
        <v/>
      </c>
      <c r="AC67" s="338" t="str">
        <f t="shared" si="27"/>
        <v/>
      </c>
      <c r="AD67" s="338" t="str">
        <f t="shared" si="27"/>
        <v/>
      </c>
      <c r="AE67" s="338" t="str">
        <f t="shared" si="27"/>
        <v/>
      </c>
      <c r="AF67" s="338" t="str">
        <f t="shared" si="27"/>
        <v/>
      </c>
      <c r="AG67" s="338">
        <f t="shared" si="27"/>
        <v>-4.4339021638403722</v>
      </c>
      <c r="AH67" s="338" t="str">
        <f t="shared" si="27"/>
        <v/>
      </c>
      <c r="AI67" s="338" t="str">
        <f t="shared" si="27"/>
        <v/>
      </c>
      <c r="AJ67" s="338" t="str">
        <f t="shared" si="27"/>
        <v/>
      </c>
      <c r="AK67" s="338" t="str">
        <f t="shared" si="27"/>
        <v/>
      </c>
      <c r="AL67" s="338" t="str">
        <f t="shared" si="27"/>
        <v/>
      </c>
      <c r="AM67" s="338" t="str">
        <f t="shared" si="27"/>
        <v/>
      </c>
      <c r="AN67" s="338" t="str">
        <f t="shared" si="27"/>
        <v/>
      </c>
      <c r="AO67" s="338" t="str">
        <f t="shared" si="27"/>
        <v/>
      </c>
      <c r="AP67" s="338" t="str">
        <f t="shared" si="27"/>
        <v/>
      </c>
      <c r="AQ67" s="338" t="str">
        <f t="shared" si="27"/>
        <v/>
      </c>
      <c r="AR67" s="338" t="str">
        <f t="shared" si="27"/>
        <v/>
      </c>
      <c r="AS67" s="338">
        <f t="shared" ref="AS67:BK67" si="28">IF(IFERROR(IF(AS$40=1,MIN(AS53:AY53)/MAX(AR53:AS53)*100-100,""),"")&gt;-0.5,"",IFERROR(IF(AS$40=1,MIN(AS53:AY53)/MAX(AR53:AS53)*100-100,""),""))</f>
        <v>-1.064105702656434</v>
      </c>
      <c r="AT67" s="338" t="str">
        <f t="shared" si="28"/>
        <v/>
      </c>
      <c r="AU67" s="338" t="str">
        <f t="shared" si="28"/>
        <v/>
      </c>
      <c r="AV67" s="338" t="str">
        <f t="shared" si="28"/>
        <v/>
      </c>
      <c r="AW67" s="338" t="str">
        <f t="shared" si="28"/>
        <v/>
      </c>
      <c r="AX67" s="338" t="str">
        <f t="shared" si="28"/>
        <v/>
      </c>
      <c r="AY67" s="338" t="str">
        <f t="shared" si="28"/>
        <v/>
      </c>
      <c r="AZ67" s="338" t="str">
        <f t="shared" si="28"/>
        <v/>
      </c>
      <c r="BA67" s="338" t="str">
        <f t="shared" si="28"/>
        <v/>
      </c>
      <c r="BB67" s="338" t="str">
        <f t="shared" si="28"/>
        <v/>
      </c>
      <c r="BC67" s="338" t="str">
        <f t="shared" si="28"/>
        <v/>
      </c>
      <c r="BD67" s="338" t="str">
        <f t="shared" si="28"/>
        <v/>
      </c>
      <c r="BE67" s="338" t="str">
        <f t="shared" si="28"/>
        <v/>
      </c>
      <c r="BF67" s="338" t="str">
        <f t="shared" si="28"/>
        <v/>
      </c>
      <c r="BG67" s="338" t="str">
        <f t="shared" si="28"/>
        <v/>
      </c>
      <c r="BH67" s="338" t="str">
        <f t="shared" si="28"/>
        <v/>
      </c>
      <c r="BI67" s="338" t="str">
        <f t="shared" si="28"/>
        <v/>
      </c>
      <c r="BJ67" s="338" t="str">
        <f t="shared" si="28"/>
        <v/>
      </c>
      <c r="BK67" s="338" t="str">
        <f t="shared" si="28"/>
        <v/>
      </c>
      <c r="BL67" s="338" t="str">
        <f t="shared" ref="BL67:BP67" si="29">IF(IFERROR(IF(BL$40=1,MIN(BL53:BR53)/MAX(BK53:BL53)*100-100,""),"")&gt;-0.5,"",IFERROR(IF(BL$40=1,MIN(BL53:BR53)/MAX(BK53:BL53)*100-100,""),""))</f>
        <v/>
      </c>
      <c r="BM67" s="338" t="str">
        <f t="shared" si="29"/>
        <v/>
      </c>
      <c r="BN67" s="338" t="str">
        <f t="shared" si="29"/>
        <v/>
      </c>
      <c r="BO67" s="338" t="str">
        <f t="shared" si="29"/>
        <v/>
      </c>
      <c r="BP67" s="338" t="str">
        <f t="shared" si="29"/>
        <v/>
      </c>
      <c r="BQ67" s="338" t="str">
        <f>IF(IFERROR(IF(BQ$40=1,MIN(BQ139:BW139)/MAX(BP53:BQ53)*100-100,""),"")&gt;-0.5,"",IFERROR(IF(BQ$40=1,MIN(BQ139:BW139)/MAX(BP53:BQ53)*100-100,""),""))</f>
        <v/>
      </c>
      <c r="BR67" s="338" t="str">
        <f>IF(IFERROR(IF(BR$40=1,MIN(BR139:BX139)/MAX(BQ53:BR53)*100-100,""),"")&gt;-0.5,"",IFERROR(IF(BR$40=1,MIN(BR139:BX139)/MAX(BQ53:BR53)*100-100,""),""))</f>
        <v/>
      </c>
    </row>
    <row r="68" spans="10:74">
      <c r="J68" s="333"/>
      <c r="K68" s="333" t="str">
        <f t="shared" si="23"/>
        <v>Denmark</v>
      </c>
      <c r="L68" s="338"/>
      <c r="M68" s="338" t="str">
        <f t="shared" ref="M68:AR68" si="30">IF(IFERROR(IF(M$41=1,MIN(M54:S54)/MAX(L54:M54)*100-100,""),"")&gt;-0.5,"",IFERROR(IF(M$41=1,MIN(M54:S54)/MAX(L54:M54)*100-100,""),""))</f>
        <v/>
      </c>
      <c r="N68" s="338" t="str">
        <f t="shared" si="30"/>
        <v/>
      </c>
      <c r="O68" s="338" t="str">
        <f t="shared" si="30"/>
        <v/>
      </c>
      <c r="P68" s="338" t="str">
        <f t="shared" si="30"/>
        <v/>
      </c>
      <c r="Q68" s="338" t="str">
        <f t="shared" si="30"/>
        <v/>
      </c>
      <c r="R68" s="338" t="str">
        <f t="shared" si="30"/>
        <v/>
      </c>
      <c r="S68" s="338" t="str">
        <f t="shared" si="30"/>
        <v/>
      </c>
      <c r="T68" s="338" t="str">
        <f t="shared" si="30"/>
        <v/>
      </c>
      <c r="U68" s="338" t="str">
        <f t="shared" si="30"/>
        <v/>
      </c>
      <c r="V68" s="338" t="str">
        <f t="shared" si="30"/>
        <v/>
      </c>
      <c r="W68" s="338" t="str">
        <f t="shared" si="30"/>
        <v/>
      </c>
      <c r="X68" s="338" t="str">
        <f t="shared" si="30"/>
        <v/>
      </c>
      <c r="Y68" s="338" t="str">
        <f t="shared" si="30"/>
        <v/>
      </c>
      <c r="Z68" s="338">
        <f t="shared" si="30"/>
        <v>-1.6548910419416245</v>
      </c>
      <c r="AA68" s="338" t="str">
        <f t="shared" si="30"/>
        <v/>
      </c>
      <c r="AB68" s="338" t="str">
        <f t="shared" si="30"/>
        <v/>
      </c>
      <c r="AC68" s="338" t="str">
        <f t="shared" si="30"/>
        <v/>
      </c>
      <c r="AD68" s="338" t="str">
        <f t="shared" si="30"/>
        <v/>
      </c>
      <c r="AE68" s="338" t="str">
        <f t="shared" si="30"/>
        <v/>
      </c>
      <c r="AF68" s="338">
        <f t="shared" si="30"/>
        <v>-2.1345898425146999</v>
      </c>
      <c r="AG68" s="338" t="str">
        <f t="shared" si="30"/>
        <v/>
      </c>
      <c r="AH68" s="338" t="str">
        <f t="shared" si="30"/>
        <v/>
      </c>
      <c r="AI68" s="338" t="str">
        <f t="shared" si="30"/>
        <v/>
      </c>
      <c r="AJ68" s="338" t="str">
        <f t="shared" si="30"/>
        <v/>
      </c>
      <c r="AK68" s="338" t="str">
        <f t="shared" si="30"/>
        <v/>
      </c>
      <c r="AL68" s="338" t="str">
        <f t="shared" si="30"/>
        <v/>
      </c>
      <c r="AM68" s="338" t="str">
        <f t="shared" si="30"/>
        <v/>
      </c>
      <c r="AN68" s="338">
        <f t="shared" si="30"/>
        <v>-4.5471080392870249</v>
      </c>
      <c r="AO68" s="338" t="str">
        <f t="shared" si="30"/>
        <v/>
      </c>
      <c r="AP68" s="338" t="str">
        <f t="shared" si="30"/>
        <v/>
      </c>
      <c r="AQ68" s="338" t="str">
        <f t="shared" si="30"/>
        <v/>
      </c>
      <c r="AR68" s="338" t="str">
        <f t="shared" si="30"/>
        <v/>
      </c>
      <c r="AS68" s="338" t="str">
        <f t="shared" ref="AS68:BK68" si="31">IF(IFERROR(IF(AS$41=1,MIN(AS54:AY54)/MAX(AR54:AS54)*100-100,""),"")&gt;-0.5,"",IFERROR(IF(AS$41=1,MIN(AS54:AY54)/MAX(AR54:AS54)*100-100,""),""))</f>
        <v/>
      </c>
      <c r="AT68" s="338" t="str">
        <f t="shared" si="31"/>
        <v/>
      </c>
      <c r="AU68" s="338" t="str">
        <f t="shared" si="31"/>
        <v/>
      </c>
      <c r="AV68" s="338" t="str">
        <f t="shared" si="31"/>
        <v/>
      </c>
      <c r="AW68" s="338" t="str">
        <f t="shared" si="31"/>
        <v/>
      </c>
      <c r="AX68" s="338" t="str">
        <f t="shared" si="31"/>
        <v/>
      </c>
      <c r="AY68" s="338" t="str">
        <f t="shared" si="31"/>
        <v/>
      </c>
      <c r="AZ68" s="338" t="str">
        <f t="shared" si="31"/>
        <v/>
      </c>
      <c r="BA68" s="338" t="str">
        <f t="shared" si="31"/>
        <v/>
      </c>
      <c r="BB68" s="338" t="str">
        <f t="shared" si="31"/>
        <v/>
      </c>
      <c r="BC68" s="338" t="str">
        <f t="shared" si="31"/>
        <v/>
      </c>
      <c r="BD68" s="338" t="str">
        <f t="shared" si="31"/>
        <v/>
      </c>
      <c r="BE68" s="338" t="str">
        <f t="shared" si="31"/>
        <v/>
      </c>
      <c r="BF68" s="338" t="str">
        <f t="shared" si="31"/>
        <v/>
      </c>
      <c r="BG68" s="338" t="str">
        <f t="shared" si="31"/>
        <v/>
      </c>
      <c r="BH68" s="338" t="str">
        <f t="shared" si="31"/>
        <v/>
      </c>
      <c r="BI68" s="338">
        <f t="shared" si="31"/>
        <v>-6.1241249189818348</v>
      </c>
      <c r="BJ68" s="338" t="str">
        <f t="shared" si="31"/>
        <v/>
      </c>
      <c r="BK68" s="338" t="str">
        <f t="shared" si="31"/>
        <v/>
      </c>
      <c r="BL68" s="338" t="str">
        <f t="shared" ref="BL68:BP68" si="32">IF(IFERROR(IF(BL$41=1,MIN(BL54:BR54)/MAX(BK54:BL54)*100-100,""),"")&gt;-0.5,"",IFERROR(IF(BL$41=1,MIN(BL54:BR54)/MAX(BK54:BL54)*100-100,""),""))</f>
        <v/>
      </c>
      <c r="BM68" s="338" t="str">
        <f t="shared" si="32"/>
        <v/>
      </c>
      <c r="BN68" s="338" t="str">
        <f t="shared" si="32"/>
        <v/>
      </c>
      <c r="BO68" s="338" t="str">
        <f t="shared" si="32"/>
        <v/>
      </c>
      <c r="BP68" s="338" t="str">
        <f t="shared" si="32"/>
        <v/>
      </c>
      <c r="BQ68" s="338" t="str">
        <f>IF(IFERROR(IF(BQ$41=1,MIN(BQ140:BW140)/MAX(BP54:BQ54)*100-100,""),"")&gt;-0.5,"",IFERROR(IF(BQ$41=1,MIN(BQ140:BW140)/MAX(BP54:BQ54)*100-100,""),""))</f>
        <v/>
      </c>
      <c r="BR68" s="338" t="str">
        <f>IF(IFERROR(IF(BR$41=1,MIN(BR140:BX140)/MAX(BQ54:BR54)*100-100,""),"")&gt;-0.5,"",IFERROR(IF(BR$41=1,MIN(BR140:BX140)/MAX(BQ54:BR54)*100-100,""),""))</f>
        <v/>
      </c>
    </row>
    <row r="69" spans="10:74">
      <c r="J69" s="333"/>
      <c r="K69" s="333" t="str">
        <f t="shared" si="23"/>
        <v>Euro area (19 countries)</v>
      </c>
      <c r="L69" s="338"/>
      <c r="M69" s="338" t="str">
        <f t="shared" ref="M69:AR69" si="33">IF(IFERROR(IF(M$42=1,MIN(M55:S55)/MAX(L55:M55)*100-100,""),"")&gt;-0.5,"",IFERROR(IF(M$42=1,MIN(M55:S55)/MAX(L55:M55)*100-100,""),""))</f>
        <v/>
      </c>
      <c r="N69" s="338" t="str">
        <f t="shared" si="33"/>
        <v/>
      </c>
      <c r="O69" s="338" t="str">
        <f t="shared" si="33"/>
        <v/>
      </c>
      <c r="P69" s="338" t="str">
        <f t="shared" si="33"/>
        <v/>
      </c>
      <c r="Q69" s="338" t="str">
        <f t="shared" si="33"/>
        <v/>
      </c>
      <c r="R69" s="338" t="str">
        <f t="shared" si="33"/>
        <v/>
      </c>
      <c r="S69" s="338" t="str">
        <f t="shared" si="33"/>
        <v/>
      </c>
      <c r="T69" s="338" t="str">
        <f t="shared" si="33"/>
        <v/>
      </c>
      <c r="U69" s="338" t="str">
        <f t="shared" si="33"/>
        <v/>
      </c>
      <c r="V69" s="338" t="str">
        <f t="shared" si="33"/>
        <v/>
      </c>
      <c r="W69" s="338" t="str">
        <f t="shared" si="33"/>
        <v/>
      </c>
      <c r="X69" s="338" t="str">
        <f t="shared" si="33"/>
        <v/>
      </c>
      <c r="Y69" s="338" t="str">
        <f t="shared" si="33"/>
        <v/>
      </c>
      <c r="Z69" s="338" t="str">
        <f t="shared" si="33"/>
        <v/>
      </c>
      <c r="AA69" s="338" t="str">
        <f t="shared" si="33"/>
        <v/>
      </c>
      <c r="AB69" s="338" t="str">
        <f t="shared" si="33"/>
        <v/>
      </c>
      <c r="AC69" s="338" t="str">
        <f t="shared" si="33"/>
        <v/>
      </c>
      <c r="AD69" s="338" t="str">
        <f t="shared" si="33"/>
        <v/>
      </c>
      <c r="AE69" s="338" t="str">
        <f t="shared" si="33"/>
        <v/>
      </c>
      <c r="AF69" s="338" t="str">
        <f t="shared" si="33"/>
        <v/>
      </c>
      <c r="AG69" s="338">
        <f t="shared" si="33"/>
        <v>-1.1725401861566525</v>
      </c>
      <c r="AH69" s="338" t="str">
        <f t="shared" si="33"/>
        <v/>
      </c>
      <c r="AI69" s="338" t="str">
        <f t="shared" si="33"/>
        <v/>
      </c>
      <c r="AJ69" s="338" t="str">
        <f t="shared" si="33"/>
        <v/>
      </c>
      <c r="AK69" s="338" t="str">
        <f t="shared" si="33"/>
        <v/>
      </c>
      <c r="AL69" s="338" t="str">
        <f t="shared" si="33"/>
        <v/>
      </c>
      <c r="AM69" s="338" t="str">
        <f t="shared" si="33"/>
        <v/>
      </c>
      <c r="AN69" s="338" t="str">
        <f t="shared" si="33"/>
        <v/>
      </c>
      <c r="AO69" s="338" t="str">
        <f t="shared" si="33"/>
        <v/>
      </c>
      <c r="AP69" s="338" t="str">
        <f t="shared" si="33"/>
        <v/>
      </c>
      <c r="AQ69" s="338" t="str">
        <f t="shared" si="33"/>
        <v/>
      </c>
      <c r="AR69" s="338" t="str">
        <f t="shared" si="33"/>
        <v/>
      </c>
      <c r="AS69" s="338">
        <f t="shared" ref="AS69:BK69" si="34">IF(IFERROR(IF(AS$42=1,MIN(AS55:AY55)/MAX(AR55:AS55)*100-100,""),"")&gt;-0.5,"",IFERROR(IF(AS$42=1,MIN(AS55:AY55)/MAX(AR55:AS55)*100-100,""),""))</f>
        <v>-1.726080978887282</v>
      </c>
      <c r="AT69" s="338" t="str">
        <f t="shared" si="34"/>
        <v/>
      </c>
      <c r="AU69" s="338" t="str">
        <f t="shared" si="34"/>
        <v/>
      </c>
      <c r="AV69" s="338" t="str">
        <f t="shared" si="34"/>
        <v/>
      </c>
      <c r="AW69" s="338" t="str">
        <f t="shared" si="34"/>
        <v/>
      </c>
      <c r="AX69" s="338" t="str">
        <f t="shared" si="34"/>
        <v/>
      </c>
      <c r="AY69" s="338" t="str">
        <f t="shared" si="34"/>
        <v/>
      </c>
      <c r="AZ69" s="338" t="str">
        <f t="shared" si="34"/>
        <v/>
      </c>
      <c r="BA69" s="338" t="str">
        <f t="shared" si="34"/>
        <v/>
      </c>
      <c r="BB69" s="338" t="str">
        <f t="shared" si="34"/>
        <v/>
      </c>
      <c r="BC69" s="338" t="str">
        <f t="shared" si="34"/>
        <v/>
      </c>
      <c r="BD69" s="338" t="str">
        <f t="shared" si="34"/>
        <v/>
      </c>
      <c r="BE69" s="338" t="str">
        <f t="shared" si="34"/>
        <v/>
      </c>
      <c r="BF69" s="338" t="str">
        <f t="shared" si="34"/>
        <v/>
      </c>
      <c r="BG69" s="338" t="str">
        <f t="shared" si="34"/>
        <v/>
      </c>
      <c r="BH69" s="338">
        <f t="shared" si="34"/>
        <v>-3.3465473037852007</v>
      </c>
      <c r="BI69" s="338" t="str">
        <f t="shared" si="34"/>
        <v/>
      </c>
      <c r="BJ69" s="338" t="str">
        <f t="shared" si="34"/>
        <v/>
      </c>
      <c r="BK69" s="338">
        <f t="shared" si="34"/>
        <v>-1.038418824272668</v>
      </c>
      <c r="BL69" s="338" t="str">
        <f t="shared" ref="BL69:BP69" si="35">IF(IFERROR(IF(BL$42=1,MIN(BL55:BR55)/MAX(BK55:BL55)*100-100,""),"")&gt;-0.5,"",IFERROR(IF(BL$42=1,MIN(BL55:BR55)/MAX(BK55:BL55)*100-100,""),""))</f>
        <v/>
      </c>
      <c r="BM69" s="338" t="str">
        <f t="shared" si="35"/>
        <v/>
      </c>
      <c r="BN69" s="338" t="str">
        <f t="shared" si="35"/>
        <v/>
      </c>
      <c r="BO69" s="338" t="str">
        <f t="shared" si="35"/>
        <v/>
      </c>
      <c r="BP69" s="338" t="str">
        <f t="shared" si="35"/>
        <v/>
      </c>
      <c r="BQ69" s="338" t="str">
        <f>IF(IFERROR(IF(BQ$42=1,MIN(BQ141:BW141)/MAX(BP55:BQ55)*100-100,""),"")&gt;-0.5,"",IFERROR(IF(BQ$42=1,MIN(BQ141:BW141)/MAX(BP55:BQ55)*100-100,""),""))</f>
        <v/>
      </c>
      <c r="BR69" s="338" t="str">
        <f>IF(IFERROR(IF(BR$42=1,MIN(BR141:BX141)/MAX(BQ55:BR55)*100-100,""),"")&gt;-0.5,"",IFERROR(IF(BR$42=1,MIN(BR141:BX141)/MAX(BQ55:BR55)*100-100,""),""))</f>
        <v/>
      </c>
    </row>
    <row r="70" spans="10:74">
      <c r="J70" s="333"/>
      <c r="K70" s="333" t="str">
        <f t="shared" si="23"/>
        <v>Finland</v>
      </c>
      <c r="L70" s="338"/>
      <c r="M70" s="338" t="str">
        <f t="shared" ref="M70:AR70" si="36">IF(IFERROR(IF(M$43=1,MIN(M56:S56)/MAX(L56:M56)*100-100,""),"")&gt;-0.5,"",IFERROR(IF(M$43=1,MIN(M56:S56)/MAX(L56:M56)*100-100,""),""))</f>
        <v/>
      </c>
      <c r="N70" s="338" t="str">
        <f t="shared" si="36"/>
        <v/>
      </c>
      <c r="O70" s="338" t="str">
        <f t="shared" si="36"/>
        <v/>
      </c>
      <c r="P70" s="338" t="str">
        <f t="shared" si="36"/>
        <v/>
      </c>
      <c r="Q70" s="338" t="str">
        <f t="shared" si="36"/>
        <v/>
      </c>
      <c r="R70" s="338" t="str">
        <f t="shared" si="36"/>
        <v/>
      </c>
      <c r="S70" s="338" t="str">
        <f t="shared" si="36"/>
        <v/>
      </c>
      <c r="T70" s="338" t="str">
        <f t="shared" si="36"/>
        <v/>
      </c>
      <c r="U70" s="338" t="str">
        <f t="shared" si="36"/>
        <v/>
      </c>
      <c r="V70" s="338" t="str">
        <f t="shared" si="36"/>
        <v/>
      </c>
      <c r="W70" s="338" t="str">
        <f t="shared" si="36"/>
        <v/>
      </c>
      <c r="X70" s="338" t="str">
        <f t="shared" si="36"/>
        <v/>
      </c>
      <c r="Y70" s="338" t="str">
        <f t="shared" si="36"/>
        <v/>
      </c>
      <c r="Z70" s="338" t="str">
        <f t="shared" si="36"/>
        <v/>
      </c>
      <c r="AA70" s="338" t="str">
        <f t="shared" si="36"/>
        <v/>
      </c>
      <c r="AB70" s="338" t="str">
        <f t="shared" si="36"/>
        <v/>
      </c>
      <c r="AC70" s="338" t="str">
        <f t="shared" si="36"/>
        <v/>
      </c>
      <c r="AD70" s="338" t="str">
        <f t="shared" si="36"/>
        <v/>
      </c>
      <c r="AE70" s="338" t="str">
        <f t="shared" si="36"/>
        <v/>
      </c>
      <c r="AF70" s="338" t="str">
        <f t="shared" si="36"/>
        <v/>
      </c>
      <c r="AG70" s="338" t="str">
        <f t="shared" si="36"/>
        <v/>
      </c>
      <c r="AH70" s="338" t="str">
        <f t="shared" si="36"/>
        <v/>
      </c>
      <c r="AI70" s="338" t="str">
        <f t="shared" si="36"/>
        <v/>
      </c>
      <c r="AJ70" s="338" t="str">
        <f t="shared" si="36"/>
        <v/>
      </c>
      <c r="AK70" s="338" t="str">
        <f t="shared" si="36"/>
        <v/>
      </c>
      <c r="AL70" s="338" t="str">
        <f t="shared" si="36"/>
        <v/>
      </c>
      <c r="AM70" s="338" t="str">
        <f t="shared" si="36"/>
        <v/>
      </c>
      <c r="AN70" s="338" t="str">
        <f t="shared" si="36"/>
        <v/>
      </c>
      <c r="AO70" s="338" t="str">
        <f t="shared" si="36"/>
        <v/>
      </c>
      <c r="AP70" s="338" t="str">
        <f t="shared" si="36"/>
        <v/>
      </c>
      <c r="AQ70" s="338">
        <f t="shared" si="36"/>
        <v>-18.657528724047566</v>
      </c>
      <c r="AR70" s="338" t="str">
        <f t="shared" si="36"/>
        <v/>
      </c>
      <c r="AS70" s="338" t="str">
        <f t="shared" ref="AS70:BK70" si="37">IF(IFERROR(IF(AS$43=1,MIN(AS56:AY56)/MAX(AR56:AS56)*100-100,""),"")&gt;-0.5,"",IFERROR(IF(AS$43=1,MIN(AS56:AY56)/MAX(AR56:AS56)*100-100,""),""))</f>
        <v/>
      </c>
      <c r="AT70" s="338" t="str">
        <f t="shared" si="37"/>
        <v/>
      </c>
      <c r="AU70" s="338" t="str">
        <f t="shared" si="37"/>
        <v/>
      </c>
      <c r="AV70" s="338" t="str">
        <f t="shared" si="37"/>
        <v/>
      </c>
      <c r="AW70" s="338" t="str">
        <f t="shared" si="37"/>
        <v/>
      </c>
      <c r="AX70" s="338" t="str">
        <f t="shared" si="37"/>
        <v/>
      </c>
      <c r="AY70" s="338" t="str">
        <f t="shared" si="37"/>
        <v/>
      </c>
      <c r="AZ70" s="338" t="str">
        <f t="shared" si="37"/>
        <v/>
      </c>
      <c r="BA70" s="338" t="str">
        <f t="shared" si="37"/>
        <v/>
      </c>
      <c r="BB70" s="338" t="str">
        <f t="shared" si="37"/>
        <v/>
      </c>
      <c r="BC70" s="338" t="str">
        <f t="shared" si="37"/>
        <v/>
      </c>
      <c r="BD70" s="338" t="str">
        <f t="shared" si="37"/>
        <v/>
      </c>
      <c r="BE70" s="338" t="str">
        <f t="shared" si="37"/>
        <v/>
      </c>
      <c r="BF70" s="338" t="str">
        <f t="shared" si="37"/>
        <v/>
      </c>
      <c r="BG70" s="338" t="str">
        <f t="shared" si="37"/>
        <v/>
      </c>
      <c r="BH70" s="338" t="str">
        <f t="shared" si="37"/>
        <v/>
      </c>
      <c r="BI70" s="338">
        <f t="shared" si="37"/>
        <v>-3.0787840948999019</v>
      </c>
      <c r="BJ70" s="338" t="str">
        <f t="shared" si="37"/>
        <v/>
      </c>
      <c r="BK70" s="338" t="str">
        <f t="shared" si="37"/>
        <v/>
      </c>
      <c r="BL70" s="338" t="str">
        <f t="shared" ref="BL70:BP70" si="38">IF(IFERROR(IF(BL$43=1,MIN(BL56:BR56)/MAX(BK56:BL56)*100-100,""),"")&gt;-0.5,"",IFERROR(IF(BL$43=1,MIN(BL56:BR56)/MAX(BK56:BL56)*100-100,""),""))</f>
        <v/>
      </c>
      <c r="BM70" s="338">
        <f t="shared" si="38"/>
        <v>-1.3201450189155111</v>
      </c>
      <c r="BN70" s="338" t="str">
        <f t="shared" si="38"/>
        <v/>
      </c>
      <c r="BO70" s="338" t="str">
        <f t="shared" si="38"/>
        <v/>
      </c>
      <c r="BP70" s="338" t="str">
        <f t="shared" si="38"/>
        <v/>
      </c>
      <c r="BQ70" s="338" t="str">
        <f>IF(IFERROR(IF(BQ$43=1,MIN(BQ142:BW142)/MAX(BP56:BQ56)*100-100,""),"")&gt;-0.5,"",IFERROR(IF(BQ$43=1,MIN(BQ142:BW142)/MAX(BP56:BQ56)*100-100,""),""))</f>
        <v/>
      </c>
      <c r="BR70" s="338" t="str">
        <f>IF(IFERROR(IF(BR$43=1,MIN(BR142:BX142)/MAX(BQ56:BR56)*100-100,""),"")&gt;-0.5,"",IFERROR(IF(BR$43=1,MIN(BR142:BX142)/MAX(BQ56:BR56)*100-100,""),""))</f>
        <v/>
      </c>
      <c r="BS70" s="333"/>
      <c r="BT70" s="333"/>
      <c r="BU70" s="333"/>
      <c r="BV70" s="333"/>
    </row>
    <row r="71" spans="10:74">
      <c r="J71" s="333"/>
      <c r="K71" s="333" t="str">
        <f t="shared" si="23"/>
        <v>Ireland</v>
      </c>
      <c r="L71" s="338"/>
      <c r="M71" s="338" t="str">
        <f t="shared" ref="M71:AR71" si="39">IF(IFERROR(IF(M$44=1,MIN(M57:S57)/MAX(L57:M57)*100-100,""),"")&gt;-0.5,"",IFERROR(IF(M$44=1,MIN(M57:S57)/MAX(L57:M57)*100-100,""),""))</f>
        <v/>
      </c>
      <c r="N71" s="338" t="str">
        <f t="shared" si="39"/>
        <v/>
      </c>
      <c r="O71" s="338" t="str">
        <f t="shared" si="39"/>
        <v/>
      </c>
      <c r="P71" s="338" t="str">
        <f t="shared" si="39"/>
        <v/>
      </c>
      <c r="Q71" s="338" t="str">
        <f t="shared" si="39"/>
        <v/>
      </c>
      <c r="R71" s="338" t="str">
        <f t="shared" si="39"/>
        <v/>
      </c>
      <c r="S71" s="338" t="str">
        <f t="shared" si="39"/>
        <v/>
      </c>
      <c r="T71" s="338" t="str">
        <f t="shared" si="39"/>
        <v/>
      </c>
      <c r="U71" s="338" t="str">
        <f t="shared" si="39"/>
        <v/>
      </c>
      <c r="V71" s="338" t="str">
        <f t="shared" si="39"/>
        <v/>
      </c>
      <c r="W71" s="338" t="str">
        <f t="shared" si="39"/>
        <v/>
      </c>
      <c r="X71" s="338" t="str">
        <f t="shared" si="39"/>
        <v/>
      </c>
      <c r="Y71" s="338" t="str">
        <f t="shared" si="39"/>
        <v/>
      </c>
      <c r="Z71" s="338" t="str">
        <f t="shared" si="39"/>
        <v/>
      </c>
      <c r="AA71" s="338" t="str">
        <f t="shared" si="39"/>
        <v/>
      </c>
      <c r="AB71" s="338" t="str">
        <f t="shared" si="39"/>
        <v/>
      </c>
      <c r="AC71" s="338" t="str">
        <f t="shared" si="39"/>
        <v/>
      </c>
      <c r="AD71" s="338" t="str">
        <f t="shared" si="39"/>
        <v/>
      </c>
      <c r="AE71" s="338" t="str">
        <f t="shared" si="39"/>
        <v/>
      </c>
      <c r="AF71" s="338" t="str">
        <f t="shared" si="39"/>
        <v/>
      </c>
      <c r="AG71" s="338" t="str">
        <f t="shared" si="39"/>
        <v/>
      </c>
      <c r="AH71" s="338">
        <f t="shared" si="39"/>
        <v>-6.2913993319270531</v>
      </c>
      <c r="AI71" s="338" t="str">
        <f t="shared" si="39"/>
        <v/>
      </c>
      <c r="AJ71" s="338" t="str">
        <f t="shared" si="39"/>
        <v/>
      </c>
      <c r="AK71" s="338" t="str">
        <f t="shared" si="39"/>
        <v/>
      </c>
      <c r="AL71" s="338" t="str">
        <f t="shared" si="39"/>
        <v/>
      </c>
      <c r="AM71" s="338" t="str">
        <f t="shared" si="39"/>
        <v/>
      </c>
      <c r="AN71" s="338" t="str">
        <f t="shared" si="39"/>
        <v/>
      </c>
      <c r="AO71" s="338" t="str">
        <f t="shared" si="39"/>
        <v/>
      </c>
      <c r="AP71" s="338" t="str">
        <f t="shared" si="39"/>
        <v/>
      </c>
      <c r="AQ71" s="338" t="str">
        <f t="shared" si="39"/>
        <v/>
      </c>
      <c r="AR71" s="338" t="str">
        <f t="shared" si="39"/>
        <v/>
      </c>
      <c r="AS71" s="338" t="str">
        <f t="shared" ref="AS71:BK71" si="40">IF(IFERROR(IF(AS$44=1,MIN(AS57:AY57)/MAX(AR57:AS57)*100-100,""),"")&gt;-0.5,"",IFERROR(IF(AS$44=1,MIN(AS57:AY57)/MAX(AR57:AS57)*100-100,""),""))</f>
        <v/>
      </c>
      <c r="AT71" s="338" t="str">
        <f t="shared" si="40"/>
        <v/>
      </c>
      <c r="AU71" s="338" t="str">
        <f t="shared" si="40"/>
        <v/>
      </c>
      <c r="AV71" s="338" t="str">
        <f t="shared" si="40"/>
        <v/>
      </c>
      <c r="AW71" s="338" t="str">
        <f t="shared" si="40"/>
        <v/>
      </c>
      <c r="AX71" s="338" t="str">
        <f t="shared" si="40"/>
        <v/>
      </c>
      <c r="AY71" s="338" t="str">
        <f t="shared" si="40"/>
        <v/>
      </c>
      <c r="AZ71" s="338" t="str">
        <f t="shared" si="40"/>
        <v/>
      </c>
      <c r="BA71" s="338" t="str">
        <f t="shared" si="40"/>
        <v/>
      </c>
      <c r="BB71" s="338" t="str">
        <f t="shared" si="40"/>
        <v/>
      </c>
      <c r="BC71" s="338" t="str">
        <f t="shared" si="40"/>
        <v/>
      </c>
      <c r="BD71" s="338" t="str">
        <f t="shared" si="40"/>
        <v/>
      </c>
      <c r="BE71" s="338" t="str">
        <f t="shared" si="40"/>
        <v/>
      </c>
      <c r="BF71" s="338" t="str">
        <f t="shared" si="40"/>
        <v/>
      </c>
      <c r="BG71" s="338" t="str">
        <f t="shared" si="40"/>
        <v/>
      </c>
      <c r="BH71" s="338">
        <f t="shared" si="40"/>
        <v>-14.619599204756511</v>
      </c>
      <c r="BI71" s="338" t="str">
        <f t="shared" si="40"/>
        <v/>
      </c>
      <c r="BJ71" s="338" t="str">
        <f t="shared" si="40"/>
        <v/>
      </c>
      <c r="BK71" s="338" t="str">
        <f t="shared" si="40"/>
        <v/>
      </c>
      <c r="BL71" s="338" t="str">
        <f t="shared" ref="BL71:BP71" si="41">IF(IFERROR(IF(BL$44=1,MIN(BL57:BR57)/MAX(BK57:BL57)*100-100,""),"")&gt;-0.5,"",IFERROR(IF(BL$44=1,MIN(BL57:BR57)/MAX(BK57:BL57)*100-100,""),""))</f>
        <v/>
      </c>
      <c r="BM71" s="338" t="str">
        <f t="shared" si="41"/>
        <v/>
      </c>
      <c r="BN71" s="338" t="str">
        <f t="shared" si="41"/>
        <v/>
      </c>
      <c r="BO71" s="338" t="str">
        <f t="shared" si="41"/>
        <v/>
      </c>
      <c r="BP71" s="338" t="str">
        <f t="shared" si="41"/>
        <v/>
      </c>
      <c r="BQ71" s="338" t="str">
        <f>IF(IFERROR(IF(BQ$44=1,MIN(BQ143:BW143)/MAX(BP57:BQ57)*100-100,""),"")&gt;-0.5,"",IFERROR(IF(BQ$44=1,MIN(BQ143:BW143)/MAX(BP57:BQ57)*100-100,""),""))</f>
        <v/>
      </c>
      <c r="BR71" s="338" t="str">
        <f>IF(IFERROR(IF(BR$44=1,MIN(BR143:BX143)/MAX(BQ57:BR57)*100-100,""),"")&gt;-0.5,"",IFERROR(IF(BR$44=1,MIN(BR143:BX143)/MAX(BQ57:BR57)*100-100,""),""))</f>
        <v/>
      </c>
      <c r="BS71" s="333"/>
      <c r="BT71" s="333"/>
      <c r="BU71" s="333"/>
      <c r="BV71" s="333"/>
    </row>
    <row r="72" spans="10:74">
      <c r="J72" s="333"/>
      <c r="K72" s="333" t="str">
        <f t="shared" si="23"/>
        <v>Luxembourg</v>
      </c>
      <c r="L72" s="338"/>
      <c r="M72" s="338" t="str">
        <f t="shared" ref="M72:AR72" si="42">IF(IFERROR(IF(M$45=1,MIN(M58:S58)/MAX(L58:M58)*100-100,""),"")&gt;-0.5,"",IFERROR(IF(M$45=1,MIN(M58:S58)/MAX(L58:M58)*100-100,""),""))</f>
        <v/>
      </c>
      <c r="N72" s="338" t="str">
        <f t="shared" si="42"/>
        <v/>
      </c>
      <c r="O72" s="338" t="str">
        <f t="shared" si="42"/>
        <v/>
      </c>
      <c r="P72" s="338" t="str">
        <f t="shared" si="42"/>
        <v/>
      </c>
      <c r="Q72" s="338">
        <f t="shared" si="42"/>
        <v>-0.95033054975644404</v>
      </c>
      <c r="R72" s="338" t="str">
        <f t="shared" si="42"/>
        <v/>
      </c>
      <c r="S72" s="338" t="str">
        <f t="shared" si="42"/>
        <v/>
      </c>
      <c r="T72" s="338" t="str">
        <f t="shared" si="42"/>
        <v/>
      </c>
      <c r="U72" s="338" t="str">
        <f t="shared" si="42"/>
        <v/>
      </c>
      <c r="V72" s="338" t="str">
        <f t="shared" si="42"/>
        <v/>
      </c>
      <c r="W72" s="338" t="str">
        <f t="shared" si="42"/>
        <v/>
      </c>
      <c r="X72" s="338" t="str">
        <f t="shared" si="42"/>
        <v/>
      </c>
      <c r="Y72" s="338" t="str">
        <f t="shared" si="42"/>
        <v/>
      </c>
      <c r="Z72" s="338" t="str">
        <f t="shared" si="42"/>
        <v/>
      </c>
      <c r="AA72" s="338" t="str">
        <f t="shared" si="42"/>
        <v/>
      </c>
      <c r="AB72" s="338" t="str">
        <f t="shared" si="42"/>
        <v/>
      </c>
      <c r="AC72" s="338" t="str">
        <f t="shared" si="42"/>
        <v/>
      </c>
      <c r="AD72" s="338" t="str">
        <f t="shared" si="42"/>
        <v/>
      </c>
      <c r="AE72" s="338" t="str">
        <f t="shared" si="42"/>
        <v/>
      </c>
      <c r="AF72" s="338" t="str">
        <f t="shared" si="42"/>
        <v/>
      </c>
      <c r="AG72" s="338">
        <f t="shared" si="42"/>
        <v>-0.56737234122323343</v>
      </c>
      <c r="AH72" s="338" t="str">
        <f t="shared" si="42"/>
        <v/>
      </c>
      <c r="AI72" s="338" t="str">
        <f t="shared" si="42"/>
        <v/>
      </c>
      <c r="AJ72" s="338" t="str">
        <f t="shared" si="42"/>
        <v/>
      </c>
      <c r="AK72" s="338" t="str">
        <f t="shared" si="42"/>
        <v/>
      </c>
      <c r="AL72" s="338" t="str">
        <f t="shared" si="42"/>
        <v/>
      </c>
      <c r="AM72" s="338" t="str">
        <f t="shared" si="42"/>
        <v/>
      </c>
      <c r="AN72" s="338" t="str">
        <f t="shared" si="42"/>
        <v/>
      </c>
      <c r="AO72" s="338" t="str">
        <f t="shared" si="42"/>
        <v/>
      </c>
      <c r="AP72" s="338" t="str">
        <f t="shared" si="42"/>
        <v/>
      </c>
      <c r="AQ72" s="338" t="str">
        <f t="shared" si="42"/>
        <v/>
      </c>
      <c r="AR72" s="338" t="str">
        <f t="shared" si="42"/>
        <v/>
      </c>
      <c r="AS72" s="338" t="str">
        <f t="shared" ref="AS72:BK72" si="43">IF(IFERROR(IF(AS$45=1,MIN(AS58:AY58)/MAX(AR58:AS58)*100-100,""),"")&gt;-0.5,"",IFERROR(IF(AS$45=1,MIN(AS58:AY58)/MAX(AR58:AS58)*100-100,""),""))</f>
        <v/>
      </c>
      <c r="AT72" s="338" t="str">
        <f t="shared" si="43"/>
        <v/>
      </c>
      <c r="AU72" s="338" t="str">
        <f t="shared" si="43"/>
        <v/>
      </c>
      <c r="AV72" s="338" t="str">
        <f t="shared" si="43"/>
        <v/>
      </c>
      <c r="AW72" s="338" t="str">
        <f t="shared" si="43"/>
        <v/>
      </c>
      <c r="AX72" s="338" t="str">
        <f t="shared" si="43"/>
        <v/>
      </c>
      <c r="AY72" s="338" t="str">
        <f t="shared" si="43"/>
        <v/>
      </c>
      <c r="AZ72" s="338" t="str">
        <f t="shared" si="43"/>
        <v/>
      </c>
      <c r="BA72" s="338" t="str">
        <f t="shared" si="43"/>
        <v/>
      </c>
      <c r="BB72" s="338" t="str">
        <f t="shared" si="43"/>
        <v/>
      </c>
      <c r="BC72" s="338" t="str">
        <f t="shared" si="43"/>
        <v/>
      </c>
      <c r="BD72" s="338" t="str">
        <f t="shared" si="43"/>
        <v/>
      </c>
      <c r="BE72" s="338" t="str">
        <f t="shared" si="43"/>
        <v/>
      </c>
      <c r="BF72" s="338" t="str">
        <f t="shared" si="43"/>
        <v/>
      </c>
      <c r="BG72" s="338" t="str">
        <f t="shared" si="43"/>
        <v/>
      </c>
      <c r="BH72" s="338" t="str">
        <f t="shared" si="43"/>
        <v/>
      </c>
      <c r="BI72" s="338" t="str">
        <f t="shared" si="43"/>
        <v/>
      </c>
      <c r="BJ72" s="338" t="str">
        <f t="shared" si="43"/>
        <v/>
      </c>
      <c r="BK72" s="338" t="str">
        <f t="shared" si="43"/>
        <v/>
      </c>
      <c r="BL72" s="338" t="str">
        <f t="shared" ref="BL72:BP72" si="44">IF(IFERROR(IF(BL$45=1,MIN(BL58:BR58)/MAX(BK58:BL58)*100-100,""),"")&gt;-0.5,"",IFERROR(IF(BL$45=1,MIN(BL58:BR58)/MAX(BK58:BL58)*100-100,""),""))</f>
        <v/>
      </c>
      <c r="BM72" s="338" t="str">
        <f t="shared" si="44"/>
        <v/>
      </c>
      <c r="BN72" s="338" t="str">
        <f t="shared" si="44"/>
        <v/>
      </c>
      <c r="BO72" s="338" t="str">
        <f t="shared" si="44"/>
        <v/>
      </c>
      <c r="BP72" s="338" t="str">
        <f t="shared" si="44"/>
        <v/>
      </c>
      <c r="BQ72" s="338" t="str">
        <f>IF(IFERROR(IF(BQ$45=1,MIN(BQ144:BW144)/MAX(BP58:BQ58)*100-100,""),"")&gt;-0.5,"",IFERROR(IF(BQ$45=1,MIN(BQ144:BW144)/MAX(BP58:BQ58)*100-100,""),""))</f>
        <v/>
      </c>
      <c r="BR72" s="338" t="str">
        <f>IF(IFERROR(IF(BR$45=1,MIN(BR144:BX144)/MAX(BQ58:BR58)*100-100,""),"")&gt;-0.5,"",IFERROR(IF(BR$45=1,MIN(BR144:BX144)/MAX(BQ58:BR58)*100-100,""),""))</f>
        <v/>
      </c>
      <c r="BS72" s="333"/>
      <c r="BT72" s="333"/>
      <c r="BU72" s="333"/>
      <c r="BV72" s="333"/>
    </row>
    <row r="73" spans="10:74">
      <c r="J73" s="333"/>
      <c r="K73" s="333" t="str">
        <f t="shared" si="23"/>
        <v>Netherlands</v>
      </c>
      <c r="L73" s="338"/>
      <c r="M73" s="338" t="str">
        <f t="shared" ref="M73:AR73" si="45">IF(IFERROR(IF(M$46=1,MIN(M59:S59)/MAX(L59:M59)*100-100,""),"")&gt;-0.5,"",IFERROR(IF(M$46=1,MIN(M59:S59)/MAX(L59:M59)*100-100,""),""))</f>
        <v/>
      </c>
      <c r="N73" s="338" t="str">
        <f t="shared" si="45"/>
        <v/>
      </c>
      <c r="O73" s="338" t="str">
        <f t="shared" si="45"/>
        <v/>
      </c>
      <c r="P73" s="338" t="str">
        <f t="shared" si="45"/>
        <v/>
      </c>
      <c r="Q73" s="338" t="str">
        <f t="shared" si="45"/>
        <v/>
      </c>
      <c r="R73" s="338" t="str">
        <f t="shared" si="45"/>
        <v/>
      </c>
      <c r="S73" s="338" t="str">
        <f t="shared" si="45"/>
        <v/>
      </c>
      <c r="T73" s="338" t="str">
        <f t="shared" si="45"/>
        <v/>
      </c>
      <c r="U73" s="338" t="str">
        <f t="shared" si="45"/>
        <v/>
      </c>
      <c r="V73" s="338" t="str">
        <f t="shared" si="45"/>
        <v/>
      </c>
      <c r="W73" s="338" t="str">
        <f t="shared" si="45"/>
        <v/>
      </c>
      <c r="X73" s="338" t="str">
        <f t="shared" si="45"/>
        <v/>
      </c>
      <c r="Y73" s="338" t="str">
        <f t="shared" si="45"/>
        <v/>
      </c>
      <c r="Z73" s="338" t="str">
        <f t="shared" si="45"/>
        <v/>
      </c>
      <c r="AA73" s="338" t="str">
        <f t="shared" si="45"/>
        <v/>
      </c>
      <c r="AB73" s="338" t="str">
        <f t="shared" si="45"/>
        <v/>
      </c>
      <c r="AC73" s="338" t="str">
        <f t="shared" si="45"/>
        <v/>
      </c>
      <c r="AD73" s="338" t="str">
        <f t="shared" si="45"/>
        <v/>
      </c>
      <c r="AE73" s="338" t="str">
        <f t="shared" si="45"/>
        <v/>
      </c>
      <c r="AF73" s="338" t="str">
        <f t="shared" si="45"/>
        <v/>
      </c>
      <c r="AG73" s="338">
        <f t="shared" si="45"/>
        <v>-2.8043586362680486</v>
      </c>
      <c r="AH73" s="338" t="str">
        <f t="shared" si="45"/>
        <v/>
      </c>
      <c r="AI73" s="338" t="str">
        <f t="shared" si="45"/>
        <v/>
      </c>
      <c r="AJ73" s="338" t="str">
        <f t="shared" si="45"/>
        <v/>
      </c>
      <c r="AK73" s="338" t="str">
        <f t="shared" si="45"/>
        <v/>
      </c>
      <c r="AL73" s="338" t="str">
        <f t="shared" si="45"/>
        <v/>
      </c>
      <c r="AM73" s="338" t="str">
        <f t="shared" si="45"/>
        <v/>
      </c>
      <c r="AN73" s="338" t="str">
        <f t="shared" si="45"/>
        <v/>
      </c>
      <c r="AO73" s="338" t="str">
        <f t="shared" si="45"/>
        <v/>
      </c>
      <c r="AP73" s="338" t="str">
        <f t="shared" si="45"/>
        <v/>
      </c>
      <c r="AQ73" s="338" t="str">
        <f t="shared" si="45"/>
        <v/>
      </c>
      <c r="AR73" s="338" t="str">
        <f t="shared" si="45"/>
        <v/>
      </c>
      <c r="AS73" s="338" t="str">
        <f t="shared" ref="AS73:BK73" si="46">IF(IFERROR(IF(AS$46=1,MIN(AS59:AY59)/MAX(AR59:AS59)*100-100,""),"")&gt;-0.5,"",IFERROR(IF(AS$46=1,MIN(AS59:AY59)/MAX(AR59:AS59)*100-100,""),""))</f>
        <v/>
      </c>
      <c r="AT73" s="338" t="str">
        <f t="shared" si="46"/>
        <v/>
      </c>
      <c r="AU73" s="338" t="str">
        <f t="shared" si="46"/>
        <v/>
      </c>
      <c r="AV73" s="338" t="str">
        <f t="shared" si="46"/>
        <v/>
      </c>
      <c r="AW73" s="338" t="str">
        <f t="shared" si="46"/>
        <v/>
      </c>
      <c r="AX73" s="338" t="str">
        <f t="shared" si="46"/>
        <v/>
      </c>
      <c r="AY73" s="338" t="str">
        <f t="shared" si="46"/>
        <v/>
      </c>
      <c r="AZ73" s="338" t="str">
        <f t="shared" si="46"/>
        <v/>
      </c>
      <c r="BA73" s="338" t="str">
        <f t="shared" si="46"/>
        <v/>
      </c>
      <c r="BB73" s="338" t="str">
        <f t="shared" si="46"/>
        <v/>
      </c>
      <c r="BC73" s="338">
        <f t="shared" si="46"/>
        <v>-1.685059926426959</v>
      </c>
      <c r="BD73" s="338" t="str">
        <f t="shared" si="46"/>
        <v/>
      </c>
      <c r="BE73" s="338" t="str">
        <f t="shared" si="46"/>
        <v/>
      </c>
      <c r="BF73" s="338" t="str">
        <f t="shared" si="46"/>
        <v/>
      </c>
      <c r="BG73" s="338" t="str">
        <f t="shared" si="46"/>
        <v/>
      </c>
      <c r="BH73" s="338" t="str">
        <f t="shared" si="46"/>
        <v/>
      </c>
      <c r="BI73" s="338">
        <f t="shared" si="46"/>
        <v>-2.1312394840157083</v>
      </c>
      <c r="BJ73" s="338" t="str">
        <f t="shared" si="46"/>
        <v/>
      </c>
      <c r="BK73" s="338" t="str">
        <f t="shared" si="46"/>
        <v/>
      </c>
      <c r="BL73" s="338">
        <f t="shared" ref="BL73:BP73" si="47">IF(IFERROR(IF(BL$46=1,MIN(BL59:BR59)/MAX(BK59:BL59)*100-100,""),"")&gt;-0.5,"",IFERROR(IF(BL$46=1,MIN(BL59:BR59)/MAX(BK59:BL59)*100-100,""),""))</f>
        <v>-1.4680971202710253</v>
      </c>
      <c r="BM73" s="338" t="str">
        <f t="shared" si="47"/>
        <v/>
      </c>
      <c r="BN73" s="338" t="str">
        <f t="shared" si="47"/>
        <v/>
      </c>
      <c r="BO73" s="338" t="str">
        <f t="shared" si="47"/>
        <v/>
      </c>
      <c r="BP73" s="338" t="str">
        <f t="shared" si="47"/>
        <v/>
      </c>
      <c r="BQ73" s="338" t="str">
        <f>IF(IFERROR(IF(BQ$46=1,MIN(BQ145:BW145)/MAX(BP59:BQ59)*100-100,""),"")&gt;-0.5,"",IFERROR(IF(BQ$46=1,MIN(BQ145:BW145)/MAX(BP59:BQ59)*100-100,""),""))</f>
        <v/>
      </c>
      <c r="BR73" s="338" t="str">
        <f>IF(IFERROR(IF(BR$46=1,MIN(BR145:BX145)/MAX(BQ59:BR59)*100-100,""),"")&gt;-0.5,"",IFERROR(IF(BR$46=1,MIN(BR145:BX145)/MAX(BQ59:BR59)*100-100,""),""))</f>
        <v/>
      </c>
      <c r="BS73" s="333"/>
      <c r="BT73" s="333"/>
      <c r="BU73" s="333"/>
      <c r="BV73" s="333"/>
    </row>
    <row r="74" spans="10:74">
      <c r="J74" s="333"/>
      <c r="K74" s="333" t="str">
        <f t="shared" si="23"/>
        <v>Portugal</v>
      </c>
      <c r="L74" s="338"/>
      <c r="M74" s="338" t="str">
        <f t="shared" ref="M74:AR74" si="48">IF(IFERROR(IF(M$47=1,MIN(M60:S60)/MAX(L60:M60)*100-100,""),"")&gt;-0.5,"",IFERROR(IF(M$47=1,MIN(M60:S60)/MAX(L60:M60)*100-100,""),""))</f>
        <v/>
      </c>
      <c r="N74" s="338" t="str">
        <f t="shared" si="48"/>
        <v/>
      </c>
      <c r="O74" s="338" t="str">
        <f t="shared" si="48"/>
        <v/>
      </c>
      <c r="P74" s="338" t="str">
        <f t="shared" si="48"/>
        <v/>
      </c>
      <c r="Q74" s="338" t="str">
        <f t="shared" si="48"/>
        <v/>
      </c>
      <c r="R74" s="338" t="str">
        <f t="shared" si="48"/>
        <v/>
      </c>
      <c r="S74" s="338" t="str">
        <f t="shared" si="48"/>
        <v/>
      </c>
      <c r="T74" s="338" t="str">
        <f t="shared" si="48"/>
        <v/>
      </c>
      <c r="U74" s="338" t="str">
        <f t="shared" si="48"/>
        <v/>
      </c>
      <c r="V74" s="338" t="str">
        <f t="shared" si="48"/>
        <v/>
      </c>
      <c r="W74" s="338" t="str">
        <f t="shared" si="48"/>
        <v/>
      </c>
      <c r="X74" s="338" t="str">
        <f t="shared" si="48"/>
        <v/>
      </c>
      <c r="Y74" s="338" t="str">
        <f t="shared" si="48"/>
        <v/>
      </c>
      <c r="Z74" s="338" t="str">
        <f t="shared" si="48"/>
        <v/>
      </c>
      <c r="AA74" s="338">
        <f t="shared" si="48"/>
        <v>-2.8009469451290556</v>
      </c>
      <c r="AB74" s="338" t="str">
        <f t="shared" si="48"/>
        <v/>
      </c>
      <c r="AC74" s="338" t="str">
        <f t="shared" si="48"/>
        <v/>
      </c>
      <c r="AD74" s="338" t="str">
        <f t="shared" si="48"/>
        <v/>
      </c>
      <c r="AE74" s="338" t="str">
        <f t="shared" si="48"/>
        <v/>
      </c>
      <c r="AF74" s="338" t="str">
        <f t="shared" si="48"/>
        <v/>
      </c>
      <c r="AG74" s="338" t="str">
        <f t="shared" si="48"/>
        <v/>
      </c>
      <c r="AH74" s="338" t="str">
        <f t="shared" si="48"/>
        <v/>
      </c>
      <c r="AI74" s="338" t="str">
        <f t="shared" si="48"/>
        <v/>
      </c>
      <c r="AJ74" s="338">
        <f t="shared" si="48"/>
        <v>-4.2064922168222267</v>
      </c>
      <c r="AK74" s="338" t="str">
        <f t="shared" si="48"/>
        <v/>
      </c>
      <c r="AL74" s="338" t="str">
        <f t="shared" si="48"/>
        <v/>
      </c>
      <c r="AM74" s="338" t="str">
        <f t="shared" si="48"/>
        <v/>
      </c>
      <c r="AN74" s="338" t="str">
        <f t="shared" si="48"/>
        <v/>
      </c>
      <c r="AO74" s="338" t="str">
        <f t="shared" si="48"/>
        <v/>
      </c>
      <c r="AP74" s="338" t="str">
        <f t="shared" si="48"/>
        <v/>
      </c>
      <c r="AQ74" s="338" t="str">
        <f t="shared" si="48"/>
        <v/>
      </c>
      <c r="AR74" s="338" t="str">
        <f t="shared" si="48"/>
        <v/>
      </c>
      <c r="AS74" s="338">
        <f t="shared" ref="AS74:BK74" si="49">IF(IFERROR(IF(AS$47=1,MIN(AS60:AY60)/MAX(AR60:AS60)*100-100,""),"")&gt;-0.5,"",IFERROR(IF(AS$47=1,MIN(AS60:AY60)/MAX(AR60:AS60)*100-100,""),""))</f>
        <v>-3.7913880484966711</v>
      </c>
      <c r="AT74" s="338" t="str">
        <f t="shared" si="49"/>
        <v/>
      </c>
      <c r="AU74" s="338" t="str">
        <f t="shared" si="49"/>
        <v/>
      </c>
      <c r="AV74" s="338" t="str">
        <f t="shared" si="49"/>
        <v/>
      </c>
      <c r="AW74" s="338" t="str">
        <f t="shared" si="49"/>
        <v/>
      </c>
      <c r="AX74" s="338" t="str">
        <f t="shared" si="49"/>
        <v/>
      </c>
      <c r="AY74" s="338" t="str">
        <f t="shared" si="49"/>
        <v/>
      </c>
      <c r="AZ74" s="338" t="str">
        <f t="shared" si="49"/>
        <v/>
      </c>
      <c r="BA74" s="338" t="str">
        <f t="shared" si="49"/>
        <v/>
      </c>
      <c r="BB74" s="338" t="str">
        <f t="shared" si="49"/>
        <v/>
      </c>
      <c r="BC74" s="338">
        <f t="shared" si="49"/>
        <v>-4.0435501065063164</v>
      </c>
      <c r="BD74" s="338" t="str">
        <f t="shared" si="49"/>
        <v/>
      </c>
      <c r="BE74" s="338" t="str">
        <f t="shared" si="49"/>
        <v/>
      </c>
      <c r="BF74" s="338" t="str">
        <f t="shared" si="49"/>
        <v/>
      </c>
      <c r="BG74" s="338" t="str">
        <f t="shared" si="49"/>
        <v/>
      </c>
      <c r="BH74" s="338" t="str">
        <f t="shared" si="49"/>
        <v/>
      </c>
      <c r="BI74" s="338">
        <f t="shared" si="49"/>
        <v>-12.400470066710895</v>
      </c>
      <c r="BJ74" s="338" t="str">
        <f t="shared" si="49"/>
        <v/>
      </c>
      <c r="BK74" s="338">
        <f t="shared" si="49"/>
        <v>-8.6456881385576452</v>
      </c>
      <c r="BL74" s="338" t="str">
        <f t="shared" ref="BL74:BP74" si="50">IF(IFERROR(IF(BL$47=1,MIN(BL60:BR60)/MAX(BK60:BL60)*100-100,""),"")&gt;-0.5,"",IFERROR(IF(BL$47=1,MIN(BL60:BR60)/MAX(BK60:BL60)*100-100,""),""))</f>
        <v/>
      </c>
      <c r="BM74" s="338" t="str">
        <f t="shared" si="50"/>
        <v/>
      </c>
      <c r="BN74" s="338" t="str">
        <f t="shared" si="50"/>
        <v/>
      </c>
      <c r="BO74" s="338" t="str">
        <f t="shared" si="50"/>
        <v/>
      </c>
      <c r="BP74" s="338" t="str">
        <f t="shared" si="50"/>
        <v/>
      </c>
      <c r="BQ74" s="338" t="str">
        <f>IF(IFERROR(IF(BQ$47=1,MIN(BQ146:BW146)/MAX(BP60:BQ60)*100-100,""),"")&gt;-0.5,"",IFERROR(IF(BQ$47=1,MIN(BQ146:BW146)/MAX(BP60:BQ60)*100-100,""),""))</f>
        <v/>
      </c>
      <c r="BR74" s="338" t="str">
        <f>IF(IFERROR(IF(BR$47=1,MIN(BR146:BX146)/MAX(BQ60:BR60)*100-100,""),"")&gt;-0.5,"",IFERROR(IF(BR$47=1,MIN(BR146:BX146)/MAX(BQ60:BR60)*100-100,""),""))</f>
        <v/>
      </c>
      <c r="BS74" s="333"/>
      <c r="BT74" s="333"/>
      <c r="BU74" s="333"/>
      <c r="BV74" s="333"/>
    </row>
    <row r="75" spans="10:74">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row>
    <row r="76" spans="10:74">
      <c r="J76" s="334" t="s">
        <v>1126</v>
      </c>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row>
    <row r="77" spans="10:74">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3"/>
      <c r="BT77" s="333"/>
      <c r="BU77" s="333"/>
      <c r="BV77" s="333"/>
    </row>
    <row r="78" spans="10:74">
      <c r="J78" s="339"/>
      <c r="K78" s="333" t="str">
        <f>K66</f>
        <v>Austria</v>
      </c>
      <c r="L78" s="339"/>
      <c r="M78" s="340" t="str">
        <f t="shared" ref="M78:AR78" si="51">IFERROR($K66&amp;" ("&amp;M$1&amp;") "&amp;ROUND(M66,8),"")</f>
        <v/>
      </c>
      <c r="N78" s="340" t="str">
        <f t="shared" si="51"/>
        <v/>
      </c>
      <c r="O78" s="340" t="str">
        <f t="shared" si="51"/>
        <v/>
      </c>
      <c r="P78" s="340" t="str">
        <f t="shared" si="51"/>
        <v/>
      </c>
      <c r="Q78" s="340" t="str">
        <f t="shared" si="51"/>
        <v/>
      </c>
      <c r="R78" s="340" t="str">
        <f t="shared" si="51"/>
        <v/>
      </c>
      <c r="S78" s="340" t="str">
        <f t="shared" si="51"/>
        <v/>
      </c>
      <c r="T78" s="340" t="str">
        <f t="shared" si="51"/>
        <v/>
      </c>
      <c r="U78" s="340" t="str">
        <f t="shared" si="51"/>
        <v/>
      </c>
      <c r="V78" s="340" t="str">
        <f t="shared" si="51"/>
        <v/>
      </c>
      <c r="W78" s="340" t="str">
        <f t="shared" si="51"/>
        <v/>
      </c>
      <c r="X78" s="340" t="str">
        <f t="shared" si="51"/>
        <v/>
      </c>
      <c r="Y78" s="340" t="str">
        <f t="shared" si="51"/>
        <v/>
      </c>
      <c r="Z78" s="340" t="str">
        <f t="shared" si="51"/>
        <v/>
      </c>
      <c r="AA78" s="340" t="str">
        <f t="shared" si="51"/>
        <v/>
      </c>
      <c r="AB78" s="340" t="str">
        <f t="shared" si="51"/>
        <v/>
      </c>
      <c r="AC78" s="340" t="str">
        <f t="shared" si="51"/>
        <v/>
      </c>
      <c r="AD78" s="340" t="str">
        <f t="shared" si="51"/>
        <v>Austria (1978) -1.18530809</v>
      </c>
      <c r="AE78" s="340" t="str">
        <f t="shared" si="51"/>
        <v/>
      </c>
      <c r="AF78" s="340" t="str">
        <f t="shared" si="51"/>
        <v/>
      </c>
      <c r="AG78" s="340" t="str">
        <f t="shared" si="51"/>
        <v/>
      </c>
      <c r="AH78" s="340" t="str">
        <f t="shared" si="51"/>
        <v>Austria (1982) -2.10599846</v>
      </c>
      <c r="AI78" s="340" t="str">
        <f t="shared" si="51"/>
        <v/>
      </c>
      <c r="AJ78" s="340" t="str">
        <f t="shared" si="51"/>
        <v/>
      </c>
      <c r="AK78" s="340" t="str">
        <f t="shared" si="51"/>
        <v/>
      </c>
      <c r="AL78" s="340" t="str">
        <f t="shared" si="51"/>
        <v/>
      </c>
      <c r="AM78" s="340" t="str">
        <f t="shared" si="51"/>
        <v/>
      </c>
      <c r="AN78" s="340" t="str">
        <f t="shared" si="51"/>
        <v/>
      </c>
      <c r="AO78" s="340" t="str">
        <f t="shared" si="51"/>
        <v/>
      </c>
      <c r="AP78" s="340" t="str">
        <f t="shared" si="51"/>
        <v/>
      </c>
      <c r="AQ78" s="340" t="str">
        <f t="shared" si="51"/>
        <v/>
      </c>
      <c r="AR78" s="340" t="str">
        <f t="shared" si="51"/>
        <v/>
      </c>
      <c r="AS78" s="340" t="str">
        <f t="shared" ref="AS78:BR78" si="52">IFERROR($K66&amp;" ("&amp;AS$1&amp;") "&amp;ROUND(AS66,8),"")</f>
        <v/>
      </c>
      <c r="AT78" s="340" t="str">
        <f t="shared" si="52"/>
        <v/>
      </c>
      <c r="AU78" s="340" t="str">
        <f t="shared" si="52"/>
        <v/>
      </c>
      <c r="AV78" s="340" t="str">
        <f t="shared" si="52"/>
        <v/>
      </c>
      <c r="AW78" s="340" t="str">
        <f t="shared" si="52"/>
        <v/>
      </c>
      <c r="AX78" s="340" t="str">
        <f t="shared" si="52"/>
        <v/>
      </c>
      <c r="AY78" s="340" t="str">
        <f t="shared" si="52"/>
        <v/>
      </c>
      <c r="AZ78" s="340" t="str">
        <f t="shared" si="52"/>
        <v/>
      </c>
      <c r="BA78" s="340" t="str">
        <f t="shared" si="52"/>
        <v/>
      </c>
      <c r="BB78" s="340" t="str">
        <f t="shared" si="52"/>
        <v/>
      </c>
      <c r="BC78" s="340" t="str">
        <f t="shared" si="52"/>
        <v/>
      </c>
      <c r="BD78" s="340" t="str">
        <f t="shared" si="52"/>
        <v/>
      </c>
      <c r="BE78" s="340" t="str">
        <f t="shared" si="52"/>
        <v/>
      </c>
      <c r="BF78" s="340" t="str">
        <f t="shared" si="52"/>
        <v/>
      </c>
      <c r="BG78" s="340" t="str">
        <f t="shared" si="52"/>
        <v/>
      </c>
      <c r="BH78" s="340" t="str">
        <f t="shared" si="52"/>
        <v/>
      </c>
      <c r="BI78" s="340" t="str">
        <f t="shared" si="52"/>
        <v>Austria (2009) -0.52896337</v>
      </c>
      <c r="BJ78" s="340" t="str">
        <f t="shared" si="52"/>
        <v/>
      </c>
      <c r="BK78" s="340" t="str">
        <f t="shared" si="52"/>
        <v/>
      </c>
      <c r="BL78" s="340" t="str">
        <f t="shared" si="52"/>
        <v/>
      </c>
      <c r="BM78" s="340" t="str">
        <f t="shared" si="52"/>
        <v/>
      </c>
      <c r="BN78" s="340" t="str">
        <f t="shared" si="52"/>
        <v/>
      </c>
      <c r="BO78" s="340" t="str">
        <f t="shared" si="52"/>
        <v/>
      </c>
      <c r="BP78" s="340" t="str">
        <f t="shared" si="52"/>
        <v/>
      </c>
      <c r="BQ78" s="340" t="str">
        <f t="shared" si="52"/>
        <v/>
      </c>
      <c r="BR78" s="340" t="str">
        <f t="shared" si="52"/>
        <v/>
      </c>
      <c r="BS78" s="333"/>
      <c r="BT78" s="333"/>
      <c r="BU78" s="333"/>
      <c r="BV78" s="333"/>
    </row>
    <row r="79" spans="10:74">
      <c r="J79" s="339"/>
      <c r="K79" s="333" t="str">
        <f t="shared" ref="K79:K86" si="53">K67</f>
        <v>Belgium</v>
      </c>
      <c r="L79" s="339"/>
      <c r="M79" s="340" t="str">
        <f t="shared" ref="M79:AR79" si="54">IFERROR($K67&amp;" ("&amp;M$1&amp;") "&amp;ROUND(M67,8),"")</f>
        <v/>
      </c>
      <c r="N79" s="340" t="str">
        <f t="shared" si="54"/>
        <v/>
      </c>
      <c r="O79" s="340" t="str">
        <f t="shared" si="54"/>
        <v/>
      </c>
      <c r="P79" s="340" t="str">
        <f t="shared" si="54"/>
        <v/>
      </c>
      <c r="Q79" s="340" t="str">
        <f t="shared" si="54"/>
        <v/>
      </c>
      <c r="R79" s="340" t="str">
        <f t="shared" si="54"/>
        <v/>
      </c>
      <c r="S79" s="340" t="str">
        <f t="shared" si="54"/>
        <v/>
      </c>
      <c r="T79" s="340" t="str">
        <f t="shared" si="54"/>
        <v/>
      </c>
      <c r="U79" s="340" t="str">
        <f t="shared" si="54"/>
        <v/>
      </c>
      <c r="V79" s="340" t="str">
        <f t="shared" si="54"/>
        <v/>
      </c>
      <c r="W79" s="340" t="str">
        <f t="shared" si="54"/>
        <v/>
      </c>
      <c r="X79" s="340" t="str">
        <f t="shared" si="54"/>
        <v/>
      </c>
      <c r="Y79" s="340" t="str">
        <f t="shared" si="54"/>
        <v/>
      </c>
      <c r="Z79" s="340" t="str">
        <f t="shared" si="54"/>
        <v/>
      </c>
      <c r="AA79" s="340" t="str">
        <f t="shared" si="54"/>
        <v/>
      </c>
      <c r="AB79" s="340" t="str">
        <f t="shared" si="54"/>
        <v/>
      </c>
      <c r="AC79" s="340" t="str">
        <f t="shared" si="54"/>
        <v/>
      </c>
      <c r="AD79" s="340" t="str">
        <f t="shared" si="54"/>
        <v/>
      </c>
      <c r="AE79" s="340" t="str">
        <f t="shared" si="54"/>
        <v/>
      </c>
      <c r="AF79" s="340" t="str">
        <f t="shared" si="54"/>
        <v/>
      </c>
      <c r="AG79" s="340" t="str">
        <f t="shared" si="54"/>
        <v>Belgium (1981) -4.43390216</v>
      </c>
      <c r="AH79" s="340" t="str">
        <f t="shared" si="54"/>
        <v/>
      </c>
      <c r="AI79" s="340" t="str">
        <f t="shared" si="54"/>
        <v/>
      </c>
      <c r="AJ79" s="340" t="str">
        <f t="shared" si="54"/>
        <v/>
      </c>
      <c r="AK79" s="340" t="str">
        <f t="shared" si="54"/>
        <v/>
      </c>
      <c r="AL79" s="340" t="str">
        <f t="shared" si="54"/>
        <v/>
      </c>
      <c r="AM79" s="340" t="str">
        <f t="shared" si="54"/>
        <v/>
      </c>
      <c r="AN79" s="340" t="str">
        <f t="shared" si="54"/>
        <v/>
      </c>
      <c r="AO79" s="340" t="str">
        <f t="shared" si="54"/>
        <v/>
      </c>
      <c r="AP79" s="340" t="str">
        <f t="shared" si="54"/>
        <v/>
      </c>
      <c r="AQ79" s="340" t="str">
        <f t="shared" si="54"/>
        <v/>
      </c>
      <c r="AR79" s="340" t="str">
        <f t="shared" si="54"/>
        <v/>
      </c>
      <c r="AS79" s="340" t="str">
        <f t="shared" ref="AS79:BR79" si="55">IFERROR($K67&amp;" ("&amp;AS$1&amp;") "&amp;ROUND(AS67,8),"")</f>
        <v>Belgium (1993) -1.0641057</v>
      </c>
      <c r="AT79" s="340" t="str">
        <f t="shared" si="55"/>
        <v/>
      </c>
      <c r="AU79" s="340" t="str">
        <f t="shared" si="55"/>
        <v/>
      </c>
      <c r="AV79" s="340" t="str">
        <f t="shared" si="55"/>
        <v/>
      </c>
      <c r="AW79" s="340" t="str">
        <f t="shared" si="55"/>
        <v/>
      </c>
      <c r="AX79" s="340" t="str">
        <f t="shared" si="55"/>
        <v/>
      </c>
      <c r="AY79" s="340" t="str">
        <f t="shared" si="55"/>
        <v/>
      </c>
      <c r="AZ79" s="340" t="str">
        <f t="shared" si="55"/>
        <v/>
      </c>
      <c r="BA79" s="340" t="str">
        <f t="shared" si="55"/>
        <v/>
      </c>
      <c r="BB79" s="340" t="str">
        <f t="shared" si="55"/>
        <v/>
      </c>
      <c r="BC79" s="340" t="str">
        <f t="shared" si="55"/>
        <v/>
      </c>
      <c r="BD79" s="340" t="str">
        <f t="shared" si="55"/>
        <v/>
      </c>
      <c r="BE79" s="340" t="str">
        <f t="shared" si="55"/>
        <v/>
      </c>
      <c r="BF79" s="340" t="str">
        <f t="shared" si="55"/>
        <v/>
      </c>
      <c r="BG79" s="340" t="str">
        <f t="shared" si="55"/>
        <v/>
      </c>
      <c r="BH79" s="340" t="str">
        <f t="shared" si="55"/>
        <v/>
      </c>
      <c r="BI79" s="340" t="str">
        <f t="shared" si="55"/>
        <v/>
      </c>
      <c r="BJ79" s="340" t="str">
        <f t="shared" si="55"/>
        <v/>
      </c>
      <c r="BK79" s="340" t="str">
        <f t="shared" si="55"/>
        <v/>
      </c>
      <c r="BL79" s="340" t="str">
        <f t="shared" si="55"/>
        <v/>
      </c>
      <c r="BM79" s="340" t="str">
        <f t="shared" si="55"/>
        <v/>
      </c>
      <c r="BN79" s="340" t="str">
        <f t="shared" si="55"/>
        <v/>
      </c>
      <c r="BO79" s="340" t="str">
        <f t="shared" si="55"/>
        <v/>
      </c>
      <c r="BP79" s="340" t="str">
        <f t="shared" si="55"/>
        <v/>
      </c>
      <c r="BQ79" s="340" t="str">
        <f t="shared" si="55"/>
        <v/>
      </c>
      <c r="BR79" s="340" t="str">
        <f t="shared" si="55"/>
        <v/>
      </c>
      <c r="BS79" s="333"/>
      <c r="BT79" s="333"/>
      <c r="BU79" s="333"/>
      <c r="BV79" s="333"/>
    </row>
    <row r="80" spans="10:74">
      <c r="J80" s="339"/>
      <c r="K80" s="333" t="str">
        <f t="shared" si="53"/>
        <v>Denmark</v>
      </c>
      <c r="L80" s="339"/>
      <c r="M80" s="340" t="str">
        <f t="shared" ref="M80:AR80" si="56">IFERROR($K68&amp;" ("&amp;M$1&amp;") "&amp;ROUND(M68,8),"")</f>
        <v/>
      </c>
      <c r="N80" s="340" t="str">
        <f t="shared" si="56"/>
        <v/>
      </c>
      <c r="O80" s="340" t="str">
        <f t="shared" si="56"/>
        <v/>
      </c>
      <c r="P80" s="340" t="str">
        <f t="shared" si="56"/>
        <v/>
      </c>
      <c r="Q80" s="340" t="str">
        <f t="shared" si="56"/>
        <v/>
      </c>
      <c r="R80" s="340" t="str">
        <f t="shared" si="56"/>
        <v/>
      </c>
      <c r="S80" s="340" t="str">
        <f t="shared" si="56"/>
        <v/>
      </c>
      <c r="T80" s="340" t="str">
        <f t="shared" si="56"/>
        <v/>
      </c>
      <c r="U80" s="340" t="str">
        <f t="shared" si="56"/>
        <v/>
      </c>
      <c r="V80" s="340" t="str">
        <f t="shared" si="56"/>
        <v/>
      </c>
      <c r="W80" s="340" t="str">
        <f t="shared" si="56"/>
        <v/>
      </c>
      <c r="X80" s="340" t="str">
        <f t="shared" si="56"/>
        <v/>
      </c>
      <c r="Y80" s="340" t="str">
        <f t="shared" si="56"/>
        <v/>
      </c>
      <c r="Z80" s="340" t="str">
        <f t="shared" si="56"/>
        <v>Denmark (1974) -1.65489104</v>
      </c>
      <c r="AA80" s="340" t="str">
        <f t="shared" si="56"/>
        <v/>
      </c>
      <c r="AB80" s="340" t="str">
        <f t="shared" si="56"/>
        <v/>
      </c>
      <c r="AC80" s="340" t="str">
        <f t="shared" si="56"/>
        <v/>
      </c>
      <c r="AD80" s="340" t="str">
        <f t="shared" si="56"/>
        <v/>
      </c>
      <c r="AE80" s="340" t="str">
        <f t="shared" si="56"/>
        <v/>
      </c>
      <c r="AF80" s="340" t="str">
        <f t="shared" si="56"/>
        <v>Denmark (1980) -2.13458984</v>
      </c>
      <c r="AG80" s="340" t="str">
        <f t="shared" si="56"/>
        <v/>
      </c>
      <c r="AH80" s="340" t="str">
        <f t="shared" si="56"/>
        <v/>
      </c>
      <c r="AI80" s="340" t="str">
        <f t="shared" si="56"/>
        <v/>
      </c>
      <c r="AJ80" s="340" t="str">
        <f t="shared" si="56"/>
        <v/>
      </c>
      <c r="AK80" s="340" t="str">
        <f t="shared" si="56"/>
        <v/>
      </c>
      <c r="AL80" s="340" t="str">
        <f t="shared" si="56"/>
        <v/>
      </c>
      <c r="AM80" s="340" t="str">
        <f t="shared" si="56"/>
        <v/>
      </c>
      <c r="AN80" s="340" t="str">
        <f t="shared" si="56"/>
        <v>Denmark (1988) -4.54710804</v>
      </c>
      <c r="AO80" s="340" t="str">
        <f t="shared" si="56"/>
        <v/>
      </c>
      <c r="AP80" s="340" t="str">
        <f t="shared" si="56"/>
        <v/>
      </c>
      <c r="AQ80" s="340" t="str">
        <f t="shared" si="56"/>
        <v/>
      </c>
      <c r="AR80" s="340" t="str">
        <f t="shared" si="56"/>
        <v/>
      </c>
      <c r="AS80" s="340" t="str">
        <f t="shared" ref="AS80:BR80" si="57">IFERROR($K68&amp;" ("&amp;AS$1&amp;") "&amp;ROUND(AS68,8),"")</f>
        <v/>
      </c>
      <c r="AT80" s="340" t="str">
        <f t="shared" si="57"/>
        <v/>
      </c>
      <c r="AU80" s="340" t="str">
        <f t="shared" si="57"/>
        <v/>
      </c>
      <c r="AV80" s="340" t="str">
        <f t="shared" si="57"/>
        <v/>
      </c>
      <c r="AW80" s="340" t="str">
        <f t="shared" si="57"/>
        <v/>
      </c>
      <c r="AX80" s="340" t="str">
        <f t="shared" si="57"/>
        <v/>
      </c>
      <c r="AY80" s="340" t="str">
        <f t="shared" si="57"/>
        <v/>
      </c>
      <c r="AZ80" s="340" t="str">
        <f t="shared" si="57"/>
        <v/>
      </c>
      <c r="BA80" s="340" t="str">
        <f t="shared" si="57"/>
        <v/>
      </c>
      <c r="BB80" s="340" t="str">
        <f t="shared" si="57"/>
        <v/>
      </c>
      <c r="BC80" s="340" t="str">
        <f t="shared" si="57"/>
        <v/>
      </c>
      <c r="BD80" s="340" t="str">
        <f t="shared" si="57"/>
        <v/>
      </c>
      <c r="BE80" s="340" t="str">
        <f t="shared" si="57"/>
        <v/>
      </c>
      <c r="BF80" s="340" t="str">
        <f t="shared" si="57"/>
        <v/>
      </c>
      <c r="BG80" s="340" t="str">
        <f t="shared" si="57"/>
        <v/>
      </c>
      <c r="BH80" s="340" t="str">
        <f t="shared" si="57"/>
        <v/>
      </c>
      <c r="BI80" s="340" t="str">
        <f t="shared" si="57"/>
        <v>Denmark (2009) -6.12412492</v>
      </c>
      <c r="BJ80" s="340" t="str">
        <f t="shared" si="57"/>
        <v/>
      </c>
      <c r="BK80" s="340" t="str">
        <f t="shared" si="57"/>
        <v/>
      </c>
      <c r="BL80" s="340" t="str">
        <f t="shared" si="57"/>
        <v/>
      </c>
      <c r="BM80" s="340" t="str">
        <f t="shared" si="57"/>
        <v/>
      </c>
      <c r="BN80" s="340" t="str">
        <f t="shared" si="57"/>
        <v/>
      </c>
      <c r="BO80" s="340" t="str">
        <f t="shared" si="57"/>
        <v/>
      </c>
      <c r="BP80" s="340" t="str">
        <f t="shared" si="57"/>
        <v/>
      </c>
      <c r="BQ80" s="340" t="str">
        <f t="shared" si="57"/>
        <v/>
      </c>
      <c r="BR80" s="340" t="str">
        <f t="shared" si="57"/>
        <v/>
      </c>
      <c r="BS80" s="333"/>
      <c r="BT80" s="333"/>
      <c r="BU80" s="333"/>
      <c r="BV80" s="333"/>
    </row>
    <row r="81" spans="10:74">
      <c r="J81" s="339"/>
      <c r="K81" s="333" t="str">
        <f t="shared" si="53"/>
        <v>Euro area (19 countries)</v>
      </c>
      <c r="L81" s="339"/>
      <c r="M81" s="340" t="str">
        <f t="shared" ref="M81:AR81" si="58">IFERROR($K69&amp;" ("&amp;M$1&amp;") "&amp;ROUND(M69,8),"")</f>
        <v/>
      </c>
      <c r="N81" s="340" t="str">
        <f t="shared" si="58"/>
        <v/>
      </c>
      <c r="O81" s="340" t="str">
        <f t="shared" si="58"/>
        <v/>
      </c>
      <c r="P81" s="340" t="str">
        <f t="shared" si="58"/>
        <v/>
      </c>
      <c r="Q81" s="340" t="str">
        <f t="shared" si="58"/>
        <v/>
      </c>
      <c r="R81" s="340" t="str">
        <f t="shared" si="58"/>
        <v/>
      </c>
      <c r="S81" s="340" t="str">
        <f t="shared" si="58"/>
        <v/>
      </c>
      <c r="T81" s="340" t="str">
        <f t="shared" si="58"/>
        <v/>
      </c>
      <c r="U81" s="340" t="str">
        <f t="shared" si="58"/>
        <v/>
      </c>
      <c r="V81" s="340" t="str">
        <f t="shared" si="58"/>
        <v/>
      </c>
      <c r="W81" s="340" t="str">
        <f t="shared" si="58"/>
        <v/>
      </c>
      <c r="X81" s="340" t="str">
        <f t="shared" si="58"/>
        <v/>
      </c>
      <c r="Y81" s="340" t="str">
        <f t="shared" si="58"/>
        <v/>
      </c>
      <c r="Z81" s="340" t="str">
        <f t="shared" si="58"/>
        <v/>
      </c>
      <c r="AA81" s="340" t="str">
        <f t="shared" si="58"/>
        <v/>
      </c>
      <c r="AB81" s="340" t="str">
        <f t="shared" si="58"/>
        <v/>
      </c>
      <c r="AC81" s="340" t="str">
        <f t="shared" si="58"/>
        <v/>
      </c>
      <c r="AD81" s="340" t="str">
        <f t="shared" si="58"/>
        <v/>
      </c>
      <c r="AE81" s="340" t="str">
        <f t="shared" si="58"/>
        <v/>
      </c>
      <c r="AF81" s="340" t="str">
        <f t="shared" si="58"/>
        <v/>
      </c>
      <c r="AG81" s="340" t="str">
        <f t="shared" si="58"/>
        <v>Euro area (19 countries) (1981) -1.17254019</v>
      </c>
      <c r="AH81" s="340" t="str">
        <f t="shared" si="58"/>
        <v/>
      </c>
      <c r="AI81" s="340" t="str">
        <f t="shared" si="58"/>
        <v/>
      </c>
      <c r="AJ81" s="340" t="str">
        <f t="shared" si="58"/>
        <v/>
      </c>
      <c r="AK81" s="340" t="str">
        <f t="shared" si="58"/>
        <v/>
      </c>
      <c r="AL81" s="340" t="str">
        <f t="shared" si="58"/>
        <v/>
      </c>
      <c r="AM81" s="340" t="str">
        <f t="shared" si="58"/>
        <v/>
      </c>
      <c r="AN81" s="340" t="str">
        <f t="shared" si="58"/>
        <v/>
      </c>
      <c r="AO81" s="340" t="str">
        <f t="shared" si="58"/>
        <v/>
      </c>
      <c r="AP81" s="340" t="str">
        <f t="shared" si="58"/>
        <v/>
      </c>
      <c r="AQ81" s="340" t="str">
        <f t="shared" si="58"/>
        <v/>
      </c>
      <c r="AR81" s="340" t="str">
        <f t="shared" si="58"/>
        <v/>
      </c>
      <c r="AS81" s="340" t="str">
        <f t="shared" ref="AS81:BR81" si="59">IFERROR($K69&amp;" ("&amp;AS$1&amp;") "&amp;ROUND(AS69,8),"")</f>
        <v>Euro area (19 countries) (1993) -1.72608098</v>
      </c>
      <c r="AT81" s="340" t="str">
        <f t="shared" si="59"/>
        <v/>
      </c>
      <c r="AU81" s="340" t="str">
        <f t="shared" si="59"/>
        <v/>
      </c>
      <c r="AV81" s="340" t="str">
        <f t="shared" si="59"/>
        <v/>
      </c>
      <c r="AW81" s="340" t="str">
        <f t="shared" si="59"/>
        <v/>
      </c>
      <c r="AX81" s="340" t="str">
        <f t="shared" si="59"/>
        <v/>
      </c>
      <c r="AY81" s="340" t="str">
        <f t="shared" si="59"/>
        <v/>
      </c>
      <c r="AZ81" s="340" t="str">
        <f t="shared" si="59"/>
        <v/>
      </c>
      <c r="BA81" s="340" t="str">
        <f t="shared" si="59"/>
        <v/>
      </c>
      <c r="BB81" s="340" t="str">
        <f t="shared" si="59"/>
        <v/>
      </c>
      <c r="BC81" s="340" t="str">
        <f t="shared" si="59"/>
        <v/>
      </c>
      <c r="BD81" s="340" t="str">
        <f t="shared" si="59"/>
        <v/>
      </c>
      <c r="BE81" s="340" t="str">
        <f t="shared" si="59"/>
        <v/>
      </c>
      <c r="BF81" s="340" t="str">
        <f t="shared" si="59"/>
        <v/>
      </c>
      <c r="BG81" s="340" t="str">
        <f t="shared" si="59"/>
        <v/>
      </c>
      <c r="BH81" s="340" t="str">
        <f t="shared" si="59"/>
        <v>Euro area (19 countries) (2008) -3.3465473</v>
      </c>
      <c r="BI81" s="340" t="str">
        <f t="shared" si="59"/>
        <v/>
      </c>
      <c r="BJ81" s="340" t="str">
        <f t="shared" si="59"/>
        <v/>
      </c>
      <c r="BK81" s="340" t="str">
        <f t="shared" si="59"/>
        <v>Euro area (19 countries) (2011) -1.03841882</v>
      </c>
      <c r="BL81" s="340" t="str">
        <f t="shared" si="59"/>
        <v/>
      </c>
      <c r="BM81" s="340" t="str">
        <f t="shared" si="59"/>
        <v/>
      </c>
      <c r="BN81" s="340" t="str">
        <f t="shared" si="59"/>
        <v/>
      </c>
      <c r="BO81" s="340" t="str">
        <f t="shared" si="59"/>
        <v/>
      </c>
      <c r="BP81" s="340" t="str">
        <f t="shared" si="59"/>
        <v/>
      </c>
      <c r="BQ81" s="340" t="str">
        <f t="shared" si="59"/>
        <v/>
      </c>
      <c r="BR81" s="340" t="str">
        <f t="shared" si="59"/>
        <v/>
      </c>
      <c r="BS81" s="333"/>
      <c r="BT81" s="333"/>
      <c r="BU81" s="333"/>
      <c r="BV81" s="333"/>
    </row>
    <row r="82" spans="10:74">
      <c r="J82" s="339"/>
      <c r="K82" s="333" t="str">
        <f t="shared" si="53"/>
        <v>Finland</v>
      </c>
      <c r="L82" s="339"/>
      <c r="M82" s="340" t="str">
        <f t="shared" ref="M82:AR82" si="60">IFERROR($K70&amp;" ("&amp;M$1&amp;") "&amp;ROUND(M70,8),"")</f>
        <v/>
      </c>
      <c r="N82" s="340" t="str">
        <f t="shared" si="60"/>
        <v/>
      </c>
      <c r="O82" s="340" t="str">
        <f t="shared" si="60"/>
        <v/>
      </c>
      <c r="P82" s="340" t="str">
        <f t="shared" si="60"/>
        <v/>
      </c>
      <c r="Q82" s="340" t="str">
        <f t="shared" si="60"/>
        <v/>
      </c>
      <c r="R82" s="340" t="str">
        <f t="shared" si="60"/>
        <v/>
      </c>
      <c r="S82" s="340" t="str">
        <f t="shared" si="60"/>
        <v/>
      </c>
      <c r="T82" s="340" t="str">
        <f t="shared" si="60"/>
        <v/>
      </c>
      <c r="U82" s="340" t="str">
        <f t="shared" si="60"/>
        <v/>
      </c>
      <c r="V82" s="340" t="str">
        <f t="shared" si="60"/>
        <v/>
      </c>
      <c r="W82" s="340" t="str">
        <f t="shared" si="60"/>
        <v/>
      </c>
      <c r="X82" s="340" t="str">
        <f t="shared" si="60"/>
        <v/>
      </c>
      <c r="Y82" s="340" t="str">
        <f t="shared" si="60"/>
        <v/>
      </c>
      <c r="Z82" s="340" t="str">
        <f t="shared" si="60"/>
        <v/>
      </c>
      <c r="AA82" s="340" t="str">
        <f t="shared" si="60"/>
        <v/>
      </c>
      <c r="AB82" s="340" t="str">
        <f t="shared" si="60"/>
        <v/>
      </c>
      <c r="AC82" s="340" t="str">
        <f t="shared" si="60"/>
        <v/>
      </c>
      <c r="AD82" s="340" t="str">
        <f t="shared" si="60"/>
        <v/>
      </c>
      <c r="AE82" s="340" t="str">
        <f t="shared" si="60"/>
        <v/>
      </c>
      <c r="AF82" s="340" t="str">
        <f t="shared" si="60"/>
        <v/>
      </c>
      <c r="AG82" s="340" t="str">
        <f t="shared" si="60"/>
        <v/>
      </c>
      <c r="AH82" s="340" t="str">
        <f t="shared" si="60"/>
        <v/>
      </c>
      <c r="AI82" s="340" t="str">
        <f t="shared" si="60"/>
        <v/>
      </c>
      <c r="AJ82" s="340" t="str">
        <f t="shared" si="60"/>
        <v/>
      </c>
      <c r="AK82" s="340" t="str">
        <f t="shared" si="60"/>
        <v/>
      </c>
      <c r="AL82" s="340" t="str">
        <f t="shared" si="60"/>
        <v/>
      </c>
      <c r="AM82" s="340" t="str">
        <f t="shared" si="60"/>
        <v/>
      </c>
      <c r="AN82" s="340" t="str">
        <f t="shared" si="60"/>
        <v/>
      </c>
      <c r="AO82" s="340" t="str">
        <f t="shared" si="60"/>
        <v/>
      </c>
      <c r="AP82" s="340" t="str">
        <f t="shared" si="60"/>
        <v/>
      </c>
      <c r="AQ82" s="340" t="str">
        <f t="shared" si="60"/>
        <v>Finland (1991) -18.65752872</v>
      </c>
      <c r="AR82" s="340" t="str">
        <f t="shared" si="60"/>
        <v/>
      </c>
      <c r="AS82" s="340" t="str">
        <f t="shared" ref="AS82:BR82" si="61">IFERROR($K70&amp;" ("&amp;AS$1&amp;") "&amp;ROUND(AS70,8),"")</f>
        <v/>
      </c>
      <c r="AT82" s="340" t="str">
        <f t="shared" si="61"/>
        <v/>
      </c>
      <c r="AU82" s="340" t="str">
        <f t="shared" si="61"/>
        <v/>
      </c>
      <c r="AV82" s="340" t="str">
        <f t="shared" si="61"/>
        <v/>
      </c>
      <c r="AW82" s="340" t="str">
        <f t="shared" si="61"/>
        <v/>
      </c>
      <c r="AX82" s="340" t="str">
        <f t="shared" si="61"/>
        <v/>
      </c>
      <c r="AY82" s="340" t="str">
        <f t="shared" si="61"/>
        <v/>
      </c>
      <c r="AZ82" s="340" t="str">
        <f t="shared" si="61"/>
        <v/>
      </c>
      <c r="BA82" s="340" t="str">
        <f t="shared" si="61"/>
        <v/>
      </c>
      <c r="BB82" s="340" t="str">
        <f t="shared" si="61"/>
        <v/>
      </c>
      <c r="BC82" s="340" t="str">
        <f t="shared" si="61"/>
        <v/>
      </c>
      <c r="BD82" s="340" t="str">
        <f t="shared" si="61"/>
        <v/>
      </c>
      <c r="BE82" s="340" t="str">
        <f t="shared" si="61"/>
        <v/>
      </c>
      <c r="BF82" s="340" t="str">
        <f t="shared" si="61"/>
        <v/>
      </c>
      <c r="BG82" s="340" t="str">
        <f t="shared" si="61"/>
        <v/>
      </c>
      <c r="BH82" s="340" t="str">
        <f t="shared" si="61"/>
        <v/>
      </c>
      <c r="BI82" s="340" t="str">
        <f t="shared" si="61"/>
        <v>Finland (2009) -3.07878409</v>
      </c>
      <c r="BJ82" s="340" t="str">
        <f t="shared" si="61"/>
        <v/>
      </c>
      <c r="BK82" s="340" t="str">
        <f t="shared" si="61"/>
        <v/>
      </c>
      <c r="BL82" s="340" t="str">
        <f t="shared" si="61"/>
        <v/>
      </c>
      <c r="BM82" s="340" t="str">
        <f t="shared" si="61"/>
        <v>Finland (2013) -1.32014502</v>
      </c>
      <c r="BN82" s="340" t="str">
        <f t="shared" si="61"/>
        <v/>
      </c>
      <c r="BO82" s="340" t="str">
        <f t="shared" si="61"/>
        <v/>
      </c>
      <c r="BP82" s="340" t="str">
        <f t="shared" si="61"/>
        <v/>
      </c>
      <c r="BQ82" s="340" t="str">
        <f t="shared" si="61"/>
        <v/>
      </c>
      <c r="BR82" s="340" t="str">
        <f t="shared" si="61"/>
        <v/>
      </c>
      <c r="BS82" s="333"/>
      <c r="BT82" s="333"/>
      <c r="BU82" s="333"/>
      <c r="BV82" s="333"/>
    </row>
    <row r="83" spans="10:74">
      <c r="J83" s="339"/>
      <c r="K83" s="333" t="str">
        <f t="shared" si="53"/>
        <v>Ireland</v>
      </c>
      <c r="L83" s="339"/>
      <c r="M83" s="340" t="str">
        <f t="shared" ref="M83:AR83" si="62">IFERROR($K71&amp;" ("&amp;M$1&amp;") "&amp;ROUND(M71,8),"")</f>
        <v/>
      </c>
      <c r="N83" s="340" t="str">
        <f t="shared" si="62"/>
        <v/>
      </c>
      <c r="O83" s="340" t="str">
        <f t="shared" si="62"/>
        <v/>
      </c>
      <c r="P83" s="340" t="str">
        <f t="shared" si="62"/>
        <v/>
      </c>
      <c r="Q83" s="340" t="str">
        <f t="shared" si="62"/>
        <v/>
      </c>
      <c r="R83" s="340" t="str">
        <f t="shared" si="62"/>
        <v/>
      </c>
      <c r="S83" s="340" t="str">
        <f t="shared" si="62"/>
        <v/>
      </c>
      <c r="T83" s="340" t="str">
        <f t="shared" si="62"/>
        <v/>
      </c>
      <c r="U83" s="340" t="str">
        <f t="shared" si="62"/>
        <v/>
      </c>
      <c r="V83" s="340" t="str">
        <f t="shared" si="62"/>
        <v/>
      </c>
      <c r="W83" s="340" t="str">
        <f t="shared" si="62"/>
        <v/>
      </c>
      <c r="X83" s="340" t="str">
        <f t="shared" si="62"/>
        <v/>
      </c>
      <c r="Y83" s="340" t="str">
        <f t="shared" si="62"/>
        <v/>
      </c>
      <c r="Z83" s="340" t="str">
        <f t="shared" si="62"/>
        <v/>
      </c>
      <c r="AA83" s="340" t="str">
        <f t="shared" si="62"/>
        <v/>
      </c>
      <c r="AB83" s="340" t="str">
        <f t="shared" si="62"/>
        <v/>
      </c>
      <c r="AC83" s="340" t="str">
        <f t="shared" si="62"/>
        <v/>
      </c>
      <c r="AD83" s="340" t="str">
        <f t="shared" si="62"/>
        <v/>
      </c>
      <c r="AE83" s="340" t="str">
        <f t="shared" si="62"/>
        <v/>
      </c>
      <c r="AF83" s="340" t="str">
        <f t="shared" si="62"/>
        <v/>
      </c>
      <c r="AG83" s="340" t="str">
        <f t="shared" si="62"/>
        <v/>
      </c>
      <c r="AH83" s="340" t="str">
        <f t="shared" si="62"/>
        <v>Ireland (1982) -6.29139933</v>
      </c>
      <c r="AI83" s="340" t="str">
        <f t="shared" si="62"/>
        <v/>
      </c>
      <c r="AJ83" s="340" t="str">
        <f t="shared" si="62"/>
        <v/>
      </c>
      <c r="AK83" s="340" t="str">
        <f t="shared" si="62"/>
        <v/>
      </c>
      <c r="AL83" s="340" t="str">
        <f t="shared" si="62"/>
        <v/>
      </c>
      <c r="AM83" s="340" t="str">
        <f t="shared" si="62"/>
        <v/>
      </c>
      <c r="AN83" s="340" t="str">
        <f t="shared" si="62"/>
        <v/>
      </c>
      <c r="AO83" s="340" t="str">
        <f t="shared" si="62"/>
        <v/>
      </c>
      <c r="AP83" s="340" t="str">
        <f t="shared" si="62"/>
        <v/>
      </c>
      <c r="AQ83" s="340" t="str">
        <f t="shared" si="62"/>
        <v/>
      </c>
      <c r="AR83" s="340" t="str">
        <f t="shared" si="62"/>
        <v/>
      </c>
      <c r="AS83" s="340" t="str">
        <f t="shared" ref="AS83:BR83" si="63">IFERROR($K71&amp;" ("&amp;AS$1&amp;") "&amp;ROUND(AS71,8),"")</f>
        <v/>
      </c>
      <c r="AT83" s="340" t="str">
        <f t="shared" si="63"/>
        <v/>
      </c>
      <c r="AU83" s="340" t="str">
        <f t="shared" si="63"/>
        <v/>
      </c>
      <c r="AV83" s="340" t="str">
        <f t="shared" si="63"/>
        <v/>
      </c>
      <c r="AW83" s="340" t="str">
        <f t="shared" si="63"/>
        <v/>
      </c>
      <c r="AX83" s="340" t="str">
        <f t="shared" si="63"/>
        <v/>
      </c>
      <c r="AY83" s="340" t="str">
        <f t="shared" si="63"/>
        <v/>
      </c>
      <c r="AZ83" s="340" t="str">
        <f t="shared" si="63"/>
        <v/>
      </c>
      <c r="BA83" s="340" t="str">
        <f t="shared" si="63"/>
        <v/>
      </c>
      <c r="BB83" s="340" t="str">
        <f t="shared" si="63"/>
        <v/>
      </c>
      <c r="BC83" s="340" t="str">
        <f t="shared" si="63"/>
        <v/>
      </c>
      <c r="BD83" s="340" t="str">
        <f t="shared" si="63"/>
        <v/>
      </c>
      <c r="BE83" s="340" t="str">
        <f t="shared" si="63"/>
        <v/>
      </c>
      <c r="BF83" s="340" t="str">
        <f t="shared" si="63"/>
        <v/>
      </c>
      <c r="BG83" s="340" t="str">
        <f t="shared" si="63"/>
        <v/>
      </c>
      <c r="BH83" s="340" t="str">
        <f t="shared" si="63"/>
        <v>Ireland (2008) -14.6195992</v>
      </c>
      <c r="BI83" s="340" t="str">
        <f t="shared" si="63"/>
        <v/>
      </c>
      <c r="BJ83" s="340" t="str">
        <f t="shared" si="63"/>
        <v/>
      </c>
      <c r="BK83" s="340" t="str">
        <f t="shared" si="63"/>
        <v/>
      </c>
      <c r="BL83" s="340" t="str">
        <f t="shared" si="63"/>
        <v/>
      </c>
      <c r="BM83" s="340" t="str">
        <f t="shared" si="63"/>
        <v/>
      </c>
      <c r="BN83" s="340" t="str">
        <f t="shared" si="63"/>
        <v/>
      </c>
      <c r="BO83" s="340" t="str">
        <f t="shared" si="63"/>
        <v/>
      </c>
      <c r="BP83" s="340" t="str">
        <f t="shared" si="63"/>
        <v/>
      </c>
      <c r="BQ83" s="340" t="str">
        <f t="shared" si="63"/>
        <v/>
      </c>
      <c r="BR83" s="340" t="str">
        <f t="shared" si="63"/>
        <v/>
      </c>
      <c r="BS83" s="333"/>
      <c r="BT83" s="333"/>
      <c r="BU83" s="333"/>
      <c r="BV83" s="333"/>
    </row>
    <row r="84" spans="10:74">
      <c r="J84" s="339"/>
      <c r="K84" s="333" t="str">
        <f t="shared" si="53"/>
        <v>Luxembourg</v>
      </c>
      <c r="L84" s="339"/>
      <c r="M84" s="340" t="str">
        <f t="shared" ref="M84:AR84" si="64">IFERROR($K72&amp;" ("&amp;M$1&amp;") "&amp;ROUND(M72,8),"")</f>
        <v/>
      </c>
      <c r="N84" s="340" t="str">
        <f t="shared" si="64"/>
        <v/>
      </c>
      <c r="O84" s="340" t="str">
        <f t="shared" si="64"/>
        <v/>
      </c>
      <c r="P84" s="340" t="str">
        <f t="shared" si="64"/>
        <v/>
      </c>
      <c r="Q84" s="340" t="str">
        <f t="shared" si="64"/>
        <v>Luxembourg (1965) -0.95033055</v>
      </c>
      <c r="R84" s="340" t="str">
        <f t="shared" si="64"/>
        <v/>
      </c>
      <c r="S84" s="340" t="str">
        <f t="shared" si="64"/>
        <v/>
      </c>
      <c r="T84" s="340" t="str">
        <f t="shared" si="64"/>
        <v/>
      </c>
      <c r="U84" s="340" t="str">
        <f t="shared" si="64"/>
        <v/>
      </c>
      <c r="V84" s="340" t="str">
        <f t="shared" si="64"/>
        <v/>
      </c>
      <c r="W84" s="340" t="str">
        <f t="shared" si="64"/>
        <v/>
      </c>
      <c r="X84" s="340" t="str">
        <f t="shared" si="64"/>
        <v/>
      </c>
      <c r="Y84" s="340" t="str">
        <f t="shared" si="64"/>
        <v/>
      </c>
      <c r="Z84" s="340" t="str">
        <f t="shared" si="64"/>
        <v/>
      </c>
      <c r="AA84" s="340" t="str">
        <f t="shared" si="64"/>
        <v/>
      </c>
      <c r="AB84" s="340" t="str">
        <f t="shared" si="64"/>
        <v/>
      </c>
      <c r="AC84" s="340" t="str">
        <f t="shared" si="64"/>
        <v/>
      </c>
      <c r="AD84" s="340" t="str">
        <f t="shared" si="64"/>
        <v/>
      </c>
      <c r="AE84" s="340" t="str">
        <f t="shared" si="64"/>
        <v/>
      </c>
      <c r="AF84" s="340" t="str">
        <f t="shared" si="64"/>
        <v/>
      </c>
      <c r="AG84" s="340" t="str">
        <f t="shared" si="64"/>
        <v>Luxembourg (1981) -0.56737234</v>
      </c>
      <c r="AH84" s="340" t="str">
        <f t="shared" si="64"/>
        <v/>
      </c>
      <c r="AI84" s="340" t="str">
        <f t="shared" si="64"/>
        <v/>
      </c>
      <c r="AJ84" s="340" t="str">
        <f t="shared" si="64"/>
        <v/>
      </c>
      <c r="AK84" s="340" t="str">
        <f t="shared" si="64"/>
        <v/>
      </c>
      <c r="AL84" s="340" t="str">
        <f t="shared" si="64"/>
        <v/>
      </c>
      <c r="AM84" s="340" t="str">
        <f t="shared" si="64"/>
        <v/>
      </c>
      <c r="AN84" s="340" t="str">
        <f t="shared" si="64"/>
        <v/>
      </c>
      <c r="AO84" s="340" t="str">
        <f t="shared" si="64"/>
        <v/>
      </c>
      <c r="AP84" s="340" t="str">
        <f t="shared" si="64"/>
        <v/>
      </c>
      <c r="AQ84" s="340" t="str">
        <f t="shared" si="64"/>
        <v/>
      </c>
      <c r="AR84" s="340" t="str">
        <f t="shared" si="64"/>
        <v/>
      </c>
      <c r="AS84" s="340" t="str">
        <f t="shared" ref="AS84:BR84" si="65">IFERROR($K72&amp;" ("&amp;AS$1&amp;") "&amp;ROUND(AS72,8),"")</f>
        <v/>
      </c>
      <c r="AT84" s="340" t="str">
        <f t="shared" si="65"/>
        <v/>
      </c>
      <c r="AU84" s="340" t="str">
        <f t="shared" si="65"/>
        <v/>
      </c>
      <c r="AV84" s="340" t="str">
        <f t="shared" si="65"/>
        <v/>
      </c>
      <c r="AW84" s="340" t="str">
        <f t="shared" si="65"/>
        <v/>
      </c>
      <c r="AX84" s="340" t="str">
        <f t="shared" si="65"/>
        <v/>
      </c>
      <c r="AY84" s="340" t="str">
        <f t="shared" si="65"/>
        <v/>
      </c>
      <c r="AZ84" s="340" t="str">
        <f t="shared" si="65"/>
        <v/>
      </c>
      <c r="BA84" s="340" t="str">
        <f t="shared" si="65"/>
        <v/>
      </c>
      <c r="BB84" s="340" t="str">
        <f t="shared" si="65"/>
        <v/>
      </c>
      <c r="BC84" s="340" t="str">
        <f t="shared" si="65"/>
        <v/>
      </c>
      <c r="BD84" s="340" t="str">
        <f t="shared" si="65"/>
        <v/>
      </c>
      <c r="BE84" s="340" t="str">
        <f t="shared" si="65"/>
        <v/>
      </c>
      <c r="BF84" s="340" t="str">
        <f t="shared" si="65"/>
        <v/>
      </c>
      <c r="BG84" s="340" t="str">
        <f t="shared" si="65"/>
        <v/>
      </c>
      <c r="BH84" s="340" t="str">
        <f t="shared" si="65"/>
        <v/>
      </c>
      <c r="BI84" s="340" t="str">
        <f t="shared" si="65"/>
        <v/>
      </c>
      <c r="BJ84" s="340" t="str">
        <f t="shared" si="65"/>
        <v/>
      </c>
      <c r="BK84" s="340" t="str">
        <f t="shared" si="65"/>
        <v/>
      </c>
      <c r="BL84" s="340" t="str">
        <f t="shared" si="65"/>
        <v/>
      </c>
      <c r="BM84" s="340" t="str">
        <f t="shared" si="65"/>
        <v/>
      </c>
      <c r="BN84" s="340" t="str">
        <f t="shared" si="65"/>
        <v/>
      </c>
      <c r="BO84" s="340" t="str">
        <f t="shared" si="65"/>
        <v/>
      </c>
      <c r="BP84" s="340" t="str">
        <f t="shared" si="65"/>
        <v/>
      </c>
      <c r="BQ84" s="340" t="str">
        <f t="shared" si="65"/>
        <v/>
      </c>
      <c r="BR84" s="340" t="str">
        <f t="shared" si="65"/>
        <v/>
      </c>
      <c r="BS84" s="333"/>
      <c r="BT84" s="333"/>
      <c r="BU84" s="333"/>
      <c r="BV84" s="333"/>
    </row>
    <row r="85" spans="10:74">
      <c r="J85" s="339"/>
      <c r="K85" s="333" t="str">
        <f t="shared" si="53"/>
        <v>Netherlands</v>
      </c>
      <c r="L85" s="339"/>
      <c r="M85" s="340" t="str">
        <f t="shared" ref="M85:AR85" si="66">IFERROR($K73&amp;" ("&amp;M$1&amp;") "&amp;ROUND(M73,8),"")</f>
        <v/>
      </c>
      <c r="N85" s="340" t="str">
        <f t="shared" si="66"/>
        <v/>
      </c>
      <c r="O85" s="340" t="str">
        <f t="shared" si="66"/>
        <v/>
      </c>
      <c r="P85" s="340" t="str">
        <f t="shared" si="66"/>
        <v/>
      </c>
      <c r="Q85" s="340" t="str">
        <f t="shared" si="66"/>
        <v/>
      </c>
      <c r="R85" s="340" t="str">
        <f t="shared" si="66"/>
        <v/>
      </c>
      <c r="S85" s="340" t="str">
        <f t="shared" si="66"/>
        <v/>
      </c>
      <c r="T85" s="340" t="str">
        <f t="shared" si="66"/>
        <v/>
      </c>
      <c r="U85" s="340" t="str">
        <f t="shared" si="66"/>
        <v/>
      </c>
      <c r="V85" s="340" t="str">
        <f t="shared" si="66"/>
        <v/>
      </c>
      <c r="W85" s="340" t="str">
        <f t="shared" si="66"/>
        <v/>
      </c>
      <c r="X85" s="340" t="str">
        <f t="shared" si="66"/>
        <v/>
      </c>
      <c r="Y85" s="340" t="str">
        <f t="shared" si="66"/>
        <v/>
      </c>
      <c r="Z85" s="340" t="str">
        <f t="shared" si="66"/>
        <v/>
      </c>
      <c r="AA85" s="340" t="str">
        <f t="shared" si="66"/>
        <v/>
      </c>
      <c r="AB85" s="340" t="str">
        <f t="shared" si="66"/>
        <v/>
      </c>
      <c r="AC85" s="340" t="str">
        <f t="shared" si="66"/>
        <v/>
      </c>
      <c r="AD85" s="340" t="str">
        <f t="shared" si="66"/>
        <v/>
      </c>
      <c r="AE85" s="340" t="str">
        <f t="shared" si="66"/>
        <v/>
      </c>
      <c r="AF85" s="340" t="str">
        <f t="shared" si="66"/>
        <v/>
      </c>
      <c r="AG85" s="340" t="str">
        <f t="shared" si="66"/>
        <v>Netherlands (1981) -2.80435864</v>
      </c>
      <c r="AH85" s="340" t="str">
        <f t="shared" si="66"/>
        <v/>
      </c>
      <c r="AI85" s="340" t="str">
        <f t="shared" si="66"/>
        <v/>
      </c>
      <c r="AJ85" s="340" t="str">
        <f t="shared" si="66"/>
        <v/>
      </c>
      <c r="AK85" s="340" t="str">
        <f t="shared" si="66"/>
        <v/>
      </c>
      <c r="AL85" s="340" t="str">
        <f t="shared" si="66"/>
        <v/>
      </c>
      <c r="AM85" s="340" t="str">
        <f t="shared" si="66"/>
        <v/>
      </c>
      <c r="AN85" s="340" t="str">
        <f t="shared" si="66"/>
        <v/>
      </c>
      <c r="AO85" s="340" t="str">
        <f t="shared" si="66"/>
        <v/>
      </c>
      <c r="AP85" s="340" t="str">
        <f t="shared" si="66"/>
        <v/>
      </c>
      <c r="AQ85" s="340" t="str">
        <f t="shared" si="66"/>
        <v/>
      </c>
      <c r="AR85" s="340" t="str">
        <f t="shared" si="66"/>
        <v/>
      </c>
      <c r="AS85" s="340" t="str">
        <f t="shared" ref="AS85:BR85" si="67">IFERROR($K73&amp;" ("&amp;AS$1&amp;") "&amp;ROUND(AS73,8),"")</f>
        <v/>
      </c>
      <c r="AT85" s="340" t="str">
        <f t="shared" si="67"/>
        <v/>
      </c>
      <c r="AU85" s="340" t="str">
        <f t="shared" si="67"/>
        <v/>
      </c>
      <c r="AV85" s="340" t="str">
        <f t="shared" si="67"/>
        <v/>
      </c>
      <c r="AW85" s="340" t="str">
        <f t="shared" si="67"/>
        <v/>
      </c>
      <c r="AX85" s="340" t="str">
        <f t="shared" si="67"/>
        <v/>
      </c>
      <c r="AY85" s="340" t="str">
        <f t="shared" si="67"/>
        <v/>
      </c>
      <c r="AZ85" s="340" t="str">
        <f t="shared" si="67"/>
        <v/>
      </c>
      <c r="BA85" s="340" t="str">
        <f t="shared" si="67"/>
        <v/>
      </c>
      <c r="BB85" s="340" t="str">
        <f t="shared" si="67"/>
        <v/>
      </c>
      <c r="BC85" s="340" t="str">
        <f t="shared" si="67"/>
        <v>Netherlands (2003) -1.68505993</v>
      </c>
      <c r="BD85" s="340" t="str">
        <f t="shared" si="67"/>
        <v/>
      </c>
      <c r="BE85" s="340" t="str">
        <f t="shared" si="67"/>
        <v/>
      </c>
      <c r="BF85" s="340" t="str">
        <f t="shared" si="67"/>
        <v/>
      </c>
      <c r="BG85" s="340" t="str">
        <f t="shared" si="67"/>
        <v/>
      </c>
      <c r="BH85" s="340" t="str">
        <f t="shared" si="67"/>
        <v/>
      </c>
      <c r="BI85" s="340" t="str">
        <f t="shared" si="67"/>
        <v>Netherlands (2009) -2.13123948</v>
      </c>
      <c r="BJ85" s="340" t="str">
        <f t="shared" si="67"/>
        <v/>
      </c>
      <c r="BK85" s="340" t="str">
        <f t="shared" si="67"/>
        <v/>
      </c>
      <c r="BL85" s="340" t="str">
        <f t="shared" si="67"/>
        <v>Netherlands (2012) -1.46809712</v>
      </c>
      <c r="BM85" s="340" t="str">
        <f t="shared" si="67"/>
        <v/>
      </c>
      <c r="BN85" s="340" t="str">
        <f t="shared" si="67"/>
        <v/>
      </c>
      <c r="BO85" s="340" t="str">
        <f t="shared" si="67"/>
        <v/>
      </c>
      <c r="BP85" s="340" t="str">
        <f t="shared" si="67"/>
        <v/>
      </c>
      <c r="BQ85" s="340" t="str">
        <f t="shared" si="67"/>
        <v/>
      </c>
      <c r="BR85" s="340" t="str">
        <f t="shared" si="67"/>
        <v/>
      </c>
      <c r="BS85" s="333"/>
      <c r="BT85" s="333"/>
      <c r="BU85" s="333"/>
      <c r="BV85" s="333"/>
    </row>
    <row r="86" spans="10:74">
      <c r="J86" s="341"/>
      <c r="K86" s="333" t="str">
        <f t="shared" si="53"/>
        <v>Portugal</v>
      </c>
      <c r="L86" s="339"/>
      <c r="M86" s="340" t="str">
        <f t="shared" ref="M86:AR86" si="68">IFERROR($K74&amp;" ("&amp;M$1&amp;") "&amp;ROUND(M74,8),"")</f>
        <v/>
      </c>
      <c r="N86" s="340" t="str">
        <f t="shared" si="68"/>
        <v/>
      </c>
      <c r="O86" s="340" t="str">
        <f t="shared" si="68"/>
        <v/>
      </c>
      <c r="P86" s="340" t="str">
        <f t="shared" si="68"/>
        <v/>
      </c>
      <c r="Q86" s="340" t="str">
        <f t="shared" si="68"/>
        <v/>
      </c>
      <c r="R86" s="340" t="str">
        <f t="shared" si="68"/>
        <v/>
      </c>
      <c r="S86" s="340" t="str">
        <f t="shared" si="68"/>
        <v/>
      </c>
      <c r="T86" s="340" t="str">
        <f t="shared" si="68"/>
        <v/>
      </c>
      <c r="U86" s="340" t="str">
        <f t="shared" si="68"/>
        <v/>
      </c>
      <c r="V86" s="340" t="str">
        <f t="shared" si="68"/>
        <v/>
      </c>
      <c r="W86" s="340" t="str">
        <f t="shared" si="68"/>
        <v/>
      </c>
      <c r="X86" s="340" t="str">
        <f t="shared" si="68"/>
        <v/>
      </c>
      <c r="Y86" s="340" t="str">
        <f t="shared" si="68"/>
        <v/>
      </c>
      <c r="Z86" s="340" t="str">
        <f t="shared" si="68"/>
        <v/>
      </c>
      <c r="AA86" s="340" t="str">
        <f t="shared" si="68"/>
        <v>Portugal (1975) -2.80094695</v>
      </c>
      <c r="AB86" s="340" t="str">
        <f t="shared" si="68"/>
        <v/>
      </c>
      <c r="AC86" s="340" t="str">
        <f t="shared" si="68"/>
        <v/>
      </c>
      <c r="AD86" s="340" t="str">
        <f t="shared" si="68"/>
        <v/>
      </c>
      <c r="AE86" s="340" t="str">
        <f t="shared" si="68"/>
        <v/>
      </c>
      <c r="AF86" s="340" t="str">
        <f t="shared" si="68"/>
        <v/>
      </c>
      <c r="AG86" s="340" t="str">
        <f t="shared" si="68"/>
        <v/>
      </c>
      <c r="AH86" s="340" t="str">
        <f t="shared" si="68"/>
        <v/>
      </c>
      <c r="AI86" s="340" t="str">
        <f t="shared" si="68"/>
        <v/>
      </c>
      <c r="AJ86" s="340" t="str">
        <f t="shared" si="68"/>
        <v>Portugal (1984) -4.20649222</v>
      </c>
      <c r="AK86" s="340" t="str">
        <f t="shared" si="68"/>
        <v/>
      </c>
      <c r="AL86" s="340" t="str">
        <f t="shared" si="68"/>
        <v/>
      </c>
      <c r="AM86" s="340" t="str">
        <f t="shared" si="68"/>
        <v/>
      </c>
      <c r="AN86" s="340" t="str">
        <f t="shared" si="68"/>
        <v/>
      </c>
      <c r="AO86" s="340" t="str">
        <f t="shared" si="68"/>
        <v/>
      </c>
      <c r="AP86" s="340" t="str">
        <f t="shared" si="68"/>
        <v/>
      </c>
      <c r="AQ86" s="340" t="str">
        <f t="shared" si="68"/>
        <v/>
      </c>
      <c r="AR86" s="340" t="str">
        <f t="shared" si="68"/>
        <v/>
      </c>
      <c r="AS86" s="340" t="str">
        <f t="shared" ref="AS86:BR86" si="69">IFERROR($K74&amp;" ("&amp;AS$1&amp;") "&amp;ROUND(AS74,8),"")</f>
        <v>Portugal (1993) -3.79138805</v>
      </c>
      <c r="AT86" s="340" t="str">
        <f t="shared" si="69"/>
        <v/>
      </c>
      <c r="AU86" s="340" t="str">
        <f t="shared" si="69"/>
        <v/>
      </c>
      <c r="AV86" s="340" t="str">
        <f t="shared" si="69"/>
        <v/>
      </c>
      <c r="AW86" s="340" t="str">
        <f t="shared" si="69"/>
        <v/>
      </c>
      <c r="AX86" s="340" t="str">
        <f t="shared" si="69"/>
        <v/>
      </c>
      <c r="AY86" s="340" t="str">
        <f t="shared" si="69"/>
        <v/>
      </c>
      <c r="AZ86" s="340" t="str">
        <f t="shared" si="69"/>
        <v/>
      </c>
      <c r="BA86" s="340" t="str">
        <f t="shared" si="69"/>
        <v/>
      </c>
      <c r="BB86" s="340" t="str">
        <f t="shared" si="69"/>
        <v/>
      </c>
      <c r="BC86" s="340" t="str">
        <f t="shared" si="69"/>
        <v>Portugal (2003) -4.04355011</v>
      </c>
      <c r="BD86" s="340" t="str">
        <f t="shared" si="69"/>
        <v/>
      </c>
      <c r="BE86" s="340" t="str">
        <f t="shared" si="69"/>
        <v/>
      </c>
      <c r="BF86" s="340" t="str">
        <f t="shared" si="69"/>
        <v/>
      </c>
      <c r="BG86" s="340" t="str">
        <f t="shared" si="69"/>
        <v/>
      </c>
      <c r="BH86" s="340" t="str">
        <f t="shared" si="69"/>
        <v/>
      </c>
      <c r="BI86" s="340" t="str">
        <f t="shared" si="69"/>
        <v>Portugal (2009) -12.40047007</v>
      </c>
      <c r="BJ86" s="340" t="str">
        <f t="shared" si="69"/>
        <v/>
      </c>
      <c r="BK86" s="340" t="str">
        <f t="shared" si="69"/>
        <v>Portugal (2011) -8.64568814</v>
      </c>
      <c r="BL86" s="340" t="str">
        <f t="shared" si="69"/>
        <v/>
      </c>
      <c r="BM86" s="340" t="str">
        <f t="shared" si="69"/>
        <v/>
      </c>
      <c r="BN86" s="340" t="str">
        <f t="shared" si="69"/>
        <v/>
      </c>
      <c r="BO86" s="340" t="str">
        <f t="shared" si="69"/>
        <v/>
      </c>
      <c r="BP86" s="340" t="str">
        <f t="shared" si="69"/>
        <v/>
      </c>
      <c r="BQ86" s="340" t="str">
        <f t="shared" si="69"/>
        <v/>
      </c>
      <c r="BR86" s="340" t="str">
        <f t="shared" si="69"/>
        <v/>
      </c>
      <c r="BS86" s="339"/>
      <c r="BT86" s="339"/>
      <c r="BU86" s="339"/>
      <c r="BV86" s="339"/>
    </row>
    <row r="87" spans="10:74">
      <c r="J87" s="341"/>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9"/>
      <c r="BT87" s="339"/>
      <c r="BU87" s="339"/>
      <c r="BV87" s="339"/>
    </row>
    <row r="88" spans="10:74">
      <c r="J88" s="341"/>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9"/>
      <c r="BT88" s="339"/>
      <c r="BU88" s="339"/>
      <c r="BV88" s="339"/>
    </row>
    <row r="89" spans="10:74">
      <c r="J89" s="341"/>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3"/>
      <c r="BS89" s="339"/>
      <c r="BT89" s="339"/>
      <c r="BU89" s="339"/>
      <c r="BV89" s="339"/>
    </row>
    <row r="90" spans="10:74">
      <c r="J90" s="58" t="s">
        <v>1132</v>
      </c>
      <c r="BS90" s="339"/>
      <c r="BT90" s="339"/>
      <c r="BU90" s="339"/>
      <c r="BV90" s="339"/>
    </row>
    <row r="91" spans="10:74">
      <c r="J91" s="58" t="s">
        <v>1035</v>
      </c>
      <c r="K91" s="58" t="s">
        <v>1118</v>
      </c>
      <c r="L91" s="58">
        <v>1960</v>
      </c>
      <c r="M91" s="58">
        <v>1961</v>
      </c>
      <c r="N91" s="58">
        <v>1962</v>
      </c>
      <c r="O91" s="58">
        <v>1963</v>
      </c>
      <c r="P91" s="58">
        <v>1964</v>
      </c>
      <c r="Q91" s="58">
        <v>1965</v>
      </c>
      <c r="R91" s="58">
        <v>1966</v>
      </c>
      <c r="S91" s="58">
        <v>1967</v>
      </c>
      <c r="T91" s="58">
        <v>1968</v>
      </c>
      <c r="U91" s="58">
        <v>1969</v>
      </c>
      <c r="V91" s="58">
        <v>1970</v>
      </c>
      <c r="W91" s="58">
        <v>1971</v>
      </c>
      <c r="X91" s="58">
        <v>1972</v>
      </c>
      <c r="Y91" s="58">
        <v>1973</v>
      </c>
      <c r="Z91" s="58">
        <v>1974</v>
      </c>
      <c r="AA91" s="58">
        <v>1975</v>
      </c>
      <c r="AB91" s="58">
        <v>1976</v>
      </c>
      <c r="AC91" s="58">
        <v>1977</v>
      </c>
      <c r="AD91" s="58">
        <v>1978</v>
      </c>
      <c r="AE91" s="58">
        <v>1979</v>
      </c>
      <c r="AF91" s="58">
        <v>1980</v>
      </c>
      <c r="AG91" s="58">
        <v>1981</v>
      </c>
      <c r="AH91" s="58">
        <v>1982</v>
      </c>
      <c r="AI91" s="58">
        <v>1983</v>
      </c>
      <c r="AJ91" s="58">
        <v>1984</v>
      </c>
      <c r="AK91" s="58">
        <v>1985</v>
      </c>
      <c r="AL91" s="58">
        <v>1986</v>
      </c>
      <c r="AM91" s="58">
        <v>1987</v>
      </c>
      <c r="AN91" s="58">
        <v>1988</v>
      </c>
      <c r="AO91" s="58">
        <v>1989</v>
      </c>
      <c r="AP91" s="58">
        <v>1990</v>
      </c>
      <c r="AQ91" s="58">
        <v>1991</v>
      </c>
      <c r="AR91" s="58">
        <v>1992</v>
      </c>
      <c r="AS91" s="58">
        <v>1993</v>
      </c>
      <c r="AT91" s="58">
        <v>1994</v>
      </c>
      <c r="AU91" s="58">
        <v>1995</v>
      </c>
      <c r="AV91" s="58">
        <v>1996</v>
      </c>
      <c r="AW91" s="58">
        <v>1997</v>
      </c>
      <c r="AX91" s="58">
        <v>1998</v>
      </c>
      <c r="AY91" s="58">
        <v>1999</v>
      </c>
      <c r="AZ91" s="58">
        <v>2000</v>
      </c>
      <c r="BA91" s="58">
        <v>2001</v>
      </c>
      <c r="BB91" s="58">
        <v>2002</v>
      </c>
      <c r="BC91" s="58">
        <v>2003</v>
      </c>
      <c r="BD91" s="58">
        <v>2004</v>
      </c>
      <c r="BE91" s="58">
        <v>2005</v>
      </c>
      <c r="BF91" s="58">
        <v>2006</v>
      </c>
      <c r="BG91" s="58">
        <v>2007</v>
      </c>
      <c r="BH91" s="58">
        <v>2008</v>
      </c>
      <c r="BI91" s="58">
        <v>2009</v>
      </c>
      <c r="BJ91" s="58">
        <v>2010</v>
      </c>
      <c r="BK91" s="58">
        <v>2011</v>
      </c>
      <c r="BL91" s="58">
        <v>2012</v>
      </c>
      <c r="BM91" s="58">
        <v>2013</v>
      </c>
      <c r="BN91" s="58">
        <v>2014</v>
      </c>
      <c r="BO91" s="58">
        <v>2015</v>
      </c>
      <c r="BP91" s="58">
        <v>2016</v>
      </c>
      <c r="BQ91" s="58">
        <v>2017</v>
      </c>
      <c r="BR91" s="58">
        <v>2018</v>
      </c>
      <c r="BS91" s="339"/>
      <c r="BT91" s="339"/>
      <c r="BU91" s="339"/>
      <c r="BV91" s="339"/>
    </row>
    <row r="92" spans="10:74">
      <c r="J92" s="58" t="s">
        <v>103</v>
      </c>
      <c r="L92" s="58">
        <v>100</v>
      </c>
      <c r="M92" s="58">
        <v>106.52388370997983</v>
      </c>
      <c r="N92" s="58">
        <v>110.8772730736068</v>
      </c>
      <c r="O92" s="58">
        <v>116.29199017705653</v>
      </c>
      <c r="P92" s="58">
        <v>123.22749943821971</v>
      </c>
      <c r="Q92" s="58">
        <v>129.31673559987286</v>
      </c>
      <c r="R92" s="58">
        <v>139.44494471609823</v>
      </c>
      <c r="S92" s="58">
        <v>145.86962056425034</v>
      </c>
      <c r="T92" s="58">
        <v>155.72720717138105</v>
      </c>
      <c r="U92" s="58">
        <v>165.82638611067932</v>
      </c>
      <c r="V92" s="58">
        <v>173.88490734506118</v>
      </c>
      <c r="W92" s="58">
        <v>194.8495092233874</v>
      </c>
      <c r="X92" s="58">
        <v>210.15529838025677</v>
      </c>
      <c r="Y92" s="58">
        <v>246.09434683371845</v>
      </c>
      <c r="Z92" s="58">
        <v>288.32272743633251</v>
      </c>
      <c r="AA92" s="58">
        <v>303.29982777930417</v>
      </c>
      <c r="AB92" s="58">
        <v>334.78502038169876</v>
      </c>
      <c r="AC92" s="58">
        <v>372.25408480570633</v>
      </c>
      <c r="AD92" s="58">
        <v>401.27008087177865</v>
      </c>
      <c r="AE92" s="58">
        <v>415.26944445846044</v>
      </c>
      <c r="AF92" s="58">
        <v>429.18245973926173</v>
      </c>
      <c r="AG92" s="58">
        <v>438.6138518131649</v>
      </c>
      <c r="AH92" s="58">
        <v>460.61870686245834</v>
      </c>
      <c r="AI92" s="58">
        <v>482.95348377831897</v>
      </c>
      <c r="AJ92" s="58">
        <v>488.2093552428035</v>
      </c>
      <c r="AK92" s="58">
        <v>503.54966375367178</v>
      </c>
      <c r="AL92" s="58">
        <v>548.49215430896868</v>
      </c>
      <c r="AM92" s="58">
        <v>577.62517777879486</v>
      </c>
      <c r="AN92" s="58">
        <v>588.08690134325229</v>
      </c>
      <c r="AO92" s="58">
        <v>609.91226341254253</v>
      </c>
      <c r="AP92" s="58">
        <v>645.07948823021263</v>
      </c>
      <c r="AQ92" s="58">
        <v>678.96483547706248</v>
      </c>
      <c r="AR92" s="58">
        <v>710.77754685637854</v>
      </c>
      <c r="AS92" s="58">
        <v>749.73653049267637</v>
      </c>
      <c r="AT92" s="58">
        <v>766.35324399719025</v>
      </c>
      <c r="AU92" s="58">
        <v>802.02676428388804</v>
      </c>
      <c r="AV92" s="58">
        <v>782.96407473370357</v>
      </c>
      <c r="AW92" s="58">
        <v>765.36428998918859</v>
      </c>
      <c r="AX92" s="58">
        <v>785.91018160334841</v>
      </c>
      <c r="AY92" s="58">
        <v>816.37278524803003</v>
      </c>
      <c r="AZ92" s="58">
        <v>828.86106197058439</v>
      </c>
      <c r="BA92" s="58">
        <v>827.76854166524902</v>
      </c>
      <c r="BB92" s="58">
        <v>829.30758592692155</v>
      </c>
      <c r="BC92" s="58">
        <v>837.1085409691259</v>
      </c>
      <c r="BD92" s="58">
        <v>841.66651921969992</v>
      </c>
      <c r="BE92" s="58">
        <v>850.88497736466195</v>
      </c>
      <c r="BF92" s="58">
        <v>877.14227869411206</v>
      </c>
      <c r="BG92" s="58">
        <v>901.55036124692356</v>
      </c>
      <c r="BH92" s="58">
        <v>919.45921808304536</v>
      </c>
      <c r="BI92" s="58">
        <v>924.39342826582197</v>
      </c>
      <c r="BJ92" s="58">
        <v>926.90812499614333</v>
      </c>
      <c r="BK92" s="58">
        <v>930.18770479422608</v>
      </c>
      <c r="BL92" s="58">
        <v>944.60479770091217</v>
      </c>
      <c r="BM92" s="58">
        <v>950.76781921472377</v>
      </c>
      <c r="BN92" s="58">
        <v>963.0342269734648</v>
      </c>
      <c r="BO92" s="58">
        <v>984.65816460776261</v>
      </c>
      <c r="BP92" s="58">
        <v>1013.1011224844099</v>
      </c>
      <c r="BQ92" s="58">
        <v>1024.5621521027099</v>
      </c>
      <c r="BR92" s="58">
        <v>1050.6989400758955</v>
      </c>
      <c r="BS92" s="339"/>
      <c r="BT92" s="339"/>
      <c r="BU92" s="339"/>
      <c r="BV92" s="339"/>
    </row>
    <row r="93" spans="10:74">
      <c r="J93" s="58" t="s">
        <v>84</v>
      </c>
      <c r="L93" s="58">
        <v>100</v>
      </c>
      <c r="M93" s="58">
        <v>102.82072780377491</v>
      </c>
      <c r="N93" s="58">
        <v>111.11039520270529</v>
      </c>
      <c r="O93" s="58">
        <v>119.68293206514964</v>
      </c>
      <c r="P93" s="58">
        <v>129.55164639434477</v>
      </c>
      <c r="Q93" s="58">
        <v>137.77093602412782</v>
      </c>
      <c r="R93" s="58">
        <v>144.96575885236297</v>
      </c>
      <c r="S93" s="58">
        <v>151.62568129641926</v>
      </c>
      <c r="T93" s="58">
        <v>162.25294346107148</v>
      </c>
      <c r="U93" s="58">
        <v>174.57000935172923</v>
      </c>
      <c r="V93" s="58">
        <v>188.60850072248346</v>
      </c>
      <c r="W93" s="58">
        <v>206.942313310054</v>
      </c>
      <c r="X93" s="58">
        <v>232.59900282118934</v>
      </c>
      <c r="Y93" s="58">
        <v>259.48335368962165</v>
      </c>
      <c r="Z93" s="58">
        <v>289.90186207759092</v>
      </c>
      <c r="AA93" s="58">
        <v>297.33130034941553</v>
      </c>
      <c r="AB93" s="58">
        <v>331.32227810917351</v>
      </c>
      <c r="AC93" s="58">
        <v>354.47215363864353</v>
      </c>
      <c r="AD93" s="58">
        <v>371.73879676616508</v>
      </c>
      <c r="AE93" s="58">
        <v>379.88006405192908</v>
      </c>
      <c r="AF93" s="58">
        <v>389.15454214576926</v>
      </c>
      <c r="AG93" s="58">
        <v>371.74692519060983</v>
      </c>
      <c r="AH93" s="58">
        <v>333.12226751845367</v>
      </c>
      <c r="AI93" s="58">
        <v>317.6906893716573</v>
      </c>
      <c r="AJ93" s="58">
        <v>319.95229537632349</v>
      </c>
      <c r="AK93" s="58">
        <v>324.90655512430874</v>
      </c>
      <c r="AL93" s="58">
        <v>342.68891416775375</v>
      </c>
      <c r="AM93" s="58">
        <v>352.33448001305999</v>
      </c>
      <c r="AN93" s="58">
        <v>359.70654948147802</v>
      </c>
      <c r="AO93" s="58">
        <v>374.60969769671209</v>
      </c>
      <c r="AP93" s="58">
        <v>399.09342977669172</v>
      </c>
      <c r="AQ93" s="58">
        <v>418.06607651698289</v>
      </c>
      <c r="AR93" s="58">
        <v>435.87248496568986</v>
      </c>
      <c r="AS93" s="58">
        <v>452.23997000252172</v>
      </c>
      <c r="AT93" s="58">
        <v>468.2180663447939</v>
      </c>
      <c r="AU93" s="58">
        <v>489.5248614937035</v>
      </c>
      <c r="AV93" s="58">
        <v>481.26777322538118</v>
      </c>
      <c r="AW93" s="58">
        <v>477.57398259475559</v>
      </c>
      <c r="AX93" s="58">
        <v>489.05140910857364</v>
      </c>
      <c r="AY93" s="58">
        <v>512.29270578039461</v>
      </c>
      <c r="AZ93" s="58">
        <v>521.47595055075635</v>
      </c>
      <c r="BA93" s="58">
        <v>537.37464271960232</v>
      </c>
      <c r="BB93" s="58">
        <v>549.65685375264081</v>
      </c>
      <c r="BC93" s="58">
        <v>551.64675625913333</v>
      </c>
      <c r="BD93" s="58">
        <v>557.30676622057365</v>
      </c>
      <c r="BE93" s="58">
        <v>562.35068335959727</v>
      </c>
      <c r="BF93" s="58">
        <v>576.1158560514823</v>
      </c>
      <c r="BG93" s="58">
        <v>596.40056004555811</v>
      </c>
      <c r="BH93" s="58">
        <v>602.76739039176925</v>
      </c>
      <c r="BI93" s="58">
        <v>607.07163442130786</v>
      </c>
      <c r="BJ93" s="58">
        <v>605.13675949431467</v>
      </c>
      <c r="BK93" s="58">
        <v>612.33988326258191</v>
      </c>
      <c r="BL93" s="58">
        <v>617.47076505931705</v>
      </c>
      <c r="BM93" s="58">
        <v>622.05544284516645</v>
      </c>
      <c r="BN93" s="58">
        <v>626.99867872602738</v>
      </c>
      <c r="BO93" s="58">
        <v>628.2519584242151</v>
      </c>
      <c r="BP93" s="58">
        <v>627.88512006677649</v>
      </c>
      <c r="BQ93" s="58">
        <v>634.57264219773401</v>
      </c>
      <c r="BR93" s="58">
        <v>640.30928086606036</v>
      </c>
      <c r="BS93" s="339"/>
      <c r="BT93" s="339"/>
      <c r="BU93" s="339"/>
      <c r="BV93" s="339"/>
    </row>
    <row r="94" spans="10:74">
      <c r="J94" s="58" t="s">
        <v>87</v>
      </c>
      <c r="L94" s="58">
        <v>100</v>
      </c>
      <c r="M94" s="58">
        <v>109.07867520041445</v>
      </c>
      <c r="N94" s="58">
        <v>115.95694616239668</v>
      </c>
      <c r="O94" s="58">
        <v>116.72295405241761</v>
      </c>
      <c r="P94" s="58">
        <v>127.71866514354089</v>
      </c>
      <c r="Q94" s="58">
        <v>139.15354425170088</v>
      </c>
      <c r="R94" s="58">
        <v>145.12071686478563</v>
      </c>
      <c r="S94" s="58">
        <v>149.75630727680837</v>
      </c>
      <c r="T94" s="58">
        <v>148.39004213251485</v>
      </c>
      <c r="U94" s="58">
        <v>164.51971782363557</v>
      </c>
      <c r="V94" s="58">
        <v>174.98914408420239</v>
      </c>
      <c r="W94" s="58">
        <v>184.79839370544869</v>
      </c>
      <c r="X94" s="58">
        <v>191.39865022880647</v>
      </c>
      <c r="Y94" s="58">
        <v>211.00876944164355</v>
      </c>
      <c r="Z94" s="58">
        <v>219.64105853815252</v>
      </c>
      <c r="AA94" s="58">
        <v>229.55238319709409</v>
      </c>
      <c r="AB94" s="58">
        <v>253.92811329292377</v>
      </c>
      <c r="AC94" s="58">
        <v>249.41851364996822</v>
      </c>
      <c r="AD94" s="58">
        <v>245.49549140255175</v>
      </c>
      <c r="AE94" s="58">
        <v>243.73435375467611</v>
      </c>
      <c r="AF94" s="58">
        <v>220.09079064252032</v>
      </c>
      <c r="AG94" s="58">
        <v>211.47883866065084</v>
      </c>
      <c r="AH94" s="58">
        <v>211.57139843331123</v>
      </c>
      <c r="AI94" s="58">
        <v>216.96733693100811</v>
      </c>
      <c r="AJ94" s="58">
        <v>219.92644389923433</v>
      </c>
      <c r="AK94" s="58">
        <v>230.74157217551416</v>
      </c>
      <c r="AL94" s="58">
        <v>242.39900541457922</v>
      </c>
      <c r="AM94" s="58">
        <v>254.23912455952936</v>
      </c>
      <c r="AN94" s="58">
        <v>254.14595277668721</v>
      </c>
      <c r="AO94" s="58">
        <v>249.81833494493074</v>
      </c>
      <c r="AP94" s="58">
        <v>260.18959046456456</v>
      </c>
      <c r="AQ94" s="58">
        <v>261.22162810840814</v>
      </c>
      <c r="AR94" s="58">
        <v>266.86244920517737</v>
      </c>
      <c r="AS94" s="58">
        <v>273.51367679130169</v>
      </c>
      <c r="AT94" s="58">
        <v>279.22067642949628</v>
      </c>
      <c r="AU94" s="58">
        <v>294.28560463087757</v>
      </c>
      <c r="AV94" s="58">
        <v>302.27056967893992</v>
      </c>
      <c r="AW94" s="58">
        <v>305.83193099218613</v>
      </c>
      <c r="AX94" s="58">
        <v>318.52725785021175</v>
      </c>
      <c r="AY94" s="58">
        <v>330.53535660702147</v>
      </c>
      <c r="AZ94" s="58">
        <v>334.2439346135447</v>
      </c>
      <c r="BA94" s="58">
        <v>343.99765355542121</v>
      </c>
      <c r="BB94" s="58">
        <v>349.12317301193582</v>
      </c>
      <c r="BC94" s="58">
        <v>351.38920298259194</v>
      </c>
      <c r="BD94" s="58">
        <v>357.96356841944555</v>
      </c>
      <c r="BE94" s="58">
        <v>368.79361867712311</v>
      </c>
      <c r="BF94" s="58">
        <v>383.46041545502356</v>
      </c>
      <c r="BG94" s="58">
        <v>401.51417664898605</v>
      </c>
      <c r="BH94" s="58">
        <v>407.3771304391268</v>
      </c>
      <c r="BI94" s="58">
        <v>401.94305781509411</v>
      </c>
      <c r="BJ94" s="58">
        <v>396.56357499143849</v>
      </c>
      <c r="BK94" s="58">
        <v>391.31540858499386</v>
      </c>
      <c r="BL94" s="58">
        <v>387.04426285050687</v>
      </c>
      <c r="BM94" s="58">
        <v>390.70138012149408</v>
      </c>
      <c r="BN94" s="58">
        <v>398.8748739676991</v>
      </c>
      <c r="BO94" s="58">
        <v>410.01105538992852</v>
      </c>
      <c r="BP94" s="58">
        <v>424.04173206416709</v>
      </c>
      <c r="BQ94" s="58">
        <v>434.54000810433212</v>
      </c>
      <c r="BR94" s="58">
        <v>447.5449209235523</v>
      </c>
      <c r="BS94" s="339"/>
      <c r="BT94" s="339"/>
      <c r="BU94" s="339"/>
      <c r="BV94" s="339"/>
    </row>
    <row r="95" spans="10:74">
      <c r="J95" s="58" t="s">
        <v>1127</v>
      </c>
      <c r="AQ95" s="58">
        <v>100</v>
      </c>
      <c r="AR95" s="58">
        <v>101.20651884975929</v>
      </c>
      <c r="AS95" s="58">
        <v>98.592352651675</v>
      </c>
      <c r="AT95" s="58">
        <v>97.047594702374667</v>
      </c>
      <c r="AU95" s="58">
        <v>97.809420559551924</v>
      </c>
      <c r="AV95" s="58">
        <v>98.442262800926656</v>
      </c>
      <c r="AW95" s="58">
        <v>98.068258268666128</v>
      </c>
      <c r="AX95" s="58">
        <v>99.781311645702758</v>
      </c>
      <c r="AY95" s="58">
        <v>103.723702244593</v>
      </c>
      <c r="AZ95" s="58">
        <v>106.89918061628454</v>
      </c>
      <c r="BA95" s="58">
        <v>108.75025668654554</v>
      </c>
      <c r="BB95" s="58">
        <v>110.0883403775034</v>
      </c>
      <c r="BC95" s="58">
        <v>110.80464978305487</v>
      </c>
      <c r="BD95" s="58">
        <v>111.52947349420607</v>
      </c>
      <c r="BE95" s="58">
        <v>112.66797407420191</v>
      </c>
      <c r="BF95" s="58">
        <v>114.95886066611031</v>
      </c>
      <c r="BG95" s="58">
        <v>117.91866989365019</v>
      </c>
      <c r="BH95" s="58">
        <v>119.2219620533287</v>
      </c>
      <c r="BI95" s="58">
        <v>118.53294755693858</v>
      </c>
      <c r="BJ95" s="58">
        <v>118.3296099521918</v>
      </c>
      <c r="BK95" s="58">
        <v>117.71141838671589</v>
      </c>
      <c r="BL95" s="58">
        <v>115.95486041212499</v>
      </c>
      <c r="BM95" s="58">
        <v>115.48787133227644</v>
      </c>
      <c r="BN95" s="58">
        <v>117.38677370945167</v>
      </c>
      <c r="BO95" s="58">
        <v>120.30635632612108</v>
      </c>
      <c r="BP95" s="58">
        <v>123.48615132537508</v>
      </c>
      <c r="BQ95" s="58">
        <v>125.97518964042939</v>
      </c>
      <c r="BR95" s="58">
        <v>128.87444525893375</v>
      </c>
      <c r="BS95" s="333"/>
      <c r="BT95" s="333"/>
      <c r="BU95" s="333"/>
      <c r="BV95" s="333"/>
    </row>
    <row r="96" spans="10:74">
      <c r="J96" s="58" t="s">
        <v>109</v>
      </c>
      <c r="L96" s="58">
        <v>100</v>
      </c>
      <c r="M96" s="58">
        <v>108.28516926136717</v>
      </c>
      <c r="N96" s="58">
        <v>115.83400768307148</v>
      </c>
      <c r="O96" s="58">
        <v>123.1102075048357</v>
      </c>
      <c r="P96" s="58">
        <v>130.65400278761547</v>
      </c>
      <c r="Q96" s="58">
        <v>139.48168264378168</v>
      </c>
      <c r="R96" s="58">
        <v>147.69151885272186</v>
      </c>
      <c r="S96" s="58">
        <v>142.66421111097054</v>
      </c>
      <c r="T96" s="58">
        <v>124.05045384613746</v>
      </c>
      <c r="U96" s="58">
        <v>135.85323532424411</v>
      </c>
      <c r="V96" s="58">
        <v>149.76471159918611</v>
      </c>
      <c r="W96" s="58">
        <v>158.17623592802116</v>
      </c>
      <c r="X96" s="58">
        <v>162.91386358214126</v>
      </c>
      <c r="Y96" s="58">
        <v>176.83119779044111</v>
      </c>
      <c r="Z96" s="58">
        <v>198.61466253221354</v>
      </c>
      <c r="AA96" s="58">
        <v>210.83223968055512</v>
      </c>
      <c r="AB96" s="58">
        <v>224.73259557940386</v>
      </c>
      <c r="AC96" s="58">
        <v>202.15694926944042</v>
      </c>
      <c r="AD96" s="58">
        <v>173.44272151865687</v>
      </c>
      <c r="AE96" s="58">
        <v>181.72388642049313</v>
      </c>
      <c r="AF96" s="58">
        <v>196.15629796978828</v>
      </c>
      <c r="AG96" s="58">
        <v>218.66302607933036</v>
      </c>
      <c r="AH96" s="58">
        <v>225.04386672494795</v>
      </c>
      <c r="AI96" s="58">
        <v>219.00263385499719</v>
      </c>
      <c r="AJ96" s="58">
        <v>238.50527582554412</v>
      </c>
      <c r="AK96" s="58">
        <v>252.5907238193077</v>
      </c>
      <c r="AL96" s="58">
        <v>248.02096907100727</v>
      </c>
      <c r="AM96" s="58">
        <v>254.8497069079142</v>
      </c>
      <c r="AN96" s="58">
        <v>274.94329254685289</v>
      </c>
      <c r="AO96" s="58">
        <v>302.26883292206747</v>
      </c>
      <c r="AP96" s="58">
        <v>303.68799291815185</v>
      </c>
      <c r="AQ96" s="58">
        <v>282.67999349264369</v>
      </c>
      <c r="AR96" s="58">
        <v>223.06646542771227</v>
      </c>
      <c r="AS96" s="58">
        <v>176.92705453372395</v>
      </c>
      <c r="AT96" s="58">
        <v>191.52798715577867</v>
      </c>
      <c r="AU96" s="58">
        <v>219.82282622996922</v>
      </c>
      <c r="AV96" s="58">
        <v>221.92438618526432</v>
      </c>
      <c r="AW96" s="58">
        <v>228.96429431259489</v>
      </c>
      <c r="AX96" s="58">
        <v>239.43389819190381</v>
      </c>
      <c r="AY96" s="58">
        <v>252.10920374290242</v>
      </c>
      <c r="AZ96" s="58">
        <v>260.56229307247156</v>
      </c>
      <c r="BA96" s="58">
        <v>268.22956898676586</v>
      </c>
      <c r="BB96" s="58">
        <v>271.2308714337579</v>
      </c>
      <c r="BC96" s="58">
        <v>274.28075817011512</v>
      </c>
      <c r="BD96" s="58">
        <v>285.3235706398923</v>
      </c>
      <c r="BE96" s="58">
        <v>297.85950512443009</v>
      </c>
      <c r="BF96" s="58">
        <v>309.05639461019854</v>
      </c>
      <c r="BG96" s="58">
        <v>321.23510673592318</v>
      </c>
      <c r="BH96" s="58">
        <v>329.49107929119987</v>
      </c>
      <c r="BI96" s="58">
        <v>320.518497047518</v>
      </c>
      <c r="BJ96" s="58">
        <v>320.27893584833902</v>
      </c>
      <c r="BK96" s="58">
        <v>324.81574712345844</v>
      </c>
      <c r="BL96" s="58">
        <v>326.11068197994229</v>
      </c>
      <c r="BM96" s="58">
        <v>321.84472360545527</v>
      </c>
      <c r="BN96" s="58">
        <v>318.76626036722934</v>
      </c>
      <c r="BO96" s="58">
        <v>322.74170648692012</v>
      </c>
      <c r="BP96" s="58">
        <v>326.72446057830308</v>
      </c>
      <c r="BQ96" s="58">
        <v>326.09511306438333</v>
      </c>
      <c r="BR96" s="58">
        <v>334.98568199707017</v>
      </c>
    </row>
    <row r="97" spans="10:74">
      <c r="J97" s="58" t="s">
        <v>1045</v>
      </c>
      <c r="L97" s="58">
        <v>100</v>
      </c>
      <c r="M97" s="58">
        <v>105.41202682815538</v>
      </c>
      <c r="N97" s="58">
        <v>111.74546774118578</v>
      </c>
      <c r="O97" s="58">
        <v>117.45577482667454</v>
      </c>
      <c r="P97" s="58">
        <v>127.71115820570591</v>
      </c>
      <c r="Q97" s="58">
        <v>129.58849409914336</v>
      </c>
      <c r="R97" s="58">
        <v>136.46013500457229</v>
      </c>
      <c r="S97" s="58">
        <v>141.34409068810265</v>
      </c>
      <c r="T97" s="58">
        <v>136.92084661808815</v>
      </c>
      <c r="U97" s="58">
        <v>148.49779172296502</v>
      </c>
      <c r="V97" s="58">
        <v>160.10308376054246</v>
      </c>
      <c r="W97" s="58">
        <v>169.24321309917013</v>
      </c>
      <c r="X97" s="58">
        <v>173.86603509032525</v>
      </c>
      <c r="Y97" s="58">
        <v>169.79245090613932</v>
      </c>
      <c r="Z97" s="58">
        <v>171.90274514531274</v>
      </c>
      <c r="AA97" s="58">
        <v>166.88218105576755</v>
      </c>
      <c r="AB97" s="58">
        <v>151.43526000141017</v>
      </c>
      <c r="AC97" s="58">
        <v>149.81473535646407</v>
      </c>
      <c r="AD97" s="58">
        <v>163.65903705746001</v>
      </c>
      <c r="AE97" s="58">
        <v>177.92744223899291</v>
      </c>
      <c r="AF97" s="58">
        <v>185.17414952527582</v>
      </c>
      <c r="AG97" s="58">
        <v>178.28645647145521</v>
      </c>
      <c r="AH97" s="58">
        <v>174.03664232247655</v>
      </c>
      <c r="AI97" s="58">
        <v>166.06386323167004</v>
      </c>
      <c r="AJ97" s="58">
        <v>163.45737468727776</v>
      </c>
      <c r="AK97" s="58">
        <v>168.6662033588691</v>
      </c>
      <c r="AL97" s="58">
        <v>169.33092412026258</v>
      </c>
      <c r="AM97" s="58">
        <v>163.31912356794527</v>
      </c>
      <c r="AN97" s="58">
        <v>169.38166025526354</v>
      </c>
      <c r="AO97" s="58">
        <v>173.44445874888891</v>
      </c>
      <c r="AP97" s="58">
        <v>183.65218332388696</v>
      </c>
      <c r="AQ97" s="58">
        <v>189.10281463354423</v>
      </c>
      <c r="AR97" s="58">
        <v>198.80454416518558</v>
      </c>
      <c r="AS97" s="58">
        <v>200.6763105496282</v>
      </c>
      <c r="AT97" s="58">
        <v>210.34760378366408</v>
      </c>
      <c r="AU97" s="58">
        <v>216.77141811112156</v>
      </c>
      <c r="AV97" s="58">
        <v>237.37534294909014</v>
      </c>
      <c r="AW97" s="58">
        <v>277.31662120913137</v>
      </c>
      <c r="AX97" s="58">
        <v>290.49416525633274</v>
      </c>
      <c r="AY97" s="58">
        <v>318.78778380590131</v>
      </c>
      <c r="AZ97" s="58">
        <v>344.94608569666565</v>
      </c>
      <c r="BA97" s="58">
        <v>370.07462505366101</v>
      </c>
      <c r="BB97" s="58">
        <v>377.34216392081777</v>
      </c>
      <c r="BC97" s="58">
        <v>394.7172381874679</v>
      </c>
      <c r="BD97" s="58">
        <v>418.85471395557863</v>
      </c>
      <c r="BE97" s="58">
        <v>455.54031680738683</v>
      </c>
      <c r="BF97" s="58">
        <v>487.83112615556081</v>
      </c>
      <c r="BG97" s="58">
        <v>518.66236416428217</v>
      </c>
      <c r="BH97" s="58">
        <v>516.67075078851281</v>
      </c>
      <c r="BI97" s="58">
        <v>479.18175823957728</v>
      </c>
      <c r="BJ97" s="58">
        <v>456.65753784966643</v>
      </c>
      <c r="BK97" s="58">
        <v>446.15935168869458</v>
      </c>
      <c r="BL97" s="58">
        <v>439.50488561437845</v>
      </c>
      <c r="BM97" s="58">
        <v>447.50527557195556</v>
      </c>
      <c r="BN97" s="58">
        <v>461.57825791219818</v>
      </c>
      <c r="BO97" s="58">
        <v>491.86352127631812</v>
      </c>
      <c r="BP97" s="58">
        <v>523.75707923476455</v>
      </c>
      <c r="BQ97" s="58">
        <v>557.0195333936565</v>
      </c>
      <c r="BR97" s="58">
        <v>585.45402657731142</v>
      </c>
    </row>
    <row r="98" spans="10:74">
      <c r="J98" s="58" t="s">
        <v>99</v>
      </c>
      <c r="L98" s="58">
        <v>100</v>
      </c>
      <c r="M98" s="58">
        <v>103.8098945769423</v>
      </c>
      <c r="N98" s="58">
        <v>109.20587836881562</v>
      </c>
      <c r="O98" s="58">
        <v>115.68282581929593</v>
      </c>
      <c r="P98" s="58">
        <v>131.48131478514574</v>
      </c>
      <c r="Q98" s="58">
        <v>135.54625030029578</v>
      </c>
      <c r="R98" s="58">
        <v>141.30626938654797</v>
      </c>
      <c r="S98" s="58">
        <v>141.2095057753553</v>
      </c>
      <c r="T98" s="58">
        <v>151.61088988638085</v>
      </c>
      <c r="U98" s="58">
        <v>159.25138564628242</v>
      </c>
      <c r="V98" s="58">
        <v>182.97096774680176</v>
      </c>
      <c r="W98" s="58">
        <v>197.04045717539589</v>
      </c>
      <c r="X98" s="58">
        <v>219.72153389433439</v>
      </c>
      <c r="Y98" s="58">
        <v>245.17072057767342</v>
      </c>
      <c r="Z98" s="58">
        <v>297.60539156781351</v>
      </c>
      <c r="AA98" s="58">
        <v>308.37182439367439</v>
      </c>
      <c r="AB98" s="58">
        <v>330.53230150109283</v>
      </c>
      <c r="AC98" s="58">
        <v>360.87495408358046</v>
      </c>
      <c r="AD98" s="58">
        <v>377.07912090769833</v>
      </c>
      <c r="AE98" s="58">
        <v>389.10749351537947</v>
      </c>
      <c r="AF98" s="58">
        <v>400.32509234583301</v>
      </c>
      <c r="AG98" s="58">
        <v>399.83026412276769</v>
      </c>
      <c r="AH98" s="58">
        <v>360.99949629384355</v>
      </c>
      <c r="AI98" s="58">
        <v>348.72254442163506</v>
      </c>
      <c r="AJ98" s="58">
        <v>356.54901757523334</v>
      </c>
      <c r="AK98" s="58">
        <v>367.91230387061495</v>
      </c>
      <c r="AL98" s="58">
        <v>406.76086534575745</v>
      </c>
      <c r="AM98" s="58">
        <v>444.09805631872888</v>
      </c>
      <c r="AN98" s="58">
        <v>465.24736496276688</v>
      </c>
      <c r="AO98" s="58">
        <v>508.37689356530183</v>
      </c>
      <c r="AP98" s="58">
        <v>552.65315017975615</v>
      </c>
      <c r="AQ98" s="58">
        <v>593.4131869523485</v>
      </c>
      <c r="AR98" s="58">
        <v>639.64786243180299</v>
      </c>
      <c r="AS98" s="58">
        <v>683.37285779901447</v>
      </c>
      <c r="AT98" s="58">
        <v>728.94441001242956</v>
      </c>
      <c r="AU98" s="58">
        <v>765.78096339827209</v>
      </c>
      <c r="AV98" s="58">
        <v>782.7967788056261</v>
      </c>
      <c r="AW98" s="58">
        <v>790.83965367327107</v>
      </c>
      <c r="AX98" s="58">
        <v>827.56683191946536</v>
      </c>
      <c r="AY98" s="58">
        <v>906.2591474474599</v>
      </c>
      <c r="AZ98" s="58">
        <v>974.3779179935126</v>
      </c>
      <c r="BA98" s="58">
        <v>1039.5267203762814</v>
      </c>
      <c r="BB98" s="58">
        <v>1090.947360871033</v>
      </c>
      <c r="BC98" s="58">
        <v>1098.4346365963522</v>
      </c>
      <c r="BD98" s="58">
        <v>1131.302651036282</v>
      </c>
      <c r="BE98" s="58">
        <v>1163.4878645773611</v>
      </c>
      <c r="BF98" s="58">
        <v>1225.9120915899259</v>
      </c>
      <c r="BG98" s="58">
        <v>1300.9771924460113</v>
      </c>
      <c r="BH98" s="58">
        <v>1347.2027204366436</v>
      </c>
      <c r="BI98" s="58">
        <v>1383.8391580294649</v>
      </c>
      <c r="BJ98" s="58">
        <v>1396.7933436548783</v>
      </c>
      <c r="BK98" s="58">
        <v>1412.8486937042856</v>
      </c>
      <c r="BL98" s="58">
        <v>1432.284535952359</v>
      </c>
      <c r="BM98" s="58">
        <v>1467.0246155056766</v>
      </c>
      <c r="BN98" s="58">
        <v>1545.9205704134349</v>
      </c>
      <c r="BO98" s="58">
        <v>1610.625972756905</v>
      </c>
      <c r="BP98" s="58">
        <v>1673.9927904240685</v>
      </c>
      <c r="BQ98" s="58">
        <v>1753.2505720024685</v>
      </c>
      <c r="BR98" s="58">
        <v>1822.6040480698241</v>
      </c>
    </row>
    <row r="99" spans="10:74">
      <c r="J99" s="58" t="s">
        <v>102</v>
      </c>
      <c r="L99" s="58">
        <v>100</v>
      </c>
      <c r="M99" s="58">
        <v>111.57718005587365</v>
      </c>
      <c r="N99" s="58">
        <v>120.36000838585062</v>
      </c>
      <c r="O99" s="58">
        <v>130.29820632639095</v>
      </c>
      <c r="P99" s="58">
        <v>146.7015693484399</v>
      </c>
      <c r="Q99" s="58">
        <v>158.88211427933203</v>
      </c>
      <c r="R99" s="58">
        <v>169.02459209618914</v>
      </c>
      <c r="S99" s="58">
        <v>179.19674062245917</v>
      </c>
      <c r="T99" s="58">
        <v>197.19958792919144</v>
      </c>
      <c r="U99" s="58">
        <v>213.99070300943202</v>
      </c>
      <c r="V99" s="58">
        <v>234.62928259829627</v>
      </c>
      <c r="W99" s="58">
        <v>254.97570198862061</v>
      </c>
      <c r="X99" s="58">
        <v>268.6410248664738</v>
      </c>
      <c r="Y99" s="58">
        <v>302.42539937648468</v>
      </c>
      <c r="Z99" s="58">
        <v>346.06975405898089</v>
      </c>
      <c r="AA99" s="58">
        <v>360.46323478152755</v>
      </c>
      <c r="AB99" s="58">
        <v>390.24314315833789</v>
      </c>
      <c r="AC99" s="58">
        <v>421.67638863068379</v>
      </c>
      <c r="AD99" s="58">
        <v>446.46339611843655</v>
      </c>
      <c r="AE99" s="58">
        <v>461.79402559515847</v>
      </c>
      <c r="AF99" s="58">
        <v>456.52763045878589</v>
      </c>
      <c r="AG99" s="58">
        <v>434.76048419427497</v>
      </c>
      <c r="AH99" s="58">
        <v>448.67373109753714</v>
      </c>
      <c r="AI99" s="58">
        <v>456.01269563678841</v>
      </c>
      <c r="AJ99" s="58">
        <v>446.35687517350073</v>
      </c>
      <c r="AK99" s="58">
        <v>455.13295590673374</v>
      </c>
      <c r="AL99" s="58">
        <v>496.16747333549677</v>
      </c>
      <c r="AM99" s="58">
        <v>531.46138847251689</v>
      </c>
      <c r="AN99" s="58">
        <v>542.11450973763692</v>
      </c>
      <c r="AO99" s="58">
        <v>552.79669667223652</v>
      </c>
      <c r="AP99" s="58">
        <v>579.37223204691077</v>
      </c>
      <c r="AQ99" s="58">
        <v>596.84980791061992</v>
      </c>
      <c r="AR99" s="58">
        <v>624.4227213255582</v>
      </c>
      <c r="AS99" s="58">
        <v>660.80351488661961</v>
      </c>
      <c r="AT99" s="58">
        <v>667.92353797686269</v>
      </c>
      <c r="AU99" s="58">
        <v>701.0108348909838</v>
      </c>
      <c r="AV99" s="58">
        <v>704.24016388979976</v>
      </c>
      <c r="AW99" s="58">
        <v>706.70591037972713</v>
      </c>
      <c r="AX99" s="58">
        <v>741.26938424195566</v>
      </c>
      <c r="AY99" s="58">
        <v>787.98693500146703</v>
      </c>
      <c r="AZ99" s="58">
        <v>832.9989955823595</v>
      </c>
      <c r="BA99" s="58">
        <v>835.7065871924159</v>
      </c>
      <c r="BB99" s="58">
        <v>845.01388995056868</v>
      </c>
      <c r="BC99" s="58">
        <v>848.9137633234634</v>
      </c>
      <c r="BD99" s="58">
        <v>849.45142243365535</v>
      </c>
      <c r="BE99" s="58">
        <v>850.37273698871195</v>
      </c>
      <c r="BF99" s="58">
        <v>864.40914821765318</v>
      </c>
      <c r="BG99" s="58">
        <v>899.85644471944033</v>
      </c>
      <c r="BH99" s="58">
        <v>932.49563454191559</v>
      </c>
      <c r="BI99" s="58">
        <v>937.27768066652413</v>
      </c>
      <c r="BJ99" s="58">
        <v>927.20605678187337</v>
      </c>
      <c r="BK99" s="58">
        <v>927.5669458307359</v>
      </c>
      <c r="BL99" s="58">
        <v>914.25450280087875</v>
      </c>
      <c r="BM99" s="58">
        <v>893.64169054110835</v>
      </c>
      <c r="BN99" s="58">
        <v>900.38130020332812</v>
      </c>
      <c r="BO99" s="58">
        <v>904.2277873908422</v>
      </c>
      <c r="BP99" s="58">
        <v>931.50955214374278</v>
      </c>
      <c r="BQ99" s="58">
        <v>953.91240661393294</v>
      </c>
      <c r="BR99" s="58">
        <v>987.1986234999506</v>
      </c>
    </row>
    <row r="100" spans="10:74">
      <c r="J100" s="58" t="s">
        <v>105</v>
      </c>
      <c r="L100" s="58">
        <v>100</v>
      </c>
      <c r="M100" s="58">
        <v>107.40064986994486</v>
      </c>
      <c r="N100" s="58">
        <v>111.28929187858235</v>
      </c>
      <c r="O100" s="58">
        <v>119.7774336036375</v>
      </c>
      <c r="P100" s="58">
        <v>127.54545167104065</v>
      </c>
      <c r="Q100" s="58">
        <v>136.5987490675617</v>
      </c>
      <c r="R100" s="58">
        <v>142.48566355399544</v>
      </c>
      <c r="S100" s="58">
        <v>157.81702447816366</v>
      </c>
      <c r="T100" s="58">
        <v>167.69566200624865</v>
      </c>
      <c r="U100" s="58">
        <v>173.19481074591738</v>
      </c>
      <c r="V100" s="58">
        <v>192.49115668652863</v>
      </c>
      <c r="W100" s="58">
        <v>197.77755821267453</v>
      </c>
      <c r="X100" s="58">
        <v>202.81583812883571</v>
      </c>
      <c r="Y100" s="58">
        <v>213.78219200118579</v>
      </c>
      <c r="Z100" s="58">
        <v>225.16317683568553</v>
      </c>
      <c r="AA100" s="58">
        <v>237.45177448879667</v>
      </c>
      <c r="AB100" s="58">
        <v>215.12784847528084</v>
      </c>
      <c r="AC100" s="58">
        <v>153.7333355452904</v>
      </c>
      <c r="AD100" s="58">
        <v>116.28271878917394</v>
      </c>
      <c r="AE100" s="58">
        <v>94.153974792438191</v>
      </c>
      <c r="AF100" s="58">
        <v>99.485059804896053</v>
      </c>
      <c r="AG100" s="58">
        <v>104.24193949140503</v>
      </c>
      <c r="AH100" s="58">
        <v>93.421546032796499</v>
      </c>
      <c r="AI100" s="58">
        <v>70.906721700462725</v>
      </c>
      <c r="AJ100" s="58">
        <v>52.835950041033193</v>
      </c>
      <c r="AK100" s="58">
        <v>47.260735084557687</v>
      </c>
      <c r="AL100" s="58">
        <v>44.691270677607839</v>
      </c>
      <c r="AM100" s="58">
        <v>43.376188835926378</v>
      </c>
      <c r="AN100" s="58">
        <v>43.87224933155651</v>
      </c>
      <c r="AO100" s="58">
        <v>46.37654746777369</v>
      </c>
      <c r="AP100" s="58">
        <v>46.686786398036638</v>
      </c>
      <c r="AQ100" s="58">
        <v>50.729308426560443</v>
      </c>
      <c r="AR100" s="58">
        <v>55.891627114970717</v>
      </c>
      <c r="AS100" s="58">
        <v>51.927032440706093</v>
      </c>
      <c r="AT100" s="58">
        <v>48.830754522733848</v>
      </c>
      <c r="AU100" s="58">
        <v>51.417189662335687</v>
      </c>
      <c r="AV100" s="58">
        <v>53.758147873679128</v>
      </c>
      <c r="AW100" s="58">
        <v>56.46845449440206</v>
      </c>
      <c r="AX100" s="58">
        <v>59.446221164166623</v>
      </c>
      <c r="AY100" s="58">
        <v>62.916145900106613</v>
      </c>
      <c r="AZ100" s="58">
        <v>66.28321227475034</v>
      </c>
      <c r="BA100" s="58">
        <v>67.157621722794858</v>
      </c>
      <c r="BB100" s="58">
        <v>67.755382630551622</v>
      </c>
      <c r="BC100" s="58">
        <v>67.272310164491529</v>
      </c>
      <c r="BD100" s="58">
        <v>67.676775765030072</v>
      </c>
      <c r="BE100" s="58">
        <v>69.384705133701246</v>
      </c>
      <c r="BF100" s="58">
        <v>69.206354414456129</v>
      </c>
      <c r="BG100" s="58">
        <v>70.334294865470284</v>
      </c>
      <c r="BH100" s="58">
        <v>70.725594758148077</v>
      </c>
      <c r="BI100" s="58">
        <v>71.35789270492846</v>
      </c>
      <c r="BJ100" s="58">
        <v>71.402745360549275</v>
      </c>
      <c r="BK100" s="58">
        <v>66.331626964065208</v>
      </c>
      <c r="BL100" s="58">
        <v>59.548152251907666</v>
      </c>
      <c r="BM100" s="58">
        <v>60.054979660514391</v>
      </c>
      <c r="BN100" s="58">
        <v>60.302920537875529</v>
      </c>
      <c r="BO100" s="58">
        <v>61.670421526515845</v>
      </c>
      <c r="BP100" s="58">
        <v>63.814940723719801</v>
      </c>
      <c r="BQ100" s="58">
        <v>66.154876237393722</v>
      </c>
      <c r="BR100" s="58">
        <v>68.644366052416785</v>
      </c>
    </row>
    <row r="101" spans="10:74">
      <c r="J101" s="334" t="s">
        <v>1133</v>
      </c>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row>
    <row r="102" spans="10:74">
      <c r="J102" s="336" t="s">
        <v>1124</v>
      </c>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row>
    <row r="103" spans="10:74">
      <c r="J103" s="333" t="s">
        <v>1125</v>
      </c>
      <c r="K103" s="337">
        <f>COUNTIF(L106:BR114,"&lt;0")</f>
        <v>23</v>
      </c>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row>
    <row r="104" spans="10:74">
      <c r="J104" s="336"/>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row>
    <row r="105" spans="10:74">
      <c r="J105" s="336"/>
      <c r="K105" s="333"/>
      <c r="L105" s="333">
        <f t="shared" ref="L105:AQ105" si="70">L$1</f>
        <v>1960</v>
      </c>
      <c r="M105" s="333">
        <f t="shared" si="70"/>
        <v>1961</v>
      </c>
      <c r="N105" s="333">
        <f t="shared" si="70"/>
        <v>1962</v>
      </c>
      <c r="O105" s="333">
        <f t="shared" si="70"/>
        <v>1963</v>
      </c>
      <c r="P105" s="333">
        <f t="shared" si="70"/>
        <v>1964</v>
      </c>
      <c r="Q105" s="333">
        <f t="shared" si="70"/>
        <v>1965</v>
      </c>
      <c r="R105" s="333">
        <f t="shared" si="70"/>
        <v>1966</v>
      </c>
      <c r="S105" s="333">
        <f t="shared" si="70"/>
        <v>1967</v>
      </c>
      <c r="T105" s="333">
        <f t="shared" si="70"/>
        <v>1968</v>
      </c>
      <c r="U105" s="333">
        <f t="shared" si="70"/>
        <v>1969</v>
      </c>
      <c r="V105" s="333">
        <f t="shared" si="70"/>
        <v>1970</v>
      </c>
      <c r="W105" s="333">
        <f t="shared" si="70"/>
        <v>1971</v>
      </c>
      <c r="X105" s="333">
        <f t="shared" si="70"/>
        <v>1972</v>
      </c>
      <c r="Y105" s="333">
        <f t="shared" si="70"/>
        <v>1973</v>
      </c>
      <c r="Z105" s="333">
        <f t="shared" si="70"/>
        <v>1974</v>
      </c>
      <c r="AA105" s="333">
        <f t="shared" si="70"/>
        <v>1975</v>
      </c>
      <c r="AB105" s="333">
        <f t="shared" si="70"/>
        <v>1976</v>
      </c>
      <c r="AC105" s="333">
        <f t="shared" si="70"/>
        <v>1977</v>
      </c>
      <c r="AD105" s="333">
        <f t="shared" si="70"/>
        <v>1978</v>
      </c>
      <c r="AE105" s="333">
        <f t="shared" si="70"/>
        <v>1979</v>
      </c>
      <c r="AF105" s="333">
        <f t="shared" si="70"/>
        <v>1980</v>
      </c>
      <c r="AG105" s="333">
        <f t="shared" si="70"/>
        <v>1981</v>
      </c>
      <c r="AH105" s="333">
        <f t="shared" si="70"/>
        <v>1982</v>
      </c>
      <c r="AI105" s="333">
        <f t="shared" si="70"/>
        <v>1983</v>
      </c>
      <c r="AJ105" s="333">
        <f t="shared" si="70"/>
        <v>1984</v>
      </c>
      <c r="AK105" s="333">
        <f t="shared" si="70"/>
        <v>1985</v>
      </c>
      <c r="AL105" s="333">
        <f t="shared" si="70"/>
        <v>1986</v>
      </c>
      <c r="AM105" s="333">
        <f t="shared" si="70"/>
        <v>1987</v>
      </c>
      <c r="AN105" s="333">
        <f t="shared" si="70"/>
        <v>1988</v>
      </c>
      <c r="AO105" s="333">
        <f t="shared" si="70"/>
        <v>1989</v>
      </c>
      <c r="AP105" s="333">
        <f t="shared" si="70"/>
        <v>1990</v>
      </c>
      <c r="AQ105" s="333">
        <f t="shared" si="70"/>
        <v>1991</v>
      </c>
      <c r="AR105" s="333">
        <f t="shared" ref="AR105:BR105" si="71">AR$1</f>
        <v>1992</v>
      </c>
      <c r="AS105" s="333">
        <f t="shared" si="71"/>
        <v>1993</v>
      </c>
      <c r="AT105" s="333">
        <f t="shared" si="71"/>
        <v>1994</v>
      </c>
      <c r="AU105" s="333">
        <f t="shared" si="71"/>
        <v>1995</v>
      </c>
      <c r="AV105" s="333">
        <f t="shared" si="71"/>
        <v>1996</v>
      </c>
      <c r="AW105" s="333">
        <f t="shared" si="71"/>
        <v>1997</v>
      </c>
      <c r="AX105" s="333">
        <f t="shared" si="71"/>
        <v>1998</v>
      </c>
      <c r="AY105" s="333">
        <f t="shared" si="71"/>
        <v>1999</v>
      </c>
      <c r="AZ105" s="333">
        <f t="shared" si="71"/>
        <v>2000</v>
      </c>
      <c r="BA105" s="333">
        <f t="shared" si="71"/>
        <v>2001</v>
      </c>
      <c r="BB105" s="333">
        <f t="shared" si="71"/>
        <v>2002</v>
      </c>
      <c r="BC105" s="333">
        <f t="shared" si="71"/>
        <v>2003</v>
      </c>
      <c r="BD105" s="333">
        <f t="shared" si="71"/>
        <v>2004</v>
      </c>
      <c r="BE105" s="333">
        <f t="shared" si="71"/>
        <v>2005</v>
      </c>
      <c r="BF105" s="333">
        <f t="shared" si="71"/>
        <v>2006</v>
      </c>
      <c r="BG105" s="333">
        <f t="shared" si="71"/>
        <v>2007</v>
      </c>
      <c r="BH105" s="333">
        <f t="shared" si="71"/>
        <v>2008</v>
      </c>
      <c r="BI105" s="333">
        <f t="shared" si="71"/>
        <v>2009</v>
      </c>
      <c r="BJ105" s="333">
        <f t="shared" si="71"/>
        <v>2010</v>
      </c>
      <c r="BK105" s="333">
        <f t="shared" si="71"/>
        <v>2011</v>
      </c>
      <c r="BL105" s="333">
        <f t="shared" si="71"/>
        <v>2012</v>
      </c>
      <c r="BM105" s="333">
        <f t="shared" si="71"/>
        <v>2013</v>
      </c>
      <c r="BN105" s="333">
        <f t="shared" si="71"/>
        <v>2014</v>
      </c>
      <c r="BO105" s="333">
        <f t="shared" si="71"/>
        <v>2015</v>
      </c>
      <c r="BP105" s="333">
        <f t="shared" si="71"/>
        <v>2016</v>
      </c>
      <c r="BQ105" s="333">
        <f t="shared" si="71"/>
        <v>2017</v>
      </c>
      <c r="BR105" s="333">
        <f t="shared" si="71"/>
        <v>2018</v>
      </c>
    </row>
    <row r="106" spans="10:74">
      <c r="J106" s="333"/>
      <c r="K106" s="333" t="str">
        <f t="shared" ref="K106:K114" si="72">J92</f>
        <v>Austria</v>
      </c>
      <c r="L106" s="338"/>
      <c r="M106" s="338" t="str">
        <f t="shared" ref="M106:AR106" si="73">IF(IFERROR(IF(M$39=1,MIN(M92:S92)/MAX(L92:M92)*100-100,""),"")&gt;-0.5,"",IFERROR(IF(M$39=1,MIN(M92:S92)/MAX(L92:M92)*100-100,""),""))</f>
        <v/>
      </c>
      <c r="N106" s="338" t="str">
        <f t="shared" si="73"/>
        <v/>
      </c>
      <c r="O106" s="338" t="str">
        <f t="shared" si="73"/>
        <v/>
      </c>
      <c r="P106" s="338" t="str">
        <f t="shared" si="73"/>
        <v/>
      </c>
      <c r="Q106" s="338" t="str">
        <f t="shared" si="73"/>
        <v/>
      </c>
      <c r="R106" s="338" t="str">
        <f t="shared" si="73"/>
        <v/>
      </c>
      <c r="S106" s="338" t="str">
        <f t="shared" si="73"/>
        <v/>
      </c>
      <c r="T106" s="338" t="str">
        <f t="shared" si="73"/>
        <v/>
      </c>
      <c r="U106" s="338" t="str">
        <f t="shared" si="73"/>
        <v/>
      </c>
      <c r="V106" s="338" t="str">
        <f t="shared" si="73"/>
        <v/>
      </c>
      <c r="W106" s="338" t="str">
        <f t="shared" si="73"/>
        <v/>
      </c>
      <c r="X106" s="338" t="str">
        <f t="shared" si="73"/>
        <v/>
      </c>
      <c r="Y106" s="338" t="str">
        <f t="shared" si="73"/>
        <v/>
      </c>
      <c r="Z106" s="338" t="str">
        <f t="shared" si="73"/>
        <v/>
      </c>
      <c r="AA106" s="338" t="str">
        <f t="shared" si="73"/>
        <v/>
      </c>
      <c r="AB106" s="338" t="str">
        <f t="shared" si="73"/>
        <v/>
      </c>
      <c r="AC106" s="338" t="str">
        <f t="shared" si="73"/>
        <v/>
      </c>
      <c r="AD106" s="338" t="str">
        <f t="shared" si="73"/>
        <v/>
      </c>
      <c r="AE106" s="338" t="str">
        <f t="shared" si="73"/>
        <v/>
      </c>
      <c r="AF106" s="338" t="str">
        <f t="shared" si="73"/>
        <v/>
      </c>
      <c r="AG106" s="338" t="str">
        <f t="shared" si="73"/>
        <v/>
      </c>
      <c r="AH106" s="338" t="str">
        <f t="shared" si="73"/>
        <v/>
      </c>
      <c r="AI106" s="338" t="str">
        <f t="shared" si="73"/>
        <v/>
      </c>
      <c r="AJ106" s="338" t="str">
        <f t="shared" si="73"/>
        <v/>
      </c>
      <c r="AK106" s="338" t="str">
        <f t="shared" si="73"/>
        <v/>
      </c>
      <c r="AL106" s="338" t="str">
        <f t="shared" si="73"/>
        <v/>
      </c>
      <c r="AM106" s="338" t="str">
        <f t="shared" si="73"/>
        <v/>
      </c>
      <c r="AN106" s="338" t="str">
        <f t="shared" si="73"/>
        <v/>
      </c>
      <c r="AO106" s="338" t="str">
        <f t="shared" si="73"/>
        <v/>
      </c>
      <c r="AP106" s="338" t="str">
        <f t="shared" si="73"/>
        <v/>
      </c>
      <c r="AQ106" s="338" t="str">
        <f t="shared" si="73"/>
        <v/>
      </c>
      <c r="AR106" s="338" t="str">
        <f t="shared" si="73"/>
        <v/>
      </c>
      <c r="AS106" s="338" t="str">
        <f t="shared" ref="AS106:BK106" si="74">IF(IFERROR(IF(AS$39=1,MIN(AS92:AY92)/MAX(AR92:AS92)*100-100,""),"")&gt;-0.5,"",IFERROR(IF(AS$39=1,MIN(AS92:AY92)/MAX(AR92:AS92)*100-100,""),""))</f>
        <v/>
      </c>
      <c r="AT106" s="338" t="str">
        <f t="shared" si="74"/>
        <v/>
      </c>
      <c r="AU106" s="338" t="str">
        <f t="shared" si="74"/>
        <v/>
      </c>
      <c r="AV106" s="338" t="str">
        <f t="shared" si="74"/>
        <v/>
      </c>
      <c r="AW106" s="338" t="str">
        <f t="shared" si="74"/>
        <v/>
      </c>
      <c r="AX106" s="338" t="str">
        <f t="shared" si="74"/>
        <v/>
      </c>
      <c r="AY106" s="338" t="str">
        <f t="shared" si="74"/>
        <v/>
      </c>
      <c r="AZ106" s="338" t="str">
        <f t="shared" si="74"/>
        <v/>
      </c>
      <c r="BA106" s="338" t="str">
        <f t="shared" si="74"/>
        <v/>
      </c>
      <c r="BB106" s="338" t="str">
        <f t="shared" si="74"/>
        <v/>
      </c>
      <c r="BC106" s="338" t="str">
        <f t="shared" si="74"/>
        <v/>
      </c>
      <c r="BD106" s="338" t="str">
        <f t="shared" si="74"/>
        <v/>
      </c>
      <c r="BE106" s="338" t="str">
        <f t="shared" si="74"/>
        <v/>
      </c>
      <c r="BF106" s="338" t="str">
        <f t="shared" si="74"/>
        <v/>
      </c>
      <c r="BG106" s="338" t="str">
        <f t="shared" si="74"/>
        <v/>
      </c>
      <c r="BH106" s="338" t="str">
        <f t="shared" si="74"/>
        <v/>
      </c>
      <c r="BI106" s="338" t="str">
        <f t="shared" si="74"/>
        <v/>
      </c>
      <c r="BJ106" s="338" t="str">
        <f t="shared" si="74"/>
        <v/>
      </c>
      <c r="BK106" s="338" t="str">
        <f t="shared" si="74"/>
        <v/>
      </c>
      <c r="BL106" s="338" t="str">
        <f t="shared" ref="BL106:BP106" si="75">IF(IFERROR(IF(BL$39=1,MIN(BL92:BR92)/MAX(BK92:BL92)*100-100,""),"")&gt;-0.5,"",IFERROR(IF(BL$39=1,MIN(BL92:BR92)/MAX(BK92:BL92)*100-100,""),""))</f>
        <v/>
      </c>
      <c r="BM106" s="338" t="str">
        <f t="shared" si="75"/>
        <v/>
      </c>
      <c r="BN106" s="338" t="str">
        <f t="shared" si="75"/>
        <v/>
      </c>
      <c r="BO106" s="338" t="str">
        <f t="shared" si="75"/>
        <v/>
      </c>
      <c r="BP106" s="338" t="str">
        <f t="shared" si="75"/>
        <v/>
      </c>
      <c r="BQ106" s="338" t="str">
        <f>IF(IFERROR(IF(BQ$39=1,MIN(BQ178:BW178)/MAX(BP92:BQ92)*100-100,""),"")&gt;-0.5,"",IFERROR(IF(BQ$39=1,MIN(BQ178:BW178)/MAX(BP92:BQ92)*100-100,""),""))</f>
        <v/>
      </c>
      <c r="BR106" s="338" t="str">
        <f>IF(IFERROR(IF(BR$39=1,MIN(BR178:BX178)/MAX(BQ92:BR92)*100-100,""),"")&gt;-0.5,"",IFERROR(IF(BR$39=1,MIN(BR178:BX178)/MAX(BQ92:BR92)*100-100,""),""))</f>
        <v/>
      </c>
    </row>
    <row r="107" spans="10:74">
      <c r="J107" s="333"/>
      <c r="K107" s="333" t="str">
        <f t="shared" si="72"/>
        <v>Belgium</v>
      </c>
      <c r="L107" s="338"/>
      <c r="M107" s="338" t="str">
        <f t="shared" ref="M107:AR107" si="76">IF(IFERROR(IF(M$40=1,MIN(M93:S93)/MAX(L93:M93)*100-100,""),"")&gt;-0.5,"",IFERROR(IF(M$40=1,MIN(M93:S93)/MAX(L93:M93)*100-100,""),""))</f>
        <v/>
      </c>
      <c r="N107" s="338" t="str">
        <f t="shared" si="76"/>
        <v/>
      </c>
      <c r="O107" s="338" t="str">
        <f t="shared" si="76"/>
        <v/>
      </c>
      <c r="P107" s="338" t="str">
        <f t="shared" si="76"/>
        <v/>
      </c>
      <c r="Q107" s="338" t="str">
        <f t="shared" si="76"/>
        <v/>
      </c>
      <c r="R107" s="338" t="str">
        <f t="shared" si="76"/>
        <v/>
      </c>
      <c r="S107" s="338" t="str">
        <f t="shared" si="76"/>
        <v/>
      </c>
      <c r="T107" s="338" t="str">
        <f t="shared" si="76"/>
        <v/>
      </c>
      <c r="U107" s="338" t="str">
        <f t="shared" si="76"/>
        <v/>
      </c>
      <c r="V107" s="338" t="str">
        <f t="shared" si="76"/>
        <v/>
      </c>
      <c r="W107" s="338" t="str">
        <f t="shared" si="76"/>
        <v/>
      </c>
      <c r="X107" s="338" t="str">
        <f t="shared" si="76"/>
        <v/>
      </c>
      <c r="Y107" s="338" t="str">
        <f t="shared" si="76"/>
        <v/>
      </c>
      <c r="Z107" s="338" t="str">
        <f t="shared" si="76"/>
        <v/>
      </c>
      <c r="AA107" s="338" t="str">
        <f t="shared" si="76"/>
        <v/>
      </c>
      <c r="AB107" s="338" t="str">
        <f t="shared" si="76"/>
        <v/>
      </c>
      <c r="AC107" s="338" t="str">
        <f t="shared" si="76"/>
        <v/>
      </c>
      <c r="AD107" s="338" t="str">
        <f t="shared" si="76"/>
        <v/>
      </c>
      <c r="AE107" s="338" t="str">
        <f t="shared" si="76"/>
        <v/>
      </c>
      <c r="AF107" s="338" t="str">
        <f t="shared" si="76"/>
        <v/>
      </c>
      <c r="AG107" s="338">
        <f t="shared" si="76"/>
        <v>-18.363874768123111</v>
      </c>
      <c r="AH107" s="338" t="str">
        <f t="shared" si="76"/>
        <v/>
      </c>
      <c r="AI107" s="338" t="str">
        <f t="shared" si="76"/>
        <v/>
      </c>
      <c r="AJ107" s="338" t="str">
        <f t="shared" si="76"/>
        <v/>
      </c>
      <c r="AK107" s="338" t="str">
        <f t="shared" si="76"/>
        <v/>
      </c>
      <c r="AL107" s="338" t="str">
        <f t="shared" si="76"/>
        <v/>
      </c>
      <c r="AM107" s="338" t="str">
        <f t="shared" si="76"/>
        <v/>
      </c>
      <c r="AN107" s="338" t="str">
        <f t="shared" si="76"/>
        <v/>
      </c>
      <c r="AO107" s="338" t="str">
        <f t="shared" si="76"/>
        <v/>
      </c>
      <c r="AP107" s="338" t="str">
        <f t="shared" si="76"/>
        <v/>
      </c>
      <c r="AQ107" s="338" t="str">
        <f t="shared" si="76"/>
        <v/>
      </c>
      <c r="AR107" s="338" t="str">
        <f t="shared" si="76"/>
        <v/>
      </c>
      <c r="AS107" s="338" t="str">
        <f t="shared" ref="AS107:BK107" si="77">IF(IFERROR(IF(AS$40=1,MIN(AS93:AY93)/MAX(AR93:AS93)*100-100,""),"")&gt;-0.5,"",IFERROR(IF(AS$40=1,MIN(AS93:AY93)/MAX(AR93:AS93)*100-100,""),""))</f>
        <v/>
      </c>
      <c r="AT107" s="338" t="str">
        <f t="shared" si="77"/>
        <v/>
      </c>
      <c r="AU107" s="338" t="str">
        <f t="shared" si="77"/>
        <v/>
      </c>
      <c r="AV107" s="338" t="str">
        <f t="shared" si="77"/>
        <v/>
      </c>
      <c r="AW107" s="338" t="str">
        <f t="shared" si="77"/>
        <v/>
      </c>
      <c r="AX107" s="338" t="str">
        <f t="shared" si="77"/>
        <v/>
      </c>
      <c r="AY107" s="338" t="str">
        <f t="shared" si="77"/>
        <v/>
      </c>
      <c r="AZ107" s="338" t="str">
        <f t="shared" si="77"/>
        <v/>
      </c>
      <c r="BA107" s="338" t="str">
        <f t="shared" si="77"/>
        <v/>
      </c>
      <c r="BB107" s="338" t="str">
        <f t="shared" si="77"/>
        <v/>
      </c>
      <c r="BC107" s="338" t="str">
        <f t="shared" si="77"/>
        <v/>
      </c>
      <c r="BD107" s="338" t="str">
        <f t="shared" si="77"/>
        <v/>
      </c>
      <c r="BE107" s="338" t="str">
        <f t="shared" si="77"/>
        <v/>
      </c>
      <c r="BF107" s="338" t="str">
        <f t="shared" si="77"/>
        <v/>
      </c>
      <c r="BG107" s="338" t="str">
        <f t="shared" si="77"/>
        <v/>
      </c>
      <c r="BH107" s="338" t="str">
        <f t="shared" si="77"/>
        <v/>
      </c>
      <c r="BI107" s="338" t="str">
        <f t="shared" si="77"/>
        <v/>
      </c>
      <c r="BJ107" s="338" t="str">
        <f t="shared" si="77"/>
        <v/>
      </c>
      <c r="BK107" s="338" t="str">
        <f t="shared" si="77"/>
        <v/>
      </c>
      <c r="BL107" s="338" t="str">
        <f t="shared" ref="BL107:BP107" si="78">IF(IFERROR(IF(BL$40=1,MIN(BL93:BR93)/MAX(BK93:BL93)*100-100,""),"")&gt;-0.5,"",IFERROR(IF(BL$40=1,MIN(BL93:BR93)/MAX(BK93:BL93)*100-100,""),""))</f>
        <v/>
      </c>
      <c r="BM107" s="338" t="str">
        <f t="shared" si="78"/>
        <v/>
      </c>
      <c r="BN107" s="338" t="str">
        <f t="shared" si="78"/>
        <v/>
      </c>
      <c r="BO107" s="338" t="str">
        <f t="shared" si="78"/>
        <v/>
      </c>
      <c r="BP107" s="338" t="str">
        <f t="shared" si="78"/>
        <v/>
      </c>
      <c r="BQ107" s="338" t="str">
        <f>IF(IFERROR(IF(BQ$40=1,MIN(BQ179:BW179)/MAX(BP93:BQ93)*100-100,""),"")&gt;-0.5,"",IFERROR(IF(BQ$40=1,MIN(BQ179:BW179)/MAX(BP93:BQ93)*100-100,""),""))</f>
        <v/>
      </c>
      <c r="BR107" s="338" t="str">
        <f>IF(IFERROR(IF(BR$40=1,MIN(BR179:BX179)/MAX(BQ93:BR93)*100-100,""),"")&gt;-0.5,"",IFERROR(IF(BR$40=1,MIN(BR179:BX179)/MAX(BQ93:BR93)*100-100,""),""))</f>
        <v/>
      </c>
    </row>
    <row r="108" spans="10:74">
      <c r="J108" s="333"/>
      <c r="K108" s="333" t="str">
        <f t="shared" si="72"/>
        <v>Denmark</v>
      </c>
      <c r="L108" s="338"/>
      <c r="M108" s="338" t="str">
        <f t="shared" ref="M108:AR108" si="79">IF(IFERROR(IF(M$41=1,MIN(M94:S94)/MAX(L94:M94)*100-100,""),"")&gt;-0.5,"",IFERROR(IF(M$41=1,MIN(M94:S94)/MAX(L94:M94)*100-100,""),""))</f>
        <v/>
      </c>
      <c r="N108" s="338" t="str">
        <f t="shared" si="79"/>
        <v/>
      </c>
      <c r="O108" s="338" t="str">
        <f t="shared" si="79"/>
        <v/>
      </c>
      <c r="P108" s="338" t="str">
        <f t="shared" si="79"/>
        <v/>
      </c>
      <c r="Q108" s="338" t="str">
        <f t="shared" si="79"/>
        <v/>
      </c>
      <c r="R108" s="338" t="str">
        <f t="shared" si="79"/>
        <v/>
      </c>
      <c r="S108" s="338" t="str">
        <f t="shared" si="79"/>
        <v/>
      </c>
      <c r="T108" s="338" t="str">
        <f t="shared" si="79"/>
        <v/>
      </c>
      <c r="U108" s="338" t="str">
        <f t="shared" si="79"/>
        <v/>
      </c>
      <c r="V108" s="338" t="str">
        <f t="shared" si="79"/>
        <v/>
      </c>
      <c r="W108" s="338" t="str">
        <f t="shared" si="79"/>
        <v/>
      </c>
      <c r="X108" s="338" t="str">
        <f t="shared" si="79"/>
        <v/>
      </c>
      <c r="Y108" s="338" t="str">
        <f t="shared" si="79"/>
        <v/>
      </c>
      <c r="Z108" s="338" t="str">
        <f t="shared" si="79"/>
        <v/>
      </c>
      <c r="AA108" s="338" t="str">
        <f t="shared" si="79"/>
        <v/>
      </c>
      <c r="AB108" s="338" t="str">
        <f t="shared" si="79"/>
        <v/>
      </c>
      <c r="AC108" s="338" t="str">
        <f t="shared" si="79"/>
        <v/>
      </c>
      <c r="AD108" s="338" t="str">
        <f t="shared" si="79"/>
        <v/>
      </c>
      <c r="AE108" s="338" t="str">
        <f t="shared" si="79"/>
        <v/>
      </c>
      <c r="AF108" s="338">
        <f t="shared" si="79"/>
        <v>-13.233881312640534</v>
      </c>
      <c r="AG108" s="338" t="str">
        <f t="shared" si="79"/>
        <v/>
      </c>
      <c r="AH108" s="338" t="str">
        <f t="shared" si="79"/>
        <v/>
      </c>
      <c r="AI108" s="338" t="str">
        <f t="shared" si="79"/>
        <v/>
      </c>
      <c r="AJ108" s="338" t="str">
        <f t="shared" si="79"/>
        <v/>
      </c>
      <c r="AK108" s="338" t="str">
        <f t="shared" si="79"/>
        <v/>
      </c>
      <c r="AL108" s="338" t="str">
        <f t="shared" si="79"/>
        <v/>
      </c>
      <c r="AM108" s="338" t="str">
        <f t="shared" si="79"/>
        <v/>
      </c>
      <c r="AN108" s="338">
        <f t="shared" si="79"/>
        <v>-1.7388313550314791</v>
      </c>
      <c r="AO108" s="338" t="str">
        <f t="shared" si="79"/>
        <v/>
      </c>
      <c r="AP108" s="338" t="str">
        <f t="shared" si="79"/>
        <v/>
      </c>
      <c r="AQ108" s="338" t="str">
        <f t="shared" si="79"/>
        <v/>
      </c>
      <c r="AR108" s="338" t="str">
        <f t="shared" si="79"/>
        <v/>
      </c>
      <c r="AS108" s="338" t="str">
        <f t="shared" ref="AS108:BK108" si="80">IF(IFERROR(IF(AS$41=1,MIN(AS94:AY94)/MAX(AR94:AS94)*100-100,""),"")&gt;-0.5,"",IFERROR(IF(AS$41=1,MIN(AS94:AY94)/MAX(AR94:AS94)*100-100,""),""))</f>
        <v/>
      </c>
      <c r="AT108" s="338" t="str">
        <f t="shared" si="80"/>
        <v/>
      </c>
      <c r="AU108" s="338" t="str">
        <f t="shared" si="80"/>
        <v/>
      </c>
      <c r="AV108" s="338" t="str">
        <f t="shared" si="80"/>
        <v/>
      </c>
      <c r="AW108" s="338" t="str">
        <f t="shared" si="80"/>
        <v/>
      </c>
      <c r="AX108" s="338" t="str">
        <f t="shared" si="80"/>
        <v/>
      </c>
      <c r="AY108" s="338" t="str">
        <f t="shared" si="80"/>
        <v/>
      </c>
      <c r="AZ108" s="338" t="str">
        <f t="shared" si="80"/>
        <v/>
      </c>
      <c r="BA108" s="338" t="str">
        <f t="shared" si="80"/>
        <v/>
      </c>
      <c r="BB108" s="338" t="str">
        <f t="shared" si="80"/>
        <v/>
      </c>
      <c r="BC108" s="338" t="str">
        <f t="shared" si="80"/>
        <v/>
      </c>
      <c r="BD108" s="338" t="str">
        <f t="shared" si="80"/>
        <v/>
      </c>
      <c r="BE108" s="338" t="str">
        <f t="shared" si="80"/>
        <v/>
      </c>
      <c r="BF108" s="338" t="str">
        <f t="shared" si="80"/>
        <v/>
      </c>
      <c r="BG108" s="338" t="str">
        <f t="shared" si="80"/>
        <v/>
      </c>
      <c r="BH108" s="338" t="str">
        <f t="shared" si="80"/>
        <v/>
      </c>
      <c r="BI108" s="338">
        <f t="shared" si="80"/>
        <v>-4.9911656961946704</v>
      </c>
      <c r="BJ108" s="338" t="str">
        <f t="shared" si="80"/>
        <v/>
      </c>
      <c r="BK108" s="338" t="str">
        <f t="shared" si="80"/>
        <v/>
      </c>
      <c r="BL108" s="338" t="str">
        <f t="shared" ref="BL108:BP108" si="81">IF(IFERROR(IF(BL$41=1,MIN(BL94:BR94)/MAX(BK94:BL94)*100-100,""),"")&gt;-0.5,"",IFERROR(IF(BL$41=1,MIN(BL94:BR94)/MAX(BK94:BL94)*100-100,""),""))</f>
        <v/>
      </c>
      <c r="BM108" s="338" t="str">
        <f t="shared" si="81"/>
        <v/>
      </c>
      <c r="BN108" s="338" t="str">
        <f t="shared" si="81"/>
        <v/>
      </c>
      <c r="BO108" s="338" t="str">
        <f t="shared" si="81"/>
        <v/>
      </c>
      <c r="BP108" s="338" t="str">
        <f t="shared" si="81"/>
        <v/>
      </c>
      <c r="BQ108" s="338" t="str">
        <f>IF(IFERROR(IF(BQ$41=1,MIN(BQ180:BW180)/MAX(BP94:BQ94)*100-100,""),"")&gt;-0.5,"",IFERROR(IF(BQ$41=1,MIN(BQ180:BW180)/MAX(BP94:BQ94)*100-100,""),""))</f>
        <v/>
      </c>
      <c r="BR108" s="338" t="str">
        <f>IF(IFERROR(IF(BR$41=1,MIN(BR180:BX180)/MAX(BQ94:BR94)*100-100,""),"")&gt;-0.5,"",IFERROR(IF(BR$41=1,MIN(BR180:BX180)/MAX(BQ94:BR94)*100-100,""),""))</f>
        <v/>
      </c>
    </row>
    <row r="109" spans="10:74">
      <c r="J109" s="333"/>
      <c r="K109" s="333" t="str">
        <f t="shared" si="72"/>
        <v>Euro area (19 countries)</v>
      </c>
      <c r="L109" s="338"/>
      <c r="M109" s="338" t="str">
        <f t="shared" ref="M109:AR109" si="82">IF(IFERROR(IF(M$42=1,MIN(M95:S95)/MAX(L95:M95)*100-100,""),"")&gt;-0.5,"",IFERROR(IF(M$42=1,MIN(M95:S95)/MAX(L95:M95)*100-100,""),""))</f>
        <v/>
      </c>
      <c r="N109" s="338" t="str">
        <f t="shared" si="82"/>
        <v/>
      </c>
      <c r="O109" s="338" t="str">
        <f t="shared" si="82"/>
        <v/>
      </c>
      <c r="P109" s="338" t="str">
        <f t="shared" si="82"/>
        <v/>
      </c>
      <c r="Q109" s="338" t="str">
        <f t="shared" si="82"/>
        <v/>
      </c>
      <c r="R109" s="338" t="str">
        <f t="shared" si="82"/>
        <v/>
      </c>
      <c r="S109" s="338" t="str">
        <f t="shared" si="82"/>
        <v/>
      </c>
      <c r="T109" s="338" t="str">
        <f t="shared" si="82"/>
        <v/>
      </c>
      <c r="U109" s="338" t="str">
        <f t="shared" si="82"/>
        <v/>
      </c>
      <c r="V109" s="338" t="str">
        <f t="shared" si="82"/>
        <v/>
      </c>
      <c r="W109" s="338" t="str">
        <f t="shared" si="82"/>
        <v/>
      </c>
      <c r="X109" s="338" t="str">
        <f t="shared" si="82"/>
        <v/>
      </c>
      <c r="Y109" s="338" t="str">
        <f t="shared" si="82"/>
        <v/>
      </c>
      <c r="Z109" s="338" t="str">
        <f t="shared" si="82"/>
        <v/>
      </c>
      <c r="AA109" s="338" t="str">
        <f t="shared" si="82"/>
        <v/>
      </c>
      <c r="AB109" s="338" t="str">
        <f t="shared" si="82"/>
        <v/>
      </c>
      <c r="AC109" s="338" t="str">
        <f t="shared" si="82"/>
        <v/>
      </c>
      <c r="AD109" s="338" t="str">
        <f t="shared" si="82"/>
        <v/>
      </c>
      <c r="AE109" s="338" t="str">
        <f t="shared" si="82"/>
        <v/>
      </c>
      <c r="AF109" s="338" t="str">
        <f t="shared" si="82"/>
        <v/>
      </c>
      <c r="AG109" s="338" t="str">
        <f t="shared" si="82"/>
        <v/>
      </c>
      <c r="AH109" s="338" t="str">
        <f t="shared" si="82"/>
        <v/>
      </c>
      <c r="AI109" s="338" t="str">
        <f t="shared" si="82"/>
        <v/>
      </c>
      <c r="AJ109" s="338" t="str">
        <f t="shared" si="82"/>
        <v/>
      </c>
      <c r="AK109" s="338" t="str">
        <f t="shared" si="82"/>
        <v/>
      </c>
      <c r="AL109" s="338" t="str">
        <f t="shared" si="82"/>
        <v/>
      </c>
      <c r="AM109" s="338" t="str">
        <f t="shared" si="82"/>
        <v/>
      </c>
      <c r="AN109" s="338" t="str">
        <f t="shared" si="82"/>
        <v/>
      </c>
      <c r="AO109" s="338" t="str">
        <f t="shared" si="82"/>
        <v/>
      </c>
      <c r="AP109" s="338" t="str">
        <f t="shared" si="82"/>
        <v/>
      </c>
      <c r="AQ109" s="338" t="str">
        <f t="shared" si="82"/>
        <v/>
      </c>
      <c r="AR109" s="338" t="str">
        <f t="shared" si="82"/>
        <v/>
      </c>
      <c r="AS109" s="338">
        <f t="shared" ref="AS109:BK109" si="83">IF(IFERROR(IF(AS$42=1,MIN(AS95:AY95)/MAX(AR95:AS95)*100-100,""),"")&gt;-0.5,"",IFERROR(IF(AS$42=1,MIN(AS95:AY95)/MAX(AR95:AS95)*100-100,""),""))</f>
        <v>-4.1093441357848945</v>
      </c>
      <c r="AT109" s="338" t="str">
        <f t="shared" si="83"/>
        <v/>
      </c>
      <c r="AU109" s="338" t="str">
        <f t="shared" si="83"/>
        <v/>
      </c>
      <c r="AV109" s="338" t="str">
        <f t="shared" si="83"/>
        <v/>
      </c>
      <c r="AW109" s="338" t="str">
        <f t="shared" si="83"/>
        <v/>
      </c>
      <c r="AX109" s="338" t="str">
        <f t="shared" si="83"/>
        <v/>
      </c>
      <c r="AY109" s="338" t="str">
        <f t="shared" si="83"/>
        <v/>
      </c>
      <c r="AZ109" s="338" t="str">
        <f t="shared" si="83"/>
        <v/>
      </c>
      <c r="BA109" s="338" t="str">
        <f t="shared" si="83"/>
        <v/>
      </c>
      <c r="BB109" s="338" t="str">
        <f t="shared" si="83"/>
        <v/>
      </c>
      <c r="BC109" s="338" t="str">
        <f t="shared" si="83"/>
        <v/>
      </c>
      <c r="BD109" s="338" t="str">
        <f t="shared" si="83"/>
        <v/>
      </c>
      <c r="BE109" s="338" t="str">
        <f t="shared" si="83"/>
        <v/>
      </c>
      <c r="BF109" s="338" t="str">
        <f t="shared" si="83"/>
        <v/>
      </c>
      <c r="BG109" s="338" t="str">
        <f t="shared" si="83"/>
        <v/>
      </c>
      <c r="BH109" s="338">
        <f t="shared" si="83"/>
        <v>-3.132049378101982</v>
      </c>
      <c r="BI109" s="338" t="str">
        <f t="shared" si="83"/>
        <v/>
      </c>
      <c r="BJ109" s="338" t="str">
        <f t="shared" si="83"/>
        <v/>
      </c>
      <c r="BK109" s="338">
        <f t="shared" si="83"/>
        <v>-2.4015448213371826</v>
      </c>
      <c r="BL109" s="338" t="str">
        <f t="shared" ref="BL109:BP109" si="84">IF(IFERROR(IF(BL$42=1,MIN(BL95:BR95)/MAX(BK95:BL95)*100-100,""),"")&gt;-0.5,"",IFERROR(IF(BL$42=1,MIN(BL95:BR95)/MAX(BK95:BL95)*100-100,""),""))</f>
        <v/>
      </c>
      <c r="BM109" s="338" t="str">
        <f t="shared" si="84"/>
        <v/>
      </c>
      <c r="BN109" s="338" t="str">
        <f t="shared" si="84"/>
        <v/>
      </c>
      <c r="BO109" s="338" t="str">
        <f t="shared" si="84"/>
        <v/>
      </c>
      <c r="BP109" s="338" t="str">
        <f t="shared" si="84"/>
        <v/>
      </c>
      <c r="BQ109" s="338" t="str">
        <f>IF(IFERROR(IF(BQ$42=1,MIN(BQ181:BW181)/MAX(BP95:BQ95)*100-100,""),"")&gt;-0.5,"",IFERROR(IF(BQ$42=1,MIN(BQ181:BW181)/MAX(BP95:BQ95)*100-100,""),""))</f>
        <v/>
      </c>
      <c r="BR109" s="338" t="str">
        <f>IF(IFERROR(IF(BR$42=1,MIN(BR181:BX181)/MAX(BQ95:BR95)*100-100,""),"")&gt;-0.5,"",IFERROR(IF(BR$42=1,MIN(BR181:BX181)/MAX(BQ95:BR95)*100-100,""),""))</f>
        <v/>
      </c>
    </row>
    <row r="110" spans="10:74">
      <c r="J110" s="333"/>
      <c r="K110" s="333" t="str">
        <f t="shared" si="72"/>
        <v>Finland</v>
      </c>
      <c r="L110" s="338"/>
      <c r="M110" s="338" t="str">
        <f t="shared" ref="M110:AR110" si="85">IF(IFERROR(IF(M$43=1,MIN(M96:S96)/MAX(L96:M96)*100-100,""),"")&gt;-0.5,"",IFERROR(IF(M$43=1,MIN(M96:S96)/MAX(L96:M96)*100-100,""),""))</f>
        <v/>
      </c>
      <c r="N110" s="338" t="str">
        <f t="shared" si="85"/>
        <v/>
      </c>
      <c r="O110" s="338" t="str">
        <f t="shared" si="85"/>
        <v/>
      </c>
      <c r="P110" s="338" t="str">
        <f t="shared" si="85"/>
        <v/>
      </c>
      <c r="Q110" s="338" t="str">
        <f t="shared" si="85"/>
        <v/>
      </c>
      <c r="R110" s="338" t="str">
        <f t="shared" si="85"/>
        <v/>
      </c>
      <c r="S110" s="338" t="str">
        <f t="shared" si="85"/>
        <v/>
      </c>
      <c r="T110" s="338" t="str">
        <f t="shared" si="85"/>
        <v/>
      </c>
      <c r="U110" s="338" t="str">
        <f t="shared" si="85"/>
        <v/>
      </c>
      <c r="V110" s="338" t="str">
        <f t="shared" si="85"/>
        <v/>
      </c>
      <c r="W110" s="338" t="str">
        <f t="shared" si="85"/>
        <v/>
      </c>
      <c r="X110" s="338" t="str">
        <f t="shared" si="85"/>
        <v/>
      </c>
      <c r="Y110" s="338" t="str">
        <f t="shared" si="85"/>
        <v/>
      </c>
      <c r="Z110" s="338" t="str">
        <f t="shared" si="85"/>
        <v/>
      </c>
      <c r="AA110" s="338" t="str">
        <f t="shared" si="85"/>
        <v/>
      </c>
      <c r="AB110" s="338" t="str">
        <f t="shared" si="85"/>
        <v/>
      </c>
      <c r="AC110" s="338" t="str">
        <f t="shared" si="85"/>
        <v/>
      </c>
      <c r="AD110" s="338" t="str">
        <f t="shared" si="85"/>
        <v/>
      </c>
      <c r="AE110" s="338" t="str">
        <f t="shared" si="85"/>
        <v/>
      </c>
      <c r="AF110" s="338" t="str">
        <f t="shared" si="85"/>
        <v/>
      </c>
      <c r="AG110" s="338" t="str">
        <f t="shared" si="85"/>
        <v/>
      </c>
      <c r="AH110" s="338" t="str">
        <f t="shared" si="85"/>
        <v/>
      </c>
      <c r="AI110" s="338" t="str">
        <f t="shared" si="85"/>
        <v/>
      </c>
      <c r="AJ110" s="338" t="str">
        <f t="shared" si="85"/>
        <v/>
      </c>
      <c r="AK110" s="338" t="str">
        <f t="shared" si="85"/>
        <v/>
      </c>
      <c r="AL110" s="338" t="str">
        <f t="shared" si="85"/>
        <v/>
      </c>
      <c r="AM110" s="338" t="str">
        <f t="shared" si="85"/>
        <v/>
      </c>
      <c r="AN110" s="338" t="str">
        <f t="shared" si="85"/>
        <v/>
      </c>
      <c r="AO110" s="338" t="str">
        <f t="shared" si="85"/>
        <v/>
      </c>
      <c r="AP110" s="338" t="str">
        <f t="shared" si="85"/>
        <v/>
      </c>
      <c r="AQ110" s="338">
        <f t="shared" si="85"/>
        <v>-41.740517024191917</v>
      </c>
      <c r="AR110" s="338" t="str">
        <f t="shared" si="85"/>
        <v/>
      </c>
      <c r="AS110" s="338" t="str">
        <f t="shared" ref="AS110:BK110" si="86">IF(IFERROR(IF(AS$43=1,MIN(AS96:AY96)/MAX(AR96:AS96)*100-100,""),"")&gt;-0.5,"",IFERROR(IF(AS$43=1,MIN(AS96:AY96)/MAX(AR96:AS96)*100-100,""),""))</f>
        <v/>
      </c>
      <c r="AT110" s="338" t="str">
        <f t="shared" si="86"/>
        <v/>
      </c>
      <c r="AU110" s="338" t="str">
        <f t="shared" si="86"/>
        <v/>
      </c>
      <c r="AV110" s="338" t="str">
        <f t="shared" si="86"/>
        <v/>
      </c>
      <c r="AW110" s="338" t="str">
        <f t="shared" si="86"/>
        <v/>
      </c>
      <c r="AX110" s="338" t="str">
        <f t="shared" si="86"/>
        <v/>
      </c>
      <c r="AY110" s="338" t="str">
        <f t="shared" si="86"/>
        <v/>
      </c>
      <c r="AZ110" s="338" t="str">
        <f t="shared" si="86"/>
        <v/>
      </c>
      <c r="BA110" s="338" t="str">
        <f t="shared" si="86"/>
        <v/>
      </c>
      <c r="BB110" s="338" t="str">
        <f t="shared" si="86"/>
        <v/>
      </c>
      <c r="BC110" s="338" t="str">
        <f t="shared" si="86"/>
        <v/>
      </c>
      <c r="BD110" s="338" t="str">
        <f t="shared" si="86"/>
        <v/>
      </c>
      <c r="BE110" s="338" t="str">
        <f t="shared" si="86"/>
        <v/>
      </c>
      <c r="BF110" s="338" t="str">
        <f t="shared" si="86"/>
        <v/>
      </c>
      <c r="BG110" s="338" t="str">
        <f t="shared" si="86"/>
        <v/>
      </c>
      <c r="BH110" s="338" t="str">
        <f t="shared" si="86"/>
        <v/>
      </c>
      <c r="BI110" s="338">
        <f t="shared" si="86"/>
        <v>-3.2549648831287783</v>
      </c>
      <c r="BJ110" s="338" t="str">
        <f t="shared" si="86"/>
        <v/>
      </c>
      <c r="BK110" s="338" t="str">
        <f t="shared" si="86"/>
        <v/>
      </c>
      <c r="BL110" s="338" t="str">
        <f t="shared" ref="BL110:BP110" si="87">IF(IFERROR(IF(BL$43=1,MIN(BL96:BR96)/MAX(BK96:BL96)*100-100,""),"")&gt;-0.5,"",IFERROR(IF(BL$43=1,MIN(BL96:BR96)/MAX(BK96:BL96)*100-100,""),""))</f>
        <v/>
      </c>
      <c r="BM110" s="338">
        <f t="shared" si="87"/>
        <v>-2.2521254342612167</v>
      </c>
      <c r="BN110" s="338" t="str">
        <f t="shared" si="87"/>
        <v/>
      </c>
      <c r="BO110" s="338" t="str">
        <f t="shared" si="87"/>
        <v/>
      </c>
      <c r="BP110" s="338" t="str">
        <f t="shared" si="87"/>
        <v/>
      </c>
      <c r="BQ110" s="338" t="str">
        <f>IF(IFERROR(IF(BQ$43=1,MIN(BQ182:BW182)/MAX(BP96:BQ96)*100-100,""),"")&gt;-0.5,"",IFERROR(IF(BQ$43=1,MIN(BQ182:BW182)/MAX(BP96:BQ96)*100-100,""),""))</f>
        <v/>
      </c>
      <c r="BR110" s="338" t="str">
        <f>IF(IFERROR(IF(BR$43=1,MIN(BR182:BX182)/MAX(BQ96:BR96)*100-100,""),"")&gt;-0.5,"",IFERROR(IF(BR$43=1,MIN(BR182:BX182)/MAX(BQ96:BR96)*100-100,""),""))</f>
        <v/>
      </c>
      <c r="BS110" s="333"/>
      <c r="BT110" s="333"/>
      <c r="BU110" s="333"/>
      <c r="BV110" s="333"/>
    </row>
    <row r="111" spans="10:74">
      <c r="J111" s="333"/>
      <c r="K111" s="333" t="str">
        <f t="shared" si="72"/>
        <v>Ireland</v>
      </c>
      <c r="L111" s="338"/>
      <c r="M111" s="338" t="str">
        <f t="shared" ref="M111:AR111" si="88">IF(IFERROR(IF(M$44=1,MIN(M97:S97)/MAX(L97:M97)*100-100,""),"")&gt;-0.5,"",IFERROR(IF(M$44=1,MIN(M97:S97)/MAX(L97:M97)*100-100,""),""))</f>
        <v/>
      </c>
      <c r="N111" s="338" t="str">
        <f t="shared" si="88"/>
        <v/>
      </c>
      <c r="O111" s="338" t="str">
        <f t="shared" si="88"/>
        <v/>
      </c>
      <c r="P111" s="338" t="str">
        <f t="shared" si="88"/>
        <v/>
      </c>
      <c r="Q111" s="338" t="str">
        <f t="shared" si="88"/>
        <v/>
      </c>
      <c r="R111" s="338" t="str">
        <f t="shared" si="88"/>
        <v/>
      </c>
      <c r="S111" s="338" t="str">
        <f t="shared" si="88"/>
        <v/>
      </c>
      <c r="T111" s="338" t="str">
        <f t="shared" si="88"/>
        <v/>
      </c>
      <c r="U111" s="338" t="str">
        <f t="shared" si="88"/>
        <v/>
      </c>
      <c r="V111" s="338" t="str">
        <f t="shared" si="88"/>
        <v/>
      </c>
      <c r="W111" s="338" t="str">
        <f t="shared" si="88"/>
        <v/>
      </c>
      <c r="X111" s="338" t="str">
        <f t="shared" si="88"/>
        <v/>
      </c>
      <c r="Y111" s="338" t="str">
        <f t="shared" si="88"/>
        <v/>
      </c>
      <c r="Z111" s="338" t="str">
        <f t="shared" si="88"/>
        <v/>
      </c>
      <c r="AA111" s="338" t="str">
        <f t="shared" si="88"/>
        <v/>
      </c>
      <c r="AB111" s="338" t="str">
        <f t="shared" si="88"/>
        <v/>
      </c>
      <c r="AC111" s="338" t="str">
        <f t="shared" si="88"/>
        <v/>
      </c>
      <c r="AD111" s="338" t="str">
        <f t="shared" si="88"/>
        <v/>
      </c>
      <c r="AE111" s="338" t="str">
        <f t="shared" si="88"/>
        <v/>
      </c>
      <c r="AF111" s="338" t="str">
        <f t="shared" si="88"/>
        <v/>
      </c>
      <c r="AG111" s="338" t="str">
        <f t="shared" si="88"/>
        <v/>
      </c>
      <c r="AH111" s="338">
        <f t="shared" si="88"/>
        <v>-8.3951036998182218</v>
      </c>
      <c r="AI111" s="338" t="str">
        <f t="shared" si="88"/>
        <v/>
      </c>
      <c r="AJ111" s="338" t="str">
        <f t="shared" si="88"/>
        <v/>
      </c>
      <c r="AK111" s="338" t="str">
        <f t="shared" si="88"/>
        <v/>
      </c>
      <c r="AL111" s="338" t="str">
        <f t="shared" si="88"/>
        <v/>
      </c>
      <c r="AM111" s="338" t="str">
        <f t="shared" si="88"/>
        <v/>
      </c>
      <c r="AN111" s="338" t="str">
        <f t="shared" si="88"/>
        <v/>
      </c>
      <c r="AO111" s="338" t="str">
        <f t="shared" si="88"/>
        <v/>
      </c>
      <c r="AP111" s="338" t="str">
        <f t="shared" si="88"/>
        <v/>
      </c>
      <c r="AQ111" s="338" t="str">
        <f t="shared" si="88"/>
        <v/>
      </c>
      <c r="AR111" s="338" t="str">
        <f t="shared" si="88"/>
        <v/>
      </c>
      <c r="AS111" s="338" t="str">
        <f t="shared" ref="AS111:BK111" si="89">IF(IFERROR(IF(AS$44=1,MIN(AS97:AY97)/MAX(AR97:AS97)*100-100,""),"")&gt;-0.5,"",IFERROR(IF(AS$44=1,MIN(AS97:AY97)/MAX(AR97:AS97)*100-100,""),""))</f>
        <v/>
      </c>
      <c r="AT111" s="338" t="str">
        <f t="shared" si="89"/>
        <v/>
      </c>
      <c r="AU111" s="338" t="str">
        <f t="shared" si="89"/>
        <v/>
      </c>
      <c r="AV111" s="338" t="str">
        <f t="shared" si="89"/>
        <v/>
      </c>
      <c r="AW111" s="338" t="str">
        <f t="shared" si="89"/>
        <v/>
      </c>
      <c r="AX111" s="338" t="str">
        <f t="shared" si="89"/>
        <v/>
      </c>
      <c r="AY111" s="338" t="str">
        <f t="shared" si="89"/>
        <v/>
      </c>
      <c r="AZ111" s="338" t="str">
        <f t="shared" si="89"/>
        <v/>
      </c>
      <c r="BA111" s="338" t="str">
        <f t="shared" si="89"/>
        <v/>
      </c>
      <c r="BB111" s="338" t="str">
        <f t="shared" si="89"/>
        <v/>
      </c>
      <c r="BC111" s="338" t="str">
        <f t="shared" si="89"/>
        <v/>
      </c>
      <c r="BD111" s="338" t="str">
        <f t="shared" si="89"/>
        <v/>
      </c>
      <c r="BE111" s="338" t="str">
        <f t="shared" si="89"/>
        <v/>
      </c>
      <c r="BF111" s="338" t="str">
        <f t="shared" si="89"/>
        <v/>
      </c>
      <c r="BG111" s="338" t="str">
        <f t="shared" si="89"/>
        <v/>
      </c>
      <c r="BH111" s="338">
        <f t="shared" si="89"/>
        <v>-15.261851257985484</v>
      </c>
      <c r="BI111" s="338" t="str">
        <f t="shared" si="89"/>
        <v/>
      </c>
      <c r="BJ111" s="338" t="str">
        <f t="shared" si="89"/>
        <v/>
      </c>
      <c r="BK111" s="338" t="str">
        <f t="shared" si="89"/>
        <v/>
      </c>
      <c r="BL111" s="338" t="str">
        <f t="shared" ref="BL111:BP111" si="90">IF(IFERROR(IF(BL$44=1,MIN(BL97:BR97)/MAX(BK97:BL97)*100-100,""),"")&gt;-0.5,"",IFERROR(IF(BL$44=1,MIN(BL97:BR97)/MAX(BK97:BL97)*100-100,""),""))</f>
        <v/>
      </c>
      <c r="BM111" s="338" t="str">
        <f t="shared" si="90"/>
        <v/>
      </c>
      <c r="BN111" s="338" t="str">
        <f t="shared" si="90"/>
        <v/>
      </c>
      <c r="BO111" s="338" t="str">
        <f t="shared" si="90"/>
        <v/>
      </c>
      <c r="BP111" s="338" t="str">
        <f t="shared" si="90"/>
        <v/>
      </c>
      <c r="BQ111" s="338" t="str">
        <f>IF(IFERROR(IF(BQ$44=1,MIN(BQ183:BW183)/MAX(BP97:BQ97)*100-100,""),"")&gt;-0.5,"",IFERROR(IF(BQ$44=1,MIN(BQ183:BW183)/MAX(BP97:BQ97)*100-100,""),""))</f>
        <v/>
      </c>
      <c r="BR111" s="338" t="str">
        <f>IF(IFERROR(IF(BR$44=1,MIN(BR183:BX183)/MAX(BQ97:BR97)*100-100,""),"")&gt;-0.5,"",IFERROR(IF(BR$44=1,MIN(BR183:BX183)/MAX(BQ97:BR97)*100-100,""),""))</f>
        <v/>
      </c>
      <c r="BS111" s="333"/>
      <c r="BT111" s="333"/>
      <c r="BU111" s="333"/>
      <c r="BV111" s="333"/>
    </row>
    <row r="112" spans="10:74">
      <c r="J112" s="333"/>
      <c r="K112" s="333" t="str">
        <f t="shared" si="72"/>
        <v>Luxembourg</v>
      </c>
      <c r="L112" s="338"/>
      <c r="M112" s="338" t="str">
        <f t="shared" ref="M112:AR112" si="91">IF(IFERROR(IF(M$45=1,MIN(M98:S98)/MAX(L98:M98)*100-100,""),"")&gt;-0.5,"",IFERROR(IF(M$45=1,MIN(M98:S98)/MAX(L98:M98)*100-100,""),""))</f>
        <v/>
      </c>
      <c r="N112" s="338" t="str">
        <f t="shared" si="91"/>
        <v/>
      </c>
      <c r="O112" s="338" t="str">
        <f t="shared" si="91"/>
        <v/>
      </c>
      <c r="P112" s="338" t="str">
        <f t="shared" si="91"/>
        <v/>
      </c>
      <c r="Q112" s="338" t="str">
        <f t="shared" si="91"/>
        <v/>
      </c>
      <c r="R112" s="338" t="str">
        <f t="shared" si="91"/>
        <v/>
      </c>
      <c r="S112" s="338" t="str">
        <f t="shared" si="91"/>
        <v/>
      </c>
      <c r="T112" s="338" t="str">
        <f t="shared" si="91"/>
        <v/>
      </c>
      <c r="U112" s="338" t="str">
        <f t="shared" si="91"/>
        <v/>
      </c>
      <c r="V112" s="338" t="str">
        <f t="shared" si="91"/>
        <v/>
      </c>
      <c r="W112" s="338" t="str">
        <f t="shared" si="91"/>
        <v/>
      </c>
      <c r="X112" s="338" t="str">
        <f t="shared" si="91"/>
        <v/>
      </c>
      <c r="Y112" s="338" t="str">
        <f t="shared" si="91"/>
        <v/>
      </c>
      <c r="Z112" s="338" t="str">
        <f t="shared" si="91"/>
        <v/>
      </c>
      <c r="AA112" s="338" t="str">
        <f t="shared" si="91"/>
        <v/>
      </c>
      <c r="AB112" s="338" t="str">
        <f t="shared" si="91"/>
        <v/>
      </c>
      <c r="AC112" s="338" t="str">
        <f t="shared" si="91"/>
        <v/>
      </c>
      <c r="AD112" s="338" t="str">
        <f t="shared" si="91"/>
        <v/>
      </c>
      <c r="AE112" s="338" t="str">
        <f t="shared" si="91"/>
        <v/>
      </c>
      <c r="AF112" s="338" t="str">
        <f t="shared" si="91"/>
        <v/>
      </c>
      <c r="AG112" s="338">
        <f t="shared" si="91"/>
        <v>-12.890160749558888</v>
      </c>
      <c r="AH112" s="338" t="str">
        <f t="shared" si="91"/>
        <v/>
      </c>
      <c r="AI112" s="338">
        <f t="shared" si="91"/>
        <v>-3.4008224383269976</v>
      </c>
      <c r="AJ112" s="338" t="str">
        <f t="shared" si="91"/>
        <v/>
      </c>
      <c r="AK112" s="338" t="str">
        <f t="shared" si="91"/>
        <v/>
      </c>
      <c r="AL112" s="338" t="str">
        <f t="shared" si="91"/>
        <v/>
      </c>
      <c r="AM112" s="338" t="str">
        <f t="shared" si="91"/>
        <v/>
      </c>
      <c r="AN112" s="338" t="str">
        <f t="shared" si="91"/>
        <v/>
      </c>
      <c r="AO112" s="338" t="str">
        <f t="shared" si="91"/>
        <v/>
      </c>
      <c r="AP112" s="338" t="str">
        <f t="shared" si="91"/>
        <v/>
      </c>
      <c r="AQ112" s="338" t="str">
        <f t="shared" si="91"/>
        <v/>
      </c>
      <c r="AR112" s="338" t="str">
        <f t="shared" si="91"/>
        <v/>
      </c>
      <c r="AS112" s="338" t="str">
        <f t="shared" ref="AS112:BK112" si="92">IF(IFERROR(IF(AS$45=1,MIN(AS98:AY98)/MAX(AR98:AS98)*100-100,""),"")&gt;-0.5,"",IFERROR(IF(AS$45=1,MIN(AS98:AY98)/MAX(AR98:AS98)*100-100,""),""))</f>
        <v/>
      </c>
      <c r="AT112" s="338" t="str">
        <f t="shared" si="92"/>
        <v/>
      </c>
      <c r="AU112" s="338" t="str">
        <f t="shared" si="92"/>
        <v/>
      </c>
      <c r="AV112" s="338" t="str">
        <f t="shared" si="92"/>
        <v/>
      </c>
      <c r="AW112" s="338" t="str">
        <f t="shared" si="92"/>
        <v/>
      </c>
      <c r="AX112" s="338" t="str">
        <f t="shared" si="92"/>
        <v/>
      </c>
      <c r="AY112" s="338" t="str">
        <f t="shared" si="92"/>
        <v/>
      </c>
      <c r="AZ112" s="338" t="str">
        <f t="shared" si="92"/>
        <v/>
      </c>
      <c r="BA112" s="338" t="str">
        <f t="shared" si="92"/>
        <v/>
      </c>
      <c r="BB112" s="338" t="str">
        <f t="shared" si="92"/>
        <v/>
      </c>
      <c r="BC112" s="338" t="str">
        <f t="shared" si="92"/>
        <v/>
      </c>
      <c r="BD112" s="338" t="str">
        <f t="shared" si="92"/>
        <v/>
      </c>
      <c r="BE112" s="338" t="str">
        <f t="shared" si="92"/>
        <v/>
      </c>
      <c r="BF112" s="338" t="str">
        <f t="shared" si="92"/>
        <v/>
      </c>
      <c r="BG112" s="338" t="str">
        <f t="shared" si="92"/>
        <v/>
      </c>
      <c r="BH112" s="338" t="str">
        <f t="shared" si="92"/>
        <v/>
      </c>
      <c r="BI112" s="338" t="str">
        <f t="shared" si="92"/>
        <v/>
      </c>
      <c r="BJ112" s="338" t="str">
        <f t="shared" si="92"/>
        <v/>
      </c>
      <c r="BK112" s="338" t="str">
        <f t="shared" si="92"/>
        <v/>
      </c>
      <c r="BL112" s="338" t="str">
        <f t="shared" ref="BL112:BP112" si="93">IF(IFERROR(IF(BL$45=1,MIN(BL98:BR98)/MAX(BK98:BL98)*100-100,""),"")&gt;-0.5,"",IFERROR(IF(BL$45=1,MIN(BL98:BR98)/MAX(BK98:BL98)*100-100,""),""))</f>
        <v/>
      </c>
      <c r="BM112" s="338" t="str">
        <f t="shared" si="93"/>
        <v/>
      </c>
      <c r="BN112" s="338" t="str">
        <f t="shared" si="93"/>
        <v/>
      </c>
      <c r="BO112" s="338" t="str">
        <f t="shared" si="93"/>
        <v/>
      </c>
      <c r="BP112" s="338" t="str">
        <f t="shared" si="93"/>
        <v/>
      </c>
      <c r="BQ112" s="338" t="str">
        <f>IF(IFERROR(IF(BQ$45=1,MIN(BQ184:BW184)/MAX(BP98:BQ98)*100-100,""),"")&gt;-0.5,"",IFERROR(IF(BQ$45=1,MIN(BQ184:BW184)/MAX(BP98:BQ98)*100-100,""),""))</f>
        <v/>
      </c>
      <c r="BR112" s="338" t="str">
        <f>IF(IFERROR(IF(BR$45=1,MIN(BR184:BX184)/MAX(BQ98:BR98)*100-100,""),"")&gt;-0.5,"",IFERROR(IF(BR$45=1,MIN(BR184:BX184)/MAX(BQ98:BR98)*100-100,""),""))</f>
        <v/>
      </c>
      <c r="BS112" s="333"/>
      <c r="BT112" s="333"/>
      <c r="BU112" s="333"/>
      <c r="BV112" s="333"/>
    </row>
    <row r="113" spans="10:74">
      <c r="J113" s="333"/>
      <c r="K113" s="333" t="str">
        <f t="shared" si="72"/>
        <v>Netherlands</v>
      </c>
      <c r="L113" s="338"/>
      <c r="M113" s="338" t="str">
        <f t="shared" ref="M113:AR113" si="94">IF(IFERROR(IF(M$46=1,MIN(M99:S99)/MAX(L99:M99)*100-100,""),"")&gt;-0.5,"",IFERROR(IF(M$46=1,MIN(M99:S99)/MAX(L99:M99)*100-100,""),""))</f>
        <v/>
      </c>
      <c r="N113" s="338" t="str">
        <f t="shared" si="94"/>
        <v/>
      </c>
      <c r="O113" s="338" t="str">
        <f t="shared" si="94"/>
        <v/>
      </c>
      <c r="P113" s="338" t="str">
        <f t="shared" si="94"/>
        <v/>
      </c>
      <c r="Q113" s="338" t="str">
        <f t="shared" si="94"/>
        <v/>
      </c>
      <c r="R113" s="338" t="str">
        <f t="shared" si="94"/>
        <v/>
      </c>
      <c r="S113" s="338" t="str">
        <f t="shared" si="94"/>
        <v/>
      </c>
      <c r="T113" s="338" t="str">
        <f t="shared" si="94"/>
        <v/>
      </c>
      <c r="U113" s="338" t="str">
        <f t="shared" si="94"/>
        <v/>
      </c>
      <c r="V113" s="338" t="str">
        <f t="shared" si="94"/>
        <v/>
      </c>
      <c r="W113" s="338" t="str">
        <f t="shared" si="94"/>
        <v/>
      </c>
      <c r="X113" s="338" t="str">
        <f t="shared" si="94"/>
        <v/>
      </c>
      <c r="Y113" s="338" t="str">
        <f t="shared" si="94"/>
        <v/>
      </c>
      <c r="Z113" s="338" t="str">
        <f t="shared" si="94"/>
        <v/>
      </c>
      <c r="AA113" s="338" t="str">
        <f t="shared" si="94"/>
        <v/>
      </c>
      <c r="AB113" s="338" t="str">
        <f t="shared" si="94"/>
        <v/>
      </c>
      <c r="AC113" s="338" t="str">
        <f t="shared" si="94"/>
        <v/>
      </c>
      <c r="AD113" s="338" t="str">
        <f t="shared" si="94"/>
        <v/>
      </c>
      <c r="AE113" s="338" t="str">
        <f t="shared" si="94"/>
        <v/>
      </c>
      <c r="AF113" s="338" t="str">
        <f t="shared" si="94"/>
        <v/>
      </c>
      <c r="AG113" s="338">
        <f t="shared" si="94"/>
        <v>-4.7679800328046156</v>
      </c>
      <c r="AH113" s="338" t="str">
        <f t="shared" si="94"/>
        <v/>
      </c>
      <c r="AI113" s="338" t="str">
        <f t="shared" si="94"/>
        <v/>
      </c>
      <c r="AJ113" s="338" t="str">
        <f t="shared" si="94"/>
        <v/>
      </c>
      <c r="AK113" s="338" t="str">
        <f t="shared" si="94"/>
        <v/>
      </c>
      <c r="AL113" s="338" t="str">
        <f t="shared" si="94"/>
        <v/>
      </c>
      <c r="AM113" s="338" t="str">
        <f t="shared" si="94"/>
        <v/>
      </c>
      <c r="AN113" s="338" t="str">
        <f t="shared" si="94"/>
        <v/>
      </c>
      <c r="AO113" s="338" t="str">
        <f t="shared" si="94"/>
        <v/>
      </c>
      <c r="AP113" s="338" t="str">
        <f t="shared" si="94"/>
        <v/>
      </c>
      <c r="AQ113" s="338" t="str">
        <f t="shared" si="94"/>
        <v/>
      </c>
      <c r="AR113" s="338" t="str">
        <f t="shared" si="94"/>
        <v/>
      </c>
      <c r="AS113" s="338" t="str">
        <f t="shared" ref="AS113:BK113" si="95">IF(IFERROR(IF(AS$46=1,MIN(AS99:AY99)/MAX(AR99:AS99)*100-100,""),"")&gt;-0.5,"",IFERROR(IF(AS$46=1,MIN(AS99:AY99)/MAX(AR99:AS99)*100-100,""),""))</f>
        <v/>
      </c>
      <c r="AT113" s="338" t="str">
        <f t="shared" si="95"/>
        <v/>
      </c>
      <c r="AU113" s="338" t="str">
        <f t="shared" si="95"/>
        <v/>
      </c>
      <c r="AV113" s="338" t="str">
        <f t="shared" si="95"/>
        <v/>
      </c>
      <c r="AW113" s="338" t="str">
        <f t="shared" si="95"/>
        <v/>
      </c>
      <c r="AX113" s="338" t="str">
        <f t="shared" si="95"/>
        <v/>
      </c>
      <c r="AY113" s="338" t="str">
        <f t="shared" si="95"/>
        <v/>
      </c>
      <c r="AZ113" s="338" t="str">
        <f t="shared" si="95"/>
        <v/>
      </c>
      <c r="BA113" s="338" t="str">
        <f t="shared" si="95"/>
        <v/>
      </c>
      <c r="BB113" s="338" t="str">
        <f t="shared" si="95"/>
        <v/>
      </c>
      <c r="BC113" s="338" t="str">
        <f t="shared" si="95"/>
        <v/>
      </c>
      <c r="BD113" s="338" t="str">
        <f t="shared" si="95"/>
        <v/>
      </c>
      <c r="BE113" s="338" t="str">
        <f t="shared" si="95"/>
        <v/>
      </c>
      <c r="BF113" s="338" t="str">
        <f t="shared" si="95"/>
        <v/>
      </c>
      <c r="BG113" s="338" t="str">
        <f t="shared" si="95"/>
        <v/>
      </c>
      <c r="BH113" s="338" t="str">
        <f t="shared" si="95"/>
        <v/>
      </c>
      <c r="BI113" s="338">
        <f t="shared" si="95"/>
        <v>-4.6556096475470383</v>
      </c>
      <c r="BJ113" s="338" t="str">
        <f t="shared" si="95"/>
        <v/>
      </c>
      <c r="BK113" s="338" t="str">
        <f t="shared" si="95"/>
        <v/>
      </c>
      <c r="BL113" s="338">
        <f t="shared" ref="BL113:BP113" si="96">IF(IFERROR(IF(BL$46=1,MIN(BL99:BR99)/MAX(BK99:BL99)*100-100,""),"")&gt;-0.5,"",IFERROR(IF(BL$46=1,MIN(BL99:BR99)/MAX(BK99:BL99)*100-100,""),""))</f>
        <v>-3.6574454751881973</v>
      </c>
      <c r="BM113" s="338" t="str">
        <f t="shared" si="96"/>
        <v/>
      </c>
      <c r="BN113" s="338" t="str">
        <f t="shared" si="96"/>
        <v/>
      </c>
      <c r="BO113" s="338" t="str">
        <f t="shared" si="96"/>
        <v/>
      </c>
      <c r="BP113" s="338" t="str">
        <f t="shared" si="96"/>
        <v/>
      </c>
      <c r="BQ113" s="338" t="str">
        <f>IF(IFERROR(IF(BQ$46=1,MIN(BQ185:BW185)/MAX(BP99:BQ99)*100-100,""),"")&gt;-0.5,"",IFERROR(IF(BQ$46=1,MIN(BQ185:BW185)/MAX(BP99:BQ99)*100-100,""),""))</f>
        <v/>
      </c>
      <c r="BR113" s="338" t="str">
        <f>IF(IFERROR(IF(BR$46=1,MIN(BR185:BX185)/MAX(BQ99:BR99)*100-100,""),"")&gt;-0.5,"",IFERROR(IF(BR$46=1,MIN(BR185:BX185)/MAX(BQ99:BR99)*100-100,""),""))</f>
        <v/>
      </c>
      <c r="BS113" s="333"/>
      <c r="BT113" s="333"/>
      <c r="BU113" s="333"/>
      <c r="BV113" s="333"/>
    </row>
    <row r="114" spans="10:74">
      <c r="J114" s="333"/>
      <c r="K114" s="333" t="str">
        <f t="shared" si="72"/>
        <v>Portugal</v>
      </c>
      <c r="L114" s="338"/>
      <c r="M114" s="338" t="str">
        <f t="shared" ref="M114:AR114" si="97">IF(IFERROR(IF(M$47=1,MIN(M100:S100)/MAX(L100:M100)*100-100,""),"")&gt;-0.5,"",IFERROR(IF(M$47=1,MIN(M100:S100)/MAX(L100:M100)*100-100,""),""))</f>
        <v/>
      </c>
      <c r="N114" s="338" t="str">
        <f t="shared" si="97"/>
        <v/>
      </c>
      <c r="O114" s="338" t="str">
        <f t="shared" si="97"/>
        <v/>
      </c>
      <c r="P114" s="338" t="str">
        <f t="shared" si="97"/>
        <v/>
      </c>
      <c r="Q114" s="338" t="str">
        <f t="shared" si="97"/>
        <v/>
      </c>
      <c r="R114" s="338" t="str">
        <f t="shared" si="97"/>
        <v/>
      </c>
      <c r="S114" s="338" t="str">
        <f t="shared" si="97"/>
        <v/>
      </c>
      <c r="T114" s="338" t="str">
        <f t="shared" si="97"/>
        <v/>
      </c>
      <c r="U114" s="338" t="str">
        <f t="shared" si="97"/>
        <v/>
      </c>
      <c r="V114" s="338" t="str">
        <f t="shared" si="97"/>
        <v/>
      </c>
      <c r="W114" s="338" t="str">
        <f t="shared" si="97"/>
        <v/>
      </c>
      <c r="X114" s="338" t="str">
        <f t="shared" si="97"/>
        <v/>
      </c>
      <c r="Y114" s="338" t="str">
        <f t="shared" si="97"/>
        <v/>
      </c>
      <c r="Z114" s="338" t="str">
        <f t="shared" si="97"/>
        <v/>
      </c>
      <c r="AA114" s="338">
        <f t="shared" si="97"/>
        <v>-60.348169646177766</v>
      </c>
      <c r="AB114" s="338" t="str">
        <f t="shared" si="97"/>
        <v/>
      </c>
      <c r="AC114" s="338" t="str">
        <f t="shared" si="97"/>
        <v/>
      </c>
      <c r="AD114" s="338" t="str">
        <f t="shared" si="97"/>
        <v/>
      </c>
      <c r="AE114" s="338" t="str">
        <f t="shared" si="97"/>
        <v/>
      </c>
      <c r="AF114" s="338" t="str">
        <f t="shared" si="97"/>
        <v/>
      </c>
      <c r="AG114" s="338" t="str">
        <f t="shared" si="97"/>
        <v/>
      </c>
      <c r="AH114" s="338" t="str">
        <f t="shared" si="97"/>
        <v/>
      </c>
      <c r="AI114" s="338" t="str">
        <f t="shared" si="97"/>
        <v/>
      </c>
      <c r="AJ114" s="338">
        <f t="shared" si="97"/>
        <v>-38.826407714681707</v>
      </c>
      <c r="AK114" s="338" t="str">
        <f t="shared" si="97"/>
        <v/>
      </c>
      <c r="AL114" s="338" t="str">
        <f t="shared" si="97"/>
        <v/>
      </c>
      <c r="AM114" s="338" t="str">
        <f t="shared" si="97"/>
        <v/>
      </c>
      <c r="AN114" s="338" t="str">
        <f t="shared" si="97"/>
        <v/>
      </c>
      <c r="AO114" s="338" t="str">
        <f t="shared" si="97"/>
        <v/>
      </c>
      <c r="AP114" s="338" t="str">
        <f t="shared" si="97"/>
        <v/>
      </c>
      <c r="AQ114" s="338" t="str">
        <f t="shared" si="97"/>
        <v/>
      </c>
      <c r="AR114" s="338" t="str">
        <f t="shared" si="97"/>
        <v/>
      </c>
      <c r="AS114" s="338">
        <f t="shared" ref="AS114:BK114" si="98">IF(IFERROR(IF(AS$47=1,MIN(AS100:AY100)/MAX(AR100:AS100)*100-100,""),"")&gt;-0.5,"",IFERROR(IF(AS$47=1,MIN(AS100:AY100)/MAX(AR100:AS100)*100-100,""),""))</f>
        <v>-12.633149107848382</v>
      </c>
      <c r="AT114" s="338" t="str">
        <f t="shared" si="98"/>
        <v/>
      </c>
      <c r="AU114" s="338" t="str">
        <f t="shared" si="98"/>
        <v/>
      </c>
      <c r="AV114" s="338" t="str">
        <f t="shared" si="98"/>
        <v/>
      </c>
      <c r="AW114" s="338" t="str">
        <f t="shared" si="98"/>
        <v/>
      </c>
      <c r="AX114" s="338" t="str">
        <f t="shared" si="98"/>
        <v/>
      </c>
      <c r="AY114" s="338" t="str">
        <f t="shared" si="98"/>
        <v/>
      </c>
      <c r="AZ114" s="338" t="str">
        <f t="shared" si="98"/>
        <v/>
      </c>
      <c r="BA114" s="338" t="str">
        <f t="shared" si="98"/>
        <v/>
      </c>
      <c r="BB114" s="338" t="str">
        <f t="shared" si="98"/>
        <v/>
      </c>
      <c r="BC114" s="338">
        <f t="shared" si="98"/>
        <v>-0.71296544614637014</v>
      </c>
      <c r="BD114" s="338" t="str">
        <f t="shared" si="98"/>
        <v/>
      </c>
      <c r="BE114" s="338" t="str">
        <f t="shared" si="98"/>
        <v/>
      </c>
      <c r="BF114" s="338" t="str">
        <f t="shared" si="98"/>
        <v/>
      </c>
      <c r="BG114" s="338" t="str">
        <f t="shared" si="98"/>
        <v/>
      </c>
      <c r="BH114" s="338" t="str">
        <f t="shared" si="98"/>
        <v/>
      </c>
      <c r="BI114" s="338">
        <f t="shared" si="98"/>
        <v>-16.550012907268965</v>
      </c>
      <c r="BJ114" s="338" t="str">
        <f t="shared" si="98"/>
        <v/>
      </c>
      <c r="BK114" s="338">
        <f t="shared" si="98"/>
        <v>-16.602433210070089</v>
      </c>
      <c r="BL114" s="338" t="str">
        <f t="shared" ref="BL114:BP114" si="99">IF(IFERROR(IF(BL$47=1,MIN(BL100:BR100)/MAX(BK100:BL100)*100-100,""),"")&gt;-0.5,"",IFERROR(IF(BL$47=1,MIN(BL100:BR100)/MAX(BK100:BL100)*100-100,""),""))</f>
        <v/>
      </c>
      <c r="BM114" s="338" t="str">
        <f t="shared" si="99"/>
        <v/>
      </c>
      <c r="BN114" s="338" t="str">
        <f t="shared" si="99"/>
        <v/>
      </c>
      <c r="BO114" s="338" t="str">
        <f t="shared" si="99"/>
        <v/>
      </c>
      <c r="BP114" s="338" t="str">
        <f t="shared" si="99"/>
        <v/>
      </c>
      <c r="BQ114" s="338" t="str">
        <f>IF(IFERROR(IF(BQ$47=1,MIN(BQ186:BW186)/MAX(BP100:BQ100)*100-100,""),"")&gt;-0.5,"",IFERROR(IF(BQ$47=1,MIN(BQ186:BW186)/MAX(BP100:BQ100)*100-100,""),""))</f>
        <v/>
      </c>
      <c r="BR114" s="338" t="str">
        <f>IF(IFERROR(IF(BR$47=1,MIN(BR186:BX186)/MAX(BQ100:BR100)*100-100,""),"")&gt;-0.5,"",IFERROR(IF(BR$47=1,MIN(BR186:BX186)/MAX(BQ100:BR100)*100-100,""),""))</f>
        <v/>
      </c>
      <c r="BS114" s="333"/>
      <c r="BT114" s="333"/>
      <c r="BU114" s="333"/>
      <c r="BV114" s="333"/>
    </row>
    <row r="115" spans="10:74">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row>
    <row r="116" spans="10:74">
      <c r="J116" s="334" t="s">
        <v>1126</v>
      </c>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3"/>
      <c r="BS116" s="333"/>
      <c r="BT116" s="333"/>
      <c r="BU116" s="333"/>
      <c r="BV116" s="333"/>
    </row>
    <row r="117" spans="10:74">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3"/>
      <c r="BT117" s="333"/>
      <c r="BU117" s="333"/>
      <c r="BV117" s="333"/>
    </row>
    <row r="118" spans="10:74">
      <c r="J118" s="339"/>
      <c r="K118" s="333" t="str">
        <f>K106</f>
        <v>Austria</v>
      </c>
      <c r="L118" s="339"/>
      <c r="M118" s="340" t="str">
        <f t="shared" ref="M118:AR118" si="100">IFERROR($K106&amp;" ("&amp;M$1&amp;") "&amp;ROUND(M106,8),"")</f>
        <v/>
      </c>
      <c r="N118" s="340" t="str">
        <f t="shared" si="100"/>
        <v/>
      </c>
      <c r="O118" s="340" t="str">
        <f t="shared" si="100"/>
        <v/>
      </c>
      <c r="P118" s="340" t="str">
        <f t="shared" si="100"/>
        <v/>
      </c>
      <c r="Q118" s="340" t="str">
        <f t="shared" si="100"/>
        <v/>
      </c>
      <c r="R118" s="340" t="str">
        <f t="shared" si="100"/>
        <v/>
      </c>
      <c r="S118" s="340" t="str">
        <f t="shared" si="100"/>
        <v/>
      </c>
      <c r="T118" s="340" t="str">
        <f t="shared" si="100"/>
        <v/>
      </c>
      <c r="U118" s="340" t="str">
        <f t="shared" si="100"/>
        <v/>
      </c>
      <c r="V118" s="340" t="str">
        <f t="shared" si="100"/>
        <v/>
      </c>
      <c r="W118" s="340" t="str">
        <f t="shared" si="100"/>
        <v/>
      </c>
      <c r="X118" s="340" t="str">
        <f t="shared" si="100"/>
        <v/>
      </c>
      <c r="Y118" s="340" t="str">
        <f t="shared" si="100"/>
        <v/>
      </c>
      <c r="Z118" s="340" t="str">
        <f t="shared" si="100"/>
        <v/>
      </c>
      <c r="AA118" s="340" t="str">
        <f t="shared" si="100"/>
        <v/>
      </c>
      <c r="AB118" s="340" t="str">
        <f t="shared" si="100"/>
        <v/>
      </c>
      <c r="AC118" s="340" t="str">
        <f t="shared" si="100"/>
        <v/>
      </c>
      <c r="AD118" s="340" t="str">
        <f t="shared" si="100"/>
        <v/>
      </c>
      <c r="AE118" s="340" t="str">
        <f t="shared" si="100"/>
        <v/>
      </c>
      <c r="AF118" s="340" t="str">
        <f t="shared" si="100"/>
        <v/>
      </c>
      <c r="AG118" s="340" t="str">
        <f t="shared" si="100"/>
        <v/>
      </c>
      <c r="AH118" s="340" t="str">
        <f t="shared" si="100"/>
        <v/>
      </c>
      <c r="AI118" s="340" t="str">
        <f t="shared" si="100"/>
        <v/>
      </c>
      <c r="AJ118" s="340" t="str">
        <f t="shared" si="100"/>
        <v/>
      </c>
      <c r="AK118" s="340" t="str">
        <f t="shared" si="100"/>
        <v/>
      </c>
      <c r="AL118" s="340" t="str">
        <f t="shared" si="100"/>
        <v/>
      </c>
      <c r="AM118" s="340" t="str">
        <f t="shared" si="100"/>
        <v/>
      </c>
      <c r="AN118" s="340" t="str">
        <f t="shared" si="100"/>
        <v/>
      </c>
      <c r="AO118" s="340" t="str">
        <f t="shared" si="100"/>
        <v/>
      </c>
      <c r="AP118" s="340" t="str">
        <f t="shared" si="100"/>
        <v/>
      </c>
      <c r="AQ118" s="340" t="str">
        <f t="shared" si="100"/>
        <v/>
      </c>
      <c r="AR118" s="340" t="str">
        <f t="shared" si="100"/>
        <v/>
      </c>
      <c r="AS118" s="340" t="str">
        <f t="shared" ref="AS118:BR118" si="101">IFERROR($K106&amp;" ("&amp;AS$1&amp;") "&amp;ROUND(AS106,8),"")</f>
        <v/>
      </c>
      <c r="AT118" s="340" t="str">
        <f t="shared" si="101"/>
        <v/>
      </c>
      <c r="AU118" s="340" t="str">
        <f t="shared" si="101"/>
        <v/>
      </c>
      <c r="AV118" s="340" t="str">
        <f t="shared" si="101"/>
        <v/>
      </c>
      <c r="AW118" s="340" t="str">
        <f t="shared" si="101"/>
        <v/>
      </c>
      <c r="AX118" s="340" t="str">
        <f t="shared" si="101"/>
        <v/>
      </c>
      <c r="AY118" s="340" t="str">
        <f t="shared" si="101"/>
        <v/>
      </c>
      <c r="AZ118" s="340" t="str">
        <f t="shared" si="101"/>
        <v/>
      </c>
      <c r="BA118" s="340" t="str">
        <f t="shared" si="101"/>
        <v/>
      </c>
      <c r="BB118" s="340" t="str">
        <f t="shared" si="101"/>
        <v/>
      </c>
      <c r="BC118" s="340" t="str">
        <f t="shared" si="101"/>
        <v/>
      </c>
      <c r="BD118" s="340" t="str">
        <f t="shared" si="101"/>
        <v/>
      </c>
      <c r="BE118" s="340" t="str">
        <f t="shared" si="101"/>
        <v/>
      </c>
      <c r="BF118" s="340" t="str">
        <f t="shared" si="101"/>
        <v/>
      </c>
      <c r="BG118" s="340" t="str">
        <f t="shared" si="101"/>
        <v/>
      </c>
      <c r="BH118" s="340" t="str">
        <f t="shared" si="101"/>
        <v/>
      </c>
      <c r="BI118" s="340" t="str">
        <f t="shared" si="101"/>
        <v/>
      </c>
      <c r="BJ118" s="340" t="str">
        <f t="shared" si="101"/>
        <v/>
      </c>
      <c r="BK118" s="340" t="str">
        <f t="shared" si="101"/>
        <v/>
      </c>
      <c r="BL118" s="340" t="str">
        <f t="shared" si="101"/>
        <v/>
      </c>
      <c r="BM118" s="340" t="str">
        <f t="shared" si="101"/>
        <v/>
      </c>
      <c r="BN118" s="340" t="str">
        <f t="shared" si="101"/>
        <v/>
      </c>
      <c r="BO118" s="340" t="str">
        <f t="shared" si="101"/>
        <v/>
      </c>
      <c r="BP118" s="340" t="str">
        <f t="shared" si="101"/>
        <v/>
      </c>
      <c r="BQ118" s="340" t="str">
        <f t="shared" si="101"/>
        <v/>
      </c>
      <c r="BR118" s="340" t="str">
        <f t="shared" si="101"/>
        <v/>
      </c>
      <c r="BS118" s="333"/>
      <c r="BT118" s="333"/>
      <c r="BU118" s="333"/>
      <c r="BV118" s="333"/>
    </row>
    <row r="119" spans="10:74">
      <c r="J119" s="339"/>
      <c r="K119" s="333" t="str">
        <f t="shared" ref="K119:K126" si="102">K107</f>
        <v>Belgium</v>
      </c>
      <c r="L119" s="339"/>
      <c r="M119" s="340" t="str">
        <f t="shared" ref="M119:AR119" si="103">IFERROR($K107&amp;" ("&amp;M$1&amp;") "&amp;ROUND(M107,8),"")</f>
        <v/>
      </c>
      <c r="N119" s="340" t="str">
        <f t="shared" si="103"/>
        <v/>
      </c>
      <c r="O119" s="340" t="str">
        <f t="shared" si="103"/>
        <v/>
      </c>
      <c r="P119" s="340" t="str">
        <f t="shared" si="103"/>
        <v/>
      </c>
      <c r="Q119" s="340" t="str">
        <f t="shared" si="103"/>
        <v/>
      </c>
      <c r="R119" s="340" t="str">
        <f t="shared" si="103"/>
        <v/>
      </c>
      <c r="S119" s="340" t="str">
        <f t="shared" si="103"/>
        <v/>
      </c>
      <c r="T119" s="340" t="str">
        <f t="shared" si="103"/>
        <v/>
      </c>
      <c r="U119" s="340" t="str">
        <f t="shared" si="103"/>
        <v/>
      </c>
      <c r="V119" s="340" t="str">
        <f t="shared" si="103"/>
        <v/>
      </c>
      <c r="W119" s="340" t="str">
        <f t="shared" si="103"/>
        <v/>
      </c>
      <c r="X119" s="340" t="str">
        <f t="shared" si="103"/>
        <v/>
      </c>
      <c r="Y119" s="340" t="str">
        <f t="shared" si="103"/>
        <v/>
      </c>
      <c r="Z119" s="340" t="str">
        <f t="shared" si="103"/>
        <v/>
      </c>
      <c r="AA119" s="340" t="str">
        <f t="shared" si="103"/>
        <v/>
      </c>
      <c r="AB119" s="340" t="str">
        <f t="shared" si="103"/>
        <v/>
      </c>
      <c r="AC119" s="340" t="str">
        <f t="shared" si="103"/>
        <v/>
      </c>
      <c r="AD119" s="340" t="str">
        <f t="shared" si="103"/>
        <v/>
      </c>
      <c r="AE119" s="340" t="str">
        <f t="shared" si="103"/>
        <v/>
      </c>
      <c r="AF119" s="340" t="str">
        <f t="shared" si="103"/>
        <v/>
      </c>
      <c r="AG119" s="340" t="str">
        <f t="shared" si="103"/>
        <v>Belgium (1981) -18.36387477</v>
      </c>
      <c r="AH119" s="340" t="str">
        <f t="shared" si="103"/>
        <v/>
      </c>
      <c r="AI119" s="340" t="str">
        <f t="shared" si="103"/>
        <v/>
      </c>
      <c r="AJ119" s="340" t="str">
        <f t="shared" si="103"/>
        <v/>
      </c>
      <c r="AK119" s="340" t="str">
        <f t="shared" si="103"/>
        <v/>
      </c>
      <c r="AL119" s="340" t="str">
        <f t="shared" si="103"/>
        <v/>
      </c>
      <c r="AM119" s="340" t="str">
        <f t="shared" si="103"/>
        <v/>
      </c>
      <c r="AN119" s="340" t="str">
        <f t="shared" si="103"/>
        <v/>
      </c>
      <c r="AO119" s="340" t="str">
        <f t="shared" si="103"/>
        <v/>
      </c>
      <c r="AP119" s="340" t="str">
        <f t="shared" si="103"/>
        <v/>
      </c>
      <c r="AQ119" s="340" t="str">
        <f t="shared" si="103"/>
        <v/>
      </c>
      <c r="AR119" s="340" t="str">
        <f t="shared" si="103"/>
        <v/>
      </c>
      <c r="AS119" s="340" t="str">
        <f t="shared" ref="AS119:BR119" si="104">IFERROR($K107&amp;" ("&amp;AS$1&amp;") "&amp;ROUND(AS107,8),"")</f>
        <v/>
      </c>
      <c r="AT119" s="340" t="str">
        <f t="shared" si="104"/>
        <v/>
      </c>
      <c r="AU119" s="340" t="str">
        <f t="shared" si="104"/>
        <v/>
      </c>
      <c r="AV119" s="340" t="str">
        <f t="shared" si="104"/>
        <v/>
      </c>
      <c r="AW119" s="340" t="str">
        <f t="shared" si="104"/>
        <v/>
      </c>
      <c r="AX119" s="340" t="str">
        <f t="shared" si="104"/>
        <v/>
      </c>
      <c r="AY119" s="340" t="str">
        <f t="shared" si="104"/>
        <v/>
      </c>
      <c r="AZ119" s="340" t="str">
        <f t="shared" si="104"/>
        <v/>
      </c>
      <c r="BA119" s="340" t="str">
        <f t="shared" si="104"/>
        <v/>
      </c>
      <c r="BB119" s="340" t="str">
        <f t="shared" si="104"/>
        <v/>
      </c>
      <c r="BC119" s="340" t="str">
        <f t="shared" si="104"/>
        <v/>
      </c>
      <c r="BD119" s="340" t="str">
        <f t="shared" si="104"/>
        <v/>
      </c>
      <c r="BE119" s="340" t="str">
        <f t="shared" si="104"/>
        <v/>
      </c>
      <c r="BF119" s="340" t="str">
        <f t="shared" si="104"/>
        <v/>
      </c>
      <c r="BG119" s="340" t="str">
        <f t="shared" si="104"/>
        <v/>
      </c>
      <c r="BH119" s="340" t="str">
        <f t="shared" si="104"/>
        <v/>
      </c>
      <c r="BI119" s="340" t="str">
        <f t="shared" si="104"/>
        <v/>
      </c>
      <c r="BJ119" s="340" t="str">
        <f t="shared" si="104"/>
        <v/>
      </c>
      <c r="BK119" s="340" t="str">
        <f t="shared" si="104"/>
        <v/>
      </c>
      <c r="BL119" s="340" t="str">
        <f t="shared" si="104"/>
        <v/>
      </c>
      <c r="BM119" s="340" t="str">
        <f t="shared" si="104"/>
        <v/>
      </c>
      <c r="BN119" s="340" t="str">
        <f t="shared" si="104"/>
        <v/>
      </c>
      <c r="BO119" s="340" t="str">
        <f t="shared" si="104"/>
        <v/>
      </c>
      <c r="BP119" s="340" t="str">
        <f t="shared" si="104"/>
        <v/>
      </c>
      <c r="BQ119" s="340" t="str">
        <f t="shared" si="104"/>
        <v/>
      </c>
      <c r="BR119" s="340" t="str">
        <f t="shared" si="104"/>
        <v/>
      </c>
      <c r="BS119" s="333"/>
      <c r="BT119" s="333"/>
      <c r="BU119" s="333"/>
      <c r="BV119" s="333"/>
    </row>
    <row r="120" spans="10:74">
      <c r="J120" s="339"/>
      <c r="K120" s="333" t="str">
        <f t="shared" si="102"/>
        <v>Denmark</v>
      </c>
      <c r="L120" s="339"/>
      <c r="M120" s="340" t="str">
        <f t="shared" ref="M120:AR120" si="105">IFERROR($K108&amp;" ("&amp;M$1&amp;") "&amp;ROUND(M108,8),"")</f>
        <v/>
      </c>
      <c r="N120" s="340" t="str">
        <f t="shared" si="105"/>
        <v/>
      </c>
      <c r="O120" s="340" t="str">
        <f t="shared" si="105"/>
        <v/>
      </c>
      <c r="P120" s="340" t="str">
        <f t="shared" si="105"/>
        <v/>
      </c>
      <c r="Q120" s="340" t="str">
        <f t="shared" si="105"/>
        <v/>
      </c>
      <c r="R120" s="340" t="str">
        <f t="shared" si="105"/>
        <v/>
      </c>
      <c r="S120" s="340" t="str">
        <f t="shared" si="105"/>
        <v/>
      </c>
      <c r="T120" s="340" t="str">
        <f t="shared" si="105"/>
        <v/>
      </c>
      <c r="U120" s="340" t="str">
        <f t="shared" si="105"/>
        <v/>
      </c>
      <c r="V120" s="340" t="str">
        <f t="shared" si="105"/>
        <v/>
      </c>
      <c r="W120" s="340" t="str">
        <f t="shared" si="105"/>
        <v/>
      </c>
      <c r="X120" s="340" t="str">
        <f t="shared" si="105"/>
        <v/>
      </c>
      <c r="Y120" s="340" t="str">
        <f t="shared" si="105"/>
        <v/>
      </c>
      <c r="Z120" s="340" t="str">
        <f t="shared" si="105"/>
        <v/>
      </c>
      <c r="AA120" s="340" t="str">
        <f t="shared" si="105"/>
        <v/>
      </c>
      <c r="AB120" s="340" t="str">
        <f t="shared" si="105"/>
        <v/>
      </c>
      <c r="AC120" s="340" t="str">
        <f t="shared" si="105"/>
        <v/>
      </c>
      <c r="AD120" s="340" t="str">
        <f t="shared" si="105"/>
        <v/>
      </c>
      <c r="AE120" s="340" t="str">
        <f t="shared" si="105"/>
        <v/>
      </c>
      <c r="AF120" s="340" t="str">
        <f t="shared" si="105"/>
        <v>Denmark (1980) -13.23388131</v>
      </c>
      <c r="AG120" s="340" t="str">
        <f t="shared" si="105"/>
        <v/>
      </c>
      <c r="AH120" s="340" t="str">
        <f t="shared" si="105"/>
        <v/>
      </c>
      <c r="AI120" s="340" t="str">
        <f t="shared" si="105"/>
        <v/>
      </c>
      <c r="AJ120" s="340" t="str">
        <f t="shared" si="105"/>
        <v/>
      </c>
      <c r="AK120" s="340" t="str">
        <f t="shared" si="105"/>
        <v/>
      </c>
      <c r="AL120" s="340" t="str">
        <f t="shared" si="105"/>
        <v/>
      </c>
      <c r="AM120" s="340" t="str">
        <f t="shared" si="105"/>
        <v/>
      </c>
      <c r="AN120" s="340" t="str">
        <f t="shared" si="105"/>
        <v>Denmark (1988) -1.73883136</v>
      </c>
      <c r="AO120" s="340" t="str">
        <f t="shared" si="105"/>
        <v/>
      </c>
      <c r="AP120" s="340" t="str">
        <f t="shared" si="105"/>
        <v/>
      </c>
      <c r="AQ120" s="340" t="str">
        <f t="shared" si="105"/>
        <v/>
      </c>
      <c r="AR120" s="340" t="str">
        <f t="shared" si="105"/>
        <v/>
      </c>
      <c r="AS120" s="340" t="str">
        <f t="shared" ref="AS120:BR120" si="106">IFERROR($K108&amp;" ("&amp;AS$1&amp;") "&amp;ROUND(AS108,8),"")</f>
        <v/>
      </c>
      <c r="AT120" s="340" t="str">
        <f t="shared" si="106"/>
        <v/>
      </c>
      <c r="AU120" s="340" t="str">
        <f t="shared" si="106"/>
        <v/>
      </c>
      <c r="AV120" s="340" t="str">
        <f t="shared" si="106"/>
        <v/>
      </c>
      <c r="AW120" s="340" t="str">
        <f t="shared" si="106"/>
        <v/>
      </c>
      <c r="AX120" s="340" t="str">
        <f t="shared" si="106"/>
        <v/>
      </c>
      <c r="AY120" s="340" t="str">
        <f t="shared" si="106"/>
        <v/>
      </c>
      <c r="AZ120" s="340" t="str">
        <f t="shared" si="106"/>
        <v/>
      </c>
      <c r="BA120" s="340" t="str">
        <f t="shared" si="106"/>
        <v/>
      </c>
      <c r="BB120" s="340" t="str">
        <f t="shared" si="106"/>
        <v/>
      </c>
      <c r="BC120" s="340" t="str">
        <f t="shared" si="106"/>
        <v/>
      </c>
      <c r="BD120" s="340" t="str">
        <f t="shared" si="106"/>
        <v/>
      </c>
      <c r="BE120" s="340" t="str">
        <f t="shared" si="106"/>
        <v/>
      </c>
      <c r="BF120" s="340" t="str">
        <f t="shared" si="106"/>
        <v/>
      </c>
      <c r="BG120" s="340" t="str">
        <f t="shared" si="106"/>
        <v/>
      </c>
      <c r="BH120" s="340" t="str">
        <f t="shared" si="106"/>
        <v/>
      </c>
      <c r="BI120" s="340" t="str">
        <f t="shared" si="106"/>
        <v>Denmark (2009) -4.9911657</v>
      </c>
      <c r="BJ120" s="340" t="str">
        <f t="shared" si="106"/>
        <v/>
      </c>
      <c r="BK120" s="340" t="str">
        <f t="shared" si="106"/>
        <v/>
      </c>
      <c r="BL120" s="340" t="str">
        <f t="shared" si="106"/>
        <v/>
      </c>
      <c r="BM120" s="340" t="str">
        <f t="shared" si="106"/>
        <v/>
      </c>
      <c r="BN120" s="340" t="str">
        <f t="shared" si="106"/>
        <v/>
      </c>
      <c r="BO120" s="340" t="str">
        <f t="shared" si="106"/>
        <v/>
      </c>
      <c r="BP120" s="340" t="str">
        <f t="shared" si="106"/>
        <v/>
      </c>
      <c r="BQ120" s="340" t="str">
        <f t="shared" si="106"/>
        <v/>
      </c>
      <c r="BR120" s="340" t="str">
        <f t="shared" si="106"/>
        <v/>
      </c>
      <c r="BS120" s="333"/>
      <c r="BT120" s="333"/>
      <c r="BU120" s="333"/>
      <c r="BV120" s="333"/>
    </row>
    <row r="121" spans="10:74">
      <c r="J121" s="339"/>
      <c r="K121" s="333" t="str">
        <f t="shared" si="102"/>
        <v>Euro area (19 countries)</v>
      </c>
      <c r="L121" s="339"/>
      <c r="M121" s="340" t="str">
        <f t="shared" ref="M121:AR121" si="107">IFERROR($K109&amp;" ("&amp;M$1&amp;") "&amp;ROUND(M109,8),"")</f>
        <v/>
      </c>
      <c r="N121" s="340" t="str">
        <f t="shared" si="107"/>
        <v/>
      </c>
      <c r="O121" s="340" t="str">
        <f t="shared" si="107"/>
        <v/>
      </c>
      <c r="P121" s="340" t="str">
        <f t="shared" si="107"/>
        <v/>
      </c>
      <c r="Q121" s="340" t="str">
        <f t="shared" si="107"/>
        <v/>
      </c>
      <c r="R121" s="340" t="str">
        <f t="shared" si="107"/>
        <v/>
      </c>
      <c r="S121" s="340" t="str">
        <f t="shared" si="107"/>
        <v/>
      </c>
      <c r="T121" s="340" t="str">
        <f t="shared" si="107"/>
        <v/>
      </c>
      <c r="U121" s="340" t="str">
        <f t="shared" si="107"/>
        <v/>
      </c>
      <c r="V121" s="340" t="str">
        <f t="shared" si="107"/>
        <v/>
      </c>
      <c r="W121" s="340" t="str">
        <f t="shared" si="107"/>
        <v/>
      </c>
      <c r="X121" s="340" t="str">
        <f t="shared" si="107"/>
        <v/>
      </c>
      <c r="Y121" s="340" t="str">
        <f t="shared" si="107"/>
        <v/>
      </c>
      <c r="Z121" s="340" t="str">
        <f t="shared" si="107"/>
        <v/>
      </c>
      <c r="AA121" s="340" t="str">
        <f t="shared" si="107"/>
        <v/>
      </c>
      <c r="AB121" s="340" t="str">
        <f t="shared" si="107"/>
        <v/>
      </c>
      <c r="AC121" s="340" t="str">
        <f t="shared" si="107"/>
        <v/>
      </c>
      <c r="AD121" s="340" t="str">
        <f t="shared" si="107"/>
        <v/>
      </c>
      <c r="AE121" s="340" t="str">
        <f t="shared" si="107"/>
        <v/>
      </c>
      <c r="AF121" s="340" t="str">
        <f t="shared" si="107"/>
        <v/>
      </c>
      <c r="AG121" s="340" t="str">
        <f t="shared" si="107"/>
        <v/>
      </c>
      <c r="AH121" s="340" t="str">
        <f t="shared" si="107"/>
        <v/>
      </c>
      <c r="AI121" s="340" t="str">
        <f t="shared" si="107"/>
        <v/>
      </c>
      <c r="AJ121" s="340" t="str">
        <f t="shared" si="107"/>
        <v/>
      </c>
      <c r="AK121" s="340" t="str">
        <f t="shared" si="107"/>
        <v/>
      </c>
      <c r="AL121" s="340" t="str">
        <f t="shared" si="107"/>
        <v/>
      </c>
      <c r="AM121" s="340" t="str">
        <f t="shared" si="107"/>
        <v/>
      </c>
      <c r="AN121" s="340" t="str">
        <f t="shared" si="107"/>
        <v/>
      </c>
      <c r="AO121" s="340" t="str">
        <f t="shared" si="107"/>
        <v/>
      </c>
      <c r="AP121" s="340" t="str">
        <f t="shared" si="107"/>
        <v/>
      </c>
      <c r="AQ121" s="340" t="str">
        <f t="shared" si="107"/>
        <v/>
      </c>
      <c r="AR121" s="340" t="str">
        <f t="shared" si="107"/>
        <v/>
      </c>
      <c r="AS121" s="340" t="str">
        <f t="shared" ref="AS121:BR121" si="108">IFERROR($K109&amp;" ("&amp;AS$1&amp;") "&amp;ROUND(AS109,8),"")</f>
        <v>Euro area (19 countries) (1993) -4.10934414</v>
      </c>
      <c r="AT121" s="340" t="str">
        <f t="shared" si="108"/>
        <v/>
      </c>
      <c r="AU121" s="340" t="str">
        <f t="shared" si="108"/>
        <v/>
      </c>
      <c r="AV121" s="340" t="str">
        <f t="shared" si="108"/>
        <v/>
      </c>
      <c r="AW121" s="340" t="str">
        <f t="shared" si="108"/>
        <v/>
      </c>
      <c r="AX121" s="340" t="str">
        <f t="shared" si="108"/>
        <v/>
      </c>
      <c r="AY121" s="340" t="str">
        <f t="shared" si="108"/>
        <v/>
      </c>
      <c r="AZ121" s="340" t="str">
        <f t="shared" si="108"/>
        <v/>
      </c>
      <c r="BA121" s="340" t="str">
        <f t="shared" si="108"/>
        <v/>
      </c>
      <c r="BB121" s="340" t="str">
        <f t="shared" si="108"/>
        <v/>
      </c>
      <c r="BC121" s="340" t="str">
        <f t="shared" si="108"/>
        <v/>
      </c>
      <c r="BD121" s="340" t="str">
        <f t="shared" si="108"/>
        <v/>
      </c>
      <c r="BE121" s="340" t="str">
        <f t="shared" si="108"/>
        <v/>
      </c>
      <c r="BF121" s="340" t="str">
        <f t="shared" si="108"/>
        <v/>
      </c>
      <c r="BG121" s="340" t="str">
        <f t="shared" si="108"/>
        <v/>
      </c>
      <c r="BH121" s="340" t="str">
        <f t="shared" si="108"/>
        <v>Euro area (19 countries) (2008) -3.13204938</v>
      </c>
      <c r="BI121" s="340" t="str">
        <f t="shared" si="108"/>
        <v/>
      </c>
      <c r="BJ121" s="340" t="str">
        <f t="shared" si="108"/>
        <v/>
      </c>
      <c r="BK121" s="340" t="str">
        <f t="shared" si="108"/>
        <v>Euro area (19 countries) (2011) -2.40154482</v>
      </c>
      <c r="BL121" s="340" t="str">
        <f t="shared" si="108"/>
        <v/>
      </c>
      <c r="BM121" s="340" t="str">
        <f t="shared" si="108"/>
        <v/>
      </c>
      <c r="BN121" s="340" t="str">
        <f t="shared" si="108"/>
        <v/>
      </c>
      <c r="BO121" s="340" t="str">
        <f t="shared" si="108"/>
        <v/>
      </c>
      <c r="BP121" s="340" t="str">
        <f t="shared" si="108"/>
        <v/>
      </c>
      <c r="BQ121" s="340" t="str">
        <f t="shared" si="108"/>
        <v/>
      </c>
      <c r="BR121" s="340" t="str">
        <f t="shared" si="108"/>
        <v/>
      </c>
      <c r="BS121" s="333"/>
      <c r="BT121" s="333"/>
      <c r="BU121" s="333"/>
      <c r="BV121" s="333"/>
    </row>
    <row r="122" spans="10:74">
      <c r="J122" s="339"/>
      <c r="K122" s="333" t="str">
        <f t="shared" si="102"/>
        <v>Finland</v>
      </c>
      <c r="L122" s="339"/>
      <c r="M122" s="340" t="str">
        <f t="shared" ref="M122:AR122" si="109">IFERROR($K110&amp;" ("&amp;M$1&amp;") "&amp;ROUND(M110,8),"")</f>
        <v/>
      </c>
      <c r="N122" s="340" t="str">
        <f t="shared" si="109"/>
        <v/>
      </c>
      <c r="O122" s="340" t="str">
        <f t="shared" si="109"/>
        <v/>
      </c>
      <c r="P122" s="340" t="str">
        <f t="shared" si="109"/>
        <v/>
      </c>
      <c r="Q122" s="340" t="str">
        <f t="shared" si="109"/>
        <v/>
      </c>
      <c r="R122" s="340" t="str">
        <f t="shared" si="109"/>
        <v/>
      </c>
      <c r="S122" s="340" t="str">
        <f t="shared" si="109"/>
        <v/>
      </c>
      <c r="T122" s="340" t="str">
        <f t="shared" si="109"/>
        <v/>
      </c>
      <c r="U122" s="340" t="str">
        <f t="shared" si="109"/>
        <v/>
      </c>
      <c r="V122" s="340" t="str">
        <f t="shared" si="109"/>
        <v/>
      </c>
      <c r="W122" s="340" t="str">
        <f t="shared" si="109"/>
        <v/>
      </c>
      <c r="X122" s="340" t="str">
        <f t="shared" si="109"/>
        <v/>
      </c>
      <c r="Y122" s="340" t="str">
        <f t="shared" si="109"/>
        <v/>
      </c>
      <c r="Z122" s="340" t="str">
        <f t="shared" si="109"/>
        <v/>
      </c>
      <c r="AA122" s="340" t="str">
        <f t="shared" si="109"/>
        <v/>
      </c>
      <c r="AB122" s="340" t="str">
        <f t="shared" si="109"/>
        <v/>
      </c>
      <c r="AC122" s="340" t="str">
        <f t="shared" si="109"/>
        <v/>
      </c>
      <c r="AD122" s="340" t="str">
        <f t="shared" si="109"/>
        <v/>
      </c>
      <c r="AE122" s="340" t="str">
        <f t="shared" si="109"/>
        <v/>
      </c>
      <c r="AF122" s="340" t="str">
        <f t="shared" si="109"/>
        <v/>
      </c>
      <c r="AG122" s="340" t="str">
        <f t="shared" si="109"/>
        <v/>
      </c>
      <c r="AH122" s="340" t="str">
        <f t="shared" si="109"/>
        <v/>
      </c>
      <c r="AI122" s="340" t="str">
        <f t="shared" si="109"/>
        <v/>
      </c>
      <c r="AJ122" s="340" t="str">
        <f t="shared" si="109"/>
        <v/>
      </c>
      <c r="AK122" s="340" t="str">
        <f t="shared" si="109"/>
        <v/>
      </c>
      <c r="AL122" s="340" t="str">
        <f t="shared" si="109"/>
        <v/>
      </c>
      <c r="AM122" s="340" t="str">
        <f t="shared" si="109"/>
        <v/>
      </c>
      <c r="AN122" s="340" t="str">
        <f t="shared" si="109"/>
        <v/>
      </c>
      <c r="AO122" s="340" t="str">
        <f t="shared" si="109"/>
        <v/>
      </c>
      <c r="AP122" s="340" t="str">
        <f t="shared" si="109"/>
        <v/>
      </c>
      <c r="AQ122" s="340" t="str">
        <f t="shared" si="109"/>
        <v>Finland (1991) -41.74051702</v>
      </c>
      <c r="AR122" s="340" t="str">
        <f t="shared" si="109"/>
        <v/>
      </c>
      <c r="AS122" s="340" t="str">
        <f t="shared" ref="AS122:BR122" si="110">IFERROR($K110&amp;" ("&amp;AS$1&amp;") "&amp;ROUND(AS110,8),"")</f>
        <v/>
      </c>
      <c r="AT122" s="340" t="str">
        <f t="shared" si="110"/>
        <v/>
      </c>
      <c r="AU122" s="340" t="str">
        <f t="shared" si="110"/>
        <v/>
      </c>
      <c r="AV122" s="340" t="str">
        <f t="shared" si="110"/>
        <v/>
      </c>
      <c r="AW122" s="340" t="str">
        <f t="shared" si="110"/>
        <v/>
      </c>
      <c r="AX122" s="340" t="str">
        <f t="shared" si="110"/>
        <v/>
      </c>
      <c r="AY122" s="340" t="str">
        <f t="shared" si="110"/>
        <v/>
      </c>
      <c r="AZ122" s="340" t="str">
        <f t="shared" si="110"/>
        <v/>
      </c>
      <c r="BA122" s="340" t="str">
        <f t="shared" si="110"/>
        <v/>
      </c>
      <c r="BB122" s="340" t="str">
        <f t="shared" si="110"/>
        <v/>
      </c>
      <c r="BC122" s="340" t="str">
        <f t="shared" si="110"/>
        <v/>
      </c>
      <c r="BD122" s="340" t="str">
        <f t="shared" si="110"/>
        <v/>
      </c>
      <c r="BE122" s="340" t="str">
        <f t="shared" si="110"/>
        <v/>
      </c>
      <c r="BF122" s="340" t="str">
        <f t="shared" si="110"/>
        <v/>
      </c>
      <c r="BG122" s="340" t="str">
        <f t="shared" si="110"/>
        <v/>
      </c>
      <c r="BH122" s="340" t="str">
        <f t="shared" si="110"/>
        <v/>
      </c>
      <c r="BI122" s="340" t="str">
        <f t="shared" si="110"/>
        <v>Finland (2009) -3.25496488</v>
      </c>
      <c r="BJ122" s="340" t="str">
        <f t="shared" si="110"/>
        <v/>
      </c>
      <c r="BK122" s="340" t="str">
        <f t="shared" si="110"/>
        <v/>
      </c>
      <c r="BL122" s="340" t="str">
        <f t="shared" si="110"/>
        <v/>
      </c>
      <c r="BM122" s="340" t="str">
        <f t="shared" si="110"/>
        <v>Finland (2013) -2.25212543</v>
      </c>
      <c r="BN122" s="340" t="str">
        <f t="shared" si="110"/>
        <v/>
      </c>
      <c r="BO122" s="340" t="str">
        <f t="shared" si="110"/>
        <v/>
      </c>
      <c r="BP122" s="340" t="str">
        <f t="shared" si="110"/>
        <v/>
      </c>
      <c r="BQ122" s="340" t="str">
        <f t="shared" si="110"/>
        <v/>
      </c>
      <c r="BR122" s="340" t="str">
        <f t="shared" si="110"/>
        <v/>
      </c>
      <c r="BS122" s="333"/>
      <c r="BT122" s="333"/>
      <c r="BU122" s="333"/>
      <c r="BV122" s="333"/>
    </row>
    <row r="123" spans="10:74">
      <c r="J123" s="339"/>
      <c r="K123" s="333" t="str">
        <f t="shared" si="102"/>
        <v>Ireland</v>
      </c>
      <c r="L123" s="339"/>
      <c r="M123" s="340" t="str">
        <f t="shared" ref="M123:AR123" si="111">IFERROR($K111&amp;" ("&amp;M$1&amp;") "&amp;ROUND(M111,8),"")</f>
        <v/>
      </c>
      <c r="N123" s="340" t="str">
        <f t="shared" si="111"/>
        <v/>
      </c>
      <c r="O123" s="340" t="str">
        <f t="shared" si="111"/>
        <v/>
      </c>
      <c r="P123" s="340" t="str">
        <f t="shared" si="111"/>
        <v/>
      </c>
      <c r="Q123" s="340" t="str">
        <f t="shared" si="111"/>
        <v/>
      </c>
      <c r="R123" s="340" t="str">
        <f t="shared" si="111"/>
        <v/>
      </c>
      <c r="S123" s="340" t="str">
        <f t="shared" si="111"/>
        <v/>
      </c>
      <c r="T123" s="340" t="str">
        <f t="shared" si="111"/>
        <v/>
      </c>
      <c r="U123" s="340" t="str">
        <f t="shared" si="111"/>
        <v/>
      </c>
      <c r="V123" s="340" t="str">
        <f t="shared" si="111"/>
        <v/>
      </c>
      <c r="W123" s="340" t="str">
        <f t="shared" si="111"/>
        <v/>
      </c>
      <c r="X123" s="340" t="str">
        <f t="shared" si="111"/>
        <v/>
      </c>
      <c r="Y123" s="340" t="str">
        <f t="shared" si="111"/>
        <v/>
      </c>
      <c r="Z123" s="340" t="str">
        <f t="shared" si="111"/>
        <v/>
      </c>
      <c r="AA123" s="340" t="str">
        <f t="shared" si="111"/>
        <v/>
      </c>
      <c r="AB123" s="340" t="str">
        <f t="shared" si="111"/>
        <v/>
      </c>
      <c r="AC123" s="340" t="str">
        <f t="shared" si="111"/>
        <v/>
      </c>
      <c r="AD123" s="340" t="str">
        <f t="shared" si="111"/>
        <v/>
      </c>
      <c r="AE123" s="340" t="str">
        <f t="shared" si="111"/>
        <v/>
      </c>
      <c r="AF123" s="340" t="str">
        <f t="shared" si="111"/>
        <v/>
      </c>
      <c r="AG123" s="340" t="str">
        <f t="shared" si="111"/>
        <v/>
      </c>
      <c r="AH123" s="340" t="str">
        <f t="shared" si="111"/>
        <v>Ireland (1982) -8.3951037</v>
      </c>
      <c r="AI123" s="340" t="str">
        <f t="shared" si="111"/>
        <v/>
      </c>
      <c r="AJ123" s="340" t="str">
        <f t="shared" si="111"/>
        <v/>
      </c>
      <c r="AK123" s="340" t="str">
        <f t="shared" si="111"/>
        <v/>
      </c>
      <c r="AL123" s="340" t="str">
        <f t="shared" si="111"/>
        <v/>
      </c>
      <c r="AM123" s="340" t="str">
        <f t="shared" si="111"/>
        <v/>
      </c>
      <c r="AN123" s="340" t="str">
        <f t="shared" si="111"/>
        <v/>
      </c>
      <c r="AO123" s="340" t="str">
        <f t="shared" si="111"/>
        <v/>
      </c>
      <c r="AP123" s="340" t="str">
        <f t="shared" si="111"/>
        <v/>
      </c>
      <c r="AQ123" s="340" t="str">
        <f t="shared" si="111"/>
        <v/>
      </c>
      <c r="AR123" s="340" t="str">
        <f t="shared" si="111"/>
        <v/>
      </c>
      <c r="AS123" s="340" t="str">
        <f t="shared" ref="AS123:BR123" si="112">IFERROR($K111&amp;" ("&amp;AS$1&amp;") "&amp;ROUND(AS111,8),"")</f>
        <v/>
      </c>
      <c r="AT123" s="340" t="str">
        <f t="shared" si="112"/>
        <v/>
      </c>
      <c r="AU123" s="340" t="str">
        <f t="shared" si="112"/>
        <v/>
      </c>
      <c r="AV123" s="340" t="str">
        <f t="shared" si="112"/>
        <v/>
      </c>
      <c r="AW123" s="340" t="str">
        <f t="shared" si="112"/>
        <v/>
      </c>
      <c r="AX123" s="340" t="str">
        <f t="shared" si="112"/>
        <v/>
      </c>
      <c r="AY123" s="340" t="str">
        <f t="shared" si="112"/>
        <v/>
      </c>
      <c r="AZ123" s="340" t="str">
        <f t="shared" si="112"/>
        <v/>
      </c>
      <c r="BA123" s="340" t="str">
        <f t="shared" si="112"/>
        <v/>
      </c>
      <c r="BB123" s="340" t="str">
        <f t="shared" si="112"/>
        <v/>
      </c>
      <c r="BC123" s="340" t="str">
        <f t="shared" si="112"/>
        <v/>
      </c>
      <c r="BD123" s="340" t="str">
        <f t="shared" si="112"/>
        <v/>
      </c>
      <c r="BE123" s="340" t="str">
        <f t="shared" si="112"/>
        <v/>
      </c>
      <c r="BF123" s="340" t="str">
        <f t="shared" si="112"/>
        <v/>
      </c>
      <c r="BG123" s="340" t="str">
        <f t="shared" si="112"/>
        <v/>
      </c>
      <c r="BH123" s="340" t="str">
        <f t="shared" si="112"/>
        <v>Ireland (2008) -15.26185126</v>
      </c>
      <c r="BI123" s="340" t="str">
        <f t="shared" si="112"/>
        <v/>
      </c>
      <c r="BJ123" s="340" t="str">
        <f t="shared" si="112"/>
        <v/>
      </c>
      <c r="BK123" s="340" t="str">
        <f t="shared" si="112"/>
        <v/>
      </c>
      <c r="BL123" s="340" t="str">
        <f t="shared" si="112"/>
        <v/>
      </c>
      <c r="BM123" s="340" t="str">
        <f t="shared" si="112"/>
        <v/>
      </c>
      <c r="BN123" s="340" t="str">
        <f t="shared" si="112"/>
        <v/>
      </c>
      <c r="BO123" s="340" t="str">
        <f t="shared" si="112"/>
        <v/>
      </c>
      <c r="BP123" s="340" t="str">
        <f t="shared" si="112"/>
        <v/>
      </c>
      <c r="BQ123" s="340" t="str">
        <f t="shared" si="112"/>
        <v/>
      </c>
      <c r="BR123" s="340" t="str">
        <f t="shared" si="112"/>
        <v/>
      </c>
      <c r="BS123" s="333"/>
      <c r="BT123" s="333"/>
      <c r="BU123" s="333"/>
      <c r="BV123" s="333"/>
    </row>
    <row r="124" spans="10:74">
      <c r="J124" s="339"/>
      <c r="K124" s="333" t="str">
        <f t="shared" si="102"/>
        <v>Luxembourg</v>
      </c>
      <c r="L124" s="339"/>
      <c r="M124" s="340" t="str">
        <f t="shared" ref="M124:AR124" si="113">IFERROR($K112&amp;" ("&amp;M$1&amp;") "&amp;ROUND(M112,8),"")</f>
        <v/>
      </c>
      <c r="N124" s="340" t="str">
        <f t="shared" si="113"/>
        <v/>
      </c>
      <c r="O124" s="340" t="str">
        <f t="shared" si="113"/>
        <v/>
      </c>
      <c r="P124" s="340" t="str">
        <f t="shared" si="113"/>
        <v/>
      </c>
      <c r="Q124" s="340" t="str">
        <f t="shared" si="113"/>
        <v/>
      </c>
      <c r="R124" s="340" t="str">
        <f t="shared" si="113"/>
        <v/>
      </c>
      <c r="S124" s="340" t="str">
        <f t="shared" si="113"/>
        <v/>
      </c>
      <c r="T124" s="340" t="str">
        <f t="shared" si="113"/>
        <v/>
      </c>
      <c r="U124" s="340" t="str">
        <f t="shared" si="113"/>
        <v/>
      </c>
      <c r="V124" s="340" t="str">
        <f t="shared" si="113"/>
        <v/>
      </c>
      <c r="W124" s="340" t="str">
        <f t="shared" si="113"/>
        <v/>
      </c>
      <c r="X124" s="340" t="str">
        <f t="shared" si="113"/>
        <v/>
      </c>
      <c r="Y124" s="340" t="str">
        <f t="shared" si="113"/>
        <v/>
      </c>
      <c r="Z124" s="340" t="str">
        <f t="shared" si="113"/>
        <v/>
      </c>
      <c r="AA124" s="340" t="str">
        <f t="shared" si="113"/>
        <v/>
      </c>
      <c r="AB124" s="340" t="str">
        <f t="shared" si="113"/>
        <v/>
      </c>
      <c r="AC124" s="340" t="str">
        <f t="shared" si="113"/>
        <v/>
      </c>
      <c r="AD124" s="340" t="str">
        <f t="shared" si="113"/>
        <v/>
      </c>
      <c r="AE124" s="340" t="str">
        <f t="shared" si="113"/>
        <v/>
      </c>
      <c r="AF124" s="340" t="str">
        <f t="shared" si="113"/>
        <v/>
      </c>
      <c r="AG124" s="340" t="str">
        <f t="shared" si="113"/>
        <v>Luxembourg (1981) -12.89016075</v>
      </c>
      <c r="AH124" s="340" t="str">
        <f t="shared" si="113"/>
        <v/>
      </c>
      <c r="AI124" s="340" t="str">
        <f t="shared" si="113"/>
        <v>Luxembourg (1983) -3.40082244</v>
      </c>
      <c r="AJ124" s="340" t="str">
        <f t="shared" si="113"/>
        <v/>
      </c>
      <c r="AK124" s="340" t="str">
        <f t="shared" si="113"/>
        <v/>
      </c>
      <c r="AL124" s="340" t="str">
        <f t="shared" si="113"/>
        <v/>
      </c>
      <c r="AM124" s="340" t="str">
        <f t="shared" si="113"/>
        <v/>
      </c>
      <c r="AN124" s="340" t="str">
        <f t="shared" si="113"/>
        <v/>
      </c>
      <c r="AO124" s="340" t="str">
        <f t="shared" si="113"/>
        <v/>
      </c>
      <c r="AP124" s="340" t="str">
        <f t="shared" si="113"/>
        <v/>
      </c>
      <c r="AQ124" s="340" t="str">
        <f t="shared" si="113"/>
        <v/>
      </c>
      <c r="AR124" s="340" t="str">
        <f t="shared" si="113"/>
        <v/>
      </c>
      <c r="AS124" s="340" t="str">
        <f t="shared" ref="AS124:BR124" si="114">IFERROR($K112&amp;" ("&amp;AS$1&amp;") "&amp;ROUND(AS112,8),"")</f>
        <v/>
      </c>
      <c r="AT124" s="340" t="str">
        <f t="shared" si="114"/>
        <v/>
      </c>
      <c r="AU124" s="340" t="str">
        <f t="shared" si="114"/>
        <v/>
      </c>
      <c r="AV124" s="340" t="str">
        <f t="shared" si="114"/>
        <v/>
      </c>
      <c r="AW124" s="340" t="str">
        <f t="shared" si="114"/>
        <v/>
      </c>
      <c r="AX124" s="340" t="str">
        <f t="shared" si="114"/>
        <v/>
      </c>
      <c r="AY124" s="340" t="str">
        <f t="shared" si="114"/>
        <v/>
      </c>
      <c r="AZ124" s="340" t="str">
        <f t="shared" si="114"/>
        <v/>
      </c>
      <c r="BA124" s="340" t="str">
        <f t="shared" si="114"/>
        <v/>
      </c>
      <c r="BB124" s="340" t="str">
        <f t="shared" si="114"/>
        <v/>
      </c>
      <c r="BC124" s="340" t="str">
        <f t="shared" si="114"/>
        <v/>
      </c>
      <c r="BD124" s="340" t="str">
        <f t="shared" si="114"/>
        <v/>
      </c>
      <c r="BE124" s="340" t="str">
        <f t="shared" si="114"/>
        <v/>
      </c>
      <c r="BF124" s="340" t="str">
        <f t="shared" si="114"/>
        <v/>
      </c>
      <c r="BG124" s="340" t="str">
        <f t="shared" si="114"/>
        <v/>
      </c>
      <c r="BH124" s="340" t="str">
        <f t="shared" si="114"/>
        <v/>
      </c>
      <c r="BI124" s="340" t="str">
        <f t="shared" si="114"/>
        <v/>
      </c>
      <c r="BJ124" s="340" t="str">
        <f t="shared" si="114"/>
        <v/>
      </c>
      <c r="BK124" s="340" t="str">
        <f t="shared" si="114"/>
        <v/>
      </c>
      <c r="BL124" s="340" t="str">
        <f t="shared" si="114"/>
        <v/>
      </c>
      <c r="BM124" s="340" t="str">
        <f t="shared" si="114"/>
        <v/>
      </c>
      <c r="BN124" s="340" t="str">
        <f t="shared" si="114"/>
        <v/>
      </c>
      <c r="BO124" s="340" t="str">
        <f t="shared" si="114"/>
        <v/>
      </c>
      <c r="BP124" s="340" t="str">
        <f t="shared" si="114"/>
        <v/>
      </c>
      <c r="BQ124" s="340" t="str">
        <f t="shared" si="114"/>
        <v/>
      </c>
      <c r="BR124" s="340" t="str">
        <f t="shared" si="114"/>
        <v/>
      </c>
      <c r="BS124" s="333"/>
      <c r="BT124" s="333"/>
      <c r="BU124" s="333"/>
      <c r="BV124" s="333"/>
    </row>
    <row r="125" spans="10:74">
      <c r="J125" s="339"/>
      <c r="K125" s="333" t="str">
        <f t="shared" si="102"/>
        <v>Netherlands</v>
      </c>
      <c r="L125" s="339"/>
      <c r="M125" s="340" t="str">
        <f t="shared" ref="M125:AR125" si="115">IFERROR($K113&amp;" ("&amp;M$1&amp;") "&amp;ROUND(M113,8),"")</f>
        <v/>
      </c>
      <c r="N125" s="340" t="str">
        <f t="shared" si="115"/>
        <v/>
      </c>
      <c r="O125" s="340" t="str">
        <f t="shared" si="115"/>
        <v/>
      </c>
      <c r="P125" s="340" t="str">
        <f t="shared" si="115"/>
        <v/>
      </c>
      <c r="Q125" s="340" t="str">
        <f t="shared" si="115"/>
        <v/>
      </c>
      <c r="R125" s="340" t="str">
        <f t="shared" si="115"/>
        <v/>
      </c>
      <c r="S125" s="340" t="str">
        <f t="shared" si="115"/>
        <v/>
      </c>
      <c r="T125" s="340" t="str">
        <f t="shared" si="115"/>
        <v/>
      </c>
      <c r="U125" s="340" t="str">
        <f t="shared" si="115"/>
        <v/>
      </c>
      <c r="V125" s="340" t="str">
        <f t="shared" si="115"/>
        <v/>
      </c>
      <c r="W125" s="340" t="str">
        <f t="shared" si="115"/>
        <v/>
      </c>
      <c r="X125" s="340" t="str">
        <f t="shared" si="115"/>
        <v/>
      </c>
      <c r="Y125" s="340" t="str">
        <f t="shared" si="115"/>
        <v/>
      </c>
      <c r="Z125" s="340" t="str">
        <f t="shared" si="115"/>
        <v/>
      </c>
      <c r="AA125" s="340" t="str">
        <f t="shared" si="115"/>
        <v/>
      </c>
      <c r="AB125" s="340" t="str">
        <f t="shared" si="115"/>
        <v/>
      </c>
      <c r="AC125" s="340" t="str">
        <f t="shared" si="115"/>
        <v/>
      </c>
      <c r="AD125" s="340" t="str">
        <f t="shared" si="115"/>
        <v/>
      </c>
      <c r="AE125" s="340" t="str">
        <f t="shared" si="115"/>
        <v/>
      </c>
      <c r="AF125" s="340" t="str">
        <f t="shared" si="115"/>
        <v/>
      </c>
      <c r="AG125" s="340" t="str">
        <f t="shared" si="115"/>
        <v>Netherlands (1981) -4.76798003</v>
      </c>
      <c r="AH125" s="340" t="str">
        <f t="shared" si="115"/>
        <v/>
      </c>
      <c r="AI125" s="340" t="str">
        <f t="shared" si="115"/>
        <v/>
      </c>
      <c r="AJ125" s="340" t="str">
        <f t="shared" si="115"/>
        <v/>
      </c>
      <c r="AK125" s="340" t="str">
        <f t="shared" si="115"/>
        <v/>
      </c>
      <c r="AL125" s="340" t="str">
        <f t="shared" si="115"/>
        <v/>
      </c>
      <c r="AM125" s="340" t="str">
        <f t="shared" si="115"/>
        <v/>
      </c>
      <c r="AN125" s="340" t="str">
        <f t="shared" si="115"/>
        <v/>
      </c>
      <c r="AO125" s="340" t="str">
        <f t="shared" si="115"/>
        <v/>
      </c>
      <c r="AP125" s="340" t="str">
        <f t="shared" si="115"/>
        <v/>
      </c>
      <c r="AQ125" s="340" t="str">
        <f t="shared" si="115"/>
        <v/>
      </c>
      <c r="AR125" s="340" t="str">
        <f t="shared" si="115"/>
        <v/>
      </c>
      <c r="AS125" s="340" t="str">
        <f t="shared" ref="AS125:BR125" si="116">IFERROR($K113&amp;" ("&amp;AS$1&amp;") "&amp;ROUND(AS113,8),"")</f>
        <v/>
      </c>
      <c r="AT125" s="340" t="str">
        <f t="shared" si="116"/>
        <v/>
      </c>
      <c r="AU125" s="340" t="str">
        <f t="shared" si="116"/>
        <v/>
      </c>
      <c r="AV125" s="340" t="str">
        <f t="shared" si="116"/>
        <v/>
      </c>
      <c r="AW125" s="340" t="str">
        <f t="shared" si="116"/>
        <v/>
      </c>
      <c r="AX125" s="340" t="str">
        <f t="shared" si="116"/>
        <v/>
      </c>
      <c r="AY125" s="340" t="str">
        <f t="shared" si="116"/>
        <v/>
      </c>
      <c r="AZ125" s="340" t="str">
        <f t="shared" si="116"/>
        <v/>
      </c>
      <c r="BA125" s="340" t="str">
        <f t="shared" si="116"/>
        <v/>
      </c>
      <c r="BB125" s="340" t="str">
        <f t="shared" si="116"/>
        <v/>
      </c>
      <c r="BC125" s="340" t="str">
        <f t="shared" si="116"/>
        <v/>
      </c>
      <c r="BD125" s="340" t="str">
        <f t="shared" si="116"/>
        <v/>
      </c>
      <c r="BE125" s="340" t="str">
        <f t="shared" si="116"/>
        <v/>
      </c>
      <c r="BF125" s="340" t="str">
        <f t="shared" si="116"/>
        <v/>
      </c>
      <c r="BG125" s="340" t="str">
        <f t="shared" si="116"/>
        <v/>
      </c>
      <c r="BH125" s="340" t="str">
        <f t="shared" si="116"/>
        <v/>
      </c>
      <c r="BI125" s="340" t="str">
        <f t="shared" si="116"/>
        <v>Netherlands (2009) -4.65560965</v>
      </c>
      <c r="BJ125" s="340" t="str">
        <f t="shared" si="116"/>
        <v/>
      </c>
      <c r="BK125" s="340" t="str">
        <f t="shared" si="116"/>
        <v/>
      </c>
      <c r="BL125" s="340" t="str">
        <f t="shared" si="116"/>
        <v>Netherlands (2012) -3.65744548</v>
      </c>
      <c r="BM125" s="340" t="str">
        <f t="shared" si="116"/>
        <v/>
      </c>
      <c r="BN125" s="340" t="str">
        <f t="shared" si="116"/>
        <v/>
      </c>
      <c r="BO125" s="340" t="str">
        <f t="shared" si="116"/>
        <v/>
      </c>
      <c r="BP125" s="340" t="str">
        <f t="shared" si="116"/>
        <v/>
      </c>
      <c r="BQ125" s="340" t="str">
        <f t="shared" si="116"/>
        <v/>
      </c>
      <c r="BR125" s="340" t="str">
        <f t="shared" si="116"/>
        <v/>
      </c>
      <c r="BS125" s="333"/>
      <c r="BT125" s="333"/>
      <c r="BU125" s="333"/>
      <c r="BV125" s="333"/>
    </row>
    <row r="126" spans="10:74">
      <c r="J126" s="333"/>
      <c r="K126" s="333" t="str">
        <f t="shared" si="102"/>
        <v>Portugal</v>
      </c>
      <c r="L126" s="339"/>
      <c r="M126" s="340" t="str">
        <f t="shared" ref="M126:AR126" si="117">IFERROR($K114&amp;" ("&amp;M$1&amp;") "&amp;ROUND(M114,8),"")</f>
        <v/>
      </c>
      <c r="N126" s="340" t="str">
        <f t="shared" si="117"/>
        <v/>
      </c>
      <c r="O126" s="340" t="str">
        <f t="shared" si="117"/>
        <v/>
      </c>
      <c r="P126" s="340" t="str">
        <f t="shared" si="117"/>
        <v/>
      </c>
      <c r="Q126" s="340" t="str">
        <f t="shared" si="117"/>
        <v/>
      </c>
      <c r="R126" s="340" t="str">
        <f t="shared" si="117"/>
        <v/>
      </c>
      <c r="S126" s="340" t="str">
        <f t="shared" si="117"/>
        <v/>
      </c>
      <c r="T126" s="340" t="str">
        <f t="shared" si="117"/>
        <v/>
      </c>
      <c r="U126" s="340" t="str">
        <f t="shared" si="117"/>
        <v/>
      </c>
      <c r="V126" s="340" t="str">
        <f t="shared" si="117"/>
        <v/>
      </c>
      <c r="W126" s="340" t="str">
        <f t="shared" si="117"/>
        <v/>
      </c>
      <c r="X126" s="340" t="str">
        <f t="shared" si="117"/>
        <v/>
      </c>
      <c r="Y126" s="340" t="str">
        <f t="shared" si="117"/>
        <v/>
      </c>
      <c r="Z126" s="340" t="str">
        <f t="shared" si="117"/>
        <v/>
      </c>
      <c r="AA126" s="340" t="str">
        <f t="shared" si="117"/>
        <v>Portugal (1975) -60.34816965</v>
      </c>
      <c r="AB126" s="340" t="str">
        <f t="shared" si="117"/>
        <v/>
      </c>
      <c r="AC126" s="340" t="str">
        <f t="shared" si="117"/>
        <v/>
      </c>
      <c r="AD126" s="340" t="str">
        <f t="shared" si="117"/>
        <v/>
      </c>
      <c r="AE126" s="340" t="str">
        <f t="shared" si="117"/>
        <v/>
      </c>
      <c r="AF126" s="340" t="str">
        <f t="shared" si="117"/>
        <v/>
      </c>
      <c r="AG126" s="340" t="str">
        <f t="shared" si="117"/>
        <v/>
      </c>
      <c r="AH126" s="340" t="str">
        <f t="shared" si="117"/>
        <v/>
      </c>
      <c r="AI126" s="340" t="str">
        <f t="shared" si="117"/>
        <v/>
      </c>
      <c r="AJ126" s="340" t="str">
        <f t="shared" si="117"/>
        <v>Portugal (1984) -38.82640771</v>
      </c>
      <c r="AK126" s="340" t="str">
        <f t="shared" si="117"/>
        <v/>
      </c>
      <c r="AL126" s="340" t="str">
        <f t="shared" si="117"/>
        <v/>
      </c>
      <c r="AM126" s="340" t="str">
        <f t="shared" si="117"/>
        <v/>
      </c>
      <c r="AN126" s="340" t="str">
        <f t="shared" si="117"/>
        <v/>
      </c>
      <c r="AO126" s="340" t="str">
        <f t="shared" si="117"/>
        <v/>
      </c>
      <c r="AP126" s="340" t="str">
        <f t="shared" si="117"/>
        <v/>
      </c>
      <c r="AQ126" s="340" t="str">
        <f t="shared" si="117"/>
        <v/>
      </c>
      <c r="AR126" s="340" t="str">
        <f t="shared" si="117"/>
        <v/>
      </c>
      <c r="AS126" s="340" t="str">
        <f t="shared" ref="AS126:BR126" si="118">IFERROR($K114&amp;" ("&amp;AS$1&amp;") "&amp;ROUND(AS114,8),"")</f>
        <v>Portugal (1993) -12.63314911</v>
      </c>
      <c r="AT126" s="340" t="str">
        <f t="shared" si="118"/>
        <v/>
      </c>
      <c r="AU126" s="340" t="str">
        <f t="shared" si="118"/>
        <v/>
      </c>
      <c r="AV126" s="340" t="str">
        <f t="shared" si="118"/>
        <v/>
      </c>
      <c r="AW126" s="340" t="str">
        <f t="shared" si="118"/>
        <v/>
      </c>
      <c r="AX126" s="340" t="str">
        <f t="shared" si="118"/>
        <v/>
      </c>
      <c r="AY126" s="340" t="str">
        <f t="shared" si="118"/>
        <v/>
      </c>
      <c r="AZ126" s="340" t="str">
        <f t="shared" si="118"/>
        <v/>
      </c>
      <c r="BA126" s="340" t="str">
        <f t="shared" si="118"/>
        <v/>
      </c>
      <c r="BB126" s="340" t="str">
        <f t="shared" si="118"/>
        <v/>
      </c>
      <c r="BC126" s="340" t="str">
        <f t="shared" si="118"/>
        <v>Portugal (2003) -0.71296545</v>
      </c>
      <c r="BD126" s="340" t="str">
        <f t="shared" si="118"/>
        <v/>
      </c>
      <c r="BE126" s="340" t="str">
        <f t="shared" si="118"/>
        <v/>
      </c>
      <c r="BF126" s="340" t="str">
        <f t="shared" si="118"/>
        <v/>
      </c>
      <c r="BG126" s="340" t="str">
        <f t="shared" si="118"/>
        <v/>
      </c>
      <c r="BH126" s="340" t="str">
        <f t="shared" si="118"/>
        <v/>
      </c>
      <c r="BI126" s="340" t="str">
        <f t="shared" si="118"/>
        <v>Portugal (2009) -16.55001291</v>
      </c>
      <c r="BJ126" s="340" t="str">
        <f t="shared" si="118"/>
        <v/>
      </c>
      <c r="BK126" s="340" t="str">
        <f t="shared" si="118"/>
        <v>Portugal (2011) -16.60243321</v>
      </c>
      <c r="BL126" s="340" t="str">
        <f t="shared" si="118"/>
        <v/>
      </c>
      <c r="BM126" s="340" t="str">
        <f t="shared" si="118"/>
        <v/>
      </c>
      <c r="BN126" s="340" t="str">
        <f t="shared" si="118"/>
        <v/>
      </c>
      <c r="BO126" s="340" t="str">
        <f t="shared" si="118"/>
        <v/>
      </c>
      <c r="BP126" s="340" t="str">
        <f t="shared" si="118"/>
        <v/>
      </c>
      <c r="BQ126" s="340" t="str">
        <f t="shared" si="118"/>
        <v/>
      </c>
      <c r="BR126" s="340" t="str">
        <f t="shared" si="118"/>
        <v/>
      </c>
      <c r="BS126" s="339"/>
      <c r="BT126" s="339"/>
      <c r="BU126" s="339"/>
      <c r="BV126" s="339"/>
    </row>
    <row r="127" spans="10:74">
      <c r="BS127" s="339"/>
      <c r="BT127" s="339"/>
      <c r="BU127" s="339"/>
      <c r="BV127" s="339"/>
    </row>
    <row r="128" spans="10:74">
      <c r="BS128" s="339"/>
      <c r="BT128" s="339"/>
      <c r="BU128" s="339"/>
      <c r="BV128" s="339"/>
    </row>
    <row r="129" spans="71:74">
      <c r="BS129" s="339"/>
      <c r="BT129" s="339"/>
      <c r="BU129" s="339"/>
      <c r="BV129" s="339"/>
    </row>
    <row r="130" spans="71:74">
      <c r="BS130" s="339"/>
      <c r="BT130" s="339"/>
      <c r="BU130" s="339"/>
      <c r="BV130" s="339"/>
    </row>
    <row r="131" spans="71:74">
      <c r="BS131" s="339"/>
      <c r="BT131" s="339"/>
      <c r="BU131" s="339"/>
      <c r="BV131" s="339"/>
    </row>
    <row r="132" spans="71:74">
      <c r="BS132" s="339"/>
      <c r="BT132" s="339"/>
      <c r="BU132" s="339"/>
      <c r="BV132" s="339"/>
    </row>
    <row r="133" spans="71:74">
      <c r="BS133" s="339"/>
      <c r="BT133" s="339"/>
      <c r="BU133" s="339"/>
      <c r="BV133" s="339"/>
    </row>
    <row r="134" spans="71:74">
      <c r="BS134" s="339"/>
      <c r="BT134" s="339"/>
      <c r="BU134" s="339"/>
      <c r="BV134" s="339"/>
    </row>
    <row r="135" spans="71:74">
      <c r="BS135" s="333"/>
      <c r="BT135" s="333"/>
      <c r="BU135" s="333"/>
      <c r="BV135" s="333"/>
    </row>
    <row r="136" spans="71:74">
      <c r="BS136" s="333"/>
      <c r="BT136" s="333"/>
      <c r="BU136" s="333"/>
      <c r="BV136" s="333"/>
    </row>
    <row r="137" spans="71:74">
      <c r="BS137" s="333"/>
      <c r="BT137" s="333"/>
      <c r="BU137" s="333"/>
      <c r="BV137" s="333"/>
    </row>
    <row r="138" spans="71:74">
      <c r="BS138" s="333"/>
      <c r="BT138" s="333"/>
      <c r="BU138" s="333"/>
      <c r="BV138" s="333"/>
    </row>
    <row r="139" spans="71:74">
      <c r="BS139" s="333"/>
      <c r="BT139" s="333"/>
      <c r="BU139" s="333"/>
      <c r="BV139" s="333"/>
    </row>
    <row r="140" spans="71:74">
      <c r="BS140" s="333"/>
      <c r="BT140" s="333"/>
      <c r="BU140" s="333"/>
      <c r="BV140" s="333"/>
    </row>
    <row r="141" spans="71:74">
      <c r="BS141" s="333"/>
      <c r="BT141" s="333"/>
      <c r="BU141" s="333"/>
      <c r="BV141" s="333"/>
    </row>
    <row r="142" spans="71:74">
      <c r="BS142" s="333"/>
      <c r="BT142" s="333"/>
      <c r="BU142" s="333"/>
      <c r="BV142" s="333"/>
    </row>
    <row r="143" spans="71:74">
      <c r="BS143" s="333"/>
      <c r="BT143" s="333"/>
      <c r="BU143" s="333"/>
      <c r="BV143" s="333"/>
    </row>
    <row r="144" spans="71:74">
      <c r="BS144" s="333"/>
      <c r="BT144" s="333"/>
      <c r="BU144" s="333"/>
      <c r="BV144" s="333"/>
    </row>
    <row r="156" spans="71:74">
      <c r="BS156" s="333"/>
      <c r="BT156" s="333"/>
      <c r="BU156" s="333"/>
      <c r="BV156" s="333"/>
    </row>
    <row r="157" spans="71:74">
      <c r="BS157" s="333"/>
      <c r="BT157" s="333"/>
      <c r="BU157" s="333"/>
      <c r="BV157" s="333"/>
    </row>
    <row r="158" spans="71:74">
      <c r="BS158" s="333"/>
      <c r="BT158" s="333"/>
      <c r="BU158" s="333"/>
      <c r="BV158" s="333"/>
    </row>
    <row r="159" spans="71:74">
      <c r="BS159" s="333"/>
      <c r="BT159" s="333"/>
      <c r="BU159" s="333"/>
      <c r="BV159" s="333"/>
    </row>
    <row r="160" spans="71:74">
      <c r="BS160" s="333"/>
      <c r="BT160" s="333"/>
      <c r="BU160" s="333"/>
      <c r="BV160" s="333"/>
    </row>
    <row r="161" spans="71:74">
      <c r="BS161" s="333"/>
      <c r="BT161" s="333"/>
      <c r="BU161" s="333"/>
      <c r="BV161" s="333"/>
    </row>
    <row r="162" spans="71:74">
      <c r="BS162" s="333"/>
      <c r="BT162" s="333"/>
      <c r="BU162" s="333"/>
      <c r="BV162" s="333"/>
    </row>
    <row r="163" spans="71:74">
      <c r="BS163" s="333"/>
      <c r="BT163" s="333"/>
      <c r="BU163" s="333"/>
      <c r="BV163" s="333"/>
    </row>
    <row r="164" spans="71:74">
      <c r="BS164" s="333"/>
      <c r="BT164" s="333"/>
      <c r="BU164" s="333"/>
      <c r="BV164" s="333"/>
    </row>
    <row r="165" spans="71:74">
      <c r="BS165" s="333"/>
      <c r="BT165" s="333"/>
      <c r="BU165" s="333"/>
      <c r="BV165" s="333"/>
    </row>
    <row r="166" spans="71:74">
      <c r="BS166" s="333"/>
      <c r="BT166" s="333"/>
      <c r="BU166" s="333"/>
      <c r="BV166" s="333"/>
    </row>
    <row r="167" spans="71:74">
      <c r="BS167" s="333"/>
      <c r="BT167" s="333"/>
      <c r="BU167" s="333"/>
      <c r="BV167" s="333"/>
    </row>
    <row r="168" spans="71:74">
      <c r="BS168" s="333"/>
      <c r="BT168" s="333"/>
      <c r="BU168" s="333"/>
      <c r="BV168" s="333"/>
    </row>
    <row r="169" spans="71:74">
      <c r="BS169" s="333"/>
      <c r="BT169" s="333"/>
      <c r="BU169" s="333"/>
      <c r="BV169" s="333"/>
    </row>
    <row r="170" spans="71:74">
      <c r="BS170" s="333"/>
      <c r="BT170" s="333"/>
      <c r="BU170" s="333"/>
      <c r="BV170" s="333"/>
    </row>
    <row r="171" spans="71:74">
      <c r="BS171" s="333"/>
      <c r="BT171" s="333"/>
      <c r="BU171" s="333"/>
      <c r="BV171" s="333"/>
    </row>
    <row r="172" spans="71:74">
      <c r="BS172" s="339"/>
      <c r="BT172" s="339"/>
      <c r="BU172" s="339"/>
      <c r="BV172" s="339"/>
    </row>
    <row r="173" spans="71:74">
      <c r="BS173" s="339"/>
      <c r="BT173" s="339"/>
      <c r="BU173" s="339"/>
      <c r="BV173" s="339"/>
    </row>
    <row r="174" spans="71:74">
      <c r="BS174" s="339"/>
      <c r="BT174" s="339"/>
      <c r="BU174" s="339"/>
      <c r="BV174" s="339"/>
    </row>
    <row r="175" spans="71:74">
      <c r="BS175" s="339"/>
      <c r="BT175" s="339"/>
      <c r="BU175" s="339"/>
      <c r="BV175" s="339"/>
    </row>
    <row r="176" spans="71:74">
      <c r="BS176" s="339"/>
      <c r="BT176" s="339"/>
      <c r="BU176" s="339"/>
      <c r="BV176" s="339"/>
    </row>
    <row r="177" spans="71:74">
      <c r="BS177" s="339"/>
      <c r="BT177" s="339"/>
      <c r="BU177" s="339"/>
      <c r="BV177" s="339"/>
    </row>
    <row r="178" spans="71:74">
      <c r="BS178" s="339"/>
      <c r="BT178" s="339"/>
      <c r="BU178" s="339"/>
      <c r="BV178" s="339"/>
    </row>
    <row r="179" spans="71:74">
      <c r="BS179" s="339"/>
      <c r="BT179" s="339"/>
      <c r="BU179" s="339"/>
      <c r="BV179" s="339"/>
    </row>
    <row r="180" spans="71:74">
      <c r="BS180" s="339"/>
      <c r="BT180" s="339"/>
      <c r="BU180" s="339"/>
      <c r="BV180" s="339"/>
    </row>
    <row r="181" spans="71:74">
      <c r="BS181" s="333"/>
      <c r="BT181" s="333"/>
      <c r="BU181" s="333"/>
      <c r="BV181" s="333"/>
    </row>
    <row r="182" spans="71:74">
      <c r="BS182" s="333"/>
      <c r="BT182" s="333"/>
      <c r="BU182" s="333"/>
      <c r="BV182" s="333"/>
    </row>
    <row r="183" spans="71:74">
      <c r="BS183" s="333"/>
      <c r="BT183" s="333"/>
      <c r="BU183" s="333"/>
      <c r="BV183" s="333"/>
    </row>
    <row r="184" spans="71:74">
      <c r="BS184" s="333"/>
      <c r="BT184" s="333"/>
      <c r="BU184" s="333"/>
      <c r="BV184" s="333"/>
    </row>
    <row r="196" spans="71:74">
      <c r="BS196" s="333"/>
      <c r="BT196" s="333"/>
      <c r="BU196" s="333"/>
      <c r="BV196" s="333"/>
    </row>
    <row r="197" spans="71:74">
      <c r="BS197" s="333"/>
      <c r="BT197" s="333"/>
      <c r="BU197" s="333"/>
      <c r="BV197" s="333"/>
    </row>
    <row r="198" spans="71:74">
      <c r="BS198" s="333"/>
      <c r="BT198" s="333"/>
      <c r="BU198" s="333"/>
      <c r="BV198" s="333"/>
    </row>
    <row r="199" spans="71:74">
      <c r="BS199" s="333"/>
      <c r="BT199" s="333"/>
      <c r="BU199" s="333"/>
      <c r="BV199" s="333"/>
    </row>
    <row r="200" spans="71:74">
      <c r="BS200" s="333"/>
      <c r="BT200" s="333"/>
      <c r="BU200" s="333"/>
      <c r="BV200" s="333"/>
    </row>
    <row r="201" spans="71:74">
      <c r="BS201" s="333"/>
      <c r="BT201" s="333"/>
      <c r="BU201" s="333"/>
      <c r="BV201" s="333"/>
    </row>
    <row r="202" spans="71:74">
      <c r="BS202" s="333"/>
      <c r="BT202" s="333"/>
      <c r="BU202" s="333"/>
      <c r="BV202" s="333"/>
    </row>
    <row r="203" spans="71:74">
      <c r="BS203" s="333"/>
      <c r="BT203" s="333"/>
      <c r="BU203" s="333"/>
      <c r="BV203" s="333"/>
    </row>
    <row r="204" spans="71:74">
      <c r="BS204" s="333"/>
      <c r="BT204" s="333"/>
      <c r="BU204" s="333"/>
      <c r="BV204" s="333"/>
    </row>
    <row r="205" spans="71:74">
      <c r="BS205" s="333"/>
      <c r="BT205" s="333"/>
      <c r="BU205" s="333"/>
      <c r="BV205" s="333"/>
    </row>
    <row r="206" spans="71:74">
      <c r="BS206" s="333"/>
      <c r="BT206" s="333"/>
      <c r="BU206" s="333"/>
      <c r="BV206" s="333"/>
    </row>
    <row r="207" spans="71:74">
      <c r="BS207" s="333"/>
      <c r="BT207" s="333"/>
      <c r="BU207" s="333"/>
      <c r="BV207" s="333"/>
    </row>
    <row r="208" spans="71:74">
      <c r="BS208" s="333"/>
      <c r="BT208" s="333"/>
      <c r="BU208" s="333"/>
      <c r="BV208" s="333"/>
    </row>
    <row r="209" spans="71:74">
      <c r="BS209" s="333"/>
      <c r="BT209" s="333"/>
      <c r="BU209" s="333"/>
      <c r="BV209" s="333"/>
    </row>
    <row r="210" spans="71:74">
      <c r="BS210" s="333"/>
      <c r="BT210" s="333"/>
      <c r="BU210" s="333"/>
      <c r="BV210" s="333"/>
    </row>
    <row r="211" spans="71:74">
      <c r="BS211" s="333"/>
      <c r="BT211" s="333"/>
      <c r="BU211" s="333"/>
      <c r="BV211" s="333"/>
    </row>
    <row r="212" spans="71:74">
      <c r="BS212" s="333"/>
      <c r="BT212" s="333"/>
      <c r="BU212" s="333"/>
      <c r="BV212" s="333"/>
    </row>
    <row r="213" spans="71:74">
      <c r="BS213" s="333"/>
      <c r="BT213" s="333"/>
      <c r="BU213" s="333"/>
      <c r="BV213" s="333"/>
    </row>
    <row r="214" spans="71:74">
      <c r="BS214" s="333"/>
      <c r="BT214" s="333"/>
      <c r="BU214" s="333"/>
      <c r="BV214" s="333"/>
    </row>
    <row r="215" spans="71:74">
      <c r="BS215" s="333"/>
      <c r="BT215" s="333"/>
      <c r="BU215" s="333"/>
      <c r="BV215" s="333"/>
    </row>
    <row r="216" spans="71:74">
      <c r="BS216" s="333"/>
      <c r="BT216" s="333"/>
      <c r="BU216" s="333"/>
      <c r="BV216" s="333"/>
    </row>
    <row r="217" spans="71:74">
      <c r="BS217" s="333"/>
      <c r="BT217" s="333"/>
      <c r="BU217" s="333"/>
      <c r="BV217" s="333"/>
    </row>
    <row r="218" spans="71:74">
      <c r="BS218" s="333"/>
      <c r="BT218" s="333"/>
      <c r="BU218" s="333"/>
      <c r="BV218" s="333"/>
    </row>
    <row r="219" spans="71:74">
      <c r="BS219" s="333"/>
      <c r="BT219" s="333"/>
      <c r="BU219" s="333"/>
      <c r="BV219" s="333"/>
    </row>
    <row r="220" spans="71:74">
      <c r="BS220" s="333"/>
      <c r="BT220" s="333"/>
      <c r="BU220" s="333"/>
      <c r="BV220" s="333"/>
    </row>
    <row r="221" spans="71:74">
      <c r="BS221" s="333"/>
      <c r="BT221" s="333"/>
      <c r="BU221" s="333"/>
      <c r="BV221" s="333"/>
    </row>
  </sheetData>
  <conditionalFormatting sqref="BR24 S16:BQ24">
    <cfRule type="cellIs" dxfId="13" priority="1" operator="lessThan">
      <formula>CC16</formula>
    </cfRule>
  </conditionalFormatting>
  <conditionalFormatting sqref="L24 L14:N15 Q14:BQ15">
    <cfRule type="cellIs" dxfId="12" priority="11" operator="lessThan">
      <formula>BX14</formula>
    </cfRule>
  </conditionalFormatting>
  <conditionalFormatting sqref="L16:L23">
    <cfRule type="cellIs" dxfId="11" priority="10" operator="lessThan">
      <formula>BX16</formula>
    </cfRule>
  </conditionalFormatting>
  <conditionalFormatting sqref="BR16">
    <cfRule type="cellIs" dxfId="10" priority="9" operator="lessThan">
      <formula>EB16</formula>
    </cfRule>
  </conditionalFormatting>
  <conditionalFormatting sqref="BR17">
    <cfRule type="cellIs" dxfId="9" priority="8" operator="lessThan">
      <formula>EB17</formula>
    </cfRule>
  </conditionalFormatting>
  <conditionalFormatting sqref="BR18">
    <cfRule type="cellIs" dxfId="8" priority="7" operator="lessThan">
      <formula>EB18</formula>
    </cfRule>
  </conditionalFormatting>
  <conditionalFormatting sqref="BR19">
    <cfRule type="cellIs" dxfId="7" priority="6" operator="lessThan">
      <formula>EB19</formula>
    </cfRule>
  </conditionalFormatting>
  <conditionalFormatting sqref="BR20">
    <cfRule type="cellIs" dxfId="6" priority="5" operator="lessThan">
      <formula>EB20</formula>
    </cfRule>
  </conditionalFormatting>
  <conditionalFormatting sqref="BR21">
    <cfRule type="cellIs" dxfId="5" priority="4" operator="lessThan">
      <formula>EB21</formula>
    </cfRule>
  </conditionalFormatting>
  <conditionalFormatting sqref="BR22">
    <cfRule type="cellIs" dxfId="4" priority="3" operator="lessThan">
      <formula>EB22</formula>
    </cfRule>
  </conditionalFormatting>
  <conditionalFormatting sqref="BR23">
    <cfRule type="cellIs" dxfId="3" priority="2" operator="lessThan">
      <formula>EB23</formula>
    </cfRule>
  </conditionalFormatting>
  <conditionalFormatting sqref="N16:P24">
    <cfRule type="cellIs" dxfId="2" priority="12" operator="lessThan">
      <formula>BX16</formula>
    </cfRule>
  </conditionalFormatting>
  <conditionalFormatting sqref="Q16:R24">
    <cfRule type="cellIs" dxfId="1" priority="209" operator="lessThan">
      <formula>#REF!</formula>
    </cfRule>
  </conditionalFormatting>
  <conditionalFormatting sqref="O14:P15">
    <cfRule type="cellIs" dxfId="0" priority="211" operator="lessThan">
      <formula>#REF!</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53A9-6819-4561-8651-CEA208487CD1}">
  <dimension ref="A1:BB308"/>
  <sheetViews>
    <sheetView showGridLines="0" zoomScaleNormal="100" workbookViewId="0"/>
  </sheetViews>
  <sheetFormatPr defaultRowHeight="15"/>
  <cols>
    <col min="1" max="14" width="9.140625" style="58"/>
    <col min="15" max="15" width="10.42578125" style="248" bestFit="1" customWidth="1"/>
    <col min="16" max="17" width="11.85546875" style="342" customWidth="1"/>
    <col min="18" max="18" width="11.85546875" style="253" customWidth="1"/>
    <col min="19" max="20" width="11.85546875" style="248" customWidth="1"/>
    <col min="21" max="21" width="11.85546875" style="343" customWidth="1"/>
    <col min="22" max="29" width="11.85546875" style="344" customWidth="1"/>
    <col min="30" max="30" width="11.85546875" style="249" customWidth="1"/>
    <col min="31" max="34" width="11.85546875" style="345" customWidth="1"/>
    <col min="35" max="35" width="11.85546875" style="248" customWidth="1"/>
    <col min="36" max="38" width="9.140625" style="248"/>
    <col min="39" max="46" width="10" style="248" customWidth="1"/>
    <col min="47" max="16384" width="9.140625" style="58"/>
  </cols>
  <sheetData>
    <row r="1" spans="1:54">
      <c r="A1" s="191" t="s">
        <v>1229</v>
      </c>
      <c r="J1" s="135"/>
      <c r="K1" s="135"/>
      <c r="L1" s="135"/>
      <c r="M1" s="135"/>
      <c r="N1" s="135"/>
      <c r="O1" s="57"/>
      <c r="AN1" s="346"/>
      <c r="AU1" s="135"/>
      <c r="AV1" s="194"/>
      <c r="AW1" s="194"/>
    </row>
    <row r="2" spans="1:54" ht="15.75" thickBot="1">
      <c r="A2" s="192" t="s">
        <v>1228</v>
      </c>
      <c r="J2" s="135"/>
      <c r="K2" s="93"/>
      <c r="L2" s="93"/>
      <c r="M2" s="93"/>
      <c r="N2" s="93"/>
      <c r="O2" s="57"/>
      <c r="AE2" s="106" t="s">
        <v>1191</v>
      </c>
      <c r="AI2" s="106" t="s">
        <v>1192</v>
      </c>
      <c r="AN2" s="346"/>
      <c r="AU2" s="93"/>
      <c r="AV2" s="93"/>
      <c r="AW2" s="93"/>
    </row>
    <row r="3" spans="1:54">
      <c r="A3" s="365"/>
      <c r="B3" s="375" t="s">
        <v>1211</v>
      </c>
      <c r="C3" s="375"/>
      <c r="D3" s="375" t="s">
        <v>1212</v>
      </c>
      <c r="E3" s="375"/>
      <c r="I3" s="254"/>
      <c r="O3" s="249"/>
      <c r="AE3" s="345" t="s">
        <v>1193</v>
      </c>
      <c r="AI3" s="248" t="s">
        <v>1194</v>
      </c>
      <c r="AN3" s="346"/>
      <c r="AX3" s="193"/>
      <c r="AY3" s="193"/>
      <c r="AZ3" s="193"/>
      <c r="BA3" s="193"/>
      <c r="BB3" s="193"/>
    </row>
    <row r="4" spans="1:54" ht="37.5" thickBot="1">
      <c r="A4" s="364"/>
      <c r="B4" s="367" t="s">
        <v>1213</v>
      </c>
      <c r="C4" s="367" t="s">
        <v>1214</v>
      </c>
      <c r="D4" s="367" t="s">
        <v>1215</v>
      </c>
      <c r="E4" s="367" t="s">
        <v>1216</v>
      </c>
      <c r="I4" s="254"/>
      <c r="P4" s="347" t="s">
        <v>1195</v>
      </c>
      <c r="Q4" s="347" t="s">
        <v>1196</v>
      </c>
      <c r="R4" s="347" t="s">
        <v>1197</v>
      </c>
      <c r="S4" s="347" t="s">
        <v>1198</v>
      </c>
      <c r="T4" s="347"/>
      <c r="V4" s="348" t="s">
        <v>1140</v>
      </c>
      <c r="W4" s="348" t="s">
        <v>1199</v>
      </c>
      <c r="X4" s="348" t="s">
        <v>1158</v>
      </c>
      <c r="Y4" s="348" t="s">
        <v>1200</v>
      </c>
      <c r="Z4" s="348" t="s">
        <v>1201</v>
      </c>
      <c r="AA4" s="348" t="s">
        <v>83</v>
      </c>
      <c r="AB4" s="348" t="s">
        <v>1202</v>
      </c>
      <c r="AC4" s="348" t="s">
        <v>1203</v>
      </c>
      <c r="AE4" s="349" t="s">
        <v>1195</v>
      </c>
      <c r="AF4" s="349" t="s">
        <v>1196</v>
      </c>
      <c r="AG4" s="349" t="s">
        <v>1197</v>
      </c>
      <c r="AH4" s="349" t="s">
        <v>1198</v>
      </c>
      <c r="AI4" s="349" t="s">
        <v>1195</v>
      </c>
      <c r="AJ4" s="349" t="s">
        <v>1196</v>
      </c>
      <c r="AK4" s="349" t="s">
        <v>1197</v>
      </c>
      <c r="AL4" s="349" t="s">
        <v>1198</v>
      </c>
      <c r="AM4" s="349" t="s">
        <v>1204</v>
      </c>
      <c r="AN4" s="349" t="s">
        <v>1205</v>
      </c>
      <c r="AO4" s="349" t="s">
        <v>1206</v>
      </c>
      <c r="AP4" s="349" t="s">
        <v>1207</v>
      </c>
      <c r="AQ4" s="254" t="s">
        <v>1208</v>
      </c>
      <c r="AR4" s="254" t="s">
        <v>1209</v>
      </c>
      <c r="AS4" s="254" t="s">
        <v>493</v>
      </c>
      <c r="AT4" s="254" t="s">
        <v>83</v>
      </c>
      <c r="AX4" s="194"/>
      <c r="AY4" s="194"/>
      <c r="AZ4" s="194"/>
      <c r="BA4" s="194"/>
      <c r="BB4" s="194"/>
    </row>
    <row r="5" spans="1:54">
      <c r="A5" s="2" t="s">
        <v>713</v>
      </c>
      <c r="B5" s="363">
        <f>CORREL(AI29:AI113,AQ29:AQ113)</f>
        <v>0.79629995162787026</v>
      </c>
      <c r="C5" s="363">
        <f>CORREL(AJ29:AJ113,AQ29:AQ113)</f>
        <v>0.81128451613453367</v>
      </c>
      <c r="D5" s="363">
        <f>CORREL(AK29:AK113,AQ29:AQ113)</f>
        <v>0.51702890859331696</v>
      </c>
      <c r="E5" s="363">
        <f>CORREL(AL29:AL113,AQ29:AQ113)</f>
        <v>0.61915304530033721</v>
      </c>
      <c r="I5" s="254"/>
      <c r="O5" s="350">
        <v>34714</v>
      </c>
      <c r="P5" s="351"/>
      <c r="Q5" s="351">
        <v>4.8</v>
      </c>
      <c r="R5" s="351">
        <v>24</v>
      </c>
      <c r="S5" s="351"/>
      <c r="T5" s="351"/>
      <c r="AL5" s="254"/>
      <c r="AM5" s="254"/>
      <c r="AN5" s="346"/>
      <c r="AO5" s="254"/>
      <c r="AP5" s="254"/>
      <c r="AQ5" s="254"/>
      <c r="AR5" s="254"/>
      <c r="AS5" s="254"/>
      <c r="AT5" s="254"/>
      <c r="AX5" s="194"/>
      <c r="AY5" s="194"/>
      <c r="AZ5" s="194"/>
      <c r="BA5" s="194"/>
      <c r="BB5" s="194"/>
    </row>
    <row r="6" spans="1:54">
      <c r="A6" s="2" t="s">
        <v>486</v>
      </c>
      <c r="B6" s="363">
        <f>CORREL(AI29:AI113,AR29:AR113)</f>
        <v>0.81149099833191851</v>
      </c>
      <c r="C6" s="363">
        <f>CORREL(AJ29:AJ113,AR29:AR113)</f>
        <v>0.83370882605805552</v>
      </c>
      <c r="D6" s="363">
        <f>CORREL(AK29:AK113,AR29:AR113)</f>
        <v>0.61619189924094642</v>
      </c>
      <c r="E6" s="363">
        <f>CORREL(AL29:AL113,AR29:AR113)</f>
        <v>0.70014895699115631</v>
      </c>
      <c r="I6" s="254"/>
      <c r="O6" s="350">
        <v>34745</v>
      </c>
      <c r="P6" s="351"/>
      <c r="Q6" s="351">
        <v>5.0999999999999996</v>
      </c>
      <c r="R6" s="351">
        <v>18</v>
      </c>
      <c r="S6" s="351"/>
      <c r="T6" s="351"/>
      <c r="AL6" s="254"/>
      <c r="AM6" s="254"/>
      <c r="AN6" s="346"/>
      <c r="AO6" s="254"/>
      <c r="AP6" s="254"/>
      <c r="AQ6" s="254"/>
      <c r="AR6" s="254"/>
      <c r="AS6" s="254"/>
      <c r="AT6" s="254"/>
      <c r="AX6" s="194"/>
      <c r="AY6" s="194"/>
      <c r="AZ6" s="194"/>
      <c r="BA6" s="194"/>
      <c r="BB6" s="194"/>
    </row>
    <row r="7" spans="1:54">
      <c r="A7" s="2" t="s">
        <v>715</v>
      </c>
      <c r="B7" s="363">
        <f>CORREL(AI29:AI113,AS29:AS113)</f>
        <v>0.60116955366217706</v>
      </c>
      <c r="C7" s="363">
        <f>CORREL(AJ29:AJ113,AS29:AS113)</f>
        <v>0.60417789404331856</v>
      </c>
      <c r="D7" s="363">
        <f>CORREL(AK29:AK113,AS29:AS113)</f>
        <v>0.59855408835818114</v>
      </c>
      <c r="E7" s="363">
        <f>CORREL(AL29:AL113,AS29:AS113)</f>
        <v>0.61703558295921479</v>
      </c>
      <c r="I7" s="254"/>
      <c r="O7" s="350">
        <v>34773</v>
      </c>
      <c r="P7" s="351"/>
      <c r="Q7" s="351">
        <v>4.7</v>
      </c>
      <c r="R7" s="351">
        <v>19</v>
      </c>
      <c r="S7" s="351"/>
      <c r="T7" s="351"/>
      <c r="AL7" s="254"/>
      <c r="AM7" s="254"/>
      <c r="AN7" s="346"/>
      <c r="AO7" s="254"/>
      <c r="AP7" s="254"/>
      <c r="AQ7" s="254"/>
      <c r="AR7" s="254"/>
      <c r="AS7" s="254"/>
      <c r="AT7" s="254"/>
      <c r="AX7" s="194"/>
      <c r="AY7" s="194"/>
      <c r="AZ7" s="194"/>
      <c r="BA7" s="194"/>
      <c r="BB7" s="194"/>
    </row>
    <row r="8" spans="1:54" ht="15.75" thickBot="1">
      <c r="A8" s="366" t="s">
        <v>1233</v>
      </c>
      <c r="B8" s="368">
        <f>CORREL(AI29:AI113,AT29:AT113)</f>
        <v>0.66084269756989211</v>
      </c>
      <c r="C8" s="368">
        <f>CORREL(AJ29:AJ113,AT29:AT113)</f>
        <v>0.65487527885910479</v>
      </c>
      <c r="D8" s="368">
        <f>CORREL(AK29:AK113,AT29:AT113)</f>
        <v>0.60047157683387253</v>
      </c>
      <c r="E8" s="368">
        <f>CORREL(AL29:AL113,AT29:AT113)</f>
        <v>0.72120426604594257</v>
      </c>
      <c r="I8" s="254"/>
      <c r="O8" s="350">
        <v>34804</v>
      </c>
      <c r="P8" s="351"/>
      <c r="Q8" s="351">
        <v>1.5</v>
      </c>
      <c r="R8" s="351">
        <v>25</v>
      </c>
      <c r="S8" s="351"/>
      <c r="T8" s="351"/>
      <c r="AL8" s="254"/>
      <c r="AM8" s="254"/>
      <c r="AN8" s="346"/>
      <c r="AO8" s="254"/>
      <c r="AP8" s="254"/>
      <c r="AQ8" s="254"/>
      <c r="AR8" s="254"/>
      <c r="AS8" s="254"/>
      <c r="AT8" s="254"/>
      <c r="AX8" s="194"/>
      <c r="AY8" s="194"/>
      <c r="AZ8" s="194"/>
      <c r="BA8" s="194"/>
      <c r="BB8" s="194"/>
    </row>
    <row r="9" spans="1:54">
      <c r="A9" s="3" t="s">
        <v>1218</v>
      </c>
      <c r="O9" s="350">
        <v>34834</v>
      </c>
      <c r="P9" s="351"/>
      <c r="Q9" s="351">
        <v>1.3</v>
      </c>
      <c r="R9" s="351">
        <v>24</v>
      </c>
      <c r="S9" s="351"/>
      <c r="T9" s="351"/>
      <c r="AL9" s="254"/>
      <c r="AM9" s="254"/>
      <c r="AN9" s="346"/>
      <c r="AO9" s="254"/>
      <c r="AP9" s="254"/>
      <c r="AQ9" s="254"/>
      <c r="AR9" s="254"/>
      <c r="AS9" s="254"/>
      <c r="AT9" s="254"/>
      <c r="AX9" s="194"/>
      <c r="AY9" s="194"/>
      <c r="AZ9" s="194"/>
      <c r="BA9" s="194"/>
      <c r="BB9" s="194"/>
    </row>
    <row r="10" spans="1:54">
      <c r="A10" s="3" t="s">
        <v>1225</v>
      </c>
      <c r="J10" s="135"/>
      <c r="K10" s="135"/>
      <c r="L10" s="135"/>
      <c r="M10" s="135"/>
      <c r="N10" s="135"/>
      <c r="O10" s="350">
        <v>34865</v>
      </c>
      <c r="P10" s="351"/>
      <c r="Q10" s="351">
        <v>1.6</v>
      </c>
      <c r="R10" s="351">
        <v>23</v>
      </c>
      <c r="S10" s="351"/>
      <c r="T10" s="351"/>
      <c r="AL10" s="254"/>
      <c r="AM10" s="254"/>
      <c r="AN10" s="346"/>
      <c r="AO10" s="254"/>
      <c r="AP10" s="254"/>
      <c r="AQ10" s="254"/>
      <c r="AR10" s="254"/>
      <c r="AS10" s="254"/>
      <c r="AT10" s="254"/>
      <c r="AU10" s="135"/>
      <c r="AV10" s="194"/>
      <c r="AW10" s="194"/>
      <c r="AX10" s="194"/>
      <c r="AY10" s="194"/>
      <c r="AZ10" s="194"/>
      <c r="BA10" s="194"/>
      <c r="BB10" s="194"/>
    </row>
    <row r="11" spans="1:54">
      <c r="A11" s="3" t="s">
        <v>1226</v>
      </c>
      <c r="J11" s="135"/>
      <c r="K11" s="135"/>
      <c r="L11" s="135"/>
      <c r="M11" s="135"/>
      <c r="N11" s="135"/>
      <c r="O11" s="350">
        <v>34895</v>
      </c>
      <c r="P11" s="351"/>
      <c r="Q11" s="351">
        <v>1.7</v>
      </c>
      <c r="R11" s="351">
        <v>23</v>
      </c>
      <c r="S11" s="351"/>
      <c r="T11" s="351"/>
      <c r="AL11" s="254"/>
      <c r="AM11" s="254"/>
      <c r="AN11" s="346"/>
      <c r="AO11" s="254"/>
      <c r="AP11" s="254"/>
      <c r="AQ11" s="254"/>
      <c r="AR11" s="254"/>
      <c r="AS11" s="254"/>
      <c r="AT11" s="254"/>
      <c r="AU11" s="135"/>
      <c r="AV11" s="194"/>
      <c r="AW11" s="194"/>
      <c r="AX11" s="194"/>
      <c r="AY11" s="194"/>
      <c r="AZ11" s="194"/>
      <c r="BA11" s="194"/>
      <c r="BB11" s="194"/>
    </row>
    <row r="12" spans="1:54">
      <c r="A12" s="3" t="s">
        <v>1227</v>
      </c>
      <c r="J12" s="135"/>
      <c r="K12" s="135"/>
      <c r="L12" s="135"/>
      <c r="M12" s="135"/>
      <c r="N12" s="135"/>
      <c r="O12" s="350">
        <v>34926</v>
      </c>
      <c r="P12" s="351"/>
      <c r="Q12" s="351">
        <v>2.2000000000000002</v>
      </c>
      <c r="R12" s="351">
        <v>22</v>
      </c>
      <c r="S12" s="351"/>
      <c r="T12" s="351"/>
      <c r="AL12" s="254"/>
      <c r="AM12" s="254"/>
      <c r="AN12" s="346"/>
      <c r="AO12" s="254"/>
      <c r="AP12" s="254"/>
      <c r="AQ12" s="254"/>
      <c r="AR12" s="254"/>
      <c r="AS12" s="254"/>
      <c r="AT12" s="254"/>
      <c r="AU12" s="135"/>
      <c r="AV12" s="194"/>
      <c r="AW12" s="194"/>
      <c r="AX12" s="194"/>
      <c r="AY12" s="194"/>
      <c r="AZ12" s="194"/>
      <c r="BA12" s="194"/>
      <c r="BB12" s="194"/>
    </row>
    <row r="13" spans="1:54">
      <c r="A13" s="197"/>
      <c r="I13" s="3"/>
      <c r="J13" s="135"/>
      <c r="K13" s="135"/>
      <c r="L13" s="135"/>
      <c r="M13" s="135"/>
      <c r="N13" s="135"/>
      <c r="O13" s="350">
        <v>34957</v>
      </c>
      <c r="P13" s="351"/>
      <c r="Q13" s="351">
        <v>4.5999999999999996</v>
      </c>
      <c r="R13" s="351">
        <v>10</v>
      </c>
      <c r="S13" s="351"/>
      <c r="T13" s="351"/>
      <c r="AL13" s="254"/>
      <c r="AM13" s="254"/>
      <c r="AN13" s="346"/>
      <c r="AO13" s="254"/>
      <c r="AP13" s="254"/>
      <c r="AQ13" s="254"/>
      <c r="AR13" s="254"/>
      <c r="AS13" s="254"/>
      <c r="AT13" s="254"/>
      <c r="AU13" s="135"/>
    </row>
    <row r="14" spans="1:54">
      <c r="J14" s="135"/>
      <c r="K14" s="135"/>
      <c r="L14" s="135"/>
      <c r="M14" s="135"/>
      <c r="N14" s="135"/>
      <c r="O14" s="350">
        <v>34987</v>
      </c>
      <c r="P14" s="351"/>
      <c r="Q14" s="351">
        <v>5.3</v>
      </c>
      <c r="R14" s="351">
        <v>14</v>
      </c>
      <c r="S14" s="351"/>
      <c r="T14" s="351"/>
      <c r="AL14" s="254"/>
      <c r="AM14" s="254"/>
      <c r="AN14" s="346"/>
      <c r="AO14" s="254"/>
      <c r="AP14" s="254"/>
      <c r="AQ14" s="254"/>
      <c r="AR14" s="254"/>
      <c r="AS14" s="254"/>
      <c r="AT14" s="254"/>
      <c r="AU14" s="135"/>
    </row>
    <row r="15" spans="1:54">
      <c r="J15" s="135"/>
      <c r="K15" s="135"/>
      <c r="L15" s="135"/>
      <c r="M15" s="135"/>
      <c r="N15" s="135"/>
      <c r="O15" s="350">
        <v>35018</v>
      </c>
      <c r="P15" s="351"/>
      <c r="Q15" s="351">
        <v>7.8</v>
      </c>
      <c r="R15" s="351">
        <v>16</v>
      </c>
      <c r="S15" s="351"/>
      <c r="T15" s="351"/>
      <c r="U15" s="263"/>
      <c r="AD15" s="352"/>
      <c r="AL15" s="254"/>
      <c r="AM15" s="254"/>
      <c r="AN15" s="346"/>
      <c r="AO15" s="254"/>
      <c r="AP15" s="254"/>
      <c r="AQ15" s="254"/>
      <c r="AR15" s="254"/>
      <c r="AS15" s="254"/>
      <c r="AT15" s="254"/>
      <c r="AU15" s="135"/>
    </row>
    <row r="16" spans="1:54">
      <c r="J16" s="135"/>
      <c r="K16" s="135"/>
      <c r="L16" s="135"/>
      <c r="M16" s="135"/>
      <c r="N16" s="135"/>
      <c r="O16" s="350">
        <v>35048</v>
      </c>
      <c r="P16" s="351"/>
      <c r="Q16" s="351">
        <v>6.3</v>
      </c>
      <c r="R16" s="351">
        <v>23</v>
      </c>
      <c r="S16" s="351"/>
      <c r="T16" s="351"/>
      <c r="U16" s="263"/>
      <c r="AD16" s="352"/>
      <c r="AL16" s="254"/>
      <c r="AM16" s="254"/>
      <c r="AN16" s="346"/>
      <c r="AO16" s="254"/>
      <c r="AP16" s="254"/>
      <c r="AQ16" s="254"/>
      <c r="AR16" s="254"/>
      <c r="AS16" s="254"/>
      <c r="AT16" s="254"/>
      <c r="AU16" s="135"/>
    </row>
    <row r="17" spans="10:47">
      <c r="J17" s="135"/>
      <c r="K17" s="135"/>
      <c r="L17" s="135"/>
      <c r="M17" s="135"/>
      <c r="N17" s="135"/>
      <c r="O17" s="350">
        <v>35079</v>
      </c>
      <c r="P17" s="351"/>
      <c r="Q17" s="351">
        <v>5.5</v>
      </c>
      <c r="R17" s="351">
        <v>16</v>
      </c>
      <c r="S17" s="351"/>
      <c r="T17" s="353">
        <f ca="1">IF(YEAR(OFFSET($U17,-1,0))&lt;YEAR($U17),YEAR($U17),"")</f>
        <v>1995</v>
      </c>
      <c r="U17" s="354">
        <v>34789</v>
      </c>
      <c r="V17" s="348">
        <v>10267</v>
      </c>
      <c r="W17" s="348">
        <v>4120</v>
      </c>
      <c r="X17" s="348">
        <v>4453</v>
      </c>
      <c r="Y17" s="348">
        <v>70</v>
      </c>
      <c r="Z17" s="348">
        <v>403</v>
      </c>
      <c r="AA17" s="348">
        <v>22298</v>
      </c>
      <c r="AB17" s="344">
        <f>V17+W17+X17-Y17-Z17</f>
        <v>18367</v>
      </c>
      <c r="AC17" s="344">
        <f>X17-Y17-Z17</f>
        <v>3980</v>
      </c>
      <c r="AD17" s="352"/>
      <c r="AE17" s="355"/>
      <c r="AF17" s="355"/>
      <c r="AG17" s="355"/>
      <c r="AH17" s="355"/>
      <c r="AI17" s="255"/>
      <c r="AJ17" s="255"/>
      <c r="AK17" s="255"/>
      <c r="AL17" s="254"/>
      <c r="AM17" s="254"/>
      <c r="AN17" s="346"/>
      <c r="AO17" s="254"/>
      <c r="AP17" s="254"/>
      <c r="AQ17" s="356"/>
      <c r="AR17" s="254"/>
      <c r="AS17" s="254"/>
      <c r="AT17" s="254"/>
      <c r="AU17" s="135"/>
    </row>
    <row r="18" spans="10:47">
      <c r="J18" s="135"/>
      <c r="K18" s="135"/>
      <c r="L18" s="135"/>
      <c r="M18" s="135"/>
      <c r="N18" s="135"/>
      <c r="O18" s="350">
        <v>35110</v>
      </c>
      <c r="P18" s="351">
        <v>105</v>
      </c>
      <c r="Q18" s="351">
        <v>7.1</v>
      </c>
      <c r="R18" s="351">
        <v>11</v>
      </c>
      <c r="T18" s="353" t="str">
        <f t="shared" ref="T18:T81" ca="1" si="0">IF(YEAR(OFFSET($U18,-1,0))&lt;YEAR($U18),YEAR($U18),"")</f>
        <v/>
      </c>
      <c r="U18" s="354">
        <f>DATE(YEAR($U17),MONTH($U17)+4,1-1)</f>
        <v>34880</v>
      </c>
      <c r="V18" s="348">
        <v>10715</v>
      </c>
      <c r="W18" s="348">
        <v>4099</v>
      </c>
      <c r="X18" s="348">
        <v>4177</v>
      </c>
      <c r="Y18" s="348">
        <v>15</v>
      </c>
      <c r="Z18" s="348">
        <v>383</v>
      </c>
      <c r="AA18" s="348">
        <v>23202</v>
      </c>
      <c r="AB18" s="344">
        <f t="shared" ref="AB18:AB81" si="1">V18+W18+X18-Y18-Z18</f>
        <v>18593</v>
      </c>
      <c r="AC18" s="344">
        <f t="shared" ref="AC18:AC81" si="2">X18-Y18-Z18</f>
        <v>3779</v>
      </c>
      <c r="AD18" s="352"/>
      <c r="AL18" s="254"/>
      <c r="AM18" s="254"/>
      <c r="AN18" s="346"/>
      <c r="AO18" s="254"/>
      <c r="AP18" s="254"/>
      <c r="AQ18" s="356"/>
      <c r="AR18" s="254"/>
      <c r="AS18" s="254"/>
      <c r="AT18" s="254"/>
      <c r="AU18" s="135"/>
    </row>
    <row r="19" spans="10:47">
      <c r="J19" s="135"/>
      <c r="K19" s="135"/>
      <c r="L19" s="135"/>
      <c r="M19" s="135"/>
      <c r="N19" s="135"/>
      <c r="O19" s="350">
        <v>35139</v>
      </c>
      <c r="P19" s="351">
        <v>102.5</v>
      </c>
      <c r="Q19" s="351">
        <v>5.7</v>
      </c>
      <c r="R19" s="351">
        <v>21</v>
      </c>
      <c r="S19" s="351"/>
      <c r="T19" s="353" t="str">
        <f t="shared" ca="1" si="0"/>
        <v/>
      </c>
      <c r="U19" s="354">
        <f t="shared" ref="U19:U82" si="3">DATE(YEAR($U18),MONTH($U18)+4,1-1)</f>
        <v>34972</v>
      </c>
      <c r="V19" s="348">
        <v>10908</v>
      </c>
      <c r="W19" s="348">
        <v>4075</v>
      </c>
      <c r="X19" s="348">
        <v>4431</v>
      </c>
      <c r="Y19" s="348">
        <v>174</v>
      </c>
      <c r="Z19" s="348">
        <v>437</v>
      </c>
      <c r="AA19" s="348">
        <v>23455</v>
      </c>
      <c r="AB19" s="344">
        <f t="shared" si="1"/>
        <v>18803</v>
      </c>
      <c r="AC19" s="344">
        <f t="shared" si="2"/>
        <v>3820</v>
      </c>
      <c r="AD19" s="352"/>
      <c r="AL19" s="254"/>
      <c r="AM19" s="254"/>
      <c r="AN19" s="346"/>
      <c r="AO19" s="254"/>
      <c r="AP19" s="254"/>
      <c r="AQ19" s="356"/>
      <c r="AR19" s="254"/>
      <c r="AS19" s="254"/>
      <c r="AT19" s="254"/>
      <c r="AU19" s="135"/>
    </row>
    <row r="20" spans="10:47">
      <c r="J20" s="135"/>
      <c r="K20" s="135"/>
      <c r="L20" s="135"/>
      <c r="M20" s="135"/>
      <c r="N20" s="135"/>
      <c r="O20" s="350">
        <v>35170</v>
      </c>
      <c r="P20" s="351">
        <v>104.5</v>
      </c>
      <c r="Q20" s="351">
        <v>7.1</v>
      </c>
      <c r="R20" s="351">
        <v>11</v>
      </c>
      <c r="T20" s="353" t="str">
        <f t="shared" ca="1" si="0"/>
        <v/>
      </c>
      <c r="U20" s="354">
        <f t="shared" si="3"/>
        <v>35064</v>
      </c>
      <c r="V20" s="348">
        <v>12353</v>
      </c>
      <c r="W20" s="348">
        <v>4048</v>
      </c>
      <c r="X20" s="348">
        <v>4236</v>
      </c>
      <c r="Y20" s="348">
        <v>94</v>
      </c>
      <c r="Z20" s="348">
        <v>441</v>
      </c>
      <c r="AA20" s="348">
        <v>23350</v>
      </c>
      <c r="AB20" s="344">
        <f t="shared" si="1"/>
        <v>20102</v>
      </c>
      <c r="AC20" s="344">
        <f t="shared" si="2"/>
        <v>3701</v>
      </c>
      <c r="AD20" s="352"/>
      <c r="AL20" s="254"/>
      <c r="AM20" s="254"/>
      <c r="AN20" s="346"/>
      <c r="AO20" s="254"/>
      <c r="AP20" s="254"/>
      <c r="AQ20" s="356"/>
      <c r="AR20" s="254"/>
      <c r="AS20" s="254"/>
      <c r="AT20" s="254"/>
      <c r="AU20" s="135"/>
    </row>
    <row r="21" spans="10:47">
      <c r="J21" s="135"/>
      <c r="K21" s="135"/>
      <c r="L21" s="135"/>
      <c r="M21" s="135"/>
      <c r="N21" s="135"/>
      <c r="O21" s="350">
        <v>35200</v>
      </c>
      <c r="P21" s="351">
        <v>102.4</v>
      </c>
      <c r="Q21" s="351">
        <v>6</v>
      </c>
      <c r="R21" s="351">
        <v>8</v>
      </c>
      <c r="S21" s="351"/>
      <c r="T21" s="353" t="str">
        <f>" "</f>
        <v xml:space="preserve"> </v>
      </c>
      <c r="U21" s="354">
        <f t="shared" si="3"/>
        <v>35155</v>
      </c>
      <c r="V21" s="348">
        <v>11174</v>
      </c>
      <c r="W21" s="348">
        <v>4232</v>
      </c>
      <c r="X21" s="348">
        <v>5078</v>
      </c>
      <c r="Y21" s="348">
        <v>17</v>
      </c>
      <c r="Z21" s="348">
        <v>463</v>
      </c>
      <c r="AA21" s="348">
        <v>24153</v>
      </c>
      <c r="AB21" s="344">
        <f t="shared" si="1"/>
        <v>20004</v>
      </c>
      <c r="AC21" s="344">
        <f t="shared" si="2"/>
        <v>4598</v>
      </c>
      <c r="AD21" s="352"/>
      <c r="AE21" s="356"/>
      <c r="AL21" s="254"/>
      <c r="AM21" s="254"/>
      <c r="AN21" s="346"/>
      <c r="AO21" s="254"/>
      <c r="AP21" s="254"/>
      <c r="AQ21" s="356">
        <f t="shared" ref="AQ21:AQ84" si="4">V21/V17*100-100</f>
        <v>8.834128762053183</v>
      </c>
      <c r="AR21" s="356">
        <f>AB21/AB17*100-100</f>
        <v>8.9127239070071198</v>
      </c>
      <c r="AS21" s="356">
        <f>AC21/AC17*100-100</f>
        <v>15.527638190954775</v>
      </c>
      <c r="AT21" s="356">
        <f>AA21/AA17*100-100</f>
        <v>8.319131760696024</v>
      </c>
      <c r="AU21" s="135"/>
    </row>
    <row r="22" spans="10:47">
      <c r="J22" s="135"/>
      <c r="K22" s="135"/>
      <c r="L22" s="135"/>
      <c r="M22" s="135"/>
      <c r="N22" s="135"/>
      <c r="O22" s="350">
        <v>35231</v>
      </c>
      <c r="P22" s="351">
        <v>104.2</v>
      </c>
      <c r="Q22" s="351">
        <v>4.9000000000000004</v>
      </c>
      <c r="R22" s="351">
        <v>12</v>
      </c>
      <c r="T22" s="353" t="str">
        <f t="shared" ca="1" si="0"/>
        <v/>
      </c>
      <c r="U22" s="354">
        <f t="shared" si="3"/>
        <v>35246</v>
      </c>
      <c r="V22" s="348">
        <v>11473</v>
      </c>
      <c r="W22" s="348">
        <v>4207</v>
      </c>
      <c r="X22" s="348">
        <v>5201</v>
      </c>
      <c r="Y22" s="348">
        <v>32</v>
      </c>
      <c r="Z22" s="348">
        <v>453</v>
      </c>
      <c r="AA22" s="348">
        <v>25277</v>
      </c>
      <c r="AB22" s="344">
        <f t="shared" si="1"/>
        <v>20396</v>
      </c>
      <c r="AC22" s="344">
        <f t="shared" si="2"/>
        <v>4716</v>
      </c>
      <c r="AD22" s="352"/>
      <c r="AE22" s="356">
        <f>SUMIFS(P:P,$O:$O,"&lt;="&amp;$U22,$O:$O,"&gt;"&amp;DATE(YEAR($U22),MONTH($U22)-2,1-1))/COUNTIFS(P:P,"&lt;&gt;"&amp;"",$O:$O,"&lt;="&amp;$U22,$O:$O,"&gt;"&amp;DATE(YEAR($U22),MONTH($U22)-2,1-1))</f>
        <v>103.7</v>
      </c>
      <c r="AF22" s="356">
        <f t="shared" ref="AF22:AH85" si="5">SUMIFS(Q:Q,$O:$O,"&lt;="&amp;$U22,$O:$O,"&gt;"&amp;DATE(YEAR($U22),MONTH($U22)-2,1-1))/COUNTIFS(Q:Q,"&lt;&gt;"&amp;"",$O:$O,"&lt;="&amp;$U22,$O:$O,"&gt;"&amp;DATE(YEAR($U22),MONTH($U22)-2,1-1))</f>
        <v>6</v>
      </c>
      <c r="AG22" s="356">
        <f t="shared" si="5"/>
        <v>10.333333333333334</v>
      </c>
      <c r="AH22" s="356"/>
      <c r="AI22" s="356">
        <f>(AE22-AVERAGE(AE$22:AE$115))/STDEV(AE$22:AE$115)</f>
        <v>0.66859128191782236</v>
      </c>
      <c r="AJ22" s="356">
        <f>(AF22-AVERAGE(AF$22:AF$115))/STDEV(AF$22:AF$115)</f>
        <v>0.68000283403660389</v>
      </c>
      <c r="AK22" s="356">
        <f>(AG22-AVERAGE(AG$22:AG$115))/STDEV(AG$22:AG$115)</f>
        <v>-0.22002256293457442</v>
      </c>
      <c r="AL22" s="356"/>
      <c r="AM22" s="356">
        <f>MIN(AI22:AJ22)</f>
        <v>0.66859128191782236</v>
      </c>
      <c r="AN22" s="356">
        <f>MAX(AI22:AJ22)-AM22</f>
        <v>1.1411552118781532E-2</v>
      </c>
      <c r="AO22" s="356">
        <f>MIN(AK22:AL22)</f>
        <v>-0.22002256293457442</v>
      </c>
      <c r="AP22" s="356">
        <f>MAX(AK22:AL22)-AO22</f>
        <v>0</v>
      </c>
      <c r="AQ22" s="356">
        <f t="shared" si="4"/>
        <v>7.0741950536630895</v>
      </c>
      <c r="AR22" s="356">
        <f t="shared" ref="AR22:AS37" si="6">AB22/AB18*100-100</f>
        <v>9.6971978701661783</v>
      </c>
      <c r="AS22" s="356">
        <f t="shared" si="6"/>
        <v>24.794919290817674</v>
      </c>
      <c r="AT22" s="356">
        <f t="shared" ref="AT22:AT85" si="7">AA22/AA18*100-100</f>
        <v>8.9431945521937735</v>
      </c>
      <c r="AU22" s="135"/>
    </row>
    <row r="23" spans="10:47">
      <c r="J23" s="135"/>
      <c r="O23" s="350">
        <v>35261</v>
      </c>
      <c r="P23" s="351">
        <v>103.1</v>
      </c>
      <c r="Q23" s="351">
        <v>5.3</v>
      </c>
      <c r="R23" s="351">
        <v>4</v>
      </c>
      <c r="T23" s="353" t="str">
        <f t="shared" ca="1" si="0"/>
        <v/>
      </c>
      <c r="U23" s="354">
        <f t="shared" si="3"/>
        <v>35338</v>
      </c>
      <c r="V23" s="348">
        <v>11626</v>
      </c>
      <c r="W23" s="348">
        <v>4191</v>
      </c>
      <c r="X23" s="348">
        <v>4956</v>
      </c>
      <c r="Y23" s="348">
        <v>79</v>
      </c>
      <c r="Z23" s="348">
        <v>510</v>
      </c>
      <c r="AA23" s="348">
        <v>24850</v>
      </c>
      <c r="AB23" s="344">
        <f t="shared" si="1"/>
        <v>20184</v>
      </c>
      <c r="AC23" s="344">
        <f t="shared" si="2"/>
        <v>4367</v>
      </c>
      <c r="AD23" s="352"/>
      <c r="AE23" s="356">
        <f t="shared" ref="AE23:AH86" si="8">SUMIFS(P:P,$O:$O,"&lt;="&amp;$U23,$O:$O,"&gt;"&amp;DATE(YEAR($U23),MONTH($U23)-2,1-1))/COUNTIFS(P:P,"&lt;&gt;"&amp;"",$O:$O,"&lt;="&amp;$U23,$O:$O,"&gt;"&amp;DATE(YEAR($U23),MONTH($U23)-2,1-1))</f>
        <v>101.16666666666667</v>
      </c>
      <c r="AF23" s="356">
        <f t="shared" si="5"/>
        <v>4.3999999999999995</v>
      </c>
      <c r="AG23" s="356">
        <f t="shared" si="5"/>
        <v>10.666666666666666</v>
      </c>
      <c r="AH23" s="356"/>
      <c r="AI23" s="356">
        <f t="shared" ref="AI23:AL38" si="9">(AE23-AVERAGE(AE$22:AE$115))/STDEV(AE$22:AE$115)</f>
        <v>0.56109423877374232</v>
      </c>
      <c r="AJ23" s="356">
        <f t="shared" si="9"/>
        <v>0.5643492931125903</v>
      </c>
      <c r="AK23" s="356">
        <f t="shared" si="9"/>
        <v>-0.18361037822357104</v>
      </c>
      <c r="AL23" s="356"/>
      <c r="AM23" s="356">
        <f t="shared" ref="AM23:AM86" si="10">MIN(AI23:AJ23)</f>
        <v>0.56109423877374232</v>
      </c>
      <c r="AN23" s="356">
        <f t="shared" ref="AN23:AN86" si="11">MAX(AI23:AJ23)-AM23</f>
        <v>3.2550543388479847E-3</v>
      </c>
      <c r="AO23" s="356">
        <f t="shared" ref="AO23:AO86" si="12">MIN(AK23:AL23)</f>
        <v>-0.18361037822357104</v>
      </c>
      <c r="AP23" s="356">
        <f t="shared" ref="AP23:AP86" si="13">MAX(AK23:AL23)-AO23</f>
        <v>0</v>
      </c>
      <c r="AQ23" s="356">
        <f t="shared" si="4"/>
        <v>6.5823248991565748</v>
      </c>
      <c r="AR23" s="356">
        <f t="shared" si="6"/>
        <v>7.3445726745732003</v>
      </c>
      <c r="AS23" s="356">
        <f t="shared" si="6"/>
        <v>14.319371727748688</v>
      </c>
      <c r="AT23" s="356">
        <f t="shared" si="7"/>
        <v>5.9475591558303194</v>
      </c>
    </row>
    <row r="24" spans="10:47">
      <c r="J24" s="135"/>
      <c r="O24" s="350">
        <v>35292</v>
      </c>
      <c r="P24" s="351">
        <v>98.5</v>
      </c>
      <c r="Q24" s="351">
        <v>2.2000000000000002</v>
      </c>
      <c r="R24" s="351">
        <v>15</v>
      </c>
      <c r="T24" s="353" t="str">
        <f t="shared" ca="1" si="0"/>
        <v/>
      </c>
      <c r="U24" s="354">
        <f t="shared" si="3"/>
        <v>35430</v>
      </c>
      <c r="V24" s="348">
        <v>13149</v>
      </c>
      <c r="W24" s="348">
        <v>4183</v>
      </c>
      <c r="X24" s="348">
        <v>4852</v>
      </c>
      <c r="Y24" s="348">
        <v>3</v>
      </c>
      <c r="Z24" s="348">
        <v>515</v>
      </c>
      <c r="AA24" s="348">
        <v>24868</v>
      </c>
      <c r="AB24" s="344">
        <f t="shared" si="1"/>
        <v>21666</v>
      </c>
      <c r="AC24" s="344">
        <f t="shared" si="2"/>
        <v>4334</v>
      </c>
      <c r="AD24" s="352"/>
      <c r="AE24" s="356">
        <f t="shared" si="8"/>
        <v>109.23333333333333</v>
      </c>
      <c r="AF24" s="356">
        <f t="shared" si="5"/>
        <v>5.8666666666666671</v>
      </c>
      <c r="AG24" s="356">
        <f t="shared" si="5"/>
        <v>10.333333333333334</v>
      </c>
      <c r="AH24" s="356"/>
      <c r="AI24" s="356">
        <f t="shared" si="9"/>
        <v>0.90338745510094465</v>
      </c>
      <c r="AJ24" s="356">
        <f t="shared" si="9"/>
        <v>0.67036503895960287</v>
      </c>
      <c r="AK24" s="356">
        <f t="shared" si="9"/>
        <v>-0.22002256293457442</v>
      </c>
      <c r="AL24" s="356"/>
      <c r="AM24" s="356">
        <f t="shared" si="10"/>
        <v>0.67036503895960287</v>
      </c>
      <c r="AN24" s="356">
        <f t="shared" si="11"/>
        <v>0.23302241614134178</v>
      </c>
      <c r="AO24" s="356">
        <f t="shared" si="12"/>
        <v>-0.22002256293457442</v>
      </c>
      <c r="AP24" s="356">
        <f t="shared" si="13"/>
        <v>0</v>
      </c>
      <c r="AQ24" s="356">
        <f t="shared" si="4"/>
        <v>6.4437788391483934</v>
      </c>
      <c r="AR24" s="356">
        <f t="shared" si="6"/>
        <v>7.7803203661327132</v>
      </c>
      <c r="AS24" s="356">
        <f t="shared" si="6"/>
        <v>17.103485544447452</v>
      </c>
      <c r="AT24" s="356">
        <f t="shared" si="7"/>
        <v>6.5010706638115607</v>
      </c>
    </row>
    <row r="25" spans="10:47">
      <c r="J25" s="135"/>
      <c r="O25" s="350">
        <v>35323</v>
      </c>
      <c r="P25" s="351">
        <v>101.9</v>
      </c>
      <c r="Q25" s="351">
        <v>5.7</v>
      </c>
      <c r="R25" s="351">
        <v>13</v>
      </c>
      <c r="S25" s="351"/>
      <c r="T25" s="353">
        <f t="shared" ca="1" si="0"/>
        <v>1997</v>
      </c>
      <c r="U25" s="354">
        <f t="shared" si="3"/>
        <v>35520</v>
      </c>
      <c r="V25" s="348">
        <v>11810</v>
      </c>
      <c r="W25" s="348">
        <v>4149</v>
      </c>
      <c r="X25" s="348">
        <v>5608</v>
      </c>
      <c r="Y25" s="348">
        <v>42</v>
      </c>
      <c r="Z25" s="348">
        <v>541</v>
      </c>
      <c r="AA25" s="348">
        <v>26046</v>
      </c>
      <c r="AB25" s="344">
        <f t="shared" si="1"/>
        <v>20984</v>
      </c>
      <c r="AC25" s="344">
        <f t="shared" si="2"/>
        <v>5025</v>
      </c>
      <c r="AD25" s="352"/>
      <c r="AE25" s="356">
        <f t="shared" si="8"/>
        <v>117.63333333333333</v>
      </c>
      <c r="AF25" s="356">
        <f t="shared" si="5"/>
        <v>8.2666666666666657</v>
      </c>
      <c r="AG25" s="356">
        <f t="shared" si="5"/>
        <v>12</v>
      </c>
      <c r="AH25" s="356"/>
      <c r="AI25" s="356">
        <f t="shared" si="9"/>
        <v>1.2598250192102627</v>
      </c>
      <c r="AJ25" s="356">
        <f t="shared" si="9"/>
        <v>0.84384535034562314</v>
      </c>
      <c r="AK25" s="356">
        <f t="shared" si="9"/>
        <v>-3.7961639379556898E-2</v>
      </c>
      <c r="AL25" s="356"/>
      <c r="AM25" s="356">
        <f t="shared" si="10"/>
        <v>0.84384535034562314</v>
      </c>
      <c r="AN25" s="356">
        <f t="shared" si="11"/>
        <v>0.41597966886463955</v>
      </c>
      <c r="AO25" s="356">
        <f t="shared" si="12"/>
        <v>-3.7961639379556898E-2</v>
      </c>
      <c r="AP25" s="356">
        <f t="shared" si="13"/>
        <v>0</v>
      </c>
      <c r="AQ25" s="356">
        <f t="shared" si="4"/>
        <v>5.6917844997315115</v>
      </c>
      <c r="AR25" s="356">
        <f t="shared" si="6"/>
        <v>4.8990201959608015</v>
      </c>
      <c r="AS25" s="356">
        <f t="shared" si="6"/>
        <v>9.28664636798608</v>
      </c>
      <c r="AT25" s="356">
        <f t="shared" si="7"/>
        <v>7.8375357098497034</v>
      </c>
    </row>
    <row r="26" spans="10:47">
      <c r="J26" s="135"/>
      <c r="O26" s="350">
        <v>35353</v>
      </c>
      <c r="P26" s="351">
        <v>107.8</v>
      </c>
      <c r="Q26" s="351">
        <v>6.4</v>
      </c>
      <c r="R26" s="351">
        <v>12</v>
      </c>
      <c r="S26" s="351"/>
      <c r="T26" s="353" t="str">
        <f t="shared" ca="1" si="0"/>
        <v/>
      </c>
      <c r="U26" s="354">
        <f t="shared" si="3"/>
        <v>35611</v>
      </c>
      <c r="V26" s="348">
        <v>12202</v>
      </c>
      <c r="W26" s="348">
        <v>4478</v>
      </c>
      <c r="X26" s="348">
        <v>5991</v>
      </c>
      <c r="Y26" s="348">
        <v>156</v>
      </c>
      <c r="Z26" s="348">
        <v>560</v>
      </c>
      <c r="AA26" s="348">
        <v>27700</v>
      </c>
      <c r="AB26" s="344">
        <f t="shared" si="1"/>
        <v>21955</v>
      </c>
      <c r="AC26" s="344">
        <f t="shared" si="2"/>
        <v>5275</v>
      </c>
      <c r="AD26" s="352"/>
      <c r="AE26" s="356">
        <f t="shared" si="8"/>
        <v>121.06666666666666</v>
      </c>
      <c r="AF26" s="356">
        <f t="shared" si="5"/>
        <v>11.266666666666666</v>
      </c>
      <c r="AG26" s="356">
        <f t="shared" si="5"/>
        <v>17</v>
      </c>
      <c r="AH26" s="356"/>
      <c r="AI26" s="356">
        <f t="shared" si="9"/>
        <v>1.4055118013660557</v>
      </c>
      <c r="AJ26" s="356">
        <f t="shared" si="9"/>
        <v>1.0606957395781487</v>
      </c>
      <c r="AK26" s="356">
        <f t="shared" si="9"/>
        <v>0.50822113128549584</v>
      </c>
      <c r="AL26" s="356"/>
      <c r="AM26" s="356">
        <f t="shared" si="10"/>
        <v>1.0606957395781487</v>
      </c>
      <c r="AN26" s="356">
        <f t="shared" si="11"/>
        <v>0.34481606178790702</v>
      </c>
      <c r="AO26" s="356">
        <f t="shared" si="12"/>
        <v>0.50822113128549584</v>
      </c>
      <c r="AP26" s="356">
        <f t="shared" si="13"/>
        <v>0</v>
      </c>
      <c r="AQ26" s="356">
        <f t="shared" si="4"/>
        <v>6.354048635927839</v>
      </c>
      <c r="AR26" s="356">
        <f t="shared" si="6"/>
        <v>7.643655618748781</v>
      </c>
      <c r="AS26" s="356">
        <f t="shared" si="6"/>
        <v>11.853265479219672</v>
      </c>
      <c r="AT26" s="356">
        <f t="shared" si="7"/>
        <v>9.5857894528622865</v>
      </c>
    </row>
    <row r="27" spans="10:47">
      <c r="J27" s="135"/>
      <c r="O27" s="350">
        <v>35384</v>
      </c>
      <c r="P27" s="351">
        <v>108.6</v>
      </c>
      <c r="Q27" s="351">
        <v>4.3</v>
      </c>
      <c r="R27" s="351">
        <v>10</v>
      </c>
      <c r="S27" s="351"/>
      <c r="T27" s="353" t="str">
        <f t="shared" ca="1" si="0"/>
        <v/>
      </c>
      <c r="U27" s="354">
        <f t="shared" si="3"/>
        <v>35703</v>
      </c>
      <c r="V27" s="348">
        <v>12384</v>
      </c>
      <c r="W27" s="348">
        <v>4421</v>
      </c>
      <c r="X27" s="348">
        <v>5382</v>
      </c>
      <c r="Y27" s="348">
        <v>12</v>
      </c>
      <c r="Z27" s="348">
        <v>552</v>
      </c>
      <c r="AA27" s="348">
        <v>27955</v>
      </c>
      <c r="AB27" s="344">
        <f t="shared" si="1"/>
        <v>21623</v>
      </c>
      <c r="AC27" s="344">
        <f t="shared" si="2"/>
        <v>4818</v>
      </c>
      <c r="AD27" s="352"/>
      <c r="AE27" s="356">
        <f t="shared" si="8"/>
        <v>121.66666666666667</v>
      </c>
      <c r="AF27" s="356">
        <f t="shared" si="5"/>
        <v>11.966666666666669</v>
      </c>
      <c r="AG27" s="356">
        <f t="shared" si="5"/>
        <v>15.666666666666666</v>
      </c>
      <c r="AH27" s="356"/>
      <c r="AI27" s="356">
        <f t="shared" si="9"/>
        <v>1.4309716273738644</v>
      </c>
      <c r="AJ27" s="356">
        <f t="shared" si="9"/>
        <v>1.1112941637324047</v>
      </c>
      <c r="AK27" s="356">
        <f t="shared" si="9"/>
        <v>0.36257239244148171</v>
      </c>
      <c r="AL27" s="356"/>
      <c r="AM27" s="356">
        <f t="shared" si="10"/>
        <v>1.1112941637324047</v>
      </c>
      <c r="AN27" s="356">
        <f t="shared" si="11"/>
        <v>0.31967746364145966</v>
      </c>
      <c r="AO27" s="356">
        <f t="shared" si="12"/>
        <v>0.36257239244148171</v>
      </c>
      <c r="AP27" s="356">
        <f t="shared" si="13"/>
        <v>0</v>
      </c>
      <c r="AQ27" s="356">
        <f t="shared" si="4"/>
        <v>6.5198692585584013</v>
      </c>
      <c r="AR27" s="356">
        <f t="shared" si="6"/>
        <v>7.129409433214434</v>
      </c>
      <c r="AS27" s="356">
        <f t="shared" si="6"/>
        <v>10.327455919395462</v>
      </c>
      <c r="AT27" s="356">
        <f t="shared" si="7"/>
        <v>12.494969818913475</v>
      </c>
    </row>
    <row r="28" spans="10:47">
      <c r="J28" s="135"/>
      <c r="O28" s="350">
        <v>35414</v>
      </c>
      <c r="P28" s="351">
        <v>111.3</v>
      </c>
      <c r="Q28" s="351">
        <v>6.9</v>
      </c>
      <c r="R28" s="351">
        <v>9</v>
      </c>
      <c r="S28" s="351"/>
      <c r="T28" s="353" t="str">
        <f t="shared" ca="1" si="0"/>
        <v/>
      </c>
      <c r="U28" s="354">
        <f t="shared" si="3"/>
        <v>35795</v>
      </c>
      <c r="V28" s="348">
        <v>14183</v>
      </c>
      <c r="W28" s="348">
        <v>4769</v>
      </c>
      <c r="X28" s="348">
        <v>6309</v>
      </c>
      <c r="Y28" s="348">
        <v>28</v>
      </c>
      <c r="Z28" s="348">
        <v>645</v>
      </c>
      <c r="AA28" s="348">
        <v>28259</v>
      </c>
      <c r="AB28" s="344">
        <f t="shared" si="1"/>
        <v>24588</v>
      </c>
      <c r="AC28" s="344">
        <f t="shared" si="2"/>
        <v>5636</v>
      </c>
      <c r="AD28" s="352"/>
      <c r="AE28" s="356">
        <f t="shared" si="8"/>
        <v>123.40000000000002</v>
      </c>
      <c r="AF28" s="356">
        <f t="shared" si="5"/>
        <v>14.133333333333333</v>
      </c>
      <c r="AG28" s="356">
        <f t="shared" si="5"/>
        <v>19.666666666666668</v>
      </c>
      <c r="AH28" s="356"/>
      <c r="AI28" s="356">
        <f t="shared" si="9"/>
        <v>1.5045222358408674</v>
      </c>
      <c r="AJ28" s="356">
        <f t="shared" si="9"/>
        <v>1.267908333733673</v>
      </c>
      <c r="AK28" s="356">
        <f t="shared" si="9"/>
        <v>0.79951860897352411</v>
      </c>
      <c r="AL28" s="356"/>
      <c r="AM28" s="356">
        <f t="shared" si="10"/>
        <v>1.267908333733673</v>
      </c>
      <c r="AN28" s="356">
        <f t="shared" si="11"/>
        <v>0.23661390210719446</v>
      </c>
      <c r="AO28" s="356">
        <f t="shared" si="12"/>
        <v>0.79951860897352411</v>
      </c>
      <c r="AP28" s="356">
        <f t="shared" si="13"/>
        <v>0</v>
      </c>
      <c r="AQ28" s="356">
        <f t="shared" si="4"/>
        <v>7.8637158719294291</v>
      </c>
      <c r="AR28" s="356">
        <f t="shared" si="6"/>
        <v>13.486568817502075</v>
      </c>
      <c r="AS28" s="356">
        <f t="shared" si="6"/>
        <v>30.041532071988911</v>
      </c>
      <c r="AT28" s="356">
        <f t="shared" si="7"/>
        <v>13.635998069808593</v>
      </c>
    </row>
    <row r="29" spans="10:47">
      <c r="J29" s="135"/>
      <c r="O29" s="350">
        <v>35445</v>
      </c>
      <c r="P29" s="351">
        <v>117.1</v>
      </c>
      <c r="Q29" s="351">
        <v>5.0999999999999996</v>
      </c>
      <c r="R29" s="351">
        <v>12</v>
      </c>
      <c r="S29" s="351"/>
      <c r="T29" s="353" t="str">
        <f>" "</f>
        <v xml:space="preserve"> </v>
      </c>
      <c r="U29" s="354">
        <f t="shared" si="3"/>
        <v>35885</v>
      </c>
      <c r="V29" s="348">
        <v>12919</v>
      </c>
      <c r="W29" s="348">
        <v>4415</v>
      </c>
      <c r="X29" s="348">
        <v>6571</v>
      </c>
      <c r="Y29" s="348">
        <v>69</v>
      </c>
      <c r="Z29" s="348">
        <v>576</v>
      </c>
      <c r="AA29" s="348">
        <v>28771</v>
      </c>
      <c r="AB29" s="344">
        <f t="shared" si="1"/>
        <v>23260</v>
      </c>
      <c r="AC29" s="344">
        <f t="shared" si="2"/>
        <v>5926</v>
      </c>
      <c r="AD29" s="352"/>
      <c r="AE29" s="356">
        <f t="shared" si="8"/>
        <v>122.3</v>
      </c>
      <c r="AF29" s="356">
        <f t="shared" si="5"/>
        <v>11.466666666666669</v>
      </c>
      <c r="AG29" s="356">
        <f t="shared" si="5"/>
        <v>21</v>
      </c>
      <c r="AH29" s="356">
        <f t="shared" si="5"/>
        <v>45.5</v>
      </c>
      <c r="AI29" s="356">
        <f t="shared" si="9"/>
        <v>1.4578458881598841</v>
      </c>
      <c r="AJ29" s="356">
        <f t="shared" si="9"/>
        <v>1.0751524321936505</v>
      </c>
      <c r="AK29" s="356">
        <f t="shared" si="9"/>
        <v>0.94516734781753808</v>
      </c>
      <c r="AL29" s="356">
        <f t="shared" si="9"/>
        <v>1.0358873697621036</v>
      </c>
      <c r="AM29" s="356">
        <f t="shared" si="10"/>
        <v>1.0751524321936505</v>
      </c>
      <c r="AN29" s="356">
        <f t="shared" si="11"/>
        <v>0.38269345596623361</v>
      </c>
      <c r="AO29" s="356">
        <f t="shared" si="12"/>
        <v>0.94516734781753808</v>
      </c>
      <c r="AP29" s="356">
        <f t="shared" si="13"/>
        <v>9.0720021944565521E-2</v>
      </c>
      <c r="AQ29" s="356">
        <f t="shared" si="4"/>
        <v>9.3903471634208131</v>
      </c>
      <c r="AR29" s="356">
        <f t="shared" si="6"/>
        <v>10.846359130766302</v>
      </c>
      <c r="AS29" s="356">
        <f t="shared" si="6"/>
        <v>17.930348258706474</v>
      </c>
      <c r="AT29" s="356">
        <f t="shared" si="7"/>
        <v>10.462259080089069</v>
      </c>
    </row>
    <row r="30" spans="10:47">
      <c r="J30" s="135"/>
      <c r="O30" s="350">
        <v>35476</v>
      </c>
      <c r="P30" s="351">
        <v>117.2</v>
      </c>
      <c r="Q30" s="351">
        <v>9.5</v>
      </c>
      <c r="R30" s="351">
        <v>14</v>
      </c>
      <c r="S30" s="351"/>
      <c r="T30" s="353" t="str">
        <f t="shared" ca="1" si="0"/>
        <v/>
      </c>
      <c r="U30" s="354">
        <f t="shared" si="3"/>
        <v>35976</v>
      </c>
      <c r="V30" s="348">
        <v>13362</v>
      </c>
      <c r="W30" s="348">
        <v>4581</v>
      </c>
      <c r="X30" s="348">
        <v>6694</v>
      </c>
      <c r="Y30" s="348">
        <v>189</v>
      </c>
      <c r="Z30" s="348">
        <v>645</v>
      </c>
      <c r="AA30" s="348">
        <v>29836</v>
      </c>
      <c r="AB30" s="344">
        <f t="shared" si="1"/>
        <v>23803</v>
      </c>
      <c r="AC30" s="344">
        <f t="shared" si="2"/>
        <v>5860</v>
      </c>
      <c r="AD30" s="352"/>
      <c r="AE30" s="356">
        <f t="shared" si="8"/>
        <v>120.46666666666665</v>
      </c>
      <c r="AF30" s="356">
        <f t="shared" si="5"/>
        <v>11.466666666666667</v>
      </c>
      <c r="AG30" s="356">
        <f t="shared" si="5"/>
        <v>18.333333333333332</v>
      </c>
      <c r="AH30" s="356">
        <f t="shared" si="5"/>
        <v>48.666666666666664</v>
      </c>
      <c r="AI30" s="356">
        <f t="shared" si="9"/>
        <v>1.3800519753582468</v>
      </c>
      <c r="AJ30" s="356">
        <f t="shared" si="9"/>
        <v>1.0751524321936505</v>
      </c>
      <c r="AK30" s="356">
        <f t="shared" si="9"/>
        <v>0.65386987012950981</v>
      </c>
      <c r="AL30" s="356">
        <f t="shared" si="9"/>
        <v>1.1975735971205372</v>
      </c>
      <c r="AM30" s="356">
        <f t="shared" si="10"/>
        <v>1.0751524321936505</v>
      </c>
      <c r="AN30" s="356">
        <f t="shared" si="11"/>
        <v>0.30489954316459622</v>
      </c>
      <c r="AO30" s="356">
        <f t="shared" si="12"/>
        <v>0.65386987012950981</v>
      </c>
      <c r="AP30" s="356">
        <f t="shared" si="13"/>
        <v>0.54370372699102743</v>
      </c>
      <c r="AQ30" s="356">
        <f t="shared" si="4"/>
        <v>9.5066382560236065</v>
      </c>
      <c r="AR30" s="356">
        <f t="shared" si="6"/>
        <v>8.4172170348439863</v>
      </c>
      <c r="AS30" s="356">
        <f t="shared" si="6"/>
        <v>11.090047393364927</v>
      </c>
      <c r="AT30" s="356">
        <f t="shared" si="7"/>
        <v>7.7111913357400681</v>
      </c>
    </row>
    <row r="31" spans="10:47">
      <c r="J31" s="135"/>
      <c r="O31" s="350">
        <v>35504</v>
      </c>
      <c r="P31" s="351">
        <v>118.6</v>
      </c>
      <c r="Q31" s="351">
        <v>10.199999999999999</v>
      </c>
      <c r="R31" s="351">
        <v>10</v>
      </c>
      <c r="S31" s="351"/>
      <c r="T31" s="353" t="str">
        <f t="shared" ca="1" si="0"/>
        <v/>
      </c>
      <c r="U31" s="354">
        <f t="shared" si="3"/>
        <v>36068</v>
      </c>
      <c r="V31" s="348">
        <v>13553</v>
      </c>
      <c r="W31" s="348">
        <v>4739</v>
      </c>
      <c r="X31" s="348">
        <v>6449</v>
      </c>
      <c r="Y31" s="348">
        <v>24</v>
      </c>
      <c r="Z31" s="348">
        <v>614</v>
      </c>
      <c r="AA31" s="348">
        <v>30954</v>
      </c>
      <c r="AB31" s="344">
        <f t="shared" si="1"/>
        <v>24103</v>
      </c>
      <c r="AC31" s="344">
        <f t="shared" si="2"/>
        <v>5811</v>
      </c>
      <c r="AD31" s="352"/>
      <c r="AE31" s="356">
        <f t="shared" si="8"/>
        <v>119.60000000000001</v>
      </c>
      <c r="AF31" s="356">
        <f t="shared" si="5"/>
        <v>11.233333333333334</v>
      </c>
      <c r="AG31" s="356">
        <f t="shared" si="5"/>
        <v>16.333333333333332</v>
      </c>
      <c r="AH31" s="356">
        <f t="shared" si="5"/>
        <v>53</v>
      </c>
      <c r="AI31" s="356">
        <f t="shared" si="9"/>
        <v>1.3432766711247466</v>
      </c>
      <c r="AJ31" s="356">
        <f t="shared" si="9"/>
        <v>1.0582862908088986</v>
      </c>
      <c r="AK31" s="356">
        <f t="shared" si="9"/>
        <v>0.43539676186348869</v>
      </c>
      <c r="AL31" s="356">
        <f t="shared" si="9"/>
        <v>1.4188284345583941</v>
      </c>
      <c r="AM31" s="356">
        <f t="shared" si="10"/>
        <v>1.0582862908088986</v>
      </c>
      <c r="AN31" s="356">
        <f t="shared" si="11"/>
        <v>0.284990380315848</v>
      </c>
      <c r="AO31" s="356">
        <f t="shared" si="12"/>
        <v>0.43539676186348869</v>
      </c>
      <c r="AP31" s="356">
        <f t="shared" si="13"/>
        <v>0.9834316726949055</v>
      </c>
      <c r="AQ31" s="356">
        <f t="shared" si="4"/>
        <v>9.4395994832041481</v>
      </c>
      <c r="AR31" s="356">
        <f t="shared" si="6"/>
        <v>11.46926883411183</v>
      </c>
      <c r="AS31" s="356">
        <f t="shared" si="6"/>
        <v>20.610211706102106</v>
      </c>
      <c r="AT31" s="356">
        <f t="shared" si="7"/>
        <v>10.727955642997671</v>
      </c>
    </row>
    <row r="32" spans="10:47">
      <c r="J32" s="135"/>
      <c r="O32" s="350">
        <v>35535</v>
      </c>
      <c r="P32" s="351">
        <v>119.4</v>
      </c>
      <c r="Q32" s="351">
        <v>10.7</v>
      </c>
      <c r="R32" s="351">
        <v>16</v>
      </c>
      <c r="S32" s="351"/>
      <c r="T32" s="353" t="str">
        <f t="shared" ca="1" si="0"/>
        <v/>
      </c>
      <c r="U32" s="354">
        <f t="shared" si="3"/>
        <v>36160</v>
      </c>
      <c r="V32" s="348">
        <v>14877</v>
      </c>
      <c r="W32" s="348">
        <v>5133</v>
      </c>
      <c r="X32" s="348">
        <v>6842</v>
      </c>
      <c r="Y32" s="348">
        <v>56</v>
      </c>
      <c r="Z32" s="348">
        <v>715</v>
      </c>
      <c r="AA32" s="348">
        <v>29956</v>
      </c>
      <c r="AB32" s="344">
        <f t="shared" si="1"/>
        <v>26081</v>
      </c>
      <c r="AC32" s="344">
        <f t="shared" si="2"/>
        <v>6071</v>
      </c>
      <c r="AD32" s="352"/>
      <c r="AE32" s="356">
        <f t="shared" si="8"/>
        <v>117.26666666666667</v>
      </c>
      <c r="AF32" s="356">
        <f t="shared" si="5"/>
        <v>10.800000000000002</v>
      </c>
      <c r="AG32" s="356">
        <f t="shared" si="5"/>
        <v>9</v>
      </c>
      <c r="AH32" s="356">
        <f t="shared" si="5"/>
        <v>48.666666666666664</v>
      </c>
      <c r="AI32" s="356">
        <f t="shared" si="9"/>
        <v>1.2442662366499355</v>
      </c>
      <c r="AJ32" s="356">
        <f t="shared" si="9"/>
        <v>1.026963456808645</v>
      </c>
      <c r="AK32" s="356">
        <f t="shared" si="9"/>
        <v>-0.36567130177858853</v>
      </c>
      <c r="AL32" s="356">
        <f t="shared" si="9"/>
        <v>1.1975735971205372</v>
      </c>
      <c r="AM32" s="356">
        <f t="shared" si="10"/>
        <v>1.026963456808645</v>
      </c>
      <c r="AN32" s="356">
        <f t="shared" si="11"/>
        <v>0.21730277984129054</v>
      </c>
      <c r="AO32" s="356">
        <f t="shared" si="12"/>
        <v>-0.36567130177858853</v>
      </c>
      <c r="AP32" s="356">
        <f t="shared" si="13"/>
        <v>1.5632448988991259</v>
      </c>
      <c r="AQ32" s="356">
        <f t="shared" si="4"/>
        <v>4.8931819784248773</v>
      </c>
      <c r="AR32" s="356">
        <f t="shared" si="6"/>
        <v>6.0720676752887641</v>
      </c>
      <c r="AS32" s="356">
        <f t="shared" si="6"/>
        <v>7.7182398864442945</v>
      </c>
      <c r="AT32" s="356">
        <f t="shared" si="7"/>
        <v>6.005166495629723</v>
      </c>
    </row>
    <row r="33" spans="10:46">
      <c r="J33" s="135"/>
      <c r="O33" s="350">
        <v>35565</v>
      </c>
      <c r="P33" s="351">
        <v>120.8</v>
      </c>
      <c r="Q33" s="351">
        <v>11.2</v>
      </c>
      <c r="R33" s="351">
        <v>17</v>
      </c>
      <c r="S33" s="351"/>
      <c r="T33" s="353">
        <f t="shared" ca="1" si="0"/>
        <v>1999</v>
      </c>
      <c r="U33" s="354">
        <f t="shared" si="3"/>
        <v>36250</v>
      </c>
      <c r="V33" s="348">
        <v>14228</v>
      </c>
      <c r="W33" s="348">
        <v>4687</v>
      </c>
      <c r="X33" s="348">
        <v>7286</v>
      </c>
      <c r="Y33" s="348">
        <v>97</v>
      </c>
      <c r="Z33" s="348">
        <v>745</v>
      </c>
      <c r="AA33" s="348">
        <v>31576</v>
      </c>
      <c r="AB33" s="344">
        <f t="shared" si="1"/>
        <v>25359</v>
      </c>
      <c r="AC33" s="344">
        <f t="shared" si="2"/>
        <v>6444</v>
      </c>
      <c r="AD33" s="352"/>
      <c r="AE33" s="356">
        <f t="shared" si="8"/>
        <v>121.86666666666667</v>
      </c>
      <c r="AF33" s="356">
        <f t="shared" si="5"/>
        <v>10.433333333333335</v>
      </c>
      <c r="AG33" s="356">
        <f t="shared" si="5"/>
        <v>10</v>
      </c>
      <c r="AH33" s="356">
        <f t="shared" si="5"/>
        <v>46.666666666666664</v>
      </c>
      <c r="AI33" s="356">
        <f t="shared" si="9"/>
        <v>1.4394582360431341</v>
      </c>
      <c r="AJ33" s="356">
        <f t="shared" si="9"/>
        <v>1.0004595203468918</v>
      </c>
      <c r="AK33" s="356">
        <f t="shared" si="9"/>
        <v>-0.256434747645578</v>
      </c>
      <c r="AL33" s="356">
        <f t="shared" si="9"/>
        <v>1.0954559798415264</v>
      </c>
      <c r="AM33" s="356">
        <f t="shared" si="10"/>
        <v>1.0004595203468918</v>
      </c>
      <c r="AN33" s="356">
        <f t="shared" si="11"/>
        <v>0.43899871569624227</v>
      </c>
      <c r="AO33" s="356">
        <f t="shared" si="12"/>
        <v>-0.256434747645578</v>
      </c>
      <c r="AP33" s="356">
        <f t="shared" si="13"/>
        <v>1.3518907274871044</v>
      </c>
      <c r="AQ33" s="356">
        <f t="shared" si="4"/>
        <v>10.132363186005094</v>
      </c>
      <c r="AR33" s="356">
        <f t="shared" si="6"/>
        <v>9.0240756663800568</v>
      </c>
      <c r="AS33" s="356">
        <f t="shared" si="6"/>
        <v>8.7411407357407995</v>
      </c>
      <c r="AT33" s="356">
        <f t="shared" si="7"/>
        <v>9.7494004379409915</v>
      </c>
    </row>
    <row r="34" spans="10:46">
      <c r="J34" s="135"/>
      <c r="O34" s="350">
        <v>35596</v>
      </c>
      <c r="P34" s="351">
        <v>123</v>
      </c>
      <c r="Q34" s="351">
        <v>11.9</v>
      </c>
      <c r="R34" s="351">
        <v>18</v>
      </c>
      <c r="S34" s="351"/>
      <c r="T34" s="353" t="str">
        <f t="shared" ca="1" si="0"/>
        <v/>
      </c>
      <c r="U34" s="354">
        <f t="shared" si="3"/>
        <v>36341</v>
      </c>
      <c r="V34" s="348">
        <v>14260</v>
      </c>
      <c r="W34" s="348">
        <v>4841</v>
      </c>
      <c r="X34" s="348">
        <v>7579</v>
      </c>
      <c r="Y34" s="348">
        <v>542</v>
      </c>
      <c r="Z34" s="348">
        <v>770</v>
      </c>
      <c r="AA34" s="348">
        <v>32146</v>
      </c>
      <c r="AB34" s="344">
        <f t="shared" si="1"/>
        <v>25368</v>
      </c>
      <c r="AC34" s="344">
        <f t="shared" si="2"/>
        <v>6267</v>
      </c>
      <c r="AD34" s="352"/>
      <c r="AE34" s="356">
        <f t="shared" si="8"/>
        <v>126.10000000000001</v>
      </c>
      <c r="AF34" s="356">
        <f t="shared" si="5"/>
        <v>12.566666666666668</v>
      </c>
      <c r="AG34" s="356">
        <f t="shared" si="5"/>
        <v>11.666666666666666</v>
      </c>
      <c r="AH34" s="356">
        <f t="shared" si="5"/>
        <v>48.333333333333336</v>
      </c>
      <c r="AI34" s="356">
        <f t="shared" si="9"/>
        <v>1.619091452876005</v>
      </c>
      <c r="AJ34" s="356">
        <f t="shared" si="9"/>
        <v>1.1546642415789099</v>
      </c>
      <c r="AK34" s="356">
        <f t="shared" si="9"/>
        <v>-7.4373824090560481E-2</v>
      </c>
      <c r="AL34" s="356">
        <f t="shared" si="9"/>
        <v>1.1805539942407024</v>
      </c>
      <c r="AM34" s="356">
        <f t="shared" si="10"/>
        <v>1.1546642415789099</v>
      </c>
      <c r="AN34" s="356">
        <f t="shared" si="11"/>
        <v>0.46442721129709508</v>
      </c>
      <c r="AO34" s="356">
        <f t="shared" si="12"/>
        <v>-7.4373824090560481E-2</v>
      </c>
      <c r="AP34" s="356">
        <f t="shared" si="13"/>
        <v>1.2549278183312629</v>
      </c>
      <c r="AQ34" s="356">
        <f t="shared" si="4"/>
        <v>6.7205508157461367</v>
      </c>
      <c r="AR34" s="356">
        <f t="shared" si="6"/>
        <v>6.5748014956098046</v>
      </c>
      <c r="AS34" s="356">
        <f t="shared" si="6"/>
        <v>6.9453924914675724</v>
      </c>
      <c r="AT34" s="356">
        <f t="shared" si="7"/>
        <v>7.7423247084059454</v>
      </c>
    </row>
    <row r="35" spans="10:46">
      <c r="J35" s="135"/>
      <c r="O35" s="350">
        <v>35626</v>
      </c>
      <c r="P35" s="351">
        <v>120.7</v>
      </c>
      <c r="Q35" s="351">
        <v>11.6</v>
      </c>
      <c r="R35" s="351">
        <v>15</v>
      </c>
      <c r="S35" s="351"/>
      <c r="T35" s="353" t="str">
        <f t="shared" ca="1" si="0"/>
        <v/>
      </c>
      <c r="U35" s="354">
        <f t="shared" si="3"/>
        <v>36433</v>
      </c>
      <c r="V35" s="348">
        <v>15098</v>
      </c>
      <c r="W35" s="348">
        <v>5014</v>
      </c>
      <c r="X35" s="348">
        <v>8019</v>
      </c>
      <c r="Y35" s="348">
        <v>343</v>
      </c>
      <c r="Z35" s="348">
        <v>791</v>
      </c>
      <c r="AA35" s="348">
        <v>33864</v>
      </c>
      <c r="AB35" s="344">
        <f t="shared" si="1"/>
        <v>26997</v>
      </c>
      <c r="AC35" s="344">
        <f t="shared" si="2"/>
        <v>6885</v>
      </c>
      <c r="AD35" s="352"/>
      <c r="AE35" s="356">
        <f t="shared" si="8"/>
        <v>125.06666666666668</v>
      </c>
      <c r="AF35" s="356">
        <f t="shared" si="5"/>
        <v>13.533333333333331</v>
      </c>
      <c r="AG35" s="356">
        <f t="shared" si="5"/>
        <v>20.666666666666668</v>
      </c>
      <c r="AH35" s="356">
        <f t="shared" si="5"/>
        <v>44.666666666666664</v>
      </c>
      <c r="AI35" s="356">
        <f t="shared" si="9"/>
        <v>1.575243974751446</v>
      </c>
      <c r="AJ35" s="356">
        <f t="shared" si="9"/>
        <v>1.2245382558871678</v>
      </c>
      <c r="AK35" s="356">
        <f t="shared" si="9"/>
        <v>0.9087551631065347</v>
      </c>
      <c r="AL35" s="356">
        <f t="shared" si="9"/>
        <v>0.99333836256251562</v>
      </c>
      <c r="AM35" s="356">
        <f t="shared" si="10"/>
        <v>1.2245382558871678</v>
      </c>
      <c r="AN35" s="356">
        <f t="shared" si="11"/>
        <v>0.35070571886427815</v>
      </c>
      <c r="AO35" s="356">
        <f t="shared" si="12"/>
        <v>0.9087551631065347</v>
      </c>
      <c r="AP35" s="356">
        <f t="shared" si="13"/>
        <v>8.4583199455980917E-2</v>
      </c>
      <c r="AQ35" s="356">
        <f t="shared" si="4"/>
        <v>11.399690105511695</v>
      </c>
      <c r="AR35" s="356">
        <f t="shared" si="6"/>
        <v>12.006804132265685</v>
      </c>
      <c r="AS35" s="356">
        <f t="shared" si="6"/>
        <v>18.482188951987609</v>
      </c>
      <c r="AT35" s="356">
        <f t="shared" si="7"/>
        <v>9.4010467144795484</v>
      </c>
    </row>
    <row r="36" spans="10:46">
      <c r="J36" s="135"/>
      <c r="O36" s="350">
        <v>35657</v>
      </c>
      <c r="P36" s="351">
        <v>119.3</v>
      </c>
      <c r="Q36" s="351">
        <v>11</v>
      </c>
      <c r="R36" s="351">
        <v>16</v>
      </c>
      <c r="S36" s="351"/>
      <c r="T36" s="353" t="str">
        <f t="shared" ca="1" si="0"/>
        <v/>
      </c>
      <c r="U36" s="354">
        <f t="shared" si="3"/>
        <v>36525</v>
      </c>
      <c r="V36" s="348">
        <v>16219</v>
      </c>
      <c r="W36" s="348">
        <v>5391</v>
      </c>
      <c r="X36" s="348">
        <v>7473</v>
      </c>
      <c r="Y36" s="348">
        <v>232</v>
      </c>
      <c r="Z36" s="348">
        <v>812</v>
      </c>
      <c r="AA36" s="348">
        <v>34484</v>
      </c>
      <c r="AB36" s="344">
        <f t="shared" si="1"/>
        <v>28039</v>
      </c>
      <c r="AC36" s="344">
        <f t="shared" si="2"/>
        <v>6429</v>
      </c>
      <c r="AD36" s="352"/>
      <c r="AE36" s="356">
        <f t="shared" si="8"/>
        <v>127</v>
      </c>
      <c r="AF36" s="356">
        <f t="shared" si="5"/>
        <v>14.366666666666667</v>
      </c>
      <c r="AG36" s="356">
        <f t="shared" si="5"/>
        <v>29.666666666666668</v>
      </c>
      <c r="AH36" s="356">
        <f t="shared" si="5"/>
        <v>48</v>
      </c>
      <c r="AI36" s="356">
        <f t="shared" si="9"/>
        <v>1.6572811918877173</v>
      </c>
      <c r="AJ36" s="356">
        <f t="shared" si="9"/>
        <v>1.2847744751184251</v>
      </c>
      <c r="AK36" s="356">
        <f t="shared" si="9"/>
        <v>1.8918841503036299</v>
      </c>
      <c r="AL36" s="356">
        <f t="shared" si="9"/>
        <v>1.1635343913608671</v>
      </c>
      <c r="AM36" s="356">
        <f t="shared" si="10"/>
        <v>1.2847744751184251</v>
      </c>
      <c r="AN36" s="356">
        <f t="shared" si="11"/>
        <v>0.37250671676929215</v>
      </c>
      <c r="AO36" s="356">
        <f t="shared" si="12"/>
        <v>1.1635343913608671</v>
      </c>
      <c r="AP36" s="356">
        <f t="shared" si="13"/>
        <v>0.72834975894276277</v>
      </c>
      <c r="AQ36" s="356">
        <f t="shared" si="4"/>
        <v>9.0206358808899694</v>
      </c>
      <c r="AR36" s="356">
        <f t="shared" si="6"/>
        <v>7.5073808519611873</v>
      </c>
      <c r="AS36" s="356">
        <f t="shared" si="6"/>
        <v>5.8968868390709872</v>
      </c>
      <c r="AT36" s="356">
        <f t="shared" si="7"/>
        <v>15.115502737348123</v>
      </c>
    </row>
    <row r="37" spans="10:46">
      <c r="J37" s="135"/>
      <c r="O37" s="350">
        <v>35688</v>
      </c>
      <c r="P37" s="351">
        <v>125</v>
      </c>
      <c r="Q37" s="351">
        <v>13.3</v>
      </c>
      <c r="R37" s="351">
        <v>16</v>
      </c>
      <c r="S37" s="351"/>
      <c r="T37" s="353" t="str">
        <f>" "</f>
        <v xml:space="preserve"> </v>
      </c>
      <c r="U37" s="354">
        <f t="shared" si="3"/>
        <v>36616</v>
      </c>
      <c r="V37" s="348">
        <v>15961</v>
      </c>
      <c r="W37" s="348">
        <v>4894</v>
      </c>
      <c r="X37" s="348">
        <v>8375</v>
      </c>
      <c r="Y37" s="348">
        <v>380</v>
      </c>
      <c r="Z37" s="348">
        <v>727</v>
      </c>
      <c r="AA37" s="348">
        <v>34502</v>
      </c>
      <c r="AB37" s="344">
        <f t="shared" si="1"/>
        <v>28123</v>
      </c>
      <c r="AC37" s="344">
        <f t="shared" si="2"/>
        <v>7268</v>
      </c>
      <c r="AD37" s="352"/>
      <c r="AE37" s="356">
        <f t="shared" si="8"/>
        <v>127</v>
      </c>
      <c r="AF37" s="356">
        <f t="shared" si="5"/>
        <v>13.6</v>
      </c>
      <c r="AG37" s="356">
        <f t="shared" si="5"/>
        <v>26.666666666666668</v>
      </c>
      <c r="AH37" s="356">
        <f t="shared" si="5"/>
        <v>51.666666666666664</v>
      </c>
      <c r="AI37" s="356">
        <f t="shared" si="9"/>
        <v>1.6572811918877173</v>
      </c>
      <c r="AJ37" s="356">
        <f t="shared" si="9"/>
        <v>1.2293571534256686</v>
      </c>
      <c r="AK37" s="356">
        <f t="shared" si="9"/>
        <v>1.564174487904598</v>
      </c>
      <c r="AL37" s="356">
        <f t="shared" si="9"/>
        <v>1.3507500230390534</v>
      </c>
      <c r="AM37" s="356">
        <f t="shared" si="10"/>
        <v>1.2293571534256686</v>
      </c>
      <c r="AN37" s="356">
        <f t="shared" si="11"/>
        <v>0.42792403846204863</v>
      </c>
      <c r="AO37" s="356">
        <f t="shared" si="12"/>
        <v>1.3507500230390534</v>
      </c>
      <c r="AP37" s="356">
        <f t="shared" si="13"/>
        <v>0.21342446486554456</v>
      </c>
      <c r="AQ37" s="356">
        <f t="shared" si="4"/>
        <v>12.180208040483564</v>
      </c>
      <c r="AR37" s="356">
        <f t="shared" si="6"/>
        <v>10.899483418115864</v>
      </c>
      <c r="AS37" s="356">
        <f t="shared" si="6"/>
        <v>12.787088764742393</v>
      </c>
      <c r="AT37" s="356">
        <f t="shared" si="7"/>
        <v>9.2665315429440085</v>
      </c>
    </row>
    <row r="38" spans="10:46">
      <c r="J38" s="135"/>
      <c r="O38" s="350">
        <v>35718</v>
      </c>
      <c r="P38" s="351">
        <v>123.2</v>
      </c>
      <c r="Q38" s="351">
        <v>12.5</v>
      </c>
      <c r="R38" s="351">
        <v>19</v>
      </c>
      <c r="S38" s="351"/>
      <c r="T38" s="353" t="str">
        <f t="shared" ca="1" si="0"/>
        <v/>
      </c>
      <c r="U38" s="354">
        <f t="shared" si="3"/>
        <v>36707</v>
      </c>
      <c r="V38" s="348">
        <v>16298</v>
      </c>
      <c r="W38" s="348">
        <v>5162</v>
      </c>
      <c r="X38" s="348">
        <v>8103</v>
      </c>
      <c r="Y38" s="348">
        <v>132</v>
      </c>
      <c r="Z38" s="348">
        <v>739</v>
      </c>
      <c r="AA38" s="348">
        <v>35662</v>
      </c>
      <c r="AB38" s="344">
        <f t="shared" si="1"/>
        <v>28692</v>
      </c>
      <c r="AC38" s="344">
        <f t="shared" si="2"/>
        <v>7232</v>
      </c>
      <c r="AD38" s="352"/>
      <c r="AE38" s="356">
        <f t="shared" si="8"/>
        <v>124.36666666666667</v>
      </c>
      <c r="AF38" s="356">
        <f t="shared" si="5"/>
        <v>13.366666666666665</v>
      </c>
      <c r="AG38" s="356">
        <f t="shared" si="5"/>
        <v>23.666666666666668</v>
      </c>
      <c r="AH38" s="356">
        <f t="shared" si="5"/>
        <v>45.666666666666664</v>
      </c>
      <c r="AI38" s="356">
        <f t="shared" si="9"/>
        <v>1.5455408444090026</v>
      </c>
      <c r="AJ38" s="356">
        <f t="shared" si="9"/>
        <v>1.2124910120409167</v>
      </c>
      <c r="AK38" s="356">
        <f t="shared" si="9"/>
        <v>1.2364648255055664</v>
      </c>
      <c r="AL38" s="356">
        <f t="shared" si="9"/>
        <v>1.044397171202021</v>
      </c>
      <c r="AM38" s="356">
        <f t="shared" si="10"/>
        <v>1.2124910120409167</v>
      </c>
      <c r="AN38" s="356">
        <f t="shared" si="11"/>
        <v>0.33304983236808594</v>
      </c>
      <c r="AO38" s="356">
        <f t="shared" si="12"/>
        <v>1.044397171202021</v>
      </c>
      <c r="AP38" s="356">
        <f t="shared" si="13"/>
        <v>0.19206765430354533</v>
      </c>
      <c r="AQ38" s="356">
        <f t="shared" si="4"/>
        <v>14.291725105189343</v>
      </c>
      <c r="AR38" s="356">
        <f t="shared" ref="AR38:AS53" si="14">AB38/AB34*100-100</f>
        <v>13.103122043519406</v>
      </c>
      <c r="AS38" s="356">
        <f t="shared" si="14"/>
        <v>15.398117121429706</v>
      </c>
      <c r="AT38" s="356">
        <f t="shared" si="7"/>
        <v>10.93759721271698</v>
      </c>
    </row>
    <row r="39" spans="10:46">
      <c r="O39" s="350">
        <v>35749</v>
      </c>
      <c r="P39" s="351">
        <v>124.6</v>
      </c>
      <c r="Q39" s="351">
        <v>15</v>
      </c>
      <c r="R39" s="351">
        <v>24</v>
      </c>
      <c r="S39" s="351"/>
      <c r="T39" s="353" t="str">
        <f t="shared" ca="1" si="0"/>
        <v/>
      </c>
      <c r="U39" s="354">
        <f t="shared" si="3"/>
        <v>36799</v>
      </c>
      <c r="V39" s="348">
        <v>16265</v>
      </c>
      <c r="W39" s="348">
        <v>5346</v>
      </c>
      <c r="X39" s="348">
        <v>7838</v>
      </c>
      <c r="Y39" s="348">
        <v>136</v>
      </c>
      <c r="Z39" s="348">
        <v>683</v>
      </c>
      <c r="AA39" s="348">
        <v>36933</v>
      </c>
      <c r="AB39" s="344">
        <f t="shared" si="1"/>
        <v>28630</v>
      </c>
      <c r="AC39" s="344">
        <f t="shared" si="2"/>
        <v>7019</v>
      </c>
      <c r="AD39" s="352"/>
      <c r="AE39" s="356">
        <f t="shared" si="8"/>
        <v>119.10000000000001</v>
      </c>
      <c r="AF39" s="356">
        <f t="shared" si="5"/>
        <v>11.700000000000001</v>
      </c>
      <c r="AG39" s="356">
        <f t="shared" si="5"/>
        <v>25</v>
      </c>
      <c r="AH39" s="356">
        <f t="shared" si="5"/>
        <v>45</v>
      </c>
      <c r="AI39" s="356">
        <f t="shared" ref="AI39:AL102" si="15">(AE39-AVERAGE(AE$22:AE$115))/STDEV(AE$22:AE$115)</f>
        <v>1.3220601494515729</v>
      </c>
      <c r="AJ39" s="356">
        <f t="shared" si="15"/>
        <v>1.0920185735784025</v>
      </c>
      <c r="AK39" s="356">
        <f t="shared" si="15"/>
        <v>1.3821135643495803</v>
      </c>
      <c r="AL39" s="356">
        <f t="shared" si="15"/>
        <v>1.0103579654423509</v>
      </c>
      <c r="AM39" s="356">
        <f t="shared" si="10"/>
        <v>1.0920185735784025</v>
      </c>
      <c r="AN39" s="356">
        <f t="shared" si="11"/>
        <v>0.23004157587317042</v>
      </c>
      <c r="AO39" s="356">
        <f t="shared" si="12"/>
        <v>1.0103579654423509</v>
      </c>
      <c r="AP39" s="356">
        <f t="shared" si="13"/>
        <v>0.37175559890722942</v>
      </c>
      <c r="AQ39" s="356">
        <f t="shared" si="4"/>
        <v>7.7295005961054386</v>
      </c>
      <c r="AR39" s="356">
        <f t="shared" si="14"/>
        <v>6.0488202392858597</v>
      </c>
      <c r="AS39" s="356">
        <f t="shared" si="14"/>
        <v>1.9462599854756633</v>
      </c>
      <c r="AT39" s="356">
        <f t="shared" si="7"/>
        <v>9.062721474131834</v>
      </c>
    </row>
    <row r="40" spans="10:46">
      <c r="O40" s="350">
        <v>35779</v>
      </c>
      <c r="P40" s="351">
        <v>122.4</v>
      </c>
      <c r="Q40" s="351">
        <v>14.9</v>
      </c>
      <c r="R40" s="351">
        <v>16</v>
      </c>
      <c r="S40" s="351"/>
      <c r="T40" s="353" t="str">
        <f t="shared" ca="1" si="0"/>
        <v/>
      </c>
      <c r="U40" s="354">
        <f t="shared" si="3"/>
        <v>36891</v>
      </c>
      <c r="V40" s="348">
        <v>17649</v>
      </c>
      <c r="W40" s="348">
        <v>6106</v>
      </c>
      <c r="X40" s="348">
        <v>7522</v>
      </c>
      <c r="Y40" s="348">
        <v>-64</v>
      </c>
      <c r="Z40" s="348">
        <v>806</v>
      </c>
      <c r="AA40" s="348">
        <v>37448</v>
      </c>
      <c r="AB40" s="344">
        <f t="shared" si="1"/>
        <v>30535</v>
      </c>
      <c r="AC40" s="344">
        <f t="shared" si="2"/>
        <v>6780</v>
      </c>
      <c r="AD40" s="352"/>
      <c r="AE40" s="356">
        <f t="shared" si="8"/>
        <v>113.60000000000001</v>
      </c>
      <c r="AF40" s="356">
        <f t="shared" si="5"/>
        <v>9.0666666666666682</v>
      </c>
      <c r="AG40" s="356">
        <f t="shared" si="5"/>
        <v>14.666666666666666</v>
      </c>
      <c r="AH40" s="356">
        <f t="shared" si="5"/>
        <v>47</v>
      </c>
      <c r="AI40" s="356">
        <f t="shared" si="15"/>
        <v>1.0886784110466621</v>
      </c>
      <c r="AJ40" s="356">
        <f t="shared" si="15"/>
        <v>0.90167212080763015</v>
      </c>
      <c r="AK40" s="356">
        <f t="shared" si="15"/>
        <v>0.25333583830847117</v>
      </c>
      <c r="AL40" s="356">
        <f t="shared" si="15"/>
        <v>1.1124755827213617</v>
      </c>
      <c r="AM40" s="356">
        <f t="shared" si="10"/>
        <v>0.90167212080763015</v>
      </c>
      <c r="AN40" s="356">
        <f t="shared" si="11"/>
        <v>0.18700629023903192</v>
      </c>
      <c r="AO40" s="356">
        <f t="shared" si="12"/>
        <v>0.25333583830847117</v>
      </c>
      <c r="AP40" s="356">
        <f t="shared" si="13"/>
        <v>0.85913974441289054</v>
      </c>
      <c r="AQ40" s="356">
        <f t="shared" si="4"/>
        <v>8.8168197792712277</v>
      </c>
      <c r="AR40" s="356">
        <f t="shared" si="14"/>
        <v>8.9018866578693974</v>
      </c>
      <c r="AS40" s="356">
        <f t="shared" si="14"/>
        <v>5.4596360242650519</v>
      </c>
      <c r="AT40" s="356">
        <f t="shared" si="7"/>
        <v>8.5952905695394861</v>
      </c>
    </row>
    <row r="41" spans="10:46">
      <c r="O41" s="350">
        <v>35810</v>
      </c>
      <c r="P41" s="351">
        <v>122</v>
      </c>
      <c r="Q41" s="351">
        <v>10.3</v>
      </c>
      <c r="R41" s="351">
        <v>21</v>
      </c>
      <c r="S41" s="351"/>
      <c r="T41" s="353">
        <f t="shared" ca="1" si="0"/>
        <v>2001</v>
      </c>
      <c r="U41" s="354">
        <f t="shared" si="3"/>
        <v>36981</v>
      </c>
      <c r="V41" s="348">
        <v>16786</v>
      </c>
      <c r="W41" s="348">
        <v>5402</v>
      </c>
      <c r="X41" s="348">
        <v>8936</v>
      </c>
      <c r="Y41" s="348">
        <v>369</v>
      </c>
      <c r="Z41" s="348">
        <v>1189</v>
      </c>
      <c r="AA41" s="348">
        <v>37122</v>
      </c>
      <c r="AB41" s="344">
        <f t="shared" si="1"/>
        <v>29566</v>
      </c>
      <c r="AC41" s="344">
        <f t="shared" si="2"/>
        <v>7378</v>
      </c>
      <c r="AD41" s="352"/>
      <c r="AE41" s="356">
        <f t="shared" si="8"/>
        <v>106.5</v>
      </c>
      <c r="AF41" s="356">
        <f t="shared" si="5"/>
        <v>7.6000000000000005</v>
      </c>
      <c r="AG41" s="356">
        <f t="shared" si="5"/>
        <v>20</v>
      </c>
      <c r="AH41" s="356">
        <f t="shared" si="5"/>
        <v>40.333333333333336</v>
      </c>
      <c r="AI41" s="356">
        <f t="shared" si="15"/>
        <v>0.78740380328759496</v>
      </c>
      <c r="AJ41" s="356">
        <f t="shared" si="15"/>
        <v>0.79565637496061759</v>
      </c>
      <c r="AK41" s="356">
        <f t="shared" si="15"/>
        <v>0.8359307936845275</v>
      </c>
      <c r="AL41" s="356">
        <f t="shared" si="15"/>
        <v>0.77208352512465916</v>
      </c>
      <c r="AM41" s="356">
        <f t="shared" si="10"/>
        <v>0.78740380328759496</v>
      </c>
      <c r="AN41" s="356">
        <f t="shared" si="11"/>
        <v>8.252571673022624E-3</v>
      </c>
      <c r="AO41" s="356">
        <f t="shared" si="12"/>
        <v>0.77208352512465916</v>
      </c>
      <c r="AP41" s="356">
        <f t="shared" si="13"/>
        <v>6.3847268559868331E-2</v>
      </c>
      <c r="AQ41" s="356">
        <f t="shared" si="4"/>
        <v>5.1688490696071767</v>
      </c>
      <c r="AR41" s="356">
        <f t="shared" si="14"/>
        <v>5.131031540020615</v>
      </c>
      <c r="AS41" s="356">
        <f t="shared" si="14"/>
        <v>1.5134837644468888</v>
      </c>
      <c r="AT41" s="356">
        <f t="shared" si="7"/>
        <v>7.5937626804243337</v>
      </c>
    </row>
    <row r="42" spans="10:46">
      <c r="O42" s="350">
        <v>35841</v>
      </c>
      <c r="P42" s="351">
        <v>122.6</v>
      </c>
      <c r="Q42" s="351">
        <v>11.8</v>
      </c>
      <c r="R42" s="351">
        <v>25</v>
      </c>
      <c r="S42" s="351">
        <v>46</v>
      </c>
      <c r="T42" s="353" t="str">
        <f t="shared" ca="1" si="0"/>
        <v/>
      </c>
      <c r="U42" s="354">
        <f t="shared" si="3"/>
        <v>37072</v>
      </c>
      <c r="V42" s="348">
        <v>17027</v>
      </c>
      <c r="W42" s="348">
        <v>5661</v>
      </c>
      <c r="X42" s="348">
        <v>8606</v>
      </c>
      <c r="Y42" s="348">
        <v>370</v>
      </c>
      <c r="Z42" s="348">
        <v>1308</v>
      </c>
      <c r="AA42" s="348">
        <v>37925</v>
      </c>
      <c r="AB42" s="344">
        <f t="shared" si="1"/>
        <v>29616</v>
      </c>
      <c r="AC42" s="344">
        <f t="shared" si="2"/>
        <v>6928</v>
      </c>
      <c r="AD42" s="352"/>
      <c r="AE42" s="356">
        <f t="shared" si="8"/>
        <v>103</v>
      </c>
      <c r="AF42" s="356">
        <f t="shared" si="5"/>
        <v>6.5333333333333323</v>
      </c>
      <c r="AG42" s="356">
        <f t="shared" si="5"/>
        <v>3.6666666666666665</v>
      </c>
      <c r="AH42" s="356">
        <f t="shared" si="5"/>
        <v>33</v>
      </c>
      <c r="AI42" s="356">
        <f t="shared" si="15"/>
        <v>0.63888815157537904</v>
      </c>
      <c r="AJ42" s="356">
        <f t="shared" si="15"/>
        <v>0.71855401434460842</v>
      </c>
      <c r="AK42" s="356">
        <f t="shared" si="15"/>
        <v>-0.94826625715464485</v>
      </c>
      <c r="AL42" s="356">
        <f t="shared" si="15"/>
        <v>0.39765226176828605</v>
      </c>
      <c r="AM42" s="356">
        <f t="shared" si="10"/>
        <v>0.63888815157537904</v>
      </c>
      <c r="AN42" s="356">
        <f t="shared" si="11"/>
        <v>7.9665862769229379E-2</v>
      </c>
      <c r="AO42" s="356">
        <f t="shared" si="12"/>
        <v>-0.94826625715464485</v>
      </c>
      <c r="AP42" s="356">
        <f t="shared" si="13"/>
        <v>1.345918518922931</v>
      </c>
      <c r="AQ42" s="356">
        <f t="shared" si="4"/>
        <v>4.4729414652104396</v>
      </c>
      <c r="AR42" s="356">
        <f t="shared" si="14"/>
        <v>3.220409870347126</v>
      </c>
      <c r="AS42" s="356">
        <f t="shared" si="14"/>
        <v>-4.2035398230088532</v>
      </c>
      <c r="AT42" s="356">
        <f t="shared" si="7"/>
        <v>6.3456900902921802</v>
      </c>
    </row>
    <row r="43" spans="10:46">
      <c r="O43" s="350">
        <v>35869</v>
      </c>
      <c r="P43" s="351">
        <v>122.3</v>
      </c>
      <c r="Q43" s="351">
        <v>12.3</v>
      </c>
      <c r="R43" s="351">
        <v>17</v>
      </c>
      <c r="S43" s="351">
        <v>45</v>
      </c>
      <c r="T43" s="353" t="str">
        <f t="shared" ca="1" si="0"/>
        <v/>
      </c>
      <c r="U43" s="354">
        <f t="shared" si="3"/>
        <v>37164</v>
      </c>
      <c r="V43" s="348">
        <v>16924</v>
      </c>
      <c r="W43" s="348">
        <v>5937</v>
      </c>
      <c r="X43" s="348">
        <v>7944</v>
      </c>
      <c r="Y43" s="348">
        <v>35</v>
      </c>
      <c r="Z43" s="348">
        <v>1213</v>
      </c>
      <c r="AA43" s="348">
        <v>37996</v>
      </c>
      <c r="AB43" s="344">
        <f t="shared" si="1"/>
        <v>29557</v>
      </c>
      <c r="AC43" s="344">
        <f t="shared" si="2"/>
        <v>6696</v>
      </c>
      <c r="AD43" s="352"/>
      <c r="AE43" s="356">
        <f t="shared" si="8"/>
        <v>88</v>
      </c>
      <c r="AF43" s="356">
        <f t="shared" si="5"/>
        <v>1.5999999999999999</v>
      </c>
      <c r="AG43" s="356">
        <f t="shared" si="5"/>
        <v>2.6666666666666665</v>
      </c>
      <c r="AH43" s="356">
        <f t="shared" si="5"/>
        <v>28</v>
      </c>
      <c r="AI43" s="356">
        <f t="shared" si="15"/>
        <v>2.3925013801676599E-3</v>
      </c>
      <c r="AJ43" s="356">
        <f t="shared" si="15"/>
        <v>0.36195559649556658</v>
      </c>
      <c r="AK43" s="356">
        <f t="shared" si="15"/>
        <v>-1.0575028112876554</v>
      </c>
      <c r="AL43" s="356">
        <f t="shared" si="15"/>
        <v>0.14235821857075909</v>
      </c>
      <c r="AM43" s="356">
        <f t="shared" si="10"/>
        <v>2.3925013801676599E-3</v>
      </c>
      <c r="AN43" s="356">
        <f t="shared" si="11"/>
        <v>0.35956309511539891</v>
      </c>
      <c r="AO43" s="356">
        <f t="shared" si="12"/>
        <v>-1.0575028112876554</v>
      </c>
      <c r="AP43" s="356">
        <f t="shared" si="13"/>
        <v>1.1998610298584145</v>
      </c>
      <c r="AQ43" s="356">
        <f t="shared" si="4"/>
        <v>4.0516446357208764</v>
      </c>
      <c r="AR43" s="356">
        <f t="shared" si="14"/>
        <v>3.2378623821166457</v>
      </c>
      <c r="AS43" s="356">
        <f t="shared" si="14"/>
        <v>-4.6017951275110391</v>
      </c>
      <c r="AT43" s="356">
        <f t="shared" si="7"/>
        <v>2.8781848211626482</v>
      </c>
    </row>
    <row r="44" spans="10:46">
      <c r="O44" s="350">
        <v>35900</v>
      </c>
      <c r="P44" s="351">
        <v>122.3</v>
      </c>
      <c r="Q44" s="351">
        <v>13.1</v>
      </c>
      <c r="R44" s="351">
        <v>16</v>
      </c>
      <c r="S44" s="351">
        <v>51</v>
      </c>
      <c r="T44" s="353" t="str">
        <f t="shared" ca="1" si="0"/>
        <v/>
      </c>
      <c r="U44" s="354">
        <f t="shared" si="3"/>
        <v>37256</v>
      </c>
      <c r="V44" s="348">
        <v>18619</v>
      </c>
      <c r="W44" s="348">
        <v>6676</v>
      </c>
      <c r="X44" s="348">
        <v>8201</v>
      </c>
      <c r="Y44" s="348">
        <v>117</v>
      </c>
      <c r="Z44" s="348">
        <v>1418</v>
      </c>
      <c r="AA44" s="348">
        <v>39132</v>
      </c>
      <c r="AB44" s="344">
        <f t="shared" si="1"/>
        <v>31961</v>
      </c>
      <c r="AC44" s="344">
        <f t="shared" si="2"/>
        <v>6666</v>
      </c>
      <c r="AD44" s="352"/>
      <c r="AE44" s="356">
        <f t="shared" si="8"/>
        <v>81.133333333333326</v>
      </c>
      <c r="AF44" s="356">
        <f t="shared" si="5"/>
        <v>-0.53333333333333333</v>
      </c>
      <c r="AG44" s="356">
        <f t="shared" si="5"/>
        <v>-5.666666666666667</v>
      </c>
      <c r="AH44" s="356">
        <f t="shared" si="5"/>
        <v>14</v>
      </c>
      <c r="AI44" s="356">
        <f t="shared" si="15"/>
        <v>-0.28898106293141829</v>
      </c>
      <c r="AJ44" s="356">
        <f t="shared" si="15"/>
        <v>0.20775087526354841</v>
      </c>
      <c r="AK44" s="356">
        <f t="shared" si="15"/>
        <v>-1.9678074290627432</v>
      </c>
      <c r="AL44" s="356">
        <f t="shared" si="15"/>
        <v>-0.57246510238231652</v>
      </c>
      <c r="AM44" s="356">
        <f t="shared" si="10"/>
        <v>-0.28898106293141829</v>
      </c>
      <c r="AN44" s="356">
        <f t="shared" si="11"/>
        <v>0.49673193819496669</v>
      </c>
      <c r="AO44" s="356">
        <f t="shared" si="12"/>
        <v>-1.9678074290627432</v>
      </c>
      <c r="AP44" s="356">
        <f t="shared" si="13"/>
        <v>1.3953423266804266</v>
      </c>
      <c r="AQ44" s="356">
        <f t="shared" si="4"/>
        <v>5.4960620998356831</v>
      </c>
      <c r="AR44" s="356">
        <f t="shared" si="14"/>
        <v>4.6700507614213222</v>
      </c>
      <c r="AS44" s="356">
        <f t="shared" si="14"/>
        <v>-1.6814159292035384</v>
      </c>
      <c r="AT44" s="356">
        <f t="shared" si="7"/>
        <v>4.4969023712881864</v>
      </c>
    </row>
    <row r="45" spans="10:46">
      <c r="O45" s="350">
        <v>35930</v>
      </c>
      <c r="P45" s="351">
        <v>118.7</v>
      </c>
      <c r="Q45" s="351">
        <v>10.199999999999999</v>
      </c>
      <c r="R45" s="351">
        <v>20</v>
      </c>
      <c r="S45" s="351">
        <v>49</v>
      </c>
      <c r="T45" s="353" t="str">
        <f>" "</f>
        <v xml:space="preserve"> </v>
      </c>
      <c r="U45" s="354">
        <f t="shared" si="3"/>
        <v>37346</v>
      </c>
      <c r="V45" s="348">
        <v>17594</v>
      </c>
      <c r="W45" s="348">
        <v>5971</v>
      </c>
      <c r="X45" s="348">
        <v>8904</v>
      </c>
      <c r="Y45" s="348">
        <v>437</v>
      </c>
      <c r="Z45" s="348">
        <v>1366</v>
      </c>
      <c r="AA45" s="348">
        <v>39135</v>
      </c>
      <c r="AB45" s="344">
        <f t="shared" si="1"/>
        <v>30666</v>
      </c>
      <c r="AC45" s="344">
        <f t="shared" si="2"/>
        <v>7101</v>
      </c>
      <c r="AD45" s="352"/>
      <c r="AE45" s="356">
        <f t="shared" si="8"/>
        <v>87.59999999999998</v>
      </c>
      <c r="AF45" s="356">
        <f t="shared" si="5"/>
        <v>2.7333333333333329</v>
      </c>
      <c r="AG45" s="356">
        <f t="shared" si="5"/>
        <v>4</v>
      </c>
      <c r="AH45" s="356">
        <f t="shared" si="5"/>
        <v>16.666666666666668</v>
      </c>
      <c r="AI45" s="356">
        <f t="shared" si="15"/>
        <v>-1.4580715958372154E-2</v>
      </c>
      <c r="AJ45" s="356">
        <f t="shared" si="15"/>
        <v>0.44387685465007615</v>
      </c>
      <c r="AK45" s="356">
        <f t="shared" si="15"/>
        <v>-0.91185407244364136</v>
      </c>
      <c r="AL45" s="356">
        <f t="shared" si="15"/>
        <v>-0.43630827934363536</v>
      </c>
      <c r="AM45" s="356">
        <f t="shared" si="10"/>
        <v>-1.4580715958372154E-2</v>
      </c>
      <c r="AN45" s="356">
        <f t="shared" si="11"/>
        <v>0.45845757060844827</v>
      </c>
      <c r="AO45" s="356">
        <f t="shared" si="12"/>
        <v>-0.91185407244364136</v>
      </c>
      <c r="AP45" s="356">
        <f t="shared" si="13"/>
        <v>0.475545793100006</v>
      </c>
      <c r="AQ45" s="356">
        <f t="shared" si="4"/>
        <v>4.8135350887644535</v>
      </c>
      <c r="AR45" s="356">
        <f t="shared" si="14"/>
        <v>3.7204897517418658</v>
      </c>
      <c r="AS45" s="356">
        <f t="shared" si="14"/>
        <v>-3.7544049878015784</v>
      </c>
      <c r="AT45" s="356">
        <f t="shared" si="7"/>
        <v>5.4226604170033852</v>
      </c>
    </row>
    <row r="46" spans="10:46">
      <c r="O46" s="350">
        <v>35961</v>
      </c>
      <c r="P46" s="351">
        <v>120.4</v>
      </c>
      <c r="Q46" s="351">
        <v>11.1</v>
      </c>
      <c r="R46" s="351">
        <v>19</v>
      </c>
      <c r="S46" s="351">
        <v>46</v>
      </c>
      <c r="T46" s="353" t="str">
        <f t="shared" ca="1" si="0"/>
        <v/>
      </c>
      <c r="U46" s="354">
        <f t="shared" si="3"/>
        <v>37437</v>
      </c>
      <c r="V46" s="348">
        <v>17536</v>
      </c>
      <c r="W46" s="348">
        <v>6115</v>
      </c>
      <c r="X46" s="348">
        <v>8707</v>
      </c>
      <c r="Y46" s="348">
        <v>215</v>
      </c>
      <c r="Z46" s="348">
        <v>1534</v>
      </c>
      <c r="AA46" s="348">
        <v>39891</v>
      </c>
      <c r="AB46" s="344">
        <f t="shared" si="1"/>
        <v>30609</v>
      </c>
      <c r="AC46" s="344">
        <f t="shared" si="2"/>
        <v>6958</v>
      </c>
      <c r="AD46" s="352"/>
      <c r="AE46" s="356">
        <f t="shared" si="8"/>
        <v>91.033333333333346</v>
      </c>
      <c r="AF46" s="356">
        <f t="shared" si="5"/>
        <v>3.8666666666666667</v>
      </c>
      <c r="AG46" s="356">
        <f t="shared" si="5"/>
        <v>4</v>
      </c>
      <c r="AH46" s="356">
        <f t="shared" si="5"/>
        <v>23.666666666666668</v>
      </c>
      <c r="AI46" s="356">
        <f t="shared" si="15"/>
        <v>0.13110606619742204</v>
      </c>
      <c r="AJ46" s="356">
        <f t="shared" si="15"/>
        <v>0.52579811280458577</v>
      </c>
      <c r="AK46" s="356">
        <f t="shared" si="15"/>
        <v>-0.91185407244364136</v>
      </c>
      <c r="AL46" s="356">
        <f t="shared" si="15"/>
        <v>-7.889661886709759E-2</v>
      </c>
      <c r="AM46" s="356">
        <f t="shared" si="10"/>
        <v>0.13110606619742204</v>
      </c>
      <c r="AN46" s="356">
        <f t="shared" si="11"/>
        <v>0.39469204660716373</v>
      </c>
      <c r="AO46" s="356">
        <f t="shared" si="12"/>
        <v>-0.91185407244364136</v>
      </c>
      <c r="AP46" s="356">
        <f t="shared" si="13"/>
        <v>0.83295745357654383</v>
      </c>
      <c r="AQ46" s="356">
        <f t="shared" si="4"/>
        <v>2.9893698243965474</v>
      </c>
      <c r="AR46" s="356">
        <f t="shared" si="14"/>
        <v>3.3529173419773173</v>
      </c>
      <c r="AS46" s="356">
        <f t="shared" si="14"/>
        <v>0.43302540415703561</v>
      </c>
      <c r="AT46" s="356">
        <f t="shared" si="7"/>
        <v>5.1839156229400061</v>
      </c>
    </row>
    <row r="47" spans="10:46">
      <c r="O47" s="350">
        <v>35991</v>
      </c>
      <c r="P47" s="351">
        <v>119</v>
      </c>
      <c r="Q47" s="351">
        <v>11.3</v>
      </c>
      <c r="R47" s="351">
        <v>16</v>
      </c>
      <c r="S47" s="351">
        <v>53</v>
      </c>
      <c r="T47" s="353" t="str">
        <f t="shared" ca="1" si="0"/>
        <v/>
      </c>
      <c r="U47" s="354">
        <f t="shared" si="3"/>
        <v>37529</v>
      </c>
      <c r="V47" s="348">
        <v>17892</v>
      </c>
      <c r="W47" s="348">
        <v>6301</v>
      </c>
      <c r="X47" s="348">
        <v>9060</v>
      </c>
      <c r="Y47" s="348">
        <v>571</v>
      </c>
      <c r="Z47" s="348">
        <v>1595</v>
      </c>
      <c r="AA47" s="348">
        <v>40400</v>
      </c>
      <c r="AB47" s="344">
        <f t="shared" si="1"/>
        <v>31087</v>
      </c>
      <c r="AC47" s="344">
        <f t="shared" si="2"/>
        <v>6894</v>
      </c>
      <c r="AD47" s="352"/>
      <c r="AE47" s="356">
        <f t="shared" si="8"/>
        <v>73.966666666666654</v>
      </c>
      <c r="AF47" s="356">
        <f t="shared" si="5"/>
        <v>-1.9000000000000001</v>
      </c>
      <c r="AG47" s="356">
        <f t="shared" si="5"/>
        <v>6.666666666666667</v>
      </c>
      <c r="AH47" s="356">
        <f t="shared" si="5"/>
        <v>12.666666666666666</v>
      </c>
      <c r="AI47" s="356">
        <f t="shared" si="15"/>
        <v>-0.59308454024690838</v>
      </c>
      <c r="AJ47" s="356">
        <f t="shared" si="15"/>
        <v>0.10896347572428677</v>
      </c>
      <c r="AK47" s="356">
        <f t="shared" si="15"/>
        <v>-0.6205565947556132</v>
      </c>
      <c r="AL47" s="356">
        <f t="shared" si="15"/>
        <v>-0.64054351390165709</v>
      </c>
      <c r="AM47" s="356">
        <f t="shared" si="10"/>
        <v>-0.59308454024690838</v>
      </c>
      <c r="AN47" s="356">
        <f t="shared" si="11"/>
        <v>0.70204801597119515</v>
      </c>
      <c r="AO47" s="356">
        <f t="shared" si="12"/>
        <v>-0.64054351390165709</v>
      </c>
      <c r="AP47" s="356">
        <f t="shared" si="13"/>
        <v>1.9986919146043891E-2</v>
      </c>
      <c r="AQ47" s="356">
        <f t="shared" si="4"/>
        <v>5.7196880170172619</v>
      </c>
      <c r="AR47" s="356">
        <f t="shared" si="14"/>
        <v>5.1764387454748402</v>
      </c>
      <c r="AS47" s="356">
        <f t="shared" si="14"/>
        <v>2.9569892473118244</v>
      </c>
      <c r="AT47" s="356">
        <f t="shared" si="7"/>
        <v>6.3269817875565906</v>
      </c>
    </row>
    <row r="48" spans="10:46">
      <c r="O48" s="350">
        <v>36022</v>
      </c>
      <c r="P48" s="351">
        <v>120.3</v>
      </c>
      <c r="Q48" s="351">
        <v>10.6</v>
      </c>
      <c r="R48" s="351">
        <v>13</v>
      </c>
      <c r="S48" s="351">
        <v>50</v>
      </c>
      <c r="T48" s="353" t="str">
        <f t="shared" ca="1" si="0"/>
        <v/>
      </c>
      <c r="U48" s="354">
        <f t="shared" si="3"/>
        <v>37621</v>
      </c>
      <c r="V48" s="348">
        <v>19142</v>
      </c>
      <c r="W48" s="348">
        <v>6709</v>
      </c>
      <c r="X48" s="348">
        <v>8897</v>
      </c>
      <c r="Y48" s="348">
        <v>272</v>
      </c>
      <c r="Z48" s="348">
        <v>1717</v>
      </c>
      <c r="AA48" s="348">
        <v>41757</v>
      </c>
      <c r="AB48" s="344">
        <f t="shared" si="1"/>
        <v>32759</v>
      </c>
      <c r="AC48" s="344">
        <f t="shared" si="2"/>
        <v>6908</v>
      </c>
      <c r="AD48" s="352"/>
      <c r="AE48" s="356">
        <f t="shared" si="8"/>
        <v>65.399999999999991</v>
      </c>
      <c r="AF48" s="356">
        <f t="shared" si="5"/>
        <v>-7.0666666666666664</v>
      </c>
      <c r="AG48" s="356">
        <f t="shared" si="5"/>
        <v>9</v>
      </c>
      <c r="AH48" s="356">
        <f t="shared" si="5"/>
        <v>12</v>
      </c>
      <c r="AI48" s="356">
        <f t="shared" si="15"/>
        <v>-0.95659427824728449</v>
      </c>
      <c r="AJ48" s="356">
        <f t="shared" si="15"/>
        <v>-0.26450108350950713</v>
      </c>
      <c r="AK48" s="356">
        <f t="shared" si="15"/>
        <v>-0.36567130177858853</v>
      </c>
      <c r="AL48" s="356">
        <f t="shared" si="15"/>
        <v>-0.67458271966132732</v>
      </c>
      <c r="AM48" s="356">
        <f t="shared" si="10"/>
        <v>-0.95659427824728449</v>
      </c>
      <c r="AN48" s="356">
        <f t="shared" si="11"/>
        <v>0.69209319473777731</v>
      </c>
      <c r="AO48" s="356">
        <f t="shared" si="12"/>
        <v>-0.67458271966132732</v>
      </c>
      <c r="AP48" s="356">
        <f t="shared" si="13"/>
        <v>0.30891141788273879</v>
      </c>
      <c r="AQ48" s="356">
        <f t="shared" si="4"/>
        <v>2.8089585906869274</v>
      </c>
      <c r="AR48" s="356">
        <f t="shared" si="14"/>
        <v>2.4967929664278472</v>
      </c>
      <c r="AS48" s="356">
        <f t="shared" si="14"/>
        <v>3.6303630363036348</v>
      </c>
      <c r="AT48" s="356">
        <f t="shared" si="7"/>
        <v>6.7080650107329092</v>
      </c>
    </row>
    <row r="49" spans="15:46">
      <c r="O49" s="350">
        <v>36053</v>
      </c>
      <c r="P49" s="351">
        <v>119.5</v>
      </c>
      <c r="Q49" s="351">
        <v>11.8</v>
      </c>
      <c r="R49" s="351">
        <v>20</v>
      </c>
      <c r="S49" s="351">
        <v>56</v>
      </c>
      <c r="T49" s="353">
        <f t="shared" ca="1" si="0"/>
        <v>2003</v>
      </c>
      <c r="U49" s="354">
        <f t="shared" si="3"/>
        <v>37711</v>
      </c>
      <c r="V49" s="348">
        <v>18146</v>
      </c>
      <c r="W49" s="348">
        <v>6237</v>
      </c>
      <c r="X49" s="348">
        <v>9195</v>
      </c>
      <c r="Y49" s="348">
        <v>398</v>
      </c>
      <c r="Z49" s="348">
        <v>1307</v>
      </c>
      <c r="AA49" s="348">
        <v>39975</v>
      </c>
      <c r="AB49" s="344">
        <f t="shared" si="1"/>
        <v>31873</v>
      </c>
      <c r="AC49" s="344">
        <f t="shared" si="2"/>
        <v>7490</v>
      </c>
      <c r="AD49" s="352"/>
      <c r="AE49" s="356">
        <f t="shared" si="8"/>
        <v>63.199999999999996</v>
      </c>
      <c r="AF49" s="356">
        <f t="shared" si="5"/>
        <v>-10.266666666666666</v>
      </c>
      <c r="AG49" s="356">
        <f t="shared" si="5"/>
        <v>-0.66666666666666663</v>
      </c>
      <c r="AH49" s="356">
        <f t="shared" si="5"/>
        <v>6.666666666666667</v>
      </c>
      <c r="AI49" s="356">
        <f t="shared" si="15"/>
        <v>-1.0499469736092486</v>
      </c>
      <c r="AJ49" s="356">
        <f t="shared" si="15"/>
        <v>-0.49580816535753436</v>
      </c>
      <c r="AK49" s="356">
        <f t="shared" si="15"/>
        <v>-1.4216246583976906</v>
      </c>
      <c r="AL49" s="356">
        <f t="shared" si="15"/>
        <v>-0.94689636573868941</v>
      </c>
      <c r="AM49" s="356">
        <f t="shared" si="10"/>
        <v>-1.0499469736092486</v>
      </c>
      <c r="AN49" s="356">
        <f t="shared" si="11"/>
        <v>0.55413880825171424</v>
      </c>
      <c r="AO49" s="356">
        <f t="shared" si="12"/>
        <v>-1.4216246583976906</v>
      </c>
      <c r="AP49" s="356">
        <f t="shared" si="13"/>
        <v>0.47472829265900118</v>
      </c>
      <c r="AQ49" s="356">
        <f t="shared" si="4"/>
        <v>3.1374332158690521</v>
      </c>
      <c r="AR49" s="356">
        <f t="shared" si="14"/>
        <v>3.9359551294593444</v>
      </c>
      <c r="AS49" s="356">
        <f t="shared" si="14"/>
        <v>5.4781016758202981</v>
      </c>
      <c r="AT49" s="356">
        <f t="shared" si="7"/>
        <v>2.1464162514373157</v>
      </c>
    </row>
    <row r="50" spans="15:46">
      <c r="O50" s="350">
        <v>36083</v>
      </c>
      <c r="P50" s="351">
        <v>115.2</v>
      </c>
      <c r="Q50" s="351">
        <v>9.4</v>
      </c>
      <c r="R50" s="351">
        <v>12</v>
      </c>
      <c r="S50" s="351">
        <v>49</v>
      </c>
      <c r="T50" s="353" t="str">
        <f t="shared" ca="1" si="0"/>
        <v/>
      </c>
      <c r="U50" s="354">
        <f t="shared" si="3"/>
        <v>37802</v>
      </c>
      <c r="V50" s="348">
        <v>18155</v>
      </c>
      <c r="W50" s="348">
        <v>6221</v>
      </c>
      <c r="X50" s="348">
        <v>8774</v>
      </c>
      <c r="Y50" s="348">
        <v>186</v>
      </c>
      <c r="Z50" s="348">
        <v>1277</v>
      </c>
      <c r="AA50" s="348">
        <v>40995</v>
      </c>
      <c r="AB50" s="344">
        <f t="shared" si="1"/>
        <v>31687</v>
      </c>
      <c r="AC50" s="344">
        <f t="shared" si="2"/>
        <v>7311</v>
      </c>
      <c r="AD50" s="352"/>
      <c r="AE50" s="356">
        <f t="shared" si="8"/>
        <v>66.899999999999991</v>
      </c>
      <c r="AF50" s="356">
        <f t="shared" si="5"/>
        <v>-9.1</v>
      </c>
      <c r="AG50" s="356">
        <f t="shared" si="5"/>
        <v>1.3333333333333333</v>
      </c>
      <c r="AH50" s="356">
        <f t="shared" si="5"/>
        <v>4.333333333333333</v>
      </c>
      <c r="AI50" s="356">
        <f t="shared" si="15"/>
        <v>-0.89294471322776336</v>
      </c>
      <c r="AJ50" s="356">
        <f t="shared" si="15"/>
        <v>-0.41147745843377448</v>
      </c>
      <c r="AK50" s="356">
        <f t="shared" si="15"/>
        <v>-1.2031515501316694</v>
      </c>
      <c r="AL50" s="356">
        <f t="shared" si="15"/>
        <v>-1.0660335858975354</v>
      </c>
      <c r="AM50" s="356">
        <f t="shared" si="10"/>
        <v>-0.89294471322776336</v>
      </c>
      <c r="AN50" s="356">
        <f t="shared" si="11"/>
        <v>0.48146725479398889</v>
      </c>
      <c r="AO50" s="356">
        <f t="shared" si="12"/>
        <v>-1.2031515501316694</v>
      </c>
      <c r="AP50" s="356">
        <f t="shared" si="13"/>
        <v>0.13711796423413403</v>
      </c>
      <c r="AQ50" s="356">
        <f t="shared" si="4"/>
        <v>3.5298813868613195</v>
      </c>
      <c r="AR50" s="356">
        <f t="shared" si="14"/>
        <v>3.5218399817047157</v>
      </c>
      <c r="AS50" s="356">
        <f t="shared" si="14"/>
        <v>5.0732969244035644</v>
      </c>
      <c r="AT50" s="356">
        <f t="shared" si="7"/>
        <v>2.7675415507257384</v>
      </c>
    </row>
    <row r="51" spans="15:46">
      <c r="O51" s="350">
        <v>36114</v>
      </c>
      <c r="P51" s="351">
        <v>117.4</v>
      </c>
      <c r="Q51" s="351">
        <v>10.3</v>
      </c>
      <c r="R51" s="351">
        <v>8</v>
      </c>
      <c r="S51" s="351">
        <v>49</v>
      </c>
      <c r="T51" s="353" t="str">
        <f t="shared" ca="1" si="0"/>
        <v/>
      </c>
      <c r="U51" s="354">
        <f t="shared" si="3"/>
        <v>37894</v>
      </c>
      <c r="V51" s="348">
        <v>18266</v>
      </c>
      <c r="W51" s="348">
        <v>6497</v>
      </c>
      <c r="X51" s="348">
        <v>9400</v>
      </c>
      <c r="Y51" s="348">
        <v>245</v>
      </c>
      <c r="Z51" s="348">
        <v>1404</v>
      </c>
      <c r="AA51" s="348">
        <v>40776</v>
      </c>
      <c r="AB51" s="344">
        <f t="shared" si="1"/>
        <v>32514</v>
      </c>
      <c r="AC51" s="344">
        <f t="shared" si="2"/>
        <v>7751</v>
      </c>
      <c r="AD51" s="352"/>
      <c r="AE51" s="356">
        <f t="shared" si="8"/>
        <v>63.966666666666669</v>
      </c>
      <c r="AF51" s="356">
        <f t="shared" si="5"/>
        <v>-8.3666666666666671</v>
      </c>
      <c r="AG51" s="356">
        <f t="shared" si="5"/>
        <v>4.333333333333333</v>
      </c>
      <c r="AH51" s="356">
        <f t="shared" si="5"/>
        <v>5</v>
      </c>
      <c r="AI51" s="356">
        <f t="shared" si="15"/>
        <v>-1.0174149737103819</v>
      </c>
      <c r="AJ51" s="356">
        <f t="shared" si="15"/>
        <v>-0.35846958551026831</v>
      </c>
      <c r="AK51" s="356">
        <f t="shared" si="15"/>
        <v>-0.87544188773263776</v>
      </c>
      <c r="AL51" s="356">
        <f t="shared" si="15"/>
        <v>-1.031994380137865</v>
      </c>
      <c r="AM51" s="356">
        <f t="shared" si="10"/>
        <v>-1.0174149737103819</v>
      </c>
      <c r="AN51" s="356">
        <f t="shared" si="11"/>
        <v>0.65894538820011361</v>
      </c>
      <c r="AO51" s="356">
        <f t="shared" si="12"/>
        <v>-1.031994380137865</v>
      </c>
      <c r="AP51" s="356">
        <f t="shared" si="13"/>
        <v>0.15655249240522728</v>
      </c>
      <c r="AQ51" s="356">
        <f t="shared" si="4"/>
        <v>2.0903196959534966</v>
      </c>
      <c r="AR51" s="356">
        <f t="shared" si="14"/>
        <v>4.5903432302891929</v>
      </c>
      <c r="AS51" s="356">
        <f t="shared" si="14"/>
        <v>12.431099506817532</v>
      </c>
      <c r="AT51" s="356">
        <f t="shared" si="7"/>
        <v>0.93069306930692619</v>
      </c>
    </row>
    <row r="52" spans="15:46">
      <c r="O52" s="350">
        <v>36144</v>
      </c>
      <c r="P52" s="351">
        <v>119.2</v>
      </c>
      <c r="Q52" s="351">
        <v>12.7</v>
      </c>
      <c r="R52" s="351">
        <v>7</v>
      </c>
      <c r="S52" s="351">
        <v>48</v>
      </c>
      <c r="T52" s="353" t="str">
        <f t="shared" ca="1" si="0"/>
        <v/>
      </c>
      <c r="U52" s="354">
        <f t="shared" si="3"/>
        <v>37986</v>
      </c>
      <c r="V52" s="348">
        <v>19698</v>
      </c>
      <c r="W52" s="348">
        <v>6845</v>
      </c>
      <c r="X52" s="348">
        <v>11002</v>
      </c>
      <c r="Y52" s="348">
        <v>927</v>
      </c>
      <c r="Z52" s="348">
        <v>2125</v>
      </c>
      <c r="AA52" s="348">
        <v>44305</v>
      </c>
      <c r="AB52" s="344">
        <f t="shared" si="1"/>
        <v>34493</v>
      </c>
      <c r="AC52" s="344">
        <f t="shared" si="2"/>
        <v>7950</v>
      </c>
      <c r="AD52" s="352"/>
      <c r="AE52" s="356">
        <f t="shared" si="8"/>
        <v>75.300000000000011</v>
      </c>
      <c r="AF52" s="356">
        <f t="shared" si="5"/>
        <v>-3.8666666666666667</v>
      </c>
      <c r="AG52" s="356">
        <f t="shared" si="5"/>
        <v>11.666666666666666</v>
      </c>
      <c r="AH52" s="356">
        <f t="shared" si="5"/>
        <v>9.3333333333333339</v>
      </c>
      <c r="AI52" s="356">
        <f t="shared" si="15"/>
        <v>-0.5365071491184441</v>
      </c>
      <c r="AJ52" s="356">
        <f t="shared" si="15"/>
        <v>-3.3194001661479948E-2</v>
      </c>
      <c r="AK52" s="356">
        <f t="shared" si="15"/>
        <v>-7.4373824090560481E-2</v>
      </c>
      <c r="AL52" s="356">
        <f t="shared" si="15"/>
        <v>-0.81073954270000836</v>
      </c>
      <c r="AM52" s="356">
        <f t="shared" si="10"/>
        <v>-0.5365071491184441</v>
      </c>
      <c r="AN52" s="356">
        <f t="shared" si="11"/>
        <v>0.5033131474569642</v>
      </c>
      <c r="AO52" s="356">
        <f t="shared" si="12"/>
        <v>-0.81073954270000836</v>
      </c>
      <c r="AP52" s="356">
        <f t="shared" si="13"/>
        <v>0.73636571860944788</v>
      </c>
      <c r="AQ52" s="356">
        <f t="shared" si="4"/>
        <v>2.9046076690001144</v>
      </c>
      <c r="AR52" s="356">
        <f t="shared" si="14"/>
        <v>5.2932018681888877</v>
      </c>
      <c r="AS52" s="356">
        <f t="shared" si="14"/>
        <v>15.083960625361897</v>
      </c>
      <c r="AT52" s="356">
        <f t="shared" si="7"/>
        <v>6.1019709270301945</v>
      </c>
    </row>
    <row r="53" spans="15:46">
      <c r="O53" s="350">
        <v>36175</v>
      </c>
      <c r="P53" s="351">
        <v>125.8</v>
      </c>
      <c r="Q53" s="351">
        <v>10.9</v>
      </c>
      <c r="R53" s="351">
        <v>0</v>
      </c>
      <c r="S53" s="351">
        <v>47</v>
      </c>
      <c r="T53" s="353" t="str">
        <f>" "</f>
        <v xml:space="preserve"> </v>
      </c>
      <c r="U53" s="354">
        <f t="shared" si="3"/>
        <v>38077</v>
      </c>
      <c r="V53" s="348">
        <v>18807</v>
      </c>
      <c r="W53" s="348">
        <v>5796</v>
      </c>
      <c r="X53" s="348">
        <v>10354</v>
      </c>
      <c r="Y53" s="348">
        <v>687</v>
      </c>
      <c r="Z53" s="348">
        <v>1414</v>
      </c>
      <c r="AA53" s="348">
        <v>43023</v>
      </c>
      <c r="AB53" s="344">
        <f t="shared" si="1"/>
        <v>32856</v>
      </c>
      <c r="AC53" s="344">
        <f t="shared" si="2"/>
        <v>8253</v>
      </c>
      <c r="AD53" s="352"/>
      <c r="AE53" s="356">
        <f t="shared" si="8"/>
        <v>86.133333333333326</v>
      </c>
      <c r="AF53" s="356">
        <f t="shared" si="5"/>
        <v>-1.3333333333333333</v>
      </c>
      <c r="AG53" s="356">
        <f t="shared" si="5"/>
        <v>7.333333333333333</v>
      </c>
      <c r="AH53" s="356">
        <f t="shared" si="5"/>
        <v>10.666666666666666</v>
      </c>
      <c r="AI53" s="356">
        <f t="shared" si="15"/>
        <v>-7.6815846199681181E-2</v>
      </c>
      <c r="AJ53" s="356">
        <f t="shared" si="15"/>
        <v>0.14992410480154159</v>
      </c>
      <c r="AK53" s="356">
        <f t="shared" si="15"/>
        <v>-0.54773222533360622</v>
      </c>
      <c r="AL53" s="356">
        <f t="shared" si="15"/>
        <v>-0.7426611311806679</v>
      </c>
      <c r="AM53" s="356">
        <f t="shared" si="10"/>
        <v>-7.6815846199681181E-2</v>
      </c>
      <c r="AN53" s="356">
        <f t="shared" si="11"/>
        <v>0.22673995100122277</v>
      </c>
      <c r="AO53" s="356">
        <f t="shared" si="12"/>
        <v>-0.7426611311806679</v>
      </c>
      <c r="AP53" s="356">
        <f t="shared" si="13"/>
        <v>0.19492890584706168</v>
      </c>
      <c r="AQ53" s="356">
        <f t="shared" si="4"/>
        <v>3.6426760718615725</v>
      </c>
      <c r="AR53" s="356">
        <f t="shared" si="14"/>
        <v>3.0841150817306158</v>
      </c>
      <c r="AS53" s="356">
        <f t="shared" si="14"/>
        <v>10.186915887850461</v>
      </c>
      <c r="AT53" s="356">
        <f t="shared" si="7"/>
        <v>7.6247654784240098</v>
      </c>
    </row>
    <row r="54" spans="15:46">
      <c r="O54" s="350">
        <v>36206</v>
      </c>
      <c r="P54" s="351">
        <v>118.4</v>
      </c>
      <c r="Q54" s="351">
        <v>8.8000000000000007</v>
      </c>
      <c r="R54" s="351">
        <v>19</v>
      </c>
      <c r="S54" s="351">
        <v>49</v>
      </c>
      <c r="T54" s="353" t="str">
        <f t="shared" ca="1" si="0"/>
        <v/>
      </c>
      <c r="U54" s="354">
        <f t="shared" si="3"/>
        <v>38168</v>
      </c>
      <c r="V54" s="348">
        <v>18839</v>
      </c>
      <c r="W54" s="348">
        <v>6401</v>
      </c>
      <c r="X54" s="348">
        <v>10555</v>
      </c>
      <c r="Y54" s="348">
        <v>635</v>
      </c>
      <c r="Z54" s="348">
        <v>1863</v>
      </c>
      <c r="AA54" s="348">
        <v>44530</v>
      </c>
      <c r="AB54" s="344">
        <f t="shared" si="1"/>
        <v>33297</v>
      </c>
      <c r="AC54" s="344">
        <f t="shared" si="2"/>
        <v>8057</v>
      </c>
      <c r="AD54" s="352"/>
      <c r="AE54" s="356">
        <f t="shared" si="8"/>
        <v>90.666666666666671</v>
      </c>
      <c r="AF54" s="356">
        <f t="shared" si="5"/>
        <v>-0.46666666666666673</v>
      </c>
      <c r="AG54" s="356">
        <f t="shared" si="5"/>
        <v>16</v>
      </c>
      <c r="AH54" s="356">
        <f t="shared" si="5"/>
        <v>13</v>
      </c>
      <c r="AI54" s="356">
        <f t="shared" si="15"/>
        <v>0.11554728363709432</v>
      </c>
      <c r="AJ54" s="356">
        <f t="shared" si="15"/>
        <v>0.21256977280204897</v>
      </c>
      <c r="AK54" s="356">
        <f t="shared" si="15"/>
        <v>0.39898457715248531</v>
      </c>
      <c r="AL54" s="356">
        <f t="shared" si="15"/>
        <v>-0.62352391102182192</v>
      </c>
      <c r="AM54" s="356">
        <f t="shared" si="10"/>
        <v>0.11554728363709432</v>
      </c>
      <c r="AN54" s="356">
        <f t="shared" si="11"/>
        <v>9.7022489164954651E-2</v>
      </c>
      <c r="AO54" s="356">
        <f t="shared" si="12"/>
        <v>-0.62352391102182192</v>
      </c>
      <c r="AP54" s="356">
        <f t="shared" si="13"/>
        <v>1.0225084881743072</v>
      </c>
      <c r="AQ54" s="356">
        <f t="shared" si="4"/>
        <v>3.7675571467915177</v>
      </c>
      <c r="AR54" s="356">
        <f t="shared" ref="AR54:AS69" si="16">AB54/AB50*100-100</f>
        <v>5.0809480228484887</v>
      </c>
      <c r="AS54" s="356">
        <f t="shared" si="16"/>
        <v>10.203802489399536</v>
      </c>
      <c r="AT54" s="356">
        <f t="shared" si="7"/>
        <v>8.6230028052201533</v>
      </c>
    </row>
    <row r="55" spans="15:46">
      <c r="O55" s="350">
        <v>36234</v>
      </c>
      <c r="P55" s="351">
        <v>121.4</v>
      </c>
      <c r="Q55" s="351">
        <v>11.6</v>
      </c>
      <c r="R55" s="351">
        <v>11</v>
      </c>
      <c r="S55" s="351">
        <v>44</v>
      </c>
      <c r="T55" s="353" t="str">
        <f t="shared" ca="1" si="0"/>
        <v/>
      </c>
      <c r="U55" s="354">
        <f t="shared" si="3"/>
        <v>38260</v>
      </c>
      <c r="V55" s="348">
        <v>19046</v>
      </c>
      <c r="W55" s="348">
        <v>6727</v>
      </c>
      <c r="X55" s="348">
        <v>10334</v>
      </c>
      <c r="Y55" s="348">
        <v>338</v>
      </c>
      <c r="Z55" s="348">
        <v>1783</v>
      </c>
      <c r="AA55" s="348">
        <v>43617</v>
      </c>
      <c r="AB55" s="344">
        <f t="shared" si="1"/>
        <v>33986</v>
      </c>
      <c r="AC55" s="344">
        <f t="shared" si="2"/>
        <v>8213</v>
      </c>
      <c r="AD55" s="352"/>
      <c r="AE55" s="356">
        <f t="shared" si="8"/>
        <v>95.233333333333334</v>
      </c>
      <c r="AF55" s="356">
        <f t="shared" si="5"/>
        <v>4.2333333333333334</v>
      </c>
      <c r="AG55" s="356">
        <f t="shared" si="5"/>
        <v>7</v>
      </c>
      <c r="AH55" s="356">
        <f t="shared" si="5"/>
        <v>12.666666666666666</v>
      </c>
      <c r="AI55" s="356">
        <f t="shared" si="15"/>
        <v>0.30932484825208073</v>
      </c>
      <c r="AJ55" s="356">
        <f t="shared" si="15"/>
        <v>0.55230204926633897</v>
      </c>
      <c r="AK55" s="356">
        <f t="shared" si="15"/>
        <v>-0.58414441004460971</v>
      </c>
      <c r="AL55" s="356">
        <f t="shared" si="15"/>
        <v>-0.64054351390165709</v>
      </c>
      <c r="AM55" s="356">
        <f t="shared" si="10"/>
        <v>0.30932484825208073</v>
      </c>
      <c r="AN55" s="356">
        <f t="shared" si="11"/>
        <v>0.24297720101425824</v>
      </c>
      <c r="AO55" s="356">
        <f t="shared" si="12"/>
        <v>-0.64054351390165709</v>
      </c>
      <c r="AP55" s="356">
        <f t="shared" si="13"/>
        <v>5.6399103857047383E-2</v>
      </c>
      <c r="AQ55" s="356">
        <f t="shared" si="4"/>
        <v>4.2702288404686328</v>
      </c>
      <c r="AR55" s="356">
        <f t="shared" si="16"/>
        <v>4.5272805560681491</v>
      </c>
      <c r="AS55" s="356">
        <f t="shared" si="16"/>
        <v>5.9605212230679854</v>
      </c>
      <c r="AT55" s="356">
        <f t="shared" si="7"/>
        <v>6.9673337257210051</v>
      </c>
    </row>
    <row r="56" spans="15:46">
      <c r="O56" s="350">
        <v>36265</v>
      </c>
      <c r="P56" s="351">
        <v>127</v>
      </c>
      <c r="Q56" s="351">
        <v>11.7</v>
      </c>
      <c r="R56" s="351">
        <v>8</v>
      </c>
      <c r="S56" s="351">
        <v>44</v>
      </c>
      <c r="T56" s="353" t="str">
        <f t="shared" ca="1" si="0"/>
        <v/>
      </c>
      <c r="U56" s="354">
        <f t="shared" si="3"/>
        <v>38352</v>
      </c>
      <c r="V56" s="348">
        <v>20394</v>
      </c>
      <c r="W56" s="348">
        <v>7097</v>
      </c>
      <c r="X56" s="348">
        <v>10876</v>
      </c>
      <c r="Y56" s="348">
        <v>555</v>
      </c>
      <c r="Z56" s="348">
        <v>1760</v>
      </c>
      <c r="AA56" s="348">
        <v>46042</v>
      </c>
      <c r="AB56" s="344">
        <f t="shared" si="1"/>
        <v>36052</v>
      </c>
      <c r="AC56" s="344">
        <f t="shared" si="2"/>
        <v>8561</v>
      </c>
      <c r="AD56" s="352"/>
      <c r="AE56" s="356">
        <f t="shared" si="8"/>
        <v>98.7</v>
      </c>
      <c r="AF56" s="356">
        <f t="shared" si="5"/>
        <v>6.1000000000000005</v>
      </c>
      <c r="AG56" s="356">
        <f t="shared" si="5"/>
        <v>6.333333333333333</v>
      </c>
      <c r="AH56" s="356">
        <f t="shared" si="5"/>
        <v>3</v>
      </c>
      <c r="AI56" s="356">
        <f t="shared" si="15"/>
        <v>0.45642606518608519</v>
      </c>
      <c r="AJ56" s="356">
        <f t="shared" si="15"/>
        <v>0.68723118034435493</v>
      </c>
      <c r="AK56" s="356">
        <f t="shared" si="15"/>
        <v>-0.65696877946661669</v>
      </c>
      <c r="AL56" s="356">
        <f t="shared" si="15"/>
        <v>-1.1341119974168758</v>
      </c>
      <c r="AM56" s="356">
        <f t="shared" si="10"/>
        <v>0.45642606518608519</v>
      </c>
      <c r="AN56" s="356">
        <f t="shared" si="11"/>
        <v>0.23080511515826974</v>
      </c>
      <c r="AO56" s="356">
        <f t="shared" si="12"/>
        <v>-1.1341119974168758</v>
      </c>
      <c r="AP56" s="356">
        <f t="shared" si="13"/>
        <v>0.47714321795025916</v>
      </c>
      <c r="AQ56" s="356">
        <f t="shared" si="4"/>
        <v>3.5333536399634511</v>
      </c>
      <c r="AR56" s="356">
        <f t="shared" si="16"/>
        <v>4.5197576319832962</v>
      </c>
      <c r="AS56" s="356">
        <f t="shared" si="16"/>
        <v>7.6855345911949655</v>
      </c>
      <c r="AT56" s="356">
        <f t="shared" si="7"/>
        <v>3.9205507279088181</v>
      </c>
    </row>
    <row r="57" spans="15:46">
      <c r="O57" s="350">
        <v>36295</v>
      </c>
      <c r="P57" s="351">
        <v>124.4</v>
      </c>
      <c r="Q57" s="351">
        <v>12.9</v>
      </c>
      <c r="R57" s="351">
        <v>13</v>
      </c>
      <c r="S57" s="351">
        <v>53</v>
      </c>
      <c r="T57" s="353">
        <f t="shared" ca="1" si="0"/>
        <v>2005</v>
      </c>
      <c r="U57" s="354">
        <f t="shared" si="3"/>
        <v>38442</v>
      </c>
      <c r="V57" s="348">
        <v>19553</v>
      </c>
      <c r="W57" s="348">
        <v>6442</v>
      </c>
      <c r="X57" s="348">
        <v>11495</v>
      </c>
      <c r="Y57" s="348">
        <v>291</v>
      </c>
      <c r="Z57" s="348">
        <v>1914</v>
      </c>
      <c r="AA57" s="348">
        <v>45540</v>
      </c>
      <c r="AB57" s="344">
        <f t="shared" si="1"/>
        <v>35285</v>
      </c>
      <c r="AC57" s="344">
        <f t="shared" si="2"/>
        <v>9290</v>
      </c>
      <c r="AD57" s="352"/>
      <c r="AE57" s="356">
        <f t="shared" si="8"/>
        <v>103.5</v>
      </c>
      <c r="AF57" s="356">
        <f t="shared" si="5"/>
        <v>6.5666666666666673</v>
      </c>
      <c r="AG57" s="356">
        <f t="shared" si="5"/>
        <v>9.3333333333333339</v>
      </c>
      <c r="AH57" s="356">
        <f t="shared" si="5"/>
        <v>9.3333333333333339</v>
      </c>
      <c r="AI57" s="356">
        <f t="shared" si="15"/>
        <v>0.66010467324855271</v>
      </c>
      <c r="AJ57" s="356">
        <f t="shared" si="15"/>
        <v>0.72096346311385884</v>
      </c>
      <c r="AK57" s="356">
        <f t="shared" si="15"/>
        <v>-0.32925911706758498</v>
      </c>
      <c r="AL57" s="356">
        <f t="shared" si="15"/>
        <v>-0.81073954270000836</v>
      </c>
      <c r="AM57" s="356">
        <f t="shared" si="10"/>
        <v>0.66010467324855271</v>
      </c>
      <c r="AN57" s="356">
        <f t="shared" si="11"/>
        <v>6.0858789865306129E-2</v>
      </c>
      <c r="AO57" s="356">
        <f t="shared" si="12"/>
        <v>-0.81073954270000836</v>
      </c>
      <c r="AP57" s="356">
        <f t="shared" si="13"/>
        <v>0.48148042563242338</v>
      </c>
      <c r="AQ57" s="356">
        <f t="shared" si="4"/>
        <v>3.9666081778061368</v>
      </c>
      <c r="AR57" s="356">
        <f t="shared" si="16"/>
        <v>7.3928658388117867</v>
      </c>
      <c r="AS57" s="356">
        <f t="shared" si="16"/>
        <v>12.565127832303418</v>
      </c>
      <c r="AT57" s="356">
        <f t="shared" si="7"/>
        <v>5.8503591102433603</v>
      </c>
    </row>
    <row r="58" spans="15:46">
      <c r="O58" s="350">
        <v>36326</v>
      </c>
      <c r="P58" s="351">
        <v>126.9</v>
      </c>
      <c r="Q58" s="351">
        <v>13.1</v>
      </c>
      <c r="R58" s="351">
        <v>14</v>
      </c>
      <c r="S58" s="351">
        <v>48</v>
      </c>
      <c r="T58" s="353" t="str">
        <f t="shared" ca="1" si="0"/>
        <v/>
      </c>
      <c r="U58" s="354">
        <f t="shared" si="3"/>
        <v>38533</v>
      </c>
      <c r="V58" s="348">
        <v>20121</v>
      </c>
      <c r="W58" s="348">
        <v>6504</v>
      </c>
      <c r="X58" s="348">
        <v>12266</v>
      </c>
      <c r="Y58" s="348">
        <v>1173</v>
      </c>
      <c r="Z58" s="348">
        <v>1766</v>
      </c>
      <c r="AA58" s="348">
        <v>47106</v>
      </c>
      <c r="AB58" s="344">
        <f t="shared" si="1"/>
        <v>35952</v>
      </c>
      <c r="AC58" s="344">
        <f t="shared" si="2"/>
        <v>9327</v>
      </c>
      <c r="AD58" s="352"/>
      <c r="AE58" s="356">
        <f t="shared" si="8"/>
        <v>98.09999999999998</v>
      </c>
      <c r="AF58" s="356">
        <f t="shared" si="5"/>
        <v>2.6333333333333333</v>
      </c>
      <c r="AG58" s="356">
        <f t="shared" si="5"/>
        <v>8.3333333333333339</v>
      </c>
      <c r="AH58" s="356">
        <f t="shared" si="5"/>
        <v>12.333333333333334</v>
      </c>
      <c r="AI58" s="356">
        <f t="shared" si="15"/>
        <v>0.43096623917827581</v>
      </c>
      <c r="AJ58" s="356">
        <f t="shared" si="15"/>
        <v>0.43664850834232533</v>
      </c>
      <c r="AK58" s="356">
        <f t="shared" si="15"/>
        <v>-0.43849567120059552</v>
      </c>
      <c r="AL58" s="356">
        <f t="shared" si="15"/>
        <v>-0.65756311678149215</v>
      </c>
      <c r="AM58" s="356">
        <f t="shared" si="10"/>
        <v>0.43096623917827581</v>
      </c>
      <c r="AN58" s="356">
        <f t="shared" si="11"/>
        <v>5.6822691640495138E-3</v>
      </c>
      <c r="AO58" s="356">
        <f t="shared" si="12"/>
        <v>-0.65756311678149215</v>
      </c>
      <c r="AP58" s="356">
        <f t="shared" si="13"/>
        <v>0.21906744558089664</v>
      </c>
      <c r="AQ58" s="356">
        <f t="shared" si="4"/>
        <v>6.8050321142311105</v>
      </c>
      <c r="AR58" s="356">
        <f t="shared" si="16"/>
        <v>7.973691323542667</v>
      </c>
      <c r="AS58" s="356">
        <f t="shared" si="16"/>
        <v>15.762690827851557</v>
      </c>
      <c r="AT58" s="356">
        <f t="shared" si="7"/>
        <v>5.7848641365371662</v>
      </c>
    </row>
    <row r="59" spans="15:46">
      <c r="O59" s="350">
        <v>36356</v>
      </c>
      <c r="P59" s="351">
        <v>128.30000000000001</v>
      </c>
      <c r="Q59" s="351">
        <v>14</v>
      </c>
      <c r="R59" s="351">
        <v>19</v>
      </c>
      <c r="S59" s="351">
        <v>43</v>
      </c>
      <c r="T59" s="353" t="str">
        <f t="shared" ca="1" si="0"/>
        <v/>
      </c>
      <c r="U59" s="354">
        <f t="shared" si="3"/>
        <v>38625</v>
      </c>
      <c r="V59" s="348">
        <v>20780</v>
      </c>
      <c r="W59" s="348">
        <v>6857</v>
      </c>
      <c r="X59" s="348">
        <v>12786</v>
      </c>
      <c r="Y59" s="348">
        <v>1341</v>
      </c>
      <c r="Z59" s="348">
        <v>1899</v>
      </c>
      <c r="AA59" s="348">
        <v>46075</v>
      </c>
      <c r="AB59" s="344">
        <f t="shared" si="1"/>
        <v>37183</v>
      </c>
      <c r="AC59" s="344">
        <f t="shared" si="2"/>
        <v>9546</v>
      </c>
      <c r="AD59" s="352"/>
      <c r="AE59" s="356">
        <f t="shared" si="8"/>
        <v>89.333333333333329</v>
      </c>
      <c r="AF59" s="356">
        <f t="shared" si="5"/>
        <v>0.6333333333333333</v>
      </c>
      <c r="AG59" s="356">
        <f t="shared" si="5"/>
        <v>11</v>
      </c>
      <c r="AH59" s="356">
        <f t="shared" si="5"/>
        <v>7.666666666666667</v>
      </c>
      <c r="AI59" s="356">
        <f t="shared" si="15"/>
        <v>5.8969892508630689E-2</v>
      </c>
      <c r="AJ59" s="356">
        <f t="shared" si="15"/>
        <v>0.29208158218730834</v>
      </c>
      <c r="AK59" s="356">
        <f t="shared" si="15"/>
        <v>-0.14719819351256747</v>
      </c>
      <c r="AL59" s="356">
        <f t="shared" si="15"/>
        <v>-0.895837557099184</v>
      </c>
      <c r="AM59" s="356">
        <f t="shared" si="10"/>
        <v>5.8969892508630689E-2</v>
      </c>
      <c r="AN59" s="356">
        <f t="shared" si="11"/>
        <v>0.23311168967867765</v>
      </c>
      <c r="AO59" s="356">
        <f t="shared" si="12"/>
        <v>-0.895837557099184</v>
      </c>
      <c r="AP59" s="356">
        <f t="shared" si="13"/>
        <v>0.74863936358661654</v>
      </c>
      <c r="AQ59" s="356">
        <f t="shared" si="4"/>
        <v>9.1042738632783937</v>
      </c>
      <c r="AR59" s="356">
        <f t="shared" si="16"/>
        <v>9.4068145707055777</v>
      </c>
      <c r="AS59" s="356">
        <f t="shared" si="16"/>
        <v>16.230366492146601</v>
      </c>
      <c r="AT59" s="356">
        <f t="shared" si="7"/>
        <v>5.6354173831304308</v>
      </c>
    </row>
    <row r="60" spans="15:46">
      <c r="O60" s="350">
        <v>36387</v>
      </c>
      <c r="P60" s="351">
        <v>124.4</v>
      </c>
      <c r="Q60" s="351">
        <v>14.4</v>
      </c>
      <c r="R60" s="351">
        <v>19</v>
      </c>
      <c r="S60" s="351">
        <v>50</v>
      </c>
      <c r="T60" s="353" t="str">
        <f t="shared" ca="1" si="0"/>
        <v/>
      </c>
      <c r="U60" s="354">
        <f t="shared" si="3"/>
        <v>38717</v>
      </c>
      <c r="V60" s="348">
        <v>22177</v>
      </c>
      <c r="W60" s="348">
        <v>7164</v>
      </c>
      <c r="X60" s="348">
        <v>12698</v>
      </c>
      <c r="Y60" s="348">
        <v>852</v>
      </c>
      <c r="Z60" s="348">
        <v>2337</v>
      </c>
      <c r="AA60" s="348">
        <v>48593</v>
      </c>
      <c r="AB60" s="344">
        <f t="shared" si="1"/>
        <v>38850</v>
      </c>
      <c r="AC60" s="344">
        <f t="shared" si="2"/>
        <v>9509</v>
      </c>
      <c r="AD60" s="352"/>
      <c r="AE60" s="356">
        <f t="shared" si="8"/>
        <v>92.399999999999991</v>
      </c>
      <c r="AF60" s="356">
        <f t="shared" si="5"/>
        <v>2.3666666666666667</v>
      </c>
      <c r="AG60" s="356">
        <f t="shared" si="5"/>
        <v>6.666666666666667</v>
      </c>
      <c r="AH60" s="356">
        <f t="shared" si="5"/>
        <v>19</v>
      </c>
      <c r="AI60" s="356">
        <f t="shared" si="15"/>
        <v>0.18909789210409597</v>
      </c>
      <c r="AJ60" s="356">
        <f t="shared" si="15"/>
        <v>0.41737291818832306</v>
      </c>
      <c r="AK60" s="356">
        <f t="shared" si="15"/>
        <v>-0.6205565947556132</v>
      </c>
      <c r="AL60" s="356">
        <f t="shared" si="15"/>
        <v>-0.31717105918478949</v>
      </c>
      <c r="AM60" s="356">
        <f t="shared" si="10"/>
        <v>0.18909789210409597</v>
      </c>
      <c r="AN60" s="356">
        <f t="shared" si="11"/>
        <v>0.22827502608422709</v>
      </c>
      <c r="AO60" s="356">
        <f t="shared" si="12"/>
        <v>-0.6205565947556132</v>
      </c>
      <c r="AP60" s="356">
        <f t="shared" si="13"/>
        <v>0.30338553557082371</v>
      </c>
      <c r="AQ60" s="356">
        <f t="shared" si="4"/>
        <v>8.7427674806315565</v>
      </c>
      <c r="AR60" s="356">
        <f t="shared" si="16"/>
        <v>7.7610118717408056</v>
      </c>
      <c r="AS60" s="356">
        <f t="shared" si="16"/>
        <v>11.073472725148932</v>
      </c>
      <c r="AT60" s="356">
        <f t="shared" si="7"/>
        <v>5.5405933712697077</v>
      </c>
    </row>
    <row r="61" spans="15:46">
      <c r="O61" s="350">
        <v>36418</v>
      </c>
      <c r="P61" s="351">
        <v>122.5</v>
      </c>
      <c r="Q61" s="351">
        <v>12.2</v>
      </c>
      <c r="R61" s="351">
        <v>24</v>
      </c>
      <c r="S61" s="351">
        <v>41</v>
      </c>
      <c r="T61" s="353" t="str">
        <f>" "</f>
        <v xml:space="preserve"> </v>
      </c>
      <c r="U61" s="354">
        <f t="shared" si="3"/>
        <v>38807</v>
      </c>
      <c r="V61" s="348">
        <v>21082</v>
      </c>
      <c r="W61" s="348">
        <v>6718</v>
      </c>
      <c r="X61" s="348">
        <v>14055</v>
      </c>
      <c r="Y61" s="348">
        <v>1886</v>
      </c>
      <c r="Z61" s="348">
        <v>1778</v>
      </c>
      <c r="AA61" s="348">
        <v>48501</v>
      </c>
      <c r="AB61" s="344">
        <f t="shared" si="1"/>
        <v>38191</v>
      </c>
      <c r="AC61" s="344">
        <f t="shared" si="2"/>
        <v>10391</v>
      </c>
      <c r="AD61" s="352"/>
      <c r="AE61" s="356">
        <f t="shared" si="8"/>
        <v>100.46666666666668</v>
      </c>
      <c r="AF61" s="356">
        <f t="shared" si="5"/>
        <v>3.9333333333333336</v>
      </c>
      <c r="AG61" s="356">
        <f t="shared" si="5"/>
        <v>12</v>
      </c>
      <c r="AH61" s="356">
        <f t="shared" si="5"/>
        <v>29</v>
      </c>
      <c r="AI61" s="356">
        <f t="shared" si="15"/>
        <v>0.53139110843129955</v>
      </c>
      <c r="AJ61" s="356">
        <f t="shared" si="15"/>
        <v>0.53061701034308639</v>
      </c>
      <c r="AK61" s="356">
        <f t="shared" si="15"/>
        <v>-3.7961639379556898E-2</v>
      </c>
      <c r="AL61" s="356">
        <f t="shared" si="15"/>
        <v>0.19341702721026449</v>
      </c>
      <c r="AM61" s="356">
        <f t="shared" si="10"/>
        <v>0.53061701034308639</v>
      </c>
      <c r="AN61" s="356">
        <f t="shared" si="11"/>
        <v>7.7409808821315984E-4</v>
      </c>
      <c r="AO61" s="356">
        <f t="shared" si="12"/>
        <v>-3.7961639379556898E-2</v>
      </c>
      <c r="AP61" s="356">
        <f t="shared" si="13"/>
        <v>0.2313786665898214</v>
      </c>
      <c r="AQ61" s="356">
        <f t="shared" si="4"/>
        <v>7.8197719020099328</v>
      </c>
      <c r="AR61" s="356">
        <f t="shared" si="16"/>
        <v>8.2357942468471066</v>
      </c>
      <c r="AS61" s="356">
        <f t="shared" si="16"/>
        <v>11.851453175457479</v>
      </c>
      <c r="AT61" s="356">
        <f t="shared" si="7"/>
        <v>6.5019762845849698</v>
      </c>
    </row>
    <row r="62" spans="15:46">
      <c r="O62" s="350">
        <v>36448</v>
      </c>
      <c r="P62" s="351">
        <v>125.6</v>
      </c>
      <c r="Q62" s="351">
        <v>15.3</v>
      </c>
      <c r="R62" s="351">
        <v>22</v>
      </c>
      <c r="S62" s="351">
        <v>45</v>
      </c>
      <c r="T62" s="353" t="str">
        <f t="shared" ca="1" si="0"/>
        <v/>
      </c>
      <c r="U62" s="354">
        <f t="shared" si="3"/>
        <v>38898</v>
      </c>
      <c r="V62" s="348">
        <v>21672</v>
      </c>
      <c r="W62" s="348">
        <v>6869</v>
      </c>
      <c r="X62" s="348">
        <v>12892</v>
      </c>
      <c r="Y62" s="348">
        <v>1558</v>
      </c>
      <c r="Z62" s="348">
        <v>1955</v>
      </c>
      <c r="AA62" s="348">
        <v>48868</v>
      </c>
      <c r="AB62" s="344">
        <f t="shared" si="1"/>
        <v>37920</v>
      </c>
      <c r="AC62" s="344">
        <f t="shared" si="2"/>
        <v>9379</v>
      </c>
      <c r="AD62" s="352"/>
      <c r="AE62" s="356">
        <f t="shared" si="8"/>
        <v>93.5</v>
      </c>
      <c r="AF62" s="356">
        <f t="shared" si="5"/>
        <v>-0.13333333333333344</v>
      </c>
      <c r="AG62" s="356">
        <f t="shared" si="5"/>
        <v>16.333333333333332</v>
      </c>
      <c r="AH62" s="356">
        <f t="shared" si="5"/>
        <v>21.666666666666668</v>
      </c>
      <c r="AI62" s="356">
        <f t="shared" si="15"/>
        <v>0.2357742397850785</v>
      </c>
      <c r="AJ62" s="356">
        <f t="shared" si="15"/>
        <v>0.2366642604945518</v>
      </c>
      <c r="AK62" s="356">
        <f t="shared" si="15"/>
        <v>0.43539676186348869</v>
      </c>
      <c r="AL62" s="356">
        <f t="shared" si="15"/>
        <v>-0.18101423614610837</v>
      </c>
      <c r="AM62" s="356">
        <f t="shared" si="10"/>
        <v>0.2357742397850785</v>
      </c>
      <c r="AN62" s="356">
        <f t="shared" si="11"/>
        <v>8.9002070947330481E-4</v>
      </c>
      <c r="AO62" s="356">
        <f t="shared" si="12"/>
        <v>-0.18101423614610837</v>
      </c>
      <c r="AP62" s="356">
        <f t="shared" si="13"/>
        <v>0.61641099800959709</v>
      </c>
      <c r="AQ62" s="356">
        <f t="shared" si="4"/>
        <v>7.7083643954077843</v>
      </c>
      <c r="AR62" s="356">
        <f t="shared" si="16"/>
        <v>5.4739652870493956</v>
      </c>
      <c r="AS62" s="356">
        <f t="shared" si="16"/>
        <v>0.55752117508309595</v>
      </c>
      <c r="AT62" s="356">
        <f t="shared" si="7"/>
        <v>3.7405001486010292</v>
      </c>
    </row>
    <row r="63" spans="15:46">
      <c r="O63" s="350">
        <v>36479</v>
      </c>
      <c r="P63" s="351">
        <v>128.19999999999999</v>
      </c>
      <c r="Q63" s="351">
        <v>14.3</v>
      </c>
      <c r="R63" s="351">
        <v>34</v>
      </c>
      <c r="S63" s="351">
        <v>45</v>
      </c>
      <c r="T63" s="353" t="str">
        <f t="shared" ca="1" si="0"/>
        <v/>
      </c>
      <c r="U63" s="354">
        <f t="shared" si="3"/>
        <v>38990</v>
      </c>
      <c r="V63" s="348">
        <v>21851</v>
      </c>
      <c r="W63" s="348">
        <v>7145</v>
      </c>
      <c r="X63" s="348">
        <v>12597</v>
      </c>
      <c r="Y63" s="348">
        <v>474</v>
      </c>
      <c r="Z63" s="348">
        <v>2042</v>
      </c>
      <c r="AA63" s="348">
        <v>49319</v>
      </c>
      <c r="AB63" s="344">
        <f t="shared" si="1"/>
        <v>39077</v>
      </c>
      <c r="AC63" s="344">
        <f t="shared" si="2"/>
        <v>10081</v>
      </c>
      <c r="AD63" s="352"/>
      <c r="AE63" s="356">
        <f t="shared" si="8"/>
        <v>87.399999999999991</v>
      </c>
      <c r="AF63" s="356">
        <f t="shared" si="5"/>
        <v>-0.9</v>
      </c>
      <c r="AG63" s="356">
        <f t="shared" si="5"/>
        <v>21</v>
      </c>
      <c r="AH63" s="356">
        <f t="shared" si="5"/>
        <v>31</v>
      </c>
      <c r="AI63" s="356">
        <f t="shared" si="15"/>
        <v>-2.3067324627641158E-2</v>
      </c>
      <c r="AJ63" s="356">
        <f t="shared" si="15"/>
        <v>0.18124693880179529</v>
      </c>
      <c r="AK63" s="356">
        <f t="shared" si="15"/>
        <v>0.94516734781753808</v>
      </c>
      <c r="AL63" s="356">
        <f t="shared" si="15"/>
        <v>0.2955346444892753</v>
      </c>
      <c r="AM63" s="356">
        <f t="shared" si="10"/>
        <v>-2.3067324627641158E-2</v>
      </c>
      <c r="AN63" s="356">
        <f t="shared" si="11"/>
        <v>0.20431426342943645</v>
      </c>
      <c r="AO63" s="356">
        <f t="shared" si="12"/>
        <v>0.2955346444892753</v>
      </c>
      <c r="AP63" s="356">
        <f t="shared" si="13"/>
        <v>0.64963270332826273</v>
      </c>
      <c r="AQ63" s="356">
        <f t="shared" si="4"/>
        <v>5.1539942252165645</v>
      </c>
      <c r="AR63" s="356">
        <f t="shared" si="16"/>
        <v>5.0937256273027884</v>
      </c>
      <c r="AS63" s="356">
        <f t="shared" si="16"/>
        <v>5.6044416509532908</v>
      </c>
      <c r="AT63" s="356">
        <f t="shared" si="7"/>
        <v>7.0406945198046742</v>
      </c>
    </row>
    <row r="64" spans="15:46">
      <c r="O64" s="350">
        <v>36509</v>
      </c>
      <c r="P64" s="351">
        <v>127.2</v>
      </c>
      <c r="Q64" s="351">
        <v>13.5</v>
      </c>
      <c r="R64" s="351">
        <v>33</v>
      </c>
      <c r="S64" s="351">
        <v>54</v>
      </c>
      <c r="T64" s="353" t="str">
        <f t="shared" ca="1" si="0"/>
        <v/>
      </c>
      <c r="U64" s="354">
        <f t="shared" si="3"/>
        <v>39082</v>
      </c>
      <c r="V64" s="348">
        <v>23565</v>
      </c>
      <c r="W64" s="348">
        <v>7510</v>
      </c>
      <c r="X64" s="348">
        <v>13276</v>
      </c>
      <c r="Y64" s="348">
        <v>945</v>
      </c>
      <c r="Z64" s="348">
        <v>2351</v>
      </c>
      <c r="AA64" s="348">
        <v>50124</v>
      </c>
      <c r="AB64" s="344">
        <f t="shared" si="1"/>
        <v>41055</v>
      </c>
      <c r="AC64" s="344">
        <f t="shared" si="2"/>
        <v>9980</v>
      </c>
      <c r="AD64" s="352"/>
      <c r="AE64" s="356">
        <f t="shared" si="8"/>
        <v>88.13333333333334</v>
      </c>
      <c r="AF64" s="356">
        <f t="shared" si="5"/>
        <v>-2.6999999999999997</v>
      </c>
      <c r="AG64" s="356">
        <f t="shared" si="5"/>
        <v>17</v>
      </c>
      <c r="AH64" s="356">
        <f t="shared" si="5"/>
        <v>30</v>
      </c>
      <c r="AI64" s="356">
        <f t="shared" si="15"/>
        <v>8.050240493014265E-3</v>
      </c>
      <c r="AJ64" s="356">
        <f t="shared" si="15"/>
        <v>5.1136705262279994E-2</v>
      </c>
      <c r="AK64" s="356">
        <f t="shared" si="15"/>
        <v>0.50822113128549584</v>
      </c>
      <c r="AL64" s="356">
        <f t="shared" si="15"/>
        <v>0.24447583584976987</v>
      </c>
      <c r="AM64" s="356">
        <f t="shared" si="10"/>
        <v>8.050240493014265E-3</v>
      </c>
      <c r="AN64" s="356">
        <f t="shared" si="11"/>
        <v>4.3086464769265725E-2</v>
      </c>
      <c r="AO64" s="356">
        <f t="shared" si="12"/>
        <v>0.24447583584976987</v>
      </c>
      <c r="AP64" s="356">
        <f t="shared" si="13"/>
        <v>0.263745295435726</v>
      </c>
      <c r="AQ64" s="356">
        <f t="shared" si="4"/>
        <v>6.2587365288361667</v>
      </c>
      <c r="AR64" s="356">
        <f t="shared" si="16"/>
        <v>5.6756756756756772</v>
      </c>
      <c r="AS64" s="356">
        <f t="shared" si="16"/>
        <v>4.9532022294668252</v>
      </c>
      <c r="AT64" s="356">
        <f t="shared" si="7"/>
        <v>3.1506595600189371</v>
      </c>
    </row>
    <row r="65" spans="3:46">
      <c r="O65" s="350">
        <v>36540</v>
      </c>
      <c r="P65" s="351">
        <v>130.9</v>
      </c>
      <c r="Q65" s="351">
        <v>15.5</v>
      </c>
      <c r="R65" s="351">
        <v>28</v>
      </c>
      <c r="S65" s="351">
        <v>53</v>
      </c>
      <c r="T65" s="353">
        <f t="shared" ca="1" si="0"/>
        <v>2007</v>
      </c>
      <c r="U65" s="354">
        <f t="shared" si="3"/>
        <v>39172</v>
      </c>
      <c r="V65" s="348">
        <v>22929</v>
      </c>
      <c r="W65" s="348">
        <v>7296</v>
      </c>
      <c r="X65" s="348">
        <v>14603</v>
      </c>
      <c r="Y65" s="348">
        <v>1411</v>
      </c>
      <c r="Z65" s="348">
        <v>1946</v>
      </c>
      <c r="AA65" s="348">
        <v>52388</v>
      </c>
      <c r="AB65" s="344">
        <f t="shared" si="1"/>
        <v>41471</v>
      </c>
      <c r="AC65" s="344">
        <f t="shared" si="2"/>
        <v>11246</v>
      </c>
      <c r="AD65" s="352"/>
      <c r="AE65" s="356">
        <f t="shared" si="8"/>
        <v>85.533333333333346</v>
      </c>
      <c r="AF65" s="356">
        <f t="shared" si="5"/>
        <v>-4.2</v>
      </c>
      <c r="AG65" s="356">
        <f t="shared" si="5"/>
        <v>18.666666666666668</v>
      </c>
      <c r="AH65" s="356">
        <f t="shared" si="5"/>
        <v>24.666666666666668</v>
      </c>
      <c r="AI65" s="356">
        <f t="shared" si="15"/>
        <v>-0.1022756722074888</v>
      </c>
      <c r="AJ65" s="356">
        <f t="shared" si="15"/>
        <v>-5.7288489353982792E-2</v>
      </c>
      <c r="AK65" s="356">
        <f t="shared" si="15"/>
        <v>0.69028205484051353</v>
      </c>
      <c r="AL65" s="356">
        <f t="shared" si="15"/>
        <v>-2.7837810227592186E-2</v>
      </c>
      <c r="AM65" s="356">
        <f t="shared" si="10"/>
        <v>-0.1022756722074888</v>
      </c>
      <c r="AN65" s="356">
        <f t="shared" si="11"/>
        <v>4.4987182853506009E-2</v>
      </c>
      <c r="AO65" s="356">
        <f t="shared" si="12"/>
        <v>-2.7837810227592186E-2</v>
      </c>
      <c r="AP65" s="356">
        <f t="shared" si="13"/>
        <v>0.71811986506810577</v>
      </c>
      <c r="AQ65" s="356">
        <f t="shared" si="4"/>
        <v>8.7610283654302208</v>
      </c>
      <c r="AR65" s="356">
        <f t="shared" si="16"/>
        <v>8.5884108821450127</v>
      </c>
      <c r="AS65" s="356">
        <f t="shared" si="16"/>
        <v>8.2282744682898681</v>
      </c>
      <c r="AT65" s="356">
        <f t="shared" si="7"/>
        <v>8.0142677470567634</v>
      </c>
    </row>
    <row r="66" spans="3:46">
      <c r="O66" s="350">
        <v>36571</v>
      </c>
      <c r="P66" s="351">
        <v>124.6</v>
      </c>
      <c r="Q66" s="351">
        <v>13.2</v>
      </c>
      <c r="R66" s="351">
        <v>25</v>
      </c>
      <c r="S66" s="351">
        <v>49</v>
      </c>
      <c r="T66" s="353" t="str">
        <f t="shared" ca="1" si="0"/>
        <v/>
      </c>
      <c r="U66" s="354">
        <f t="shared" si="3"/>
        <v>39263</v>
      </c>
      <c r="V66" s="348">
        <v>23052</v>
      </c>
      <c r="W66" s="348">
        <v>7364</v>
      </c>
      <c r="X66" s="348">
        <v>13655</v>
      </c>
      <c r="Y66" s="348">
        <v>2151</v>
      </c>
      <c r="Z66" s="348">
        <v>1833</v>
      </c>
      <c r="AA66" s="348">
        <v>51752</v>
      </c>
      <c r="AB66" s="344">
        <f t="shared" si="1"/>
        <v>40087</v>
      </c>
      <c r="AC66" s="344">
        <f t="shared" si="2"/>
        <v>9671</v>
      </c>
      <c r="AD66" s="352"/>
      <c r="AE66" s="356">
        <f t="shared" si="8"/>
        <v>83.966666666666654</v>
      </c>
      <c r="AF66" s="356">
        <f t="shared" si="5"/>
        <v>-5.5333333333333323</v>
      </c>
      <c r="AG66" s="356">
        <f t="shared" si="5"/>
        <v>15.666666666666666</v>
      </c>
      <c r="AH66" s="356">
        <f t="shared" si="5"/>
        <v>23.666666666666668</v>
      </c>
      <c r="AI66" s="356">
        <f t="shared" si="15"/>
        <v>-0.16875410678343414</v>
      </c>
      <c r="AJ66" s="356">
        <f t="shared" si="15"/>
        <v>-0.15366644012399405</v>
      </c>
      <c r="AK66" s="356">
        <f t="shared" si="15"/>
        <v>0.36257239244148171</v>
      </c>
      <c r="AL66" s="356">
        <f t="shared" si="15"/>
        <v>-7.889661886709759E-2</v>
      </c>
      <c r="AM66" s="356">
        <f t="shared" si="10"/>
        <v>-0.16875410678343414</v>
      </c>
      <c r="AN66" s="356">
        <f t="shared" si="11"/>
        <v>1.5087666659440085E-2</v>
      </c>
      <c r="AO66" s="356">
        <f t="shared" si="12"/>
        <v>-7.889661886709759E-2</v>
      </c>
      <c r="AP66" s="356">
        <f t="shared" si="13"/>
        <v>0.4414690113085793</v>
      </c>
      <c r="AQ66" s="356">
        <f t="shared" si="4"/>
        <v>6.3676633444075321</v>
      </c>
      <c r="AR66" s="356">
        <f t="shared" si="16"/>
        <v>5.7146624472573819</v>
      </c>
      <c r="AS66" s="356">
        <f t="shared" si="16"/>
        <v>3.1133383089881619</v>
      </c>
      <c r="AT66" s="356">
        <f t="shared" si="7"/>
        <v>5.9016125071621417</v>
      </c>
    </row>
    <row r="67" spans="3:46">
      <c r="O67" s="350">
        <v>36600</v>
      </c>
      <c r="P67" s="351">
        <v>125.5</v>
      </c>
      <c r="Q67" s="351">
        <v>12.1</v>
      </c>
      <c r="R67" s="351">
        <v>27</v>
      </c>
      <c r="S67" s="351">
        <v>53</v>
      </c>
      <c r="T67" s="353" t="str">
        <f t="shared" ca="1" si="0"/>
        <v/>
      </c>
      <c r="U67" s="354">
        <f t="shared" si="3"/>
        <v>39355</v>
      </c>
      <c r="V67" s="348">
        <v>23266</v>
      </c>
      <c r="W67" s="348">
        <v>7570</v>
      </c>
      <c r="X67" s="348">
        <v>12363</v>
      </c>
      <c r="Y67" s="348">
        <v>923</v>
      </c>
      <c r="Z67" s="348">
        <v>1792</v>
      </c>
      <c r="AA67" s="348">
        <v>50470</v>
      </c>
      <c r="AB67" s="344">
        <f t="shared" si="1"/>
        <v>40484</v>
      </c>
      <c r="AC67" s="344">
        <f t="shared" si="2"/>
        <v>9648</v>
      </c>
      <c r="AD67" s="352"/>
      <c r="AE67" s="356">
        <f t="shared" si="8"/>
        <v>73.666666666666671</v>
      </c>
      <c r="AF67" s="356">
        <f t="shared" si="5"/>
        <v>-4.5</v>
      </c>
      <c r="AG67" s="356">
        <f t="shared" si="5"/>
        <v>14</v>
      </c>
      <c r="AH67" s="356">
        <f t="shared" si="5"/>
        <v>22.333333333333332</v>
      </c>
      <c r="AI67" s="356">
        <f t="shared" si="15"/>
        <v>-0.60581445325081185</v>
      </c>
      <c r="AJ67" s="356">
        <f t="shared" si="15"/>
        <v>-7.8973528277235333E-2</v>
      </c>
      <c r="AK67" s="356">
        <f t="shared" si="15"/>
        <v>0.18051146888646422</v>
      </c>
      <c r="AL67" s="356">
        <f t="shared" si="15"/>
        <v>-0.14697503038643825</v>
      </c>
      <c r="AM67" s="356">
        <f t="shared" si="10"/>
        <v>-0.60581445325081185</v>
      </c>
      <c r="AN67" s="356">
        <f t="shared" si="11"/>
        <v>0.52684092497357649</v>
      </c>
      <c r="AO67" s="356">
        <f t="shared" si="12"/>
        <v>-0.14697503038643825</v>
      </c>
      <c r="AP67" s="356">
        <f t="shared" si="13"/>
        <v>0.32748649927290246</v>
      </c>
      <c r="AQ67" s="356">
        <f t="shared" si="4"/>
        <v>6.4756761704269934</v>
      </c>
      <c r="AR67" s="356">
        <f t="shared" si="16"/>
        <v>3.6005834634183884</v>
      </c>
      <c r="AS67" s="356">
        <f t="shared" si="16"/>
        <v>-4.2952088086499316</v>
      </c>
      <c r="AT67" s="356">
        <f t="shared" si="7"/>
        <v>2.3337861676027529</v>
      </c>
    </row>
    <row r="68" spans="3:46">
      <c r="O68" s="350">
        <v>36631</v>
      </c>
      <c r="P68" s="351">
        <v>130.80000000000001</v>
      </c>
      <c r="Q68" s="351">
        <v>15.1</v>
      </c>
      <c r="R68" s="351">
        <v>23</v>
      </c>
      <c r="S68" s="351">
        <v>49</v>
      </c>
      <c r="T68" s="353" t="str">
        <f t="shared" ca="1" si="0"/>
        <v/>
      </c>
      <c r="U68" s="354">
        <f t="shared" si="3"/>
        <v>39447</v>
      </c>
      <c r="V68" s="348">
        <v>24850</v>
      </c>
      <c r="W68" s="348">
        <v>7824</v>
      </c>
      <c r="X68" s="348">
        <v>12199</v>
      </c>
      <c r="Y68" s="348">
        <v>285</v>
      </c>
      <c r="Z68" s="348">
        <v>2393</v>
      </c>
      <c r="AA68" s="348">
        <v>52680</v>
      </c>
      <c r="AB68" s="344">
        <f t="shared" si="1"/>
        <v>42195</v>
      </c>
      <c r="AC68" s="344">
        <f t="shared" si="2"/>
        <v>9521</v>
      </c>
      <c r="AD68" s="352"/>
      <c r="AE68" s="356">
        <f t="shared" si="8"/>
        <v>65.866666666666674</v>
      </c>
      <c r="AF68" s="356">
        <f t="shared" si="5"/>
        <v>-9.1</v>
      </c>
      <c r="AG68" s="356">
        <f t="shared" si="5"/>
        <v>14.333333333333334</v>
      </c>
      <c r="AH68" s="356">
        <f t="shared" si="5"/>
        <v>27.333333333333332</v>
      </c>
      <c r="AI68" s="356">
        <f t="shared" si="15"/>
        <v>-0.93679219135232172</v>
      </c>
      <c r="AJ68" s="356">
        <f t="shared" si="15"/>
        <v>-0.41147745843377448</v>
      </c>
      <c r="AK68" s="356">
        <f t="shared" si="15"/>
        <v>0.21692365359746779</v>
      </c>
      <c r="AL68" s="356">
        <f t="shared" si="15"/>
        <v>0.10831901281108876</v>
      </c>
      <c r="AM68" s="356">
        <f t="shared" si="10"/>
        <v>-0.93679219135232172</v>
      </c>
      <c r="AN68" s="356">
        <f t="shared" si="11"/>
        <v>0.52531473291854724</v>
      </c>
      <c r="AO68" s="356">
        <f t="shared" si="12"/>
        <v>0.10831901281108876</v>
      </c>
      <c r="AP68" s="356">
        <f t="shared" si="13"/>
        <v>0.10860464078637903</v>
      </c>
      <c r="AQ68" s="356">
        <f t="shared" si="4"/>
        <v>5.4530023339698772</v>
      </c>
      <c r="AR68" s="356">
        <f t="shared" si="16"/>
        <v>2.7767628790646768</v>
      </c>
      <c r="AS68" s="356">
        <f t="shared" si="16"/>
        <v>-4.5991983967935965</v>
      </c>
      <c r="AT68" s="356">
        <f t="shared" si="7"/>
        <v>5.0993536030644009</v>
      </c>
    </row>
    <row r="69" spans="3:46">
      <c r="O69" s="350">
        <v>36661</v>
      </c>
      <c r="P69" s="351">
        <v>124.1</v>
      </c>
      <c r="Q69" s="351">
        <v>12.8</v>
      </c>
      <c r="R69" s="351">
        <v>23</v>
      </c>
      <c r="S69" s="351">
        <v>45</v>
      </c>
      <c r="T69" s="353" t="str">
        <f>" "</f>
        <v xml:space="preserve"> </v>
      </c>
      <c r="U69" s="354">
        <f t="shared" si="3"/>
        <v>39538</v>
      </c>
      <c r="V69" s="348">
        <v>23846</v>
      </c>
      <c r="W69" s="348">
        <v>7429</v>
      </c>
      <c r="X69" s="348">
        <v>14206</v>
      </c>
      <c r="Y69" s="348">
        <v>1729</v>
      </c>
      <c r="Z69" s="348">
        <v>2005</v>
      </c>
      <c r="AA69" s="348">
        <v>50985</v>
      </c>
      <c r="AB69" s="344">
        <f t="shared" si="1"/>
        <v>41747</v>
      </c>
      <c r="AC69" s="344">
        <f t="shared" si="2"/>
        <v>10472</v>
      </c>
      <c r="AD69" s="352"/>
      <c r="AE69" s="356">
        <f t="shared" si="8"/>
        <v>64.600000000000009</v>
      </c>
      <c r="AF69" s="356">
        <f t="shared" si="5"/>
        <v>-12.866666666666667</v>
      </c>
      <c r="AG69" s="356">
        <f t="shared" si="5"/>
        <v>12.666666666666666</v>
      </c>
      <c r="AH69" s="356">
        <f t="shared" si="5"/>
        <v>10.333333333333334</v>
      </c>
      <c r="AI69" s="356">
        <f t="shared" si="15"/>
        <v>-0.99054071292436174</v>
      </c>
      <c r="AJ69" s="356">
        <f t="shared" si="15"/>
        <v>-0.6837451693590566</v>
      </c>
      <c r="AK69" s="356">
        <f t="shared" si="15"/>
        <v>3.4862730042450066E-2</v>
      </c>
      <c r="AL69" s="356">
        <f t="shared" si="15"/>
        <v>-0.75968073406050296</v>
      </c>
      <c r="AM69" s="356">
        <f t="shared" si="10"/>
        <v>-0.99054071292436174</v>
      </c>
      <c r="AN69" s="356">
        <f t="shared" si="11"/>
        <v>0.30679554356530514</v>
      </c>
      <c r="AO69" s="356">
        <f t="shared" si="12"/>
        <v>-0.75968073406050296</v>
      </c>
      <c r="AP69" s="356">
        <f t="shared" si="13"/>
        <v>0.79454346410295307</v>
      </c>
      <c r="AQ69" s="356">
        <f t="shared" si="4"/>
        <v>3.9993021937284539</v>
      </c>
      <c r="AR69" s="356">
        <f t="shared" si="16"/>
        <v>0.66552530684091948</v>
      </c>
      <c r="AS69" s="356">
        <f t="shared" si="16"/>
        <v>-6.8824470922994863</v>
      </c>
      <c r="AT69" s="356">
        <f t="shared" si="7"/>
        <v>-2.6780942200503972</v>
      </c>
    </row>
    <row r="70" spans="3:46">
      <c r="O70" s="350">
        <v>36692</v>
      </c>
      <c r="P70" s="351">
        <v>118.2</v>
      </c>
      <c r="Q70" s="351">
        <v>12.2</v>
      </c>
      <c r="R70" s="351">
        <v>25</v>
      </c>
      <c r="S70" s="351">
        <v>43</v>
      </c>
      <c r="T70" s="353" t="str">
        <f t="shared" ca="1" si="0"/>
        <v/>
      </c>
      <c r="U70" s="354">
        <f t="shared" si="3"/>
        <v>39629</v>
      </c>
      <c r="V70" s="348">
        <v>23071</v>
      </c>
      <c r="W70" s="348">
        <v>7507</v>
      </c>
      <c r="X70" s="348">
        <v>11568</v>
      </c>
      <c r="Y70" s="348">
        <v>826</v>
      </c>
      <c r="Z70" s="348">
        <v>1748</v>
      </c>
      <c r="AA70" s="348">
        <v>49938</v>
      </c>
      <c r="AB70" s="344">
        <f t="shared" si="1"/>
        <v>39572</v>
      </c>
      <c r="AC70" s="344">
        <f t="shared" si="2"/>
        <v>8994</v>
      </c>
      <c r="AD70" s="352"/>
      <c r="AE70" s="356">
        <f t="shared" si="8"/>
        <v>49</v>
      </c>
      <c r="AF70" s="356">
        <f t="shared" si="5"/>
        <v>-15</v>
      </c>
      <c r="AG70" s="356">
        <f t="shared" si="5"/>
        <v>8</v>
      </c>
      <c r="AH70" s="356">
        <f t="shared" si="5"/>
        <v>1.3333333333333333</v>
      </c>
      <c r="AI70" s="356">
        <f t="shared" si="15"/>
        <v>-1.6524961891273819</v>
      </c>
      <c r="AJ70" s="356">
        <f t="shared" si="15"/>
        <v>-0.83794989059107461</v>
      </c>
      <c r="AK70" s="356">
        <f t="shared" si="15"/>
        <v>-0.47490785591159912</v>
      </c>
      <c r="AL70" s="356">
        <f t="shared" si="15"/>
        <v>-1.2192100118160516</v>
      </c>
      <c r="AM70" s="356">
        <f t="shared" si="10"/>
        <v>-1.6524961891273819</v>
      </c>
      <c r="AN70" s="356">
        <f t="shared" si="11"/>
        <v>0.81454629853630733</v>
      </c>
      <c r="AO70" s="356">
        <f t="shared" si="12"/>
        <v>-1.2192100118160516</v>
      </c>
      <c r="AP70" s="356">
        <f t="shared" si="13"/>
        <v>0.74430215590445248</v>
      </c>
      <c r="AQ70" s="356">
        <f t="shared" si="4"/>
        <v>8.2422349470760992E-2</v>
      </c>
      <c r="AR70" s="356">
        <f t="shared" ref="AR70:AS73" si="17">AB70/AB66*100-100</f>
        <v>-1.2847057649612168</v>
      </c>
      <c r="AS70" s="356">
        <f t="shared" si="17"/>
        <v>-7.0003102057698214</v>
      </c>
      <c r="AT70" s="356">
        <f t="shared" si="7"/>
        <v>-3.5051785438243996</v>
      </c>
    </row>
    <row r="71" spans="3:46">
      <c r="O71" s="350">
        <v>36722</v>
      </c>
      <c r="P71" s="351">
        <v>119.6</v>
      </c>
      <c r="Q71" s="351">
        <v>12.4</v>
      </c>
      <c r="R71" s="351">
        <v>27</v>
      </c>
      <c r="S71" s="351">
        <v>44</v>
      </c>
      <c r="T71" s="353" t="str">
        <f t="shared" ca="1" si="0"/>
        <v/>
      </c>
      <c r="U71" s="354">
        <f t="shared" si="3"/>
        <v>39721</v>
      </c>
      <c r="V71" s="348">
        <v>23212</v>
      </c>
      <c r="W71" s="348">
        <v>7514</v>
      </c>
      <c r="X71" s="348">
        <v>10800</v>
      </c>
      <c r="Y71" s="348">
        <v>148</v>
      </c>
      <c r="Z71" s="348">
        <v>1812</v>
      </c>
      <c r="AA71" s="348">
        <v>49870</v>
      </c>
      <c r="AB71" s="344">
        <f t="shared" si="1"/>
        <v>39566</v>
      </c>
      <c r="AC71" s="344">
        <f t="shared" si="2"/>
        <v>8840</v>
      </c>
      <c r="AD71" s="352"/>
      <c r="AE71" s="356">
        <f t="shared" si="8"/>
        <v>42.666666666666664</v>
      </c>
      <c r="AF71" s="356">
        <f t="shared" si="5"/>
        <v>-17.766666666666669</v>
      </c>
      <c r="AG71" s="356">
        <f t="shared" si="5"/>
        <v>3</v>
      </c>
      <c r="AH71" s="356">
        <f t="shared" si="5"/>
        <v>-7</v>
      </c>
      <c r="AI71" s="356">
        <f t="shared" si="15"/>
        <v>-1.9212387969875824</v>
      </c>
      <c r="AJ71" s="356">
        <f t="shared" si="15"/>
        <v>-1.0379341384388483</v>
      </c>
      <c r="AK71" s="356">
        <f t="shared" si="15"/>
        <v>-1.0210906265766519</v>
      </c>
      <c r="AL71" s="356">
        <f t="shared" si="15"/>
        <v>-1.6447000838119299</v>
      </c>
      <c r="AM71" s="356">
        <f t="shared" si="10"/>
        <v>-1.9212387969875824</v>
      </c>
      <c r="AN71" s="356">
        <f t="shared" si="11"/>
        <v>0.88330465854873408</v>
      </c>
      <c r="AO71" s="356">
        <f t="shared" si="12"/>
        <v>-1.6447000838119299</v>
      </c>
      <c r="AP71" s="356">
        <f t="shared" si="13"/>
        <v>0.62360945723527794</v>
      </c>
      <c r="AQ71" s="356">
        <f t="shared" si="4"/>
        <v>-0.23209834092668302</v>
      </c>
      <c r="AR71" s="356">
        <f t="shared" si="17"/>
        <v>-2.2675624938247267</v>
      </c>
      <c r="AS71" s="356">
        <f t="shared" si="17"/>
        <v>-8.3747927031509164</v>
      </c>
      <c r="AT71" s="356">
        <f t="shared" si="7"/>
        <v>-1.1888250445809376</v>
      </c>
    </row>
    <row r="72" spans="3:46">
      <c r="O72" s="350">
        <v>36753</v>
      </c>
      <c r="P72" s="351">
        <v>123.9</v>
      </c>
      <c r="Q72" s="351">
        <v>14.1</v>
      </c>
      <c r="R72" s="351">
        <v>22</v>
      </c>
      <c r="S72" s="351">
        <v>43</v>
      </c>
      <c r="T72" s="353" t="str">
        <f t="shared" ca="1" si="0"/>
        <v/>
      </c>
      <c r="U72" s="354">
        <f t="shared" si="3"/>
        <v>39813</v>
      </c>
      <c r="V72" s="348">
        <v>24435</v>
      </c>
      <c r="W72" s="348">
        <v>7836</v>
      </c>
      <c r="X72" s="348">
        <v>10097</v>
      </c>
      <c r="Y72" s="348">
        <v>589</v>
      </c>
      <c r="Z72" s="348">
        <v>1962</v>
      </c>
      <c r="AA72" s="348">
        <v>47210</v>
      </c>
      <c r="AB72" s="344">
        <f t="shared" si="1"/>
        <v>39817</v>
      </c>
      <c r="AC72" s="344">
        <f t="shared" si="2"/>
        <v>7546</v>
      </c>
      <c r="AD72" s="352"/>
      <c r="AE72" s="356">
        <f t="shared" si="8"/>
        <v>45.666666666666664</v>
      </c>
      <c r="AF72" s="356">
        <f t="shared" si="5"/>
        <v>-25.900000000000002</v>
      </c>
      <c r="AG72" s="356">
        <f t="shared" si="5"/>
        <v>-9.6666666666666661</v>
      </c>
      <c r="AH72" s="356">
        <f t="shared" si="5"/>
        <v>-23.666666666666668</v>
      </c>
      <c r="AI72" s="356">
        <f t="shared" si="15"/>
        <v>-1.7939396669485401</v>
      </c>
      <c r="AJ72" s="356">
        <f t="shared" si="15"/>
        <v>-1.6258396381359175</v>
      </c>
      <c r="AK72" s="356">
        <f t="shared" si="15"/>
        <v>-2.4047536455947855</v>
      </c>
      <c r="AL72" s="356">
        <f t="shared" si="15"/>
        <v>-2.4956802278036863</v>
      </c>
      <c r="AM72" s="356">
        <f t="shared" si="10"/>
        <v>-1.7939396669485401</v>
      </c>
      <c r="AN72" s="356">
        <f t="shared" si="11"/>
        <v>0.16810002881262265</v>
      </c>
      <c r="AO72" s="356">
        <f t="shared" si="12"/>
        <v>-2.4956802278036863</v>
      </c>
      <c r="AP72" s="356">
        <f t="shared" si="13"/>
        <v>9.0926582208900708E-2</v>
      </c>
      <c r="AQ72" s="356">
        <f t="shared" si="4"/>
        <v>-1.6700201207243452</v>
      </c>
      <c r="AR72" s="356">
        <f t="shared" si="17"/>
        <v>-5.6357388316151287</v>
      </c>
      <c r="AS72" s="356">
        <f t="shared" si="17"/>
        <v>-20.743619367713478</v>
      </c>
      <c r="AT72" s="356">
        <f t="shared" si="7"/>
        <v>-10.383447228549741</v>
      </c>
    </row>
    <row r="73" spans="3:46">
      <c r="O73" s="350">
        <v>36784</v>
      </c>
      <c r="P73" s="351">
        <v>113.8</v>
      </c>
      <c r="Q73" s="351">
        <v>8.6</v>
      </c>
      <c r="R73" s="351">
        <v>26</v>
      </c>
      <c r="S73" s="351">
        <v>48</v>
      </c>
      <c r="T73" s="353">
        <f t="shared" ca="1" si="0"/>
        <v>2009</v>
      </c>
      <c r="U73" s="354">
        <f t="shared" si="3"/>
        <v>39903</v>
      </c>
      <c r="V73" s="348">
        <v>22445</v>
      </c>
      <c r="W73" s="348">
        <v>7671</v>
      </c>
      <c r="X73" s="348">
        <v>10394</v>
      </c>
      <c r="Y73" s="348">
        <v>1602</v>
      </c>
      <c r="Z73" s="348">
        <v>2027</v>
      </c>
      <c r="AA73" s="348">
        <v>47331</v>
      </c>
      <c r="AB73" s="344">
        <f t="shared" si="1"/>
        <v>36881</v>
      </c>
      <c r="AC73" s="344">
        <f t="shared" si="2"/>
        <v>6765</v>
      </c>
      <c r="AD73" s="352"/>
      <c r="AE73" s="356">
        <f t="shared" si="8"/>
        <v>45.966666666666669</v>
      </c>
      <c r="AF73" s="356">
        <f t="shared" si="5"/>
        <v>-30.733333333333334</v>
      </c>
      <c r="AG73" s="356">
        <f t="shared" si="5"/>
        <v>-20.666666666666668</v>
      </c>
      <c r="AH73" s="356">
        <f t="shared" si="5"/>
        <v>-28.333333333333332</v>
      </c>
      <c r="AI73" s="356">
        <f t="shared" si="15"/>
        <v>-1.7812097539446357</v>
      </c>
      <c r="AJ73" s="356">
        <f t="shared" si="15"/>
        <v>-1.9752097096772085</v>
      </c>
      <c r="AK73" s="356">
        <f t="shared" si="15"/>
        <v>-3.6063557410579015</v>
      </c>
      <c r="AL73" s="356">
        <f t="shared" si="15"/>
        <v>-2.7339546681213784</v>
      </c>
      <c r="AM73" s="356">
        <f t="shared" si="10"/>
        <v>-1.9752097096772085</v>
      </c>
      <c r="AN73" s="356">
        <f t="shared" si="11"/>
        <v>0.19399995573257289</v>
      </c>
      <c r="AO73" s="356">
        <f t="shared" si="12"/>
        <v>-3.6063557410579015</v>
      </c>
      <c r="AP73" s="356">
        <f t="shared" si="13"/>
        <v>0.87240107293652303</v>
      </c>
      <c r="AQ73" s="356">
        <f t="shared" si="4"/>
        <v>-5.8751991948335132</v>
      </c>
      <c r="AR73" s="356">
        <f>AB73/AB69*100-100</f>
        <v>-11.655927372026724</v>
      </c>
      <c r="AS73" s="356">
        <f t="shared" si="17"/>
        <v>-35.399159663865547</v>
      </c>
      <c r="AT73" s="356">
        <f t="shared" si="7"/>
        <v>-7.1668137687555173</v>
      </c>
    </row>
    <row r="74" spans="3:46">
      <c r="O74" s="350">
        <v>36814</v>
      </c>
      <c r="P74" s="351">
        <v>114.8</v>
      </c>
      <c r="Q74" s="351">
        <v>8.8000000000000007</v>
      </c>
      <c r="R74" s="351">
        <v>13</v>
      </c>
      <c r="S74" s="351">
        <v>50</v>
      </c>
      <c r="T74" s="353" t="str">
        <f t="shared" ca="1" si="0"/>
        <v/>
      </c>
      <c r="U74" s="354">
        <f t="shared" si="3"/>
        <v>39994</v>
      </c>
      <c r="V74" s="348">
        <v>22123</v>
      </c>
      <c r="W74" s="348">
        <v>7107</v>
      </c>
      <c r="X74" s="348">
        <v>10135</v>
      </c>
      <c r="Y74" s="348">
        <v>2094</v>
      </c>
      <c r="Z74" s="348">
        <v>2108</v>
      </c>
      <c r="AA74" s="348">
        <v>47481</v>
      </c>
      <c r="AB74" s="344">
        <f t="shared" si="1"/>
        <v>35163</v>
      </c>
      <c r="AC74" s="344">
        <f t="shared" si="2"/>
        <v>5933</v>
      </c>
      <c r="AD74" s="352"/>
      <c r="AE74" s="356">
        <f t="shared" si="8"/>
        <v>48.566666666666663</v>
      </c>
      <c r="AF74" s="356">
        <f t="shared" si="5"/>
        <v>-31.533333333333331</v>
      </c>
      <c r="AG74" s="356">
        <f t="shared" si="5"/>
        <v>-22</v>
      </c>
      <c r="AH74" s="356">
        <f t="shared" si="5"/>
        <v>-20.666666666666668</v>
      </c>
      <c r="AI74" s="356">
        <f t="shared" si="15"/>
        <v>-1.6708838412441327</v>
      </c>
      <c r="AJ74" s="356">
        <f t="shared" si="15"/>
        <v>-2.0330364801392151</v>
      </c>
      <c r="AK74" s="356">
        <f t="shared" si="15"/>
        <v>-3.7520044799019159</v>
      </c>
      <c r="AL74" s="356">
        <f t="shared" si="15"/>
        <v>-2.34250380188517</v>
      </c>
      <c r="AM74" s="356">
        <f t="shared" si="10"/>
        <v>-2.0330364801392151</v>
      </c>
      <c r="AN74" s="356">
        <f t="shared" si="11"/>
        <v>0.36215263889508242</v>
      </c>
      <c r="AO74" s="356">
        <f t="shared" si="12"/>
        <v>-3.7520044799019159</v>
      </c>
      <c r="AP74" s="356">
        <f t="shared" si="13"/>
        <v>1.4095006780167458</v>
      </c>
      <c r="AQ74" s="356">
        <f t="shared" si="4"/>
        <v>-4.1090546573620514</v>
      </c>
      <c r="AR74" s="356">
        <f t="shared" ref="AR74:AS89" si="18">AB74/AB70*100-100</f>
        <v>-11.141716365106646</v>
      </c>
      <c r="AS74" s="356">
        <f t="shared" si="18"/>
        <v>-34.033800311318657</v>
      </c>
      <c r="AT74" s="356">
        <f t="shared" si="7"/>
        <v>-4.9201009251471817</v>
      </c>
    </row>
    <row r="75" spans="3:46">
      <c r="O75" s="350">
        <v>36845</v>
      </c>
      <c r="P75" s="351">
        <v>110.3</v>
      </c>
      <c r="Q75" s="351">
        <v>7</v>
      </c>
      <c r="R75" s="351">
        <v>13</v>
      </c>
      <c r="S75" s="351">
        <v>50</v>
      </c>
      <c r="T75" s="353" t="str">
        <f t="shared" ca="1" si="0"/>
        <v/>
      </c>
      <c r="U75" s="354">
        <f t="shared" si="3"/>
        <v>40086</v>
      </c>
      <c r="V75" s="348">
        <v>22104</v>
      </c>
      <c r="W75" s="348">
        <v>7105</v>
      </c>
      <c r="X75" s="348">
        <v>8747</v>
      </c>
      <c r="Y75" s="348">
        <v>1297</v>
      </c>
      <c r="Z75" s="348">
        <v>1713</v>
      </c>
      <c r="AA75" s="348">
        <v>47227</v>
      </c>
      <c r="AB75" s="344">
        <f t="shared" si="1"/>
        <v>34946</v>
      </c>
      <c r="AC75" s="344">
        <f t="shared" si="2"/>
        <v>5737</v>
      </c>
      <c r="AD75" s="352"/>
      <c r="AE75" s="356">
        <f t="shared" si="8"/>
        <v>49.266666666666673</v>
      </c>
      <c r="AF75" s="356">
        <f t="shared" si="5"/>
        <v>-30.400000000000002</v>
      </c>
      <c r="AG75" s="356">
        <f t="shared" si="5"/>
        <v>-13</v>
      </c>
      <c r="AH75" s="356">
        <f t="shared" si="5"/>
        <v>-11.333333333333334</v>
      </c>
      <c r="AI75" s="356">
        <f t="shared" si="15"/>
        <v>-1.6411807109016889</v>
      </c>
      <c r="AJ75" s="356">
        <f t="shared" si="15"/>
        <v>-1.9511152219847059</v>
      </c>
      <c r="AK75" s="356">
        <f t="shared" si="15"/>
        <v>-2.7688754927048209</v>
      </c>
      <c r="AL75" s="356">
        <f t="shared" si="15"/>
        <v>-1.8659549212497868</v>
      </c>
      <c r="AM75" s="356">
        <f t="shared" si="10"/>
        <v>-1.9511152219847059</v>
      </c>
      <c r="AN75" s="356">
        <f t="shared" si="11"/>
        <v>0.30993451108301695</v>
      </c>
      <c r="AO75" s="356">
        <f t="shared" si="12"/>
        <v>-2.7688754927048209</v>
      </c>
      <c r="AP75" s="356">
        <f t="shared" si="13"/>
        <v>0.90292057145503413</v>
      </c>
      <c r="AQ75" s="356">
        <f t="shared" si="4"/>
        <v>-4.7733930725486857</v>
      </c>
      <c r="AR75" s="356">
        <f t="shared" si="18"/>
        <v>-11.676692109386849</v>
      </c>
      <c r="AS75" s="356">
        <f t="shared" si="18"/>
        <v>-35.101809954751133</v>
      </c>
      <c r="AT75" s="356">
        <f t="shared" si="7"/>
        <v>-5.2997794265089198</v>
      </c>
    </row>
    <row r="76" spans="3:46">
      <c r="O76" s="350">
        <v>36875</v>
      </c>
      <c r="P76" s="351">
        <v>115.7</v>
      </c>
      <c r="Q76" s="351">
        <v>11.4</v>
      </c>
      <c r="R76" s="351">
        <v>18</v>
      </c>
      <c r="S76" s="351">
        <v>41</v>
      </c>
      <c r="T76" s="353" t="str">
        <f t="shared" ca="1" si="0"/>
        <v/>
      </c>
      <c r="U76" s="354">
        <f t="shared" si="3"/>
        <v>40178</v>
      </c>
      <c r="V76" s="348">
        <v>23464</v>
      </c>
      <c r="W76" s="348">
        <v>7351</v>
      </c>
      <c r="X76" s="348">
        <v>9531</v>
      </c>
      <c r="Y76" s="348">
        <v>1119</v>
      </c>
      <c r="Z76" s="348">
        <v>3209</v>
      </c>
      <c r="AA76" s="348">
        <v>45907</v>
      </c>
      <c r="AB76" s="344">
        <f t="shared" si="1"/>
        <v>36018</v>
      </c>
      <c r="AC76" s="344">
        <f t="shared" si="2"/>
        <v>5203</v>
      </c>
      <c r="AD76" s="352"/>
      <c r="AE76" s="356">
        <f t="shared" si="8"/>
        <v>53.70000000000001</v>
      </c>
      <c r="AF76" s="356">
        <f t="shared" si="5"/>
        <v>-27.833333333333332</v>
      </c>
      <c r="AG76" s="356">
        <f t="shared" si="5"/>
        <v>-3</v>
      </c>
      <c r="AH76" s="356">
        <f t="shared" si="5"/>
        <v>-1.3333333333333333</v>
      </c>
      <c r="AI76" s="356">
        <f t="shared" si="15"/>
        <v>-1.4530608853995486</v>
      </c>
      <c r="AJ76" s="356">
        <f t="shared" si="15"/>
        <v>-1.7655876667524337</v>
      </c>
      <c r="AK76" s="356">
        <f t="shared" si="15"/>
        <v>-1.6765099513747153</v>
      </c>
      <c r="AL76" s="356">
        <f t="shared" si="15"/>
        <v>-1.3553668348547325</v>
      </c>
      <c r="AM76" s="356">
        <f t="shared" si="10"/>
        <v>-1.7655876667524337</v>
      </c>
      <c r="AN76" s="356">
        <f t="shared" si="11"/>
        <v>0.31252678135288514</v>
      </c>
      <c r="AO76" s="356">
        <f t="shared" si="12"/>
        <v>-1.6765099513747153</v>
      </c>
      <c r="AP76" s="356">
        <f t="shared" si="13"/>
        <v>0.32114311651998273</v>
      </c>
      <c r="AQ76" s="356">
        <f t="shared" si="4"/>
        <v>-3.9738080622058476</v>
      </c>
      <c r="AR76" s="356">
        <f t="shared" si="18"/>
        <v>-9.5411507647487355</v>
      </c>
      <c r="AS76" s="356">
        <f t="shared" si="18"/>
        <v>-31.04956268221575</v>
      </c>
      <c r="AT76" s="356">
        <f t="shared" si="7"/>
        <v>-2.7600084727811947</v>
      </c>
    </row>
    <row r="77" spans="3:46">
      <c r="O77" s="350">
        <v>36906</v>
      </c>
      <c r="P77" s="351">
        <v>109.4</v>
      </c>
      <c r="Q77" s="351">
        <v>7.1</v>
      </c>
      <c r="R77" s="351">
        <v>21</v>
      </c>
      <c r="S77" s="351">
        <v>42</v>
      </c>
      <c r="T77" s="353" t="str">
        <f>" "</f>
        <v xml:space="preserve"> </v>
      </c>
      <c r="U77" s="354">
        <f t="shared" si="3"/>
        <v>40268</v>
      </c>
      <c r="V77" s="348">
        <v>22343</v>
      </c>
      <c r="W77" s="348">
        <v>6911</v>
      </c>
      <c r="X77" s="348">
        <v>8171</v>
      </c>
      <c r="Y77" s="348">
        <v>1347</v>
      </c>
      <c r="Z77" s="348">
        <v>2179</v>
      </c>
      <c r="AA77" s="348">
        <v>47286</v>
      </c>
      <c r="AB77" s="344">
        <f t="shared" si="1"/>
        <v>33899</v>
      </c>
      <c r="AC77" s="344">
        <f t="shared" si="2"/>
        <v>4645</v>
      </c>
      <c r="AD77" s="352"/>
      <c r="AE77" s="356">
        <f t="shared" si="8"/>
        <v>61.966666666666669</v>
      </c>
      <c r="AF77" s="356">
        <f t="shared" si="5"/>
        <v>-23.766666666666666</v>
      </c>
      <c r="AG77" s="356">
        <f t="shared" si="5"/>
        <v>5.333333333333333</v>
      </c>
      <c r="AH77" s="356">
        <f t="shared" si="5"/>
        <v>8.6666666666666661</v>
      </c>
      <c r="AI77" s="356">
        <f t="shared" si="15"/>
        <v>-1.1022810604030768</v>
      </c>
      <c r="AJ77" s="356">
        <f t="shared" si="15"/>
        <v>-1.4716349169038991</v>
      </c>
      <c r="AK77" s="356">
        <f t="shared" si="15"/>
        <v>-0.76620533359962728</v>
      </c>
      <c r="AL77" s="356">
        <f t="shared" si="15"/>
        <v>-0.84477874845967871</v>
      </c>
      <c r="AM77" s="356">
        <f t="shared" si="10"/>
        <v>-1.4716349169038991</v>
      </c>
      <c r="AN77" s="356">
        <f t="shared" si="11"/>
        <v>0.36935385650082231</v>
      </c>
      <c r="AO77" s="356">
        <f t="shared" si="12"/>
        <v>-0.84477874845967871</v>
      </c>
      <c r="AP77" s="356">
        <f t="shared" si="13"/>
        <v>7.8573414860051427E-2</v>
      </c>
      <c r="AQ77" s="356">
        <f t="shared" si="4"/>
        <v>-0.45444419692582017</v>
      </c>
      <c r="AR77" s="356">
        <f t="shared" si="18"/>
        <v>-8.0854640600851297</v>
      </c>
      <c r="AS77" s="356">
        <f t="shared" si="18"/>
        <v>-31.337767923133768</v>
      </c>
      <c r="AT77" s="356">
        <f t="shared" si="7"/>
        <v>-9.507510933637775E-2</v>
      </c>
    </row>
    <row r="78" spans="3:46">
      <c r="O78" s="350">
        <v>36937</v>
      </c>
      <c r="P78" s="351">
        <v>110.6</v>
      </c>
      <c r="Q78" s="351">
        <v>10.5</v>
      </c>
      <c r="R78" s="351">
        <v>18</v>
      </c>
      <c r="S78" s="351">
        <v>39</v>
      </c>
      <c r="T78" s="353" t="str">
        <f t="shared" ca="1" si="0"/>
        <v/>
      </c>
      <c r="U78" s="354">
        <f t="shared" si="3"/>
        <v>40359</v>
      </c>
      <c r="V78" s="348">
        <v>22284</v>
      </c>
      <c r="W78" s="348">
        <v>6694</v>
      </c>
      <c r="X78" s="348">
        <v>9152</v>
      </c>
      <c r="Y78" s="348">
        <v>2543</v>
      </c>
      <c r="Z78" s="348">
        <v>1979</v>
      </c>
      <c r="AA78" s="348">
        <v>47956</v>
      </c>
      <c r="AB78" s="344">
        <f t="shared" si="1"/>
        <v>33608</v>
      </c>
      <c r="AC78" s="344">
        <f t="shared" si="2"/>
        <v>4630</v>
      </c>
      <c r="AD78" s="352"/>
      <c r="AE78" s="356">
        <f t="shared" si="8"/>
        <v>66.266666666666666</v>
      </c>
      <c r="AF78" s="356">
        <f t="shared" si="5"/>
        <v>-20.399999999999999</v>
      </c>
      <c r="AG78" s="356">
        <f t="shared" si="5"/>
        <v>13.333333333333334</v>
      </c>
      <c r="AH78" s="356">
        <f t="shared" si="5"/>
        <v>18</v>
      </c>
      <c r="AI78" s="356">
        <f t="shared" si="15"/>
        <v>-0.9198189740137831</v>
      </c>
      <c r="AJ78" s="356">
        <f t="shared" si="15"/>
        <v>-1.2282805912096204</v>
      </c>
      <c r="AK78" s="356">
        <f t="shared" si="15"/>
        <v>0.10768709946445723</v>
      </c>
      <c r="AL78" s="356">
        <f t="shared" si="15"/>
        <v>-0.3682298678242949</v>
      </c>
      <c r="AM78" s="356">
        <f t="shared" si="10"/>
        <v>-1.2282805912096204</v>
      </c>
      <c r="AN78" s="356">
        <f t="shared" si="11"/>
        <v>0.30846161719583731</v>
      </c>
      <c r="AO78" s="356">
        <f t="shared" si="12"/>
        <v>-0.3682298678242949</v>
      </c>
      <c r="AP78" s="356">
        <f t="shared" si="13"/>
        <v>0.4759169672887521</v>
      </c>
      <c r="AQ78" s="356">
        <f t="shared" si="4"/>
        <v>0.72774940107581187</v>
      </c>
      <c r="AR78" s="356">
        <f t="shared" si="18"/>
        <v>-4.4222620368000491</v>
      </c>
      <c r="AS78" s="356">
        <f t="shared" si="18"/>
        <v>-21.961907972357992</v>
      </c>
      <c r="AT78" s="356">
        <f t="shared" si="7"/>
        <v>1.000400160064018</v>
      </c>
    </row>
    <row r="79" spans="3:46">
      <c r="C79" s="254"/>
      <c r="O79" s="350">
        <v>36965</v>
      </c>
      <c r="P79" s="351">
        <v>99.5</v>
      </c>
      <c r="Q79" s="351">
        <v>5.2</v>
      </c>
      <c r="R79" s="351">
        <v>21</v>
      </c>
      <c r="S79" s="351">
        <v>40</v>
      </c>
      <c r="T79" s="353" t="str">
        <f t="shared" ca="1" si="0"/>
        <v/>
      </c>
      <c r="U79" s="354">
        <f t="shared" si="3"/>
        <v>40451</v>
      </c>
      <c r="V79" s="348">
        <v>22525</v>
      </c>
      <c r="W79" s="348">
        <v>6637</v>
      </c>
      <c r="X79" s="348">
        <v>7075</v>
      </c>
      <c r="Y79" s="348">
        <v>555</v>
      </c>
      <c r="Z79" s="348">
        <v>2104</v>
      </c>
      <c r="AA79" s="348">
        <v>48832</v>
      </c>
      <c r="AB79" s="344">
        <f t="shared" si="1"/>
        <v>33578</v>
      </c>
      <c r="AC79" s="344">
        <f t="shared" si="2"/>
        <v>4416</v>
      </c>
      <c r="AD79" s="352"/>
      <c r="AE79" s="356">
        <f t="shared" si="8"/>
        <v>60</v>
      </c>
      <c r="AF79" s="356">
        <f t="shared" si="5"/>
        <v>-20.166666666666668</v>
      </c>
      <c r="AG79" s="356">
        <f t="shared" si="5"/>
        <v>11</v>
      </c>
      <c r="AH79" s="356">
        <f t="shared" si="5"/>
        <v>15.666666666666666</v>
      </c>
      <c r="AI79" s="356">
        <f t="shared" si="15"/>
        <v>-1.1857327123175603</v>
      </c>
      <c r="AJ79" s="356">
        <f t="shared" si="15"/>
        <v>-1.2114144498248687</v>
      </c>
      <c r="AK79" s="356">
        <f t="shared" si="15"/>
        <v>-0.14719819351256747</v>
      </c>
      <c r="AL79" s="356">
        <f t="shared" si="15"/>
        <v>-0.48736708798314088</v>
      </c>
      <c r="AM79" s="356">
        <f t="shared" si="10"/>
        <v>-1.2114144498248687</v>
      </c>
      <c r="AN79" s="356">
        <f t="shared" si="11"/>
        <v>2.56817375073084E-2</v>
      </c>
      <c r="AO79" s="356">
        <f t="shared" si="12"/>
        <v>-0.48736708798314088</v>
      </c>
      <c r="AP79" s="356">
        <f t="shared" si="13"/>
        <v>0.34016889447057341</v>
      </c>
      <c r="AQ79" s="356">
        <f t="shared" si="4"/>
        <v>1.9046326456749938</v>
      </c>
      <c r="AR79" s="356">
        <f t="shared" si="18"/>
        <v>-3.9146111142906221</v>
      </c>
      <c r="AS79" s="356">
        <f t="shared" si="18"/>
        <v>-23.025971762245078</v>
      </c>
      <c r="AT79" s="356">
        <f t="shared" si="7"/>
        <v>3.3984796832320541</v>
      </c>
    </row>
    <row r="80" spans="3:46">
      <c r="C80" s="254"/>
      <c r="O80" s="350">
        <v>36996</v>
      </c>
      <c r="P80" s="351">
        <v>100.3</v>
      </c>
      <c r="Q80" s="351">
        <v>4.5999999999999996</v>
      </c>
      <c r="R80" s="351">
        <v>8</v>
      </c>
      <c r="S80" s="351">
        <v>35</v>
      </c>
      <c r="T80" s="353" t="str">
        <f t="shared" ca="1" si="0"/>
        <v/>
      </c>
      <c r="U80" s="354">
        <f t="shared" si="3"/>
        <v>40543</v>
      </c>
      <c r="V80" s="348">
        <v>23834</v>
      </c>
      <c r="W80" s="348">
        <v>7042</v>
      </c>
      <c r="X80" s="348">
        <v>8608</v>
      </c>
      <c r="Y80" s="348">
        <v>1385</v>
      </c>
      <c r="Z80" s="348">
        <v>2996</v>
      </c>
      <c r="AA80" s="348">
        <v>47274</v>
      </c>
      <c r="AB80" s="344">
        <f t="shared" si="1"/>
        <v>35103</v>
      </c>
      <c r="AC80" s="344">
        <f t="shared" si="2"/>
        <v>4227</v>
      </c>
      <c r="AD80" s="352"/>
      <c r="AE80" s="356">
        <f t="shared" si="8"/>
        <v>46.966666666666669</v>
      </c>
      <c r="AF80" s="356">
        <f t="shared" si="5"/>
        <v>-30.7</v>
      </c>
      <c r="AG80" s="356">
        <f t="shared" si="5"/>
        <v>15.333333333333334</v>
      </c>
      <c r="AH80" s="356">
        <f t="shared" si="5"/>
        <v>2</v>
      </c>
      <c r="AI80" s="356">
        <f t="shared" si="15"/>
        <v>-1.7387767105982883</v>
      </c>
      <c r="AJ80" s="356">
        <f t="shared" si="15"/>
        <v>-1.972800260907958</v>
      </c>
      <c r="AK80" s="356">
        <f t="shared" si="15"/>
        <v>0.32616020773047832</v>
      </c>
      <c r="AL80" s="356">
        <f t="shared" si="15"/>
        <v>-1.1851708060563813</v>
      </c>
      <c r="AM80" s="356">
        <f t="shared" si="10"/>
        <v>-1.972800260907958</v>
      </c>
      <c r="AN80" s="356">
        <f t="shared" si="11"/>
        <v>0.2340235503096697</v>
      </c>
      <c r="AO80" s="356">
        <f t="shared" si="12"/>
        <v>-1.1851708060563813</v>
      </c>
      <c r="AP80" s="356">
        <f t="shared" si="13"/>
        <v>1.5113310137868596</v>
      </c>
      <c r="AQ80" s="356">
        <f t="shared" si="4"/>
        <v>1.5768837367882753</v>
      </c>
      <c r="AR80" s="356">
        <f t="shared" si="18"/>
        <v>-2.5403964684324478</v>
      </c>
      <c r="AS80" s="356">
        <f t="shared" si="18"/>
        <v>-18.758408610417064</v>
      </c>
      <c r="AT80" s="356">
        <f t="shared" si="7"/>
        <v>2.9777593831006044</v>
      </c>
    </row>
    <row r="81" spans="3:46">
      <c r="C81" s="346"/>
      <c r="O81" s="350">
        <v>37026</v>
      </c>
      <c r="P81" s="351">
        <v>103.4</v>
      </c>
      <c r="Q81" s="351">
        <v>7.8</v>
      </c>
      <c r="R81" s="351">
        <v>6</v>
      </c>
      <c r="S81" s="351">
        <v>26</v>
      </c>
      <c r="T81" s="353">
        <f t="shared" ca="1" si="0"/>
        <v>2011</v>
      </c>
      <c r="U81" s="354">
        <f t="shared" si="3"/>
        <v>40633</v>
      </c>
      <c r="V81" s="348">
        <v>22167</v>
      </c>
      <c r="W81" s="348">
        <v>6679</v>
      </c>
      <c r="X81" s="348">
        <v>7792</v>
      </c>
      <c r="Y81" s="348">
        <v>1166</v>
      </c>
      <c r="Z81" s="348">
        <v>2163</v>
      </c>
      <c r="AA81" s="348">
        <v>47730</v>
      </c>
      <c r="AB81" s="344">
        <f t="shared" si="1"/>
        <v>33309</v>
      </c>
      <c r="AC81" s="344">
        <f t="shared" si="2"/>
        <v>4463</v>
      </c>
      <c r="AD81" s="352"/>
      <c r="AE81" s="356">
        <f t="shared" si="8"/>
        <v>52.833333333333336</v>
      </c>
      <c r="AF81" s="356">
        <f t="shared" si="5"/>
        <v>-30.633333333333329</v>
      </c>
      <c r="AG81" s="356">
        <f t="shared" si="5"/>
        <v>23.333333333333332</v>
      </c>
      <c r="AH81" s="356">
        <f t="shared" si="5"/>
        <v>11</v>
      </c>
      <c r="AI81" s="356">
        <f t="shared" si="15"/>
        <v>-1.4898361896330501</v>
      </c>
      <c r="AJ81" s="356">
        <f t="shared" si="15"/>
        <v>-1.9679813633694574</v>
      </c>
      <c r="AK81" s="356">
        <f t="shared" si="15"/>
        <v>1.2000526407945626</v>
      </c>
      <c r="AL81" s="356">
        <f t="shared" si="15"/>
        <v>-0.72564152830083273</v>
      </c>
      <c r="AM81" s="356">
        <f t="shared" si="10"/>
        <v>-1.9679813633694574</v>
      </c>
      <c r="AN81" s="356">
        <f t="shared" si="11"/>
        <v>0.4781451737364073</v>
      </c>
      <c r="AO81" s="356">
        <f t="shared" si="12"/>
        <v>-0.72564152830083273</v>
      </c>
      <c r="AP81" s="356">
        <f t="shared" si="13"/>
        <v>1.9256941690953955</v>
      </c>
      <c r="AQ81" s="356">
        <f t="shared" si="4"/>
        <v>-0.78771874860134972</v>
      </c>
      <c r="AR81" s="356">
        <f t="shared" si="18"/>
        <v>-1.7404643204814221</v>
      </c>
      <c r="AS81" s="356">
        <f t="shared" si="18"/>
        <v>-3.9181916038751297</v>
      </c>
      <c r="AT81" s="356">
        <f t="shared" si="7"/>
        <v>0.9389671361502252</v>
      </c>
    </row>
    <row r="82" spans="3:46">
      <c r="C82" s="254"/>
      <c r="O82" s="350">
        <v>37057</v>
      </c>
      <c r="P82" s="351">
        <v>105.3</v>
      </c>
      <c r="Q82" s="351">
        <v>7.2</v>
      </c>
      <c r="R82" s="351">
        <v>-3</v>
      </c>
      <c r="S82" s="351">
        <v>38</v>
      </c>
      <c r="T82" s="353" t="str">
        <f t="shared" ref="T82:T115" ca="1" si="19">IF(YEAR(OFFSET($U82,-1,0))&lt;YEAR($U82),YEAR($U82),"")</f>
        <v/>
      </c>
      <c r="U82" s="354">
        <f t="shared" si="3"/>
        <v>40724</v>
      </c>
      <c r="V82" s="348">
        <v>21985</v>
      </c>
      <c r="W82" s="348">
        <v>6671</v>
      </c>
      <c r="X82" s="348">
        <v>9383</v>
      </c>
      <c r="Y82" s="348">
        <v>2947</v>
      </c>
      <c r="Z82" s="348">
        <v>2176</v>
      </c>
      <c r="AA82" s="348">
        <v>48398</v>
      </c>
      <c r="AB82" s="344">
        <f t="shared" ref="AB82:AB115" si="20">V82+W82+X82-Y82-Z82</f>
        <v>32916</v>
      </c>
      <c r="AC82" s="344">
        <f t="shared" ref="AC82:AC115" si="21">X82-Y82-Z82</f>
        <v>4260</v>
      </c>
      <c r="AD82" s="352"/>
      <c r="AE82" s="356">
        <f t="shared" si="8"/>
        <v>57.866666666666667</v>
      </c>
      <c r="AF82" s="356">
        <f t="shared" si="5"/>
        <v>-27.133333333333336</v>
      </c>
      <c r="AG82" s="356">
        <f t="shared" si="5"/>
        <v>18.666666666666668</v>
      </c>
      <c r="AH82" s="356">
        <f t="shared" si="5"/>
        <v>9</v>
      </c>
      <c r="AI82" s="356">
        <f t="shared" si="15"/>
        <v>-1.2762565381231015</v>
      </c>
      <c r="AJ82" s="356">
        <f t="shared" si="15"/>
        <v>-1.7149892425981781</v>
      </c>
      <c r="AK82" s="356">
        <f t="shared" si="15"/>
        <v>0.69028205484051353</v>
      </c>
      <c r="AL82" s="356">
        <f t="shared" si="15"/>
        <v>-0.82775914557984354</v>
      </c>
      <c r="AM82" s="356">
        <f t="shared" si="10"/>
        <v>-1.7149892425981781</v>
      </c>
      <c r="AN82" s="356">
        <f t="shared" si="11"/>
        <v>0.43873270447507662</v>
      </c>
      <c r="AO82" s="356">
        <f t="shared" si="12"/>
        <v>-0.82775914557984354</v>
      </c>
      <c r="AP82" s="356">
        <f t="shared" si="13"/>
        <v>1.518041200420357</v>
      </c>
      <c r="AQ82" s="356">
        <f t="shared" si="4"/>
        <v>-1.3417698797343292</v>
      </c>
      <c r="AR82" s="356">
        <f t="shared" si="18"/>
        <v>-2.0590335634372678</v>
      </c>
      <c r="AS82" s="356">
        <f t="shared" si="18"/>
        <v>-7.9913606911447062</v>
      </c>
      <c r="AT82" s="356">
        <f t="shared" si="7"/>
        <v>0.92167820502126574</v>
      </c>
    </row>
    <row r="83" spans="3:46">
      <c r="C83" s="254"/>
      <c r="O83" s="350">
        <v>37087</v>
      </c>
      <c r="P83" s="351">
        <v>96.9</v>
      </c>
      <c r="Q83" s="351">
        <v>3.9</v>
      </c>
      <c r="R83" s="351">
        <v>-2</v>
      </c>
      <c r="S83" s="351">
        <v>31</v>
      </c>
      <c r="T83" s="353" t="str">
        <f t="shared" ca="1" si="19"/>
        <v/>
      </c>
      <c r="U83" s="354">
        <f t="shared" ref="U83:U116" si="22">DATE(YEAR($U82),MONTH($U82)+4,1-1)</f>
        <v>40816</v>
      </c>
      <c r="V83" s="348">
        <v>21771</v>
      </c>
      <c r="W83" s="348">
        <v>6759</v>
      </c>
      <c r="X83" s="348">
        <v>7105</v>
      </c>
      <c r="Y83" s="348">
        <v>849</v>
      </c>
      <c r="Z83" s="348">
        <v>2142</v>
      </c>
      <c r="AA83" s="348">
        <v>48687</v>
      </c>
      <c r="AB83" s="344">
        <f t="shared" si="20"/>
        <v>32644</v>
      </c>
      <c r="AC83" s="344">
        <f t="shared" si="21"/>
        <v>4114</v>
      </c>
      <c r="AD83" s="352"/>
      <c r="AE83" s="356">
        <f t="shared" si="8"/>
        <v>55</v>
      </c>
      <c r="AF83" s="356">
        <f t="shared" si="5"/>
        <v>-28.466666666666669</v>
      </c>
      <c r="AG83" s="356">
        <f t="shared" si="5"/>
        <v>7.333333333333333</v>
      </c>
      <c r="AH83" s="356">
        <f t="shared" si="5"/>
        <v>6.666666666666667</v>
      </c>
      <c r="AI83" s="356">
        <f t="shared" si="15"/>
        <v>-1.3978979290492974</v>
      </c>
      <c r="AJ83" s="356">
        <f t="shared" si="15"/>
        <v>-1.8113671933681894</v>
      </c>
      <c r="AK83" s="356">
        <f t="shared" si="15"/>
        <v>-0.54773222533360622</v>
      </c>
      <c r="AL83" s="356">
        <f t="shared" si="15"/>
        <v>-0.94689636573868941</v>
      </c>
      <c r="AM83" s="356">
        <f t="shared" si="10"/>
        <v>-1.8113671933681894</v>
      </c>
      <c r="AN83" s="356">
        <f t="shared" si="11"/>
        <v>0.41346926431889197</v>
      </c>
      <c r="AO83" s="356">
        <f t="shared" si="12"/>
        <v>-0.94689636573868941</v>
      </c>
      <c r="AP83" s="356">
        <f t="shared" si="13"/>
        <v>0.39916414040508319</v>
      </c>
      <c r="AQ83" s="356">
        <f t="shared" si="4"/>
        <v>-3.3473917869034437</v>
      </c>
      <c r="AR83" s="356">
        <f t="shared" si="18"/>
        <v>-2.7815831794627428</v>
      </c>
      <c r="AS83" s="356">
        <f t="shared" si="18"/>
        <v>-6.838768115942031</v>
      </c>
      <c r="AT83" s="356">
        <f t="shared" si="7"/>
        <v>-0.29693643512450763</v>
      </c>
    </row>
    <row r="84" spans="3:46">
      <c r="C84" s="254"/>
      <c r="O84" s="350">
        <v>37118</v>
      </c>
      <c r="P84" s="351">
        <v>84.2</v>
      </c>
      <c r="Q84" s="351">
        <v>-0.1</v>
      </c>
      <c r="R84" s="351">
        <v>10</v>
      </c>
      <c r="S84" s="351">
        <v>30</v>
      </c>
      <c r="T84" s="353" t="str">
        <f t="shared" ca="1" si="19"/>
        <v/>
      </c>
      <c r="U84" s="354">
        <f t="shared" si="22"/>
        <v>40908</v>
      </c>
      <c r="V84" s="348">
        <v>23522</v>
      </c>
      <c r="W84" s="348">
        <v>6733</v>
      </c>
      <c r="X84" s="348">
        <v>8298</v>
      </c>
      <c r="Y84" s="348">
        <v>1596</v>
      </c>
      <c r="Z84" s="348">
        <v>2216</v>
      </c>
      <c r="AA84" s="348">
        <v>47190</v>
      </c>
      <c r="AB84" s="344">
        <f t="shared" si="20"/>
        <v>34741</v>
      </c>
      <c r="AC84" s="344">
        <f t="shared" si="21"/>
        <v>4486</v>
      </c>
      <c r="AD84" s="352"/>
      <c r="AE84" s="356">
        <f t="shared" si="8"/>
        <v>57.666666666666664</v>
      </c>
      <c r="AF84" s="356">
        <f t="shared" si="5"/>
        <v>-23.133333333333336</v>
      </c>
      <c r="AG84" s="356">
        <f t="shared" si="5"/>
        <v>12.333333333333334</v>
      </c>
      <c r="AH84" s="356">
        <f t="shared" si="5"/>
        <v>8.6666666666666661</v>
      </c>
      <c r="AI84" s="356">
        <f t="shared" si="15"/>
        <v>-1.2847431467923709</v>
      </c>
      <c r="AJ84" s="356">
        <f t="shared" si="15"/>
        <v>-1.4258553902881441</v>
      </c>
      <c r="AK84" s="356">
        <f t="shared" si="15"/>
        <v>-1.5494546685533191E-3</v>
      </c>
      <c r="AL84" s="356">
        <f t="shared" si="15"/>
        <v>-0.84477874845967871</v>
      </c>
      <c r="AM84" s="356">
        <f t="shared" si="10"/>
        <v>-1.4258553902881441</v>
      </c>
      <c r="AN84" s="356">
        <f t="shared" si="11"/>
        <v>0.14111224349577323</v>
      </c>
      <c r="AO84" s="356">
        <f t="shared" si="12"/>
        <v>-0.84477874845967871</v>
      </c>
      <c r="AP84" s="356">
        <f t="shared" si="13"/>
        <v>0.84322929379112543</v>
      </c>
      <c r="AQ84" s="356">
        <f t="shared" si="4"/>
        <v>-1.3090542921876249</v>
      </c>
      <c r="AR84" s="356">
        <f t="shared" si="18"/>
        <v>-1.0312508902373025</v>
      </c>
      <c r="AS84" s="356">
        <f t="shared" si="18"/>
        <v>6.1272770286254996</v>
      </c>
      <c r="AT84" s="356">
        <f t="shared" si="7"/>
        <v>-0.17768752379743091</v>
      </c>
    </row>
    <row r="85" spans="3:46">
      <c r="O85" s="350">
        <v>37149</v>
      </c>
      <c r="P85" s="351">
        <v>82.9</v>
      </c>
      <c r="Q85" s="351">
        <v>1</v>
      </c>
      <c r="R85" s="351">
        <v>0</v>
      </c>
      <c r="S85" s="351">
        <v>23</v>
      </c>
      <c r="T85" s="353" t="str">
        <f>" "</f>
        <v xml:space="preserve"> </v>
      </c>
      <c r="U85" s="354">
        <f t="shared" si="22"/>
        <v>40999</v>
      </c>
      <c r="V85" s="348">
        <v>21563</v>
      </c>
      <c r="W85" s="348">
        <v>6587</v>
      </c>
      <c r="X85" s="348">
        <v>9406</v>
      </c>
      <c r="Y85" s="348">
        <v>2978</v>
      </c>
      <c r="Z85" s="348">
        <v>2258</v>
      </c>
      <c r="AA85" s="348">
        <v>47490</v>
      </c>
      <c r="AB85" s="344">
        <f t="shared" si="20"/>
        <v>32320</v>
      </c>
      <c r="AC85" s="344">
        <f t="shared" si="21"/>
        <v>4170</v>
      </c>
      <c r="AD85" s="352"/>
      <c r="AE85" s="356">
        <f t="shared" si="8"/>
        <v>58.066666666666663</v>
      </c>
      <c r="AF85" s="356">
        <f t="shared" si="5"/>
        <v>-26.666666666666668</v>
      </c>
      <c r="AG85" s="356">
        <f t="shared" si="5"/>
        <v>8.6666666666666661</v>
      </c>
      <c r="AH85" s="356">
        <f t="shared" si="5"/>
        <v>7</v>
      </c>
      <c r="AI85" s="356">
        <f t="shared" si="15"/>
        <v>-1.267769929453832</v>
      </c>
      <c r="AJ85" s="356">
        <f t="shared" si="15"/>
        <v>-1.681256959828674</v>
      </c>
      <c r="AK85" s="356">
        <f t="shared" si="15"/>
        <v>-0.40208348648959213</v>
      </c>
      <c r="AL85" s="356">
        <f t="shared" si="15"/>
        <v>-0.92987676285885423</v>
      </c>
      <c r="AM85" s="356">
        <f t="shared" si="10"/>
        <v>-1.681256959828674</v>
      </c>
      <c r="AN85" s="356">
        <f t="shared" si="11"/>
        <v>0.41348703037484191</v>
      </c>
      <c r="AO85" s="356">
        <f t="shared" si="12"/>
        <v>-0.92987676285885423</v>
      </c>
      <c r="AP85" s="356">
        <f t="shared" si="13"/>
        <v>0.5277932763692621</v>
      </c>
      <c r="AQ85" s="356">
        <f t="shared" ref="AQ85:AQ114" si="23">V85/V81*100-100</f>
        <v>-2.7247710560743457</v>
      </c>
      <c r="AR85" s="356">
        <f t="shared" si="18"/>
        <v>-2.9691674922693494</v>
      </c>
      <c r="AS85" s="356">
        <f t="shared" si="18"/>
        <v>-6.5650907461348851</v>
      </c>
      <c r="AT85" s="356">
        <f t="shared" si="7"/>
        <v>-0.50282840980516141</v>
      </c>
    </row>
    <row r="86" spans="3:46">
      <c r="O86" s="350">
        <v>37179</v>
      </c>
      <c r="P86" s="351">
        <v>76.3</v>
      </c>
      <c r="Q86" s="351">
        <v>-3</v>
      </c>
      <c r="R86" s="351">
        <v>-2</v>
      </c>
      <c r="S86" s="351">
        <v>19</v>
      </c>
      <c r="T86" s="353" t="str">
        <f t="shared" ca="1" si="19"/>
        <v/>
      </c>
      <c r="U86" s="354">
        <f t="shared" si="22"/>
        <v>41090</v>
      </c>
      <c r="V86" s="348">
        <v>21565</v>
      </c>
      <c r="W86" s="348">
        <v>6411</v>
      </c>
      <c r="X86" s="348">
        <v>11775</v>
      </c>
      <c r="Y86" s="348">
        <v>3195</v>
      </c>
      <c r="Z86" s="348">
        <v>4613</v>
      </c>
      <c r="AA86" s="348">
        <v>48309</v>
      </c>
      <c r="AB86" s="344">
        <f t="shared" si="20"/>
        <v>31943</v>
      </c>
      <c r="AC86" s="344">
        <f t="shared" si="21"/>
        <v>3967</v>
      </c>
      <c r="AD86" s="352"/>
      <c r="AE86" s="356">
        <f t="shared" si="8"/>
        <v>61.933333333333337</v>
      </c>
      <c r="AF86" s="356">
        <f t="shared" si="8"/>
        <v>-25.599999999999998</v>
      </c>
      <c r="AG86" s="356">
        <f t="shared" si="8"/>
        <v>10</v>
      </c>
      <c r="AH86" s="356">
        <f t="shared" si="8"/>
        <v>7</v>
      </c>
      <c r="AI86" s="356">
        <f t="shared" si="15"/>
        <v>-1.1036954951812883</v>
      </c>
      <c r="AJ86" s="356">
        <f t="shared" si="15"/>
        <v>-1.6041545992126647</v>
      </c>
      <c r="AK86" s="356">
        <f t="shared" si="15"/>
        <v>-0.256434747645578</v>
      </c>
      <c r="AL86" s="356">
        <f t="shared" si="15"/>
        <v>-0.92987676285885423</v>
      </c>
      <c r="AM86" s="356">
        <f t="shared" si="10"/>
        <v>-1.6041545992126647</v>
      </c>
      <c r="AN86" s="356">
        <f t="shared" si="11"/>
        <v>0.50045910403137639</v>
      </c>
      <c r="AO86" s="356">
        <f t="shared" si="12"/>
        <v>-0.92987676285885423</v>
      </c>
      <c r="AP86" s="356">
        <f t="shared" si="13"/>
        <v>0.67344201521327629</v>
      </c>
      <c r="AQ86" s="356">
        <f t="shared" si="23"/>
        <v>-1.9103934500795958</v>
      </c>
      <c r="AR86" s="356">
        <f t="shared" si="18"/>
        <v>-2.9560092356300913</v>
      </c>
      <c r="AS86" s="356">
        <f t="shared" si="18"/>
        <v>-6.8779342723004646</v>
      </c>
      <c r="AT86" s="356">
        <f t="shared" ref="AT86:AT113" si="24">AA86/AA82*100-100</f>
        <v>-0.18389189635935566</v>
      </c>
    </row>
    <row r="87" spans="3:46">
      <c r="O87" s="350">
        <v>37210</v>
      </c>
      <c r="P87" s="351">
        <v>79.400000000000006</v>
      </c>
      <c r="Q87" s="351">
        <v>0</v>
      </c>
      <c r="R87" s="351">
        <v>-10</v>
      </c>
      <c r="S87" s="351">
        <v>12</v>
      </c>
      <c r="T87" s="353" t="str">
        <f t="shared" ca="1" si="19"/>
        <v/>
      </c>
      <c r="U87" s="354">
        <f t="shared" si="22"/>
        <v>41182</v>
      </c>
      <c r="V87" s="348">
        <v>22075</v>
      </c>
      <c r="W87" s="348">
        <v>6488</v>
      </c>
      <c r="X87" s="348">
        <v>8262</v>
      </c>
      <c r="Y87" s="348">
        <v>1689</v>
      </c>
      <c r="Z87" s="348">
        <v>2345</v>
      </c>
      <c r="AA87" s="348">
        <v>48832</v>
      </c>
      <c r="AB87" s="344">
        <f t="shared" si="20"/>
        <v>32791</v>
      </c>
      <c r="AC87" s="344">
        <f t="shared" si="21"/>
        <v>4228</v>
      </c>
      <c r="AD87" s="352"/>
      <c r="AE87" s="356">
        <f t="shared" ref="AE87:AH115" si="25">SUMIFS(P:P,$O:$O,"&lt;="&amp;$U87,$O:$O,"&gt;"&amp;DATE(YEAR($U87),MONTH($U87)-2,1-1))/COUNTIFS(P:P,"&lt;&gt;"&amp;"",$O:$O,"&lt;="&amp;$U87,$O:$O,"&gt;"&amp;DATE(YEAR($U87),MONTH($U87)-2,1-1))</f>
        <v>65.966666666666654</v>
      </c>
      <c r="AF87" s="356">
        <f t="shared" si="25"/>
        <v>-20.8</v>
      </c>
      <c r="AG87" s="356">
        <f t="shared" si="25"/>
        <v>12</v>
      </c>
      <c r="AH87" s="356">
        <f t="shared" si="25"/>
        <v>12</v>
      </c>
      <c r="AI87" s="356">
        <f t="shared" si="15"/>
        <v>-0.93254888701768779</v>
      </c>
      <c r="AJ87" s="356">
        <f t="shared" si="15"/>
        <v>-1.2571939764406241</v>
      </c>
      <c r="AK87" s="356">
        <f t="shared" si="15"/>
        <v>-3.7961639379556898E-2</v>
      </c>
      <c r="AL87" s="356">
        <f t="shared" si="15"/>
        <v>-0.67458271966132732</v>
      </c>
      <c r="AM87" s="356">
        <f t="shared" ref="AM87:AM115" si="26">MIN(AI87:AJ87)</f>
        <v>-1.2571939764406241</v>
      </c>
      <c r="AN87" s="356">
        <f t="shared" ref="AN87:AN115" si="27">MAX(AI87:AJ87)-AM87</f>
        <v>0.32464508942293635</v>
      </c>
      <c r="AO87" s="356">
        <f t="shared" ref="AO87:AO115" si="28">MIN(AK87:AL87)</f>
        <v>-0.67458271966132732</v>
      </c>
      <c r="AP87" s="356">
        <f t="shared" ref="AP87:AP115" si="29">MAX(AK87:AL87)-AO87</f>
        <v>0.63662108028177045</v>
      </c>
      <c r="AQ87" s="356">
        <f t="shared" si="23"/>
        <v>1.3963529465803219</v>
      </c>
      <c r="AR87" s="356">
        <f t="shared" si="18"/>
        <v>0.45031246170812267</v>
      </c>
      <c r="AS87" s="356">
        <f t="shared" si="18"/>
        <v>2.7710257656781749</v>
      </c>
      <c r="AT87" s="356">
        <f t="shared" si="24"/>
        <v>0.29782077351244141</v>
      </c>
    </row>
    <row r="88" spans="3:46">
      <c r="O88" s="350">
        <v>37240</v>
      </c>
      <c r="P88" s="351">
        <v>87.7</v>
      </c>
      <c r="Q88" s="351">
        <v>1.4</v>
      </c>
      <c r="R88" s="351">
        <v>-5</v>
      </c>
      <c r="S88" s="351">
        <v>11</v>
      </c>
      <c r="T88" s="353" t="str">
        <f t="shared" ca="1" si="19"/>
        <v/>
      </c>
      <c r="U88" s="354">
        <f t="shared" si="22"/>
        <v>41274</v>
      </c>
      <c r="V88" s="348">
        <v>23694</v>
      </c>
      <c r="W88" s="348">
        <v>6345</v>
      </c>
      <c r="X88" s="348">
        <v>8690</v>
      </c>
      <c r="Y88" s="348">
        <v>1521</v>
      </c>
      <c r="Z88" s="348">
        <v>2645</v>
      </c>
      <c r="AA88" s="348">
        <v>47807</v>
      </c>
      <c r="AB88" s="344">
        <f t="shared" si="20"/>
        <v>34563</v>
      </c>
      <c r="AC88" s="344">
        <f t="shared" si="21"/>
        <v>4524</v>
      </c>
      <c r="AD88" s="352"/>
      <c r="AE88" s="356">
        <f t="shared" si="25"/>
        <v>58.166666666666664</v>
      </c>
      <c r="AF88" s="356">
        <f t="shared" si="25"/>
        <v>-23.866666666666664</v>
      </c>
      <c r="AG88" s="356">
        <f t="shared" si="25"/>
        <v>11.333333333333334</v>
      </c>
      <c r="AH88" s="356">
        <f t="shared" si="25"/>
        <v>16.333333333333332</v>
      </c>
      <c r="AI88" s="356">
        <f t="shared" si="15"/>
        <v>-1.2635266251191972</v>
      </c>
      <c r="AJ88" s="356">
        <f t="shared" si="15"/>
        <v>-1.4788632632116498</v>
      </c>
      <c r="AK88" s="356">
        <f t="shared" si="15"/>
        <v>-0.11078600880156388</v>
      </c>
      <c r="AL88" s="356">
        <f t="shared" si="15"/>
        <v>-0.45332788222347065</v>
      </c>
      <c r="AM88" s="356">
        <f t="shared" si="26"/>
        <v>-1.4788632632116498</v>
      </c>
      <c r="AN88" s="356">
        <f t="shared" si="27"/>
        <v>0.21533663809245263</v>
      </c>
      <c r="AO88" s="356">
        <f t="shared" si="28"/>
        <v>-0.45332788222347065</v>
      </c>
      <c r="AP88" s="356">
        <f t="shared" si="29"/>
        <v>0.34254187342190678</v>
      </c>
      <c r="AQ88" s="356">
        <f t="shared" si="23"/>
        <v>0.73123033755632605</v>
      </c>
      <c r="AR88" s="356">
        <f t="shared" si="18"/>
        <v>-0.51236291413603396</v>
      </c>
      <c r="AS88" s="356">
        <f t="shared" si="18"/>
        <v>0.8470798038341627</v>
      </c>
      <c r="AT88" s="356">
        <f t="shared" si="24"/>
        <v>1.3074803983894867</v>
      </c>
    </row>
    <row r="89" spans="3:46">
      <c r="O89" s="350">
        <v>37271</v>
      </c>
      <c r="P89" s="351">
        <v>91.7</v>
      </c>
      <c r="Q89" s="351">
        <v>3.1</v>
      </c>
      <c r="R89" s="351">
        <v>5</v>
      </c>
      <c r="S89" s="351">
        <v>12</v>
      </c>
      <c r="T89" s="353">
        <f t="shared" ca="1" si="19"/>
        <v>2013</v>
      </c>
      <c r="U89" s="354">
        <f t="shared" si="22"/>
        <v>41364</v>
      </c>
      <c r="V89" s="348">
        <v>21514</v>
      </c>
      <c r="W89" s="348">
        <v>6290</v>
      </c>
      <c r="X89" s="348">
        <v>8999</v>
      </c>
      <c r="Y89" s="348">
        <v>2528</v>
      </c>
      <c r="Z89" s="348">
        <v>2117</v>
      </c>
      <c r="AA89" s="348">
        <v>46753</v>
      </c>
      <c r="AB89" s="344">
        <f t="shared" si="20"/>
        <v>32158</v>
      </c>
      <c r="AC89" s="344">
        <f t="shared" si="21"/>
        <v>4354</v>
      </c>
      <c r="AD89" s="352"/>
      <c r="AE89" s="356">
        <f t="shared" si="25"/>
        <v>61.199999999999996</v>
      </c>
      <c r="AF89" s="356">
        <f t="shared" si="25"/>
        <v>-23.933333333333334</v>
      </c>
      <c r="AG89" s="356">
        <f t="shared" si="25"/>
        <v>9.6666666666666661</v>
      </c>
      <c r="AH89" s="356">
        <f t="shared" si="25"/>
        <v>17</v>
      </c>
      <c r="AI89" s="356">
        <f t="shared" si="15"/>
        <v>-1.1348130603019435</v>
      </c>
      <c r="AJ89" s="356">
        <f t="shared" si="15"/>
        <v>-1.4836821607501507</v>
      </c>
      <c r="AK89" s="356">
        <f t="shared" si="15"/>
        <v>-0.2928469323565816</v>
      </c>
      <c r="AL89" s="356">
        <f t="shared" si="15"/>
        <v>-0.4192886764638003</v>
      </c>
      <c r="AM89" s="356">
        <f t="shared" si="26"/>
        <v>-1.4836821607501507</v>
      </c>
      <c r="AN89" s="356">
        <f t="shared" si="27"/>
        <v>0.34886910044820718</v>
      </c>
      <c r="AO89" s="356">
        <f t="shared" si="28"/>
        <v>-0.4192886764638003</v>
      </c>
      <c r="AP89" s="356">
        <f t="shared" si="29"/>
        <v>0.1264417441072187</v>
      </c>
      <c r="AQ89" s="356">
        <f t="shared" si="23"/>
        <v>-0.22724110745258486</v>
      </c>
      <c r="AR89" s="356">
        <f t="shared" si="18"/>
        <v>-0.50123762376237835</v>
      </c>
      <c r="AS89" s="356">
        <f t="shared" si="18"/>
        <v>4.4124700239808163</v>
      </c>
      <c r="AT89" s="356">
        <f t="shared" si="24"/>
        <v>-1.5519056643504001</v>
      </c>
    </row>
    <row r="90" spans="3:46">
      <c r="O90" s="350">
        <v>37302</v>
      </c>
      <c r="P90" s="351">
        <v>88</v>
      </c>
      <c r="Q90" s="351">
        <v>2.9</v>
      </c>
      <c r="R90" s="351">
        <v>2</v>
      </c>
      <c r="S90" s="351">
        <v>15</v>
      </c>
      <c r="T90" s="353" t="str">
        <f t="shared" ca="1" si="19"/>
        <v/>
      </c>
      <c r="U90" s="354">
        <f t="shared" si="22"/>
        <v>41455</v>
      </c>
      <c r="V90" s="348">
        <v>21466</v>
      </c>
      <c r="W90" s="348">
        <v>6268</v>
      </c>
      <c r="X90" s="348">
        <v>8560</v>
      </c>
      <c r="Y90" s="348">
        <v>1721</v>
      </c>
      <c r="Z90" s="348">
        <v>2371</v>
      </c>
      <c r="AA90" s="348">
        <v>48144</v>
      </c>
      <c r="AB90" s="344">
        <f t="shared" si="20"/>
        <v>32202</v>
      </c>
      <c r="AC90" s="344">
        <f t="shared" si="21"/>
        <v>4468</v>
      </c>
      <c r="AD90" s="352"/>
      <c r="AE90" s="356">
        <f t="shared" si="25"/>
        <v>63.566666666666663</v>
      </c>
      <c r="AF90" s="356">
        <f t="shared" si="25"/>
        <v>-26.333333333333332</v>
      </c>
      <c r="AG90" s="356">
        <f t="shared" si="25"/>
        <v>8.3333333333333339</v>
      </c>
      <c r="AH90" s="356">
        <f t="shared" si="25"/>
        <v>15.299999999999999</v>
      </c>
      <c r="AI90" s="356">
        <f t="shared" si="15"/>
        <v>-1.0343881910489212</v>
      </c>
      <c r="AJ90" s="356">
        <f t="shared" si="15"/>
        <v>-1.6571624721361708</v>
      </c>
      <c r="AK90" s="356">
        <f t="shared" si="15"/>
        <v>-0.43849567120059552</v>
      </c>
      <c r="AL90" s="356">
        <f t="shared" si="15"/>
        <v>-0.50608865115095958</v>
      </c>
      <c r="AM90" s="356">
        <f t="shared" si="26"/>
        <v>-1.6571624721361708</v>
      </c>
      <c r="AN90" s="356">
        <f t="shared" si="27"/>
        <v>0.62277428108724964</v>
      </c>
      <c r="AO90" s="356">
        <f t="shared" si="28"/>
        <v>-0.50608865115095958</v>
      </c>
      <c r="AP90" s="356">
        <f t="shared" si="29"/>
        <v>6.7592979950364063E-2</v>
      </c>
      <c r="AQ90" s="356">
        <f t="shared" si="23"/>
        <v>-0.45907720843960931</v>
      </c>
      <c r="AR90" s="356">
        <f t="shared" ref="AR90:AS105" si="30">AB90/AB86*100-100</f>
        <v>0.81081927182793834</v>
      </c>
      <c r="AS90" s="356">
        <f t="shared" si="30"/>
        <v>12.62919082430048</v>
      </c>
      <c r="AT90" s="356">
        <f t="shared" si="24"/>
        <v>-0.34155126373967448</v>
      </c>
    </row>
    <row r="91" spans="3:46">
      <c r="O91" s="350">
        <v>37330</v>
      </c>
      <c r="P91" s="351">
        <v>83.1</v>
      </c>
      <c r="Q91" s="351">
        <v>2.2000000000000002</v>
      </c>
      <c r="R91" s="351">
        <v>5</v>
      </c>
      <c r="S91" s="351">
        <v>23</v>
      </c>
      <c r="T91" s="353" t="str">
        <f t="shared" ca="1" si="19"/>
        <v/>
      </c>
      <c r="U91" s="354">
        <f t="shared" si="22"/>
        <v>41547</v>
      </c>
      <c r="V91" s="348">
        <v>22042</v>
      </c>
      <c r="W91" s="348">
        <v>6708</v>
      </c>
      <c r="X91" s="348">
        <v>9292</v>
      </c>
      <c r="Y91" s="348">
        <v>1163</v>
      </c>
      <c r="Z91" s="348">
        <v>2781</v>
      </c>
      <c r="AA91" s="348">
        <v>51035</v>
      </c>
      <c r="AB91" s="344">
        <f t="shared" si="20"/>
        <v>34098</v>
      </c>
      <c r="AC91" s="344">
        <f t="shared" si="21"/>
        <v>5348</v>
      </c>
      <c r="AD91" s="352"/>
      <c r="AE91" s="356">
        <f t="shared" si="25"/>
        <v>69.36666666666666</v>
      </c>
      <c r="AF91" s="356">
        <f t="shared" si="25"/>
        <v>-21.700000000000003</v>
      </c>
      <c r="AG91" s="356">
        <f t="shared" si="25"/>
        <v>13</v>
      </c>
      <c r="AH91" s="356">
        <f t="shared" si="25"/>
        <v>22.599999999999998</v>
      </c>
      <c r="AI91" s="356">
        <f t="shared" si="15"/>
        <v>-0.78827653964010624</v>
      </c>
      <c r="AJ91" s="356">
        <f t="shared" si="15"/>
        <v>-1.3222490932103819</v>
      </c>
      <c r="AK91" s="356">
        <f t="shared" si="15"/>
        <v>7.1274914753453655E-2</v>
      </c>
      <c r="AL91" s="356">
        <f t="shared" si="15"/>
        <v>-0.13335934808257019</v>
      </c>
      <c r="AM91" s="356">
        <f t="shared" si="26"/>
        <v>-1.3222490932103819</v>
      </c>
      <c r="AN91" s="356">
        <f t="shared" si="27"/>
        <v>0.53397255357027562</v>
      </c>
      <c r="AO91" s="356">
        <f t="shared" si="28"/>
        <v>-0.13335934808257019</v>
      </c>
      <c r="AP91" s="356">
        <f t="shared" si="29"/>
        <v>0.20463426283602384</v>
      </c>
      <c r="AQ91" s="356">
        <f t="shared" si="23"/>
        <v>-0.14949037372593921</v>
      </c>
      <c r="AR91" s="356">
        <f t="shared" si="30"/>
        <v>3.9858497758531257</v>
      </c>
      <c r="AS91" s="356">
        <f t="shared" si="30"/>
        <v>26.490066225165563</v>
      </c>
      <c r="AT91" s="356">
        <f t="shared" si="24"/>
        <v>4.511385976408917</v>
      </c>
    </row>
    <row r="92" spans="3:46">
      <c r="O92" s="350">
        <v>37361</v>
      </c>
      <c r="P92" s="351">
        <v>91.7</v>
      </c>
      <c r="Q92" s="351">
        <v>4.9000000000000004</v>
      </c>
      <c r="R92" s="351">
        <v>6</v>
      </c>
      <c r="S92" s="351">
        <v>20</v>
      </c>
      <c r="T92" s="353" t="str">
        <f t="shared" ca="1" si="19"/>
        <v/>
      </c>
      <c r="U92" s="354">
        <f t="shared" si="22"/>
        <v>41639</v>
      </c>
      <c r="V92" s="348">
        <v>23761</v>
      </c>
      <c r="W92" s="348">
        <v>6665</v>
      </c>
      <c r="X92" s="348">
        <v>9826</v>
      </c>
      <c r="Y92" s="348">
        <v>968</v>
      </c>
      <c r="Z92" s="348">
        <v>2888</v>
      </c>
      <c r="AA92" s="348">
        <v>49108</v>
      </c>
      <c r="AB92" s="344">
        <f t="shared" si="20"/>
        <v>36396</v>
      </c>
      <c r="AC92" s="344">
        <f t="shared" si="21"/>
        <v>5970</v>
      </c>
      <c r="AD92" s="352"/>
      <c r="AE92" s="356">
        <f t="shared" si="25"/>
        <v>75.666666666666671</v>
      </c>
      <c r="AF92" s="356">
        <f t="shared" si="25"/>
        <v>-13.1</v>
      </c>
      <c r="AG92" s="356">
        <f t="shared" si="25"/>
        <v>15</v>
      </c>
      <c r="AH92" s="356">
        <f t="shared" si="25"/>
        <v>36.06666666666667</v>
      </c>
      <c r="AI92" s="356">
        <f t="shared" si="15"/>
        <v>-0.52094836655811705</v>
      </c>
      <c r="AJ92" s="356">
        <f t="shared" si="15"/>
        <v>-0.70061131074380845</v>
      </c>
      <c r="AK92" s="356">
        <f t="shared" si="15"/>
        <v>0.28974802301947478</v>
      </c>
      <c r="AL92" s="356">
        <f t="shared" si="15"/>
        <v>0.55423260826276943</v>
      </c>
      <c r="AM92" s="356">
        <f t="shared" si="26"/>
        <v>-0.70061131074380845</v>
      </c>
      <c r="AN92" s="356">
        <f t="shared" si="27"/>
        <v>0.1796629441856914</v>
      </c>
      <c r="AO92" s="356">
        <f t="shared" si="28"/>
        <v>0.28974802301947478</v>
      </c>
      <c r="AP92" s="356">
        <f t="shared" si="29"/>
        <v>0.26448458524329466</v>
      </c>
      <c r="AQ92" s="356">
        <f t="shared" si="23"/>
        <v>0.28277200979150052</v>
      </c>
      <c r="AR92" s="356">
        <f t="shared" si="30"/>
        <v>5.3033590834129001</v>
      </c>
      <c r="AS92" s="356">
        <f t="shared" si="30"/>
        <v>31.962864721485431</v>
      </c>
      <c r="AT92" s="356">
        <f t="shared" si="24"/>
        <v>2.721358796828909</v>
      </c>
    </row>
    <row r="93" spans="3:46">
      <c r="O93" s="350">
        <v>37391</v>
      </c>
      <c r="P93" s="351">
        <v>92.4</v>
      </c>
      <c r="Q93" s="351">
        <v>4.0999999999999996</v>
      </c>
      <c r="R93" s="351">
        <v>6</v>
      </c>
      <c r="S93" s="351">
        <v>26</v>
      </c>
      <c r="T93" s="353" t="str">
        <f>" "</f>
        <v xml:space="preserve"> </v>
      </c>
      <c r="U93" s="354">
        <f t="shared" si="22"/>
        <v>41729</v>
      </c>
      <c r="V93" s="348">
        <v>21826</v>
      </c>
      <c r="W93" s="348">
        <v>6826</v>
      </c>
      <c r="X93" s="348">
        <v>10355</v>
      </c>
      <c r="Y93" s="348">
        <v>1924</v>
      </c>
      <c r="Z93" s="348">
        <v>2955</v>
      </c>
      <c r="AA93" s="348">
        <v>50655</v>
      </c>
      <c r="AB93" s="344">
        <f t="shared" si="20"/>
        <v>34128</v>
      </c>
      <c r="AC93" s="344">
        <f t="shared" si="21"/>
        <v>5476</v>
      </c>
      <c r="AD93" s="352"/>
      <c r="AE93" s="356">
        <f t="shared" si="25"/>
        <v>84.399999999999991</v>
      </c>
      <c r="AF93" s="356">
        <f t="shared" si="25"/>
        <v>-9.1333333333333329</v>
      </c>
      <c r="AG93" s="356">
        <f t="shared" si="25"/>
        <v>16</v>
      </c>
      <c r="AH93" s="356">
        <f t="shared" si="25"/>
        <v>40.366666666666667</v>
      </c>
      <c r="AI93" s="356">
        <f t="shared" si="15"/>
        <v>-0.15036645466668344</v>
      </c>
      <c r="AJ93" s="356">
        <f t="shared" si="15"/>
        <v>-0.41388690720302473</v>
      </c>
      <c r="AK93" s="356">
        <f t="shared" si="15"/>
        <v>0.39898457715248531</v>
      </c>
      <c r="AL93" s="356">
        <f t="shared" si="15"/>
        <v>0.77378548541264258</v>
      </c>
      <c r="AM93" s="356">
        <f t="shared" si="26"/>
        <v>-0.41388690720302473</v>
      </c>
      <c r="AN93" s="356">
        <f t="shared" si="27"/>
        <v>0.26352045253634127</v>
      </c>
      <c r="AO93" s="356">
        <f t="shared" si="28"/>
        <v>0.39898457715248531</v>
      </c>
      <c r="AP93" s="356">
        <f t="shared" si="29"/>
        <v>0.37480090826015727</v>
      </c>
      <c r="AQ93" s="356">
        <f t="shared" si="23"/>
        <v>1.4502184623965633</v>
      </c>
      <c r="AR93" s="356">
        <f t="shared" si="30"/>
        <v>6.1260028608744364</v>
      </c>
      <c r="AS93" s="356">
        <f t="shared" si="30"/>
        <v>25.769407441433174</v>
      </c>
      <c r="AT93" s="356">
        <f t="shared" si="24"/>
        <v>8.3459884927170407</v>
      </c>
    </row>
    <row r="94" spans="3:46">
      <c r="O94" s="350">
        <v>37422</v>
      </c>
      <c r="P94" s="351">
        <v>89</v>
      </c>
      <c r="Q94" s="351">
        <v>2.6</v>
      </c>
      <c r="R94" s="351">
        <v>0</v>
      </c>
      <c r="S94" s="351">
        <v>25</v>
      </c>
      <c r="T94" s="353" t="str">
        <f t="shared" ca="1" si="19"/>
        <v/>
      </c>
      <c r="U94" s="354">
        <f t="shared" si="22"/>
        <v>41820</v>
      </c>
      <c r="V94" s="348">
        <v>22002</v>
      </c>
      <c r="W94" s="348">
        <v>6965</v>
      </c>
      <c r="X94" s="348">
        <v>10047</v>
      </c>
      <c r="Y94" s="348">
        <v>1844</v>
      </c>
      <c r="Z94" s="348">
        <v>3203</v>
      </c>
      <c r="AA94" s="348">
        <v>52341</v>
      </c>
      <c r="AB94" s="344">
        <f t="shared" si="20"/>
        <v>33967</v>
      </c>
      <c r="AC94" s="344">
        <f t="shared" si="21"/>
        <v>5000</v>
      </c>
      <c r="AD94" s="352"/>
      <c r="AE94" s="356">
        <f t="shared" si="25"/>
        <v>82.566666666666677</v>
      </c>
      <c r="AF94" s="356">
        <f t="shared" si="25"/>
        <v>-11.066666666666668</v>
      </c>
      <c r="AG94" s="356">
        <f t="shared" si="25"/>
        <v>18.333333333333332</v>
      </c>
      <c r="AH94" s="356">
        <f t="shared" si="25"/>
        <v>41.133333333333333</v>
      </c>
      <c r="AI94" s="356">
        <f t="shared" si="15"/>
        <v>-0.22816036746831958</v>
      </c>
      <c r="AJ94" s="356">
        <f t="shared" si="15"/>
        <v>-0.55363493581954126</v>
      </c>
      <c r="AK94" s="356">
        <f t="shared" si="15"/>
        <v>0.65386987012950981</v>
      </c>
      <c r="AL94" s="356">
        <f t="shared" si="15"/>
        <v>0.81293057203626329</v>
      </c>
      <c r="AM94" s="356">
        <f t="shared" si="26"/>
        <v>-0.55363493581954126</v>
      </c>
      <c r="AN94" s="356">
        <f t="shared" si="27"/>
        <v>0.32547456835122168</v>
      </c>
      <c r="AO94" s="356">
        <f t="shared" si="28"/>
        <v>0.65386987012950981</v>
      </c>
      <c r="AP94" s="356">
        <f t="shared" si="29"/>
        <v>0.15906070190675348</v>
      </c>
      <c r="AQ94" s="356">
        <f t="shared" si="23"/>
        <v>2.4969719556507926</v>
      </c>
      <c r="AR94" s="356">
        <f t="shared" si="30"/>
        <v>5.481026023228381</v>
      </c>
      <c r="AS94" s="356">
        <f t="shared" si="30"/>
        <v>11.90689346463742</v>
      </c>
      <c r="AT94" s="356">
        <f t="shared" si="24"/>
        <v>8.7175972083748832</v>
      </c>
    </row>
    <row r="95" spans="3:46">
      <c r="O95" s="350">
        <v>37452</v>
      </c>
      <c r="P95" s="351">
        <v>78.3</v>
      </c>
      <c r="Q95" s="351">
        <v>-0.8</v>
      </c>
      <c r="R95" s="351">
        <v>1</v>
      </c>
      <c r="S95" s="351">
        <v>21</v>
      </c>
      <c r="T95" s="353" t="str">
        <f t="shared" ca="1" si="19"/>
        <v/>
      </c>
      <c r="U95" s="354">
        <f t="shared" si="22"/>
        <v>41912</v>
      </c>
      <c r="V95" s="348">
        <v>22575</v>
      </c>
      <c r="W95" s="348">
        <v>6719</v>
      </c>
      <c r="X95" s="348">
        <v>11113</v>
      </c>
      <c r="Y95" s="348">
        <v>1990</v>
      </c>
      <c r="Z95" s="348">
        <v>2945</v>
      </c>
      <c r="AA95" s="348">
        <v>54974</v>
      </c>
      <c r="AB95" s="344">
        <f t="shared" si="20"/>
        <v>35472</v>
      </c>
      <c r="AC95" s="344">
        <f t="shared" si="21"/>
        <v>6178</v>
      </c>
      <c r="AD95" s="352"/>
      <c r="AE95" s="356">
        <f t="shared" si="25"/>
        <v>89.766666666666666</v>
      </c>
      <c r="AF95" s="356">
        <f t="shared" si="25"/>
        <v>-6.6000000000000005</v>
      </c>
      <c r="AG95" s="356">
        <f t="shared" si="25"/>
        <v>22</v>
      </c>
      <c r="AH95" s="356">
        <f t="shared" si="25"/>
        <v>44.266666666666673</v>
      </c>
      <c r="AI95" s="356">
        <f t="shared" si="15"/>
        <v>7.73575446253814E-2</v>
      </c>
      <c r="AJ95" s="356">
        <f t="shared" si="15"/>
        <v>-0.23076880074000322</v>
      </c>
      <c r="AK95" s="356">
        <f t="shared" si="15"/>
        <v>1.0544039019505487</v>
      </c>
      <c r="AL95" s="356">
        <f t="shared" si="15"/>
        <v>0.97291483910671384</v>
      </c>
      <c r="AM95" s="356">
        <f t="shared" si="26"/>
        <v>-0.23076880074000322</v>
      </c>
      <c r="AN95" s="356">
        <f t="shared" si="27"/>
        <v>0.30812634536538464</v>
      </c>
      <c r="AO95" s="356">
        <f t="shared" si="28"/>
        <v>0.97291483910671384</v>
      </c>
      <c r="AP95" s="356">
        <f t="shared" si="29"/>
        <v>8.1489062843834836E-2</v>
      </c>
      <c r="AQ95" s="356">
        <f t="shared" si="23"/>
        <v>2.4181108792305679</v>
      </c>
      <c r="AR95" s="356">
        <f t="shared" si="30"/>
        <v>4.0295618511349716</v>
      </c>
      <c r="AS95" s="356">
        <f t="shared" si="30"/>
        <v>15.519820493642484</v>
      </c>
      <c r="AT95" s="356">
        <f t="shared" si="24"/>
        <v>7.7182325854805498</v>
      </c>
    </row>
    <row r="96" spans="3:46">
      <c r="O96" s="350">
        <v>37483</v>
      </c>
      <c r="P96" s="351">
        <v>73.3</v>
      </c>
      <c r="Q96" s="351">
        <v>-2.6</v>
      </c>
      <c r="R96" s="351">
        <v>6</v>
      </c>
      <c r="S96" s="351">
        <v>7</v>
      </c>
      <c r="T96" s="353" t="str">
        <f t="shared" ca="1" si="19"/>
        <v/>
      </c>
      <c r="U96" s="354">
        <f t="shared" si="22"/>
        <v>42004</v>
      </c>
      <c r="V96" s="348">
        <v>24525</v>
      </c>
      <c r="W96" s="348">
        <v>6563</v>
      </c>
      <c r="X96" s="348">
        <v>11931</v>
      </c>
      <c r="Y96" s="348">
        <v>2249</v>
      </c>
      <c r="Z96" s="348">
        <v>3498</v>
      </c>
      <c r="AA96" s="348">
        <v>53759</v>
      </c>
      <c r="AB96" s="344">
        <f t="shared" si="20"/>
        <v>37272</v>
      </c>
      <c r="AC96" s="344">
        <f t="shared" si="21"/>
        <v>6184</v>
      </c>
      <c r="AD96" s="352"/>
      <c r="AE96" s="356">
        <f t="shared" si="25"/>
        <v>87.100000000000009</v>
      </c>
      <c r="AF96" s="356">
        <f t="shared" si="25"/>
        <v>-3.3333333333333335</v>
      </c>
      <c r="AG96" s="356">
        <f t="shared" si="25"/>
        <v>23.666666666666668</v>
      </c>
      <c r="AH96" s="356">
        <f t="shared" si="25"/>
        <v>47.5</v>
      </c>
      <c r="AI96" s="356">
        <f t="shared" si="15"/>
        <v>-3.5797237631544659E-2</v>
      </c>
      <c r="AJ96" s="356">
        <f t="shared" si="15"/>
        <v>5.3571786465245802E-3</v>
      </c>
      <c r="AK96" s="356">
        <f t="shared" si="15"/>
        <v>1.2364648255055664</v>
      </c>
      <c r="AL96" s="356">
        <f t="shared" si="15"/>
        <v>1.1380049870411144</v>
      </c>
      <c r="AM96" s="356">
        <f t="shared" si="26"/>
        <v>-3.5797237631544659E-2</v>
      </c>
      <c r="AN96" s="356">
        <f t="shared" si="27"/>
        <v>4.115441627806924E-2</v>
      </c>
      <c r="AO96" s="356">
        <f t="shared" si="28"/>
        <v>1.1380049870411144</v>
      </c>
      <c r="AP96" s="356">
        <f t="shared" si="29"/>
        <v>9.8459838464451943E-2</v>
      </c>
      <c r="AQ96" s="356">
        <f t="shared" si="23"/>
        <v>3.2153528891881678</v>
      </c>
      <c r="AR96" s="356">
        <f t="shared" si="30"/>
        <v>2.4068578964721468</v>
      </c>
      <c r="AS96" s="356">
        <f t="shared" si="30"/>
        <v>3.5845896147403806</v>
      </c>
      <c r="AT96" s="356">
        <f t="shared" si="24"/>
        <v>9.470961961391211</v>
      </c>
    </row>
    <row r="97" spans="15:46">
      <c r="O97" s="350">
        <v>37514</v>
      </c>
      <c r="P97" s="351">
        <v>70.3</v>
      </c>
      <c r="Q97" s="351">
        <v>-2.2999999999999998</v>
      </c>
      <c r="R97" s="351">
        <v>13</v>
      </c>
      <c r="S97" s="351">
        <v>10</v>
      </c>
      <c r="T97" s="353">
        <f t="shared" ca="1" si="19"/>
        <v>2015</v>
      </c>
      <c r="U97" s="354">
        <f t="shared" si="22"/>
        <v>42094</v>
      </c>
      <c r="V97" s="348">
        <v>22608</v>
      </c>
      <c r="W97" s="348">
        <v>6944</v>
      </c>
      <c r="X97" s="348">
        <v>12751</v>
      </c>
      <c r="Y97" s="348">
        <v>1470</v>
      </c>
      <c r="Z97" s="348">
        <v>5178</v>
      </c>
      <c r="AA97" s="348">
        <v>65471</v>
      </c>
      <c r="AB97" s="344">
        <f t="shared" si="20"/>
        <v>35655</v>
      </c>
      <c r="AC97" s="344">
        <f t="shared" si="21"/>
        <v>6103</v>
      </c>
      <c r="AD97" s="352"/>
      <c r="AE97" s="356">
        <f t="shared" si="25"/>
        <v>98.333333333333329</v>
      </c>
      <c r="AF97" s="356">
        <f t="shared" si="25"/>
        <v>2.8000000000000003</v>
      </c>
      <c r="AG97" s="356">
        <f t="shared" si="25"/>
        <v>21.666666666666668</v>
      </c>
      <c r="AH97" s="356">
        <f t="shared" si="25"/>
        <v>49.833333333333336</v>
      </c>
      <c r="AI97" s="356">
        <f t="shared" si="15"/>
        <v>0.44086728262575753</v>
      </c>
      <c r="AJ97" s="356">
        <f t="shared" si="15"/>
        <v>0.44869575218857677</v>
      </c>
      <c r="AK97" s="356">
        <f t="shared" si="15"/>
        <v>1.0179917172395452</v>
      </c>
      <c r="AL97" s="356">
        <f t="shared" si="15"/>
        <v>1.2571422071999603</v>
      </c>
      <c r="AM97" s="356">
        <f t="shared" si="26"/>
        <v>0.44086728262575753</v>
      </c>
      <c r="AN97" s="356">
        <f t="shared" si="27"/>
        <v>7.8284695628192402E-3</v>
      </c>
      <c r="AO97" s="356">
        <f t="shared" si="28"/>
        <v>1.0179917172395452</v>
      </c>
      <c r="AP97" s="356">
        <f t="shared" si="29"/>
        <v>0.2391504899604151</v>
      </c>
      <c r="AQ97" s="356">
        <f t="shared" si="23"/>
        <v>3.5828828003298838</v>
      </c>
      <c r="AR97" s="356">
        <f t="shared" si="30"/>
        <v>4.4743319268635702</v>
      </c>
      <c r="AS97" s="356">
        <f t="shared" si="30"/>
        <v>11.449963476990504</v>
      </c>
      <c r="AT97" s="356">
        <f t="shared" si="24"/>
        <v>29.248840193465611</v>
      </c>
    </row>
    <row r="98" spans="15:46">
      <c r="O98" s="350">
        <v>37544</v>
      </c>
      <c r="P98" s="351">
        <v>65.900000000000006</v>
      </c>
      <c r="Q98" s="351">
        <v>-3.4</v>
      </c>
      <c r="R98" s="351">
        <v>12</v>
      </c>
      <c r="S98" s="351">
        <v>11</v>
      </c>
      <c r="T98" s="353" t="str">
        <f t="shared" ca="1" si="19"/>
        <v/>
      </c>
      <c r="U98" s="354">
        <f t="shared" si="22"/>
        <v>42185</v>
      </c>
      <c r="V98" s="348">
        <v>22589</v>
      </c>
      <c r="W98" s="348">
        <v>6880</v>
      </c>
      <c r="X98" s="348">
        <v>14487</v>
      </c>
      <c r="Y98" s="348">
        <v>1985</v>
      </c>
      <c r="Z98" s="348">
        <v>6802</v>
      </c>
      <c r="AA98" s="348">
        <v>63316</v>
      </c>
      <c r="AB98" s="344">
        <f t="shared" si="20"/>
        <v>35169</v>
      </c>
      <c r="AC98" s="344">
        <f t="shared" si="21"/>
        <v>5700</v>
      </c>
      <c r="AD98" s="352"/>
      <c r="AE98" s="356">
        <f t="shared" si="25"/>
        <v>100</v>
      </c>
      <c r="AF98" s="356">
        <f t="shared" si="25"/>
        <v>4.7333333333333334</v>
      </c>
      <c r="AG98" s="356">
        <f t="shared" si="25"/>
        <v>23.666666666666668</v>
      </c>
      <c r="AH98" s="356">
        <f t="shared" si="25"/>
        <v>51.933333333333337</v>
      </c>
      <c r="AI98" s="356">
        <f t="shared" si="15"/>
        <v>0.51158902153633679</v>
      </c>
      <c r="AJ98" s="356">
        <f t="shared" si="15"/>
        <v>0.58844378080509319</v>
      </c>
      <c r="AK98" s="356">
        <f t="shared" si="15"/>
        <v>1.2364648255055664</v>
      </c>
      <c r="AL98" s="356">
        <f t="shared" si="15"/>
        <v>1.3643657053429219</v>
      </c>
      <c r="AM98" s="356">
        <f t="shared" si="26"/>
        <v>0.51158902153633679</v>
      </c>
      <c r="AN98" s="356">
        <f t="shared" si="27"/>
        <v>7.6854759268756401E-2</v>
      </c>
      <c r="AO98" s="356">
        <f t="shared" si="28"/>
        <v>1.2364648255055664</v>
      </c>
      <c r="AP98" s="356">
        <f t="shared" si="29"/>
        <v>0.12790087983735554</v>
      </c>
      <c r="AQ98" s="356">
        <f t="shared" si="23"/>
        <v>2.6679392782474167</v>
      </c>
      <c r="AR98" s="356">
        <f t="shared" si="30"/>
        <v>3.5387287661554012</v>
      </c>
      <c r="AS98" s="356">
        <f t="shared" si="30"/>
        <v>13.999999999999986</v>
      </c>
      <c r="AT98" s="356">
        <f t="shared" si="24"/>
        <v>20.968265795456716</v>
      </c>
    </row>
    <row r="99" spans="15:46">
      <c r="O99" s="350">
        <v>37575</v>
      </c>
      <c r="P99" s="351">
        <v>66.5</v>
      </c>
      <c r="Q99" s="351">
        <v>-5.3</v>
      </c>
      <c r="R99" s="351">
        <v>9</v>
      </c>
      <c r="S99" s="351">
        <v>17</v>
      </c>
      <c r="T99" s="353" t="str">
        <f t="shared" ca="1" si="19"/>
        <v/>
      </c>
      <c r="U99" s="354">
        <f t="shared" si="22"/>
        <v>42277</v>
      </c>
      <c r="V99" s="348">
        <v>23398</v>
      </c>
      <c r="W99" s="348">
        <v>6802</v>
      </c>
      <c r="X99" s="348">
        <v>15052</v>
      </c>
      <c r="Y99" s="348">
        <v>1024</v>
      </c>
      <c r="Z99" s="348">
        <v>7505</v>
      </c>
      <c r="AA99" s="348">
        <v>68721</v>
      </c>
      <c r="AB99" s="344">
        <f t="shared" si="20"/>
        <v>36723</v>
      </c>
      <c r="AC99" s="344">
        <f t="shared" si="21"/>
        <v>6523</v>
      </c>
      <c r="AD99" s="352"/>
      <c r="AE99" s="356">
        <f t="shared" si="25"/>
        <v>100.46666666666665</v>
      </c>
      <c r="AF99" s="356">
        <f t="shared" si="25"/>
        <v>3.6333333333333329</v>
      </c>
      <c r="AG99" s="356">
        <f t="shared" si="25"/>
        <v>21.666666666666668</v>
      </c>
      <c r="AH99" s="356">
        <f t="shared" si="25"/>
        <v>50.266666666666673</v>
      </c>
      <c r="AI99" s="356">
        <f t="shared" si="15"/>
        <v>0.53139110843129833</v>
      </c>
      <c r="AJ99" s="356">
        <f t="shared" si="15"/>
        <v>0.50893197141983382</v>
      </c>
      <c r="AK99" s="356">
        <f t="shared" si="15"/>
        <v>1.0179917172395452</v>
      </c>
      <c r="AL99" s="356">
        <f t="shared" si="15"/>
        <v>1.2792676909437461</v>
      </c>
      <c r="AM99" s="356">
        <f t="shared" si="26"/>
        <v>0.50893197141983382</v>
      </c>
      <c r="AN99" s="356">
        <f t="shared" si="27"/>
        <v>2.2459137011464514E-2</v>
      </c>
      <c r="AO99" s="356">
        <f t="shared" si="28"/>
        <v>1.0179917172395452</v>
      </c>
      <c r="AP99" s="356">
        <f t="shared" si="29"/>
        <v>0.26127597370420097</v>
      </c>
      <c r="AQ99" s="356">
        <f t="shared" si="23"/>
        <v>3.6456256921373154</v>
      </c>
      <c r="AR99" s="356">
        <f t="shared" si="30"/>
        <v>3.5267253044655007</v>
      </c>
      <c r="AS99" s="356">
        <f t="shared" si="30"/>
        <v>5.5843314988669448</v>
      </c>
      <c r="AT99" s="356">
        <f t="shared" si="24"/>
        <v>25.006366646050864</v>
      </c>
    </row>
    <row r="100" spans="15:46">
      <c r="O100" s="350">
        <v>37605</v>
      </c>
      <c r="P100" s="351">
        <v>63.8</v>
      </c>
      <c r="Q100" s="351">
        <v>-12.5</v>
      </c>
      <c r="R100" s="351">
        <v>6</v>
      </c>
      <c r="S100" s="351">
        <v>8</v>
      </c>
      <c r="T100" s="353" t="str">
        <f t="shared" ca="1" si="19"/>
        <v/>
      </c>
      <c r="U100" s="354">
        <f t="shared" si="22"/>
        <v>42369</v>
      </c>
      <c r="V100" s="348">
        <v>25200</v>
      </c>
      <c r="W100" s="348">
        <v>6828</v>
      </c>
      <c r="X100" s="348">
        <v>24004</v>
      </c>
      <c r="Y100" s="348">
        <v>2056</v>
      </c>
      <c r="Z100" s="348">
        <v>15247</v>
      </c>
      <c r="AA100" s="348">
        <v>67497</v>
      </c>
      <c r="AB100" s="344">
        <f t="shared" si="20"/>
        <v>38729</v>
      </c>
      <c r="AC100" s="344">
        <f t="shared" si="21"/>
        <v>6701</v>
      </c>
      <c r="AD100" s="352"/>
      <c r="AE100" s="356">
        <f t="shared" si="25"/>
        <v>102.76666666666665</v>
      </c>
      <c r="AF100" s="356">
        <f t="shared" si="25"/>
        <v>9.4</v>
      </c>
      <c r="AG100" s="356">
        <f t="shared" si="25"/>
        <v>16</v>
      </c>
      <c r="AH100" s="356">
        <f t="shared" si="25"/>
        <v>52.9</v>
      </c>
      <c r="AI100" s="356">
        <f t="shared" si="15"/>
        <v>0.62898710812789727</v>
      </c>
      <c r="AJ100" s="356">
        <f t="shared" si="15"/>
        <v>0.92576660850013293</v>
      </c>
      <c r="AK100" s="356">
        <f t="shared" si="15"/>
        <v>0.39898457715248531</v>
      </c>
      <c r="AL100" s="356">
        <f t="shared" si="15"/>
        <v>1.4137225536944433</v>
      </c>
      <c r="AM100" s="356">
        <f t="shared" si="26"/>
        <v>0.62898710812789727</v>
      </c>
      <c r="AN100" s="356">
        <f t="shared" si="27"/>
        <v>0.29677950037223566</v>
      </c>
      <c r="AO100" s="356">
        <f t="shared" si="28"/>
        <v>0.39898457715248531</v>
      </c>
      <c r="AP100" s="356">
        <f t="shared" si="29"/>
        <v>1.014737976541958</v>
      </c>
      <c r="AQ100" s="356">
        <f t="shared" si="23"/>
        <v>2.7522935779816606</v>
      </c>
      <c r="AR100" s="356">
        <f t="shared" si="30"/>
        <v>3.909100665378844</v>
      </c>
      <c r="AS100" s="356">
        <f t="shared" si="30"/>
        <v>8.3602846054333639</v>
      </c>
      <c r="AT100" s="356">
        <f t="shared" si="24"/>
        <v>25.554790825722208</v>
      </c>
    </row>
    <row r="101" spans="15:46">
      <c r="O101" s="350">
        <v>37636</v>
      </c>
      <c r="P101" s="351">
        <v>64.5</v>
      </c>
      <c r="Q101" s="351">
        <v>-10.9</v>
      </c>
      <c r="R101" s="351">
        <v>3</v>
      </c>
      <c r="S101" s="351">
        <v>2</v>
      </c>
      <c r="T101" s="353" t="str">
        <f>" "</f>
        <v xml:space="preserve"> </v>
      </c>
      <c r="U101" s="354">
        <f t="shared" si="22"/>
        <v>42460</v>
      </c>
      <c r="V101" s="348">
        <v>24260</v>
      </c>
      <c r="W101" s="348">
        <v>7181</v>
      </c>
      <c r="X101" s="348">
        <v>19866</v>
      </c>
      <c r="Y101" s="348">
        <v>2365</v>
      </c>
      <c r="Z101" s="348">
        <v>11328</v>
      </c>
      <c r="AA101" s="348">
        <v>65727</v>
      </c>
      <c r="AB101" s="344">
        <f t="shared" si="20"/>
        <v>37614</v>
      </c>
      <c r="AC101" s="344">
        <f t="shared" si="21"/>
        <v>6173</v>
      </c>
      <c r="AD101" s="352"/>
      <c r="AE101" s="356">
        <f t="shared" si="25"/>
        <v>105</v>
      </c>
      <c r="AF101" s="356">
        <f t="shared" si="25"/>
        <v>8.7999999999999989</v>
      </c>
      <c r="AG101" s="356">
        <f t="shared" si="25"/>
        <v>16</v>
      </c>
      <c r="AH101" s="356">
        <f t="shared" si="25"/>
        <v>52.1</v>
      </c>
      <c r="AI101" s="356">
        <f t="shared" si="15"/>
        <v>0.72375423826807384</v>
      </c>
      <c r="AJ101" s="356">
        <f t="shared" si="15"/>
        <v>0.88239653065362766</v>
      </c>
      <c r="AK101" s="356">
        <f t="shared" si="15"/>
        <v>0.39898457715248531</v>
      </c>
      <c r="AL101" s="356">
        <f t="shared" si="15"/>
        <v>1.3728755067828393</v>
      </c>
      <c r="AM101" s="356">
        <f t="shared" si="26"/>
        <v>0.72375423826807384</v>
      </c>
      <c r="AN101" s="356">
        <f t="shared" si="27"/>
        <v>0.15864229238555383</v>
      </c>
      <c r="AO101" s="356">
        <f t="shared" si="28"/>
        <v>0.39898457715248531</v>
      </c>
      <c r="AP101" s="356">
        <f t="shared" si="29"/>
        <v>0.97389092963035395</v>
      </c>
      <c r="AQ101" s="356">
        <f t="shared" si="23"/>
        <v>7.3071479122434511</v>
      </c>
      <c r="AR101" s="356">
        <f t="shared" si="30"/>
        <v>5.4943205721497606</v>
      </c>
      <c r="AS101" s="356">
        <f t="shared" si="30"/>
        <v>1.146976896608237</v>
      </c>
      <c r="AT101" s="356">
        <f t="shared" si="24"/>
        <v>0.39101281483404193</v>
      </c>
    </row>
    <row r="102" spans="15:46">
      <c r="O102" s="350">
        <v>37667</v>
      </c>
      <c r="P102" s="351">
        <v>62.3</v>
      </c>
      <c r="Q102" s="351">
        <v>-10</v>
      </c>
      <c r="R102" s="351">
        <v>-1</v>
      </c>
      <c r="S102" s="351">
        <v>9</v>
      </c>
      <c r="T102" s="353" t="str">
        <f t="shared" ca="1" si="19"/>
        <v/>
      </c>
      <c r="U102" s="354">
        <f t="shared" si="22"/>
        <v>42551</v>
      </c>
      <c r="V102" s="348">
        <v>23621</v>
      </c>
      <c r="W102" s="348">
        <v>7074</v>
      </c>
      <c r="X102" s="348">
        <v>25226</v>
      </c>
      <c r="Y102" s="348">
        <v>2852</v>
      </c>
      <c r="Z102" s="348">
        <v>16100</v>
      </c>
      <c r="AA102" s="348">
        <v>65020</v>
      </c>
      <c r="AB102" s="344">
        <f t="shared" si="20"/>
        <v>36969</v>
      </c>
      <c r="AC102" s="344">
        <f t="shared" si="21"/>
        <v>6274</v>
      </c>
      <c r="AD102" s="352"/>
      <c r="AE102" s="356">
        <f t="shared" si="25"/>
        <v>101.40000000000002</v>
      </c>
      <c r="AF102" s="356">
        <f t="shared" si="25"/>
        <v>8.1666666666666661</v>
      </c>
      <c r="AG102" s="356">
        <f t="shared" si="25"/>
        <v>17</v>
      </c>
      <c r="AH102" s="356">
        <f t="shared" si="25"/>
        <v>50.966666666666669</v>
      </c>
      <c r="AI102" s="356">
        <f t="shared" si="15"/>
        <v>0.57099528222122398</v>
      </c>
      <c r="AJ102" s="356">
        <f t="shared" si="15"/>
        <v>0.83661700403787231</v>
      </c>
      <c r="AK102" s="356">
        <f t="shared" si="15"/>
        <v>0.50822113128549584</v>
      </c>
      <c r="AL102" s="356">
        <f t="shared" ref="AL102:AL115" si="31">(AH102-AVERAGE(AH$22:AH$115))/STDEV(AH$22:AH$115)</f>
        <v>1.3150088569913998</v>
      </c>
      <c r="AM102" s="356">
        <f t="shared" si="26"/>
        <v>0.57099528222122398</v>
      </c>
      <c r="AN102" s="356">
        <f t="shared" si="27"/>
        <v>0.26562172181664834</v>
      </c>
      <c r="AO102" s="356">
        <f t="shared" si="28"/>
        <v>0.50822113128549584</v>
      </c>
      <c r="AP102" s="356">
        <f t="shared" si="29"/>
        <v>0.80678772570590396</v>
      </c>
      <c r="AQ102" s="356">
        <f t="shared" si="23"/>
        <v>4.5685953340121301</v>
      </c>
      <c r="AR102" s="356">
        <f t="shared" si="30"/>
        <v>5.1181438198413503</v>
      </c>
      <c r="AS102" s="356">
        <f t="shared" si="30"/>
        <v>10.070175438596493</v>
      </c>
      <c r="AT102" s="356">
        <f t="shared" si="24"/>
        <v>2.6912628719439056</v>
      </c>
    </row>
    <row r="103" spans="15:46">
      <c r="O103" s="350">
        <v>37695</v>
      </c>
      <c r="P103" s="351">
        <v>62.8</v>
      </c>
      <c r="Q103" s="351">
        <v>-9.9</v>
      </c>
      <c r="R103" s="351">
        <v>-4</v>
      </c>
      <c r="S103" s="351">
        <v>9</v>
      </c>
      <c r="T103" s="353" t="str">
        <f t="shared" ca="1" si="19"/>
        <v/>
      </c>
      <c r="U103" s="354">
        <f t="shared" si="22"/>
        <v>42643</v>
      </c>
      <c r="V103" s="348">
        <v>24386</v>
      </c>
      <c r="W103" s="348">
        <v>7126</v>
      </c>
      <c r="X103" s="348">
        <v>23844</v>
      </c>
      <c r="Y103" s="348">
        <v>2319</v>
      </c>
      <c r="Z103" s="348">
        <v>14077</v>
      </c>
      <c r="AA103" s="348">
        <v>68683</v>
      </c>
      <c r="AB103" s="344">
        <f t="shared" si="20"/>
        <v>38960</v>
      </c>
      <c r="AC103" s="344">
        <f t="shared" si="21"/>
        <v>7448</v>
      </c>
      <c r="AD103" s="352"/>
      <c r="AE103" s="356">
        <f t="shared" si="25"/>
        <v>101.43333333333334</v>
      </c>
      <c r="AF103" s="356">
        <f t="shared" si="25"/>
        <v>4.3666666666666671</v>
      </c>
      <c r="AG103" s="356">
        <f t="shared" si="25"/>
        <v>18.333333333333332</v>
      </c>
      <c r="AH103" s="356">
        <f t="shared" si="25"/>
        <v>42.199999999999996</v>
      </c>
      <c r="AI103" s="356">
        <f t="shared" ref="AI103:AK115" si="32">(AE103-AVERAGE(AE$22:AE$115))/STDEV(AE$22:AE$115)</f>
        <v>0.57240971699943488</v>
      </c>
      <c r="AJ103" s="356">
        <f t="shared" si="32"/>
        <v>0.5619398443433401</v>
      </c>
      <c r="AK103" s="356">
        <f t="shared" si="32"/>
        <v>0.65386987012950981</v>
      </c>
      <c r="AL103" s="356">
        <f t="shared" si="31"/>
        <v>0.86739330125173553</v>
      </c>
      <c r="AM103" s="356">
        <f t="shared" si="26"/>
        <v>0.5619398443433401</v>
      </c>
      <c r="AN103" s="356">
        <f t="shared" si="27"/>
        <v>1.0469872656094781E-2</v>
      </c>
      <c r="AO103" s="356">
        <f t="shared" si="28"/>
        <v>0.65386987012950981</v>
      </c>
      <c r="AP103" s="356">
        <f t="shared" si="29"/>
        <v>0.21352343112222572</v>
      </c>
      <c r="AQ103" s="356">
        <f t="shared" si="23"/>
        <v>4.2225831267629843</v>
      </c>
      <c r="AR103" s="356">
        <f t="shared" si="30"/>
        <v>6.0915502546088334</v>
      </c>
      <c r="AS103" s="356">
        <f t="shared" si="30"/>
        <v>14.180591752261222</v>
      </c>
      <c r="AT103" s="356">
        <f t="shared" si="24"/>
        <v>-5.5296052152911557E-2</v>
      </c>
    </row>
    <row r="104" spans="15:46">
      <c r="O104" s="350">
        <v>37726</v>
      </c>
      <c r="P104" s="351">
        <v>68.400000000000006</v>
      </c>
      <c r="Q104" s="351">
        <v>-8.3000000000000007</v>
      </c>
      <c r="R104" s="351">
        <v>2</v>
      </c>
      <c r="S104" s="351">
        <v>7</v>
      </c>
      <c r="T104" s="353" t="str">
        <f t="shared" ca="1" si="19"/>
        <v/>
      </c>
      <c r="U104" s="354">
        <f t="shared" si="22"/>
        <v>42735</v>
      </c>
      <c r="V104" s="348">
        <v>26406</v>
      </c>
      <c r="W104" s="348">
        <v>7068</v>
      </c>
      <c r="X104" s="348">
        <v>31036</v>
      </c>
      <c r="Y104" s="348">
        <v>2956</v>
      </c>
      <c r="Z104" s="348">
        <v>20647</v>
      </c>
      <c r="AA104" s="348">
        <v>75322</v>
      </c>
      <c r="AB104" s="344">
        <f t="shared" si="20"/>
        <v>40907</v>
      </c>
      <c r="AC104" s="344">
        <f t="shared" si="21"/>
        <v>7433</v>
      </c>
      <c r="AD104" s="352"/>
      <c r="AE104" s="356">
        <f t="shared" si="25"/>
        <v>97.100000000000009</v>
      </c>
      <c r="AF104" s="356">
        <f t="shared" si="25"/>
        <v>3.7666666666666671</v>
      </c>
      <c r="AG104" s="356">
        <f t="shared" si="25"/>
        <v>16.333333333333332</v>
      </c>
      <c r="AH104" s="356">
        <f t="shared" si="25"/>
        <v>39.299999999999997</v>
      </c>
      <c r="AI104" s="356">
        <f t="shared" si="32"/>
        <v>0.38853319583192958</v>
      </c>
      <c r="AJ104" s="356">
        <f t="shared" si="32"/>
        <v>0.51856976649683495</v>
      </c>
      <c r="AK104" s="356">
        <f t="shared" si="32"/>
        <v>0.43539676186348869</v>
      </c>
      <c r="AL104" s="356">
        <f t="shared" si="31"/>
        <v>0.7193227561971699</v>
      </c>
      <c r="AM104" s="356">
        <f t="shared" si="26"/>
        <v>0.38853319583192958</v>
      </c>
      <c r="AN104" s="356">
        <f t="shared" si="27"/>
        <v>0.13003657066490537</v>
      </c>
      <c r="AO104" s="356">
        <f t="shared" si="28"/>
        <v>0.43539676186348869</v>
      </c>
      <c r="AP104" s="356">
        <f t="shared" si="29"/>
        <v>0.28392599433368121</v>
      </c>
      <c r="AQ104" s="356">
        <f t="shared" si="23"/>
        <v>4.7857142857142776</v>
      </c>
      <c r="AR104" s="356">
        <f t="shared" si="30"/>
        <v>5.62369283999071</v>
      </c>
      <c r="AS104" s="356">
        <f t="shared" si="30"/>
        <v>10.923742724966417</v>
      </c>
      <c r="AT104" s="356">
        <f t="shared" si="24"/>
        <v>11.593107841830005</v>
      </c>
    </row>
    <row r="105" spans="15:46">
      <c r="O105" s="350">
        <v>37756</v>
      </c>
      <c r="P105" s="351">
        <v>66.5</v>
      </c>
      <c r="Q105" s="351">
        <v>-10.199999999999999</v>
      </c>
      <c r="R105" s="351">
        <v>1</v>
      </c>
      <c r="S105" s="351">
        <v>8</v>
      </c>
      <c r="T105" s="353">
        <f t="shared" ca="1" si="19"/>
        <v>2017</v>
      </c>
      <c r="U105" s="354">
        <f t="shared" si="22"/>
        <v>42825</v>
      </c>
      <c r="V105" s="348">
        <v>24758</v>
      </c>
      <c r="W105" s="348">
        <v>7412</v>
      </c>
      <c r="X105" s="348">
        <v>13174</v>
      </c>
      <c r="Y105" s="348">
        <v>2086</v>
      </c>
      <c r="Z105" s="348">
        <v>4583</v>
      </c>
      <c r="AA105" s="348">
        <v>68770</v>
      </c>
      <c r="AB105" s="344">
        <f t="shared" si="20"/>
        <v>38675</v>
      </c>
      <c r="AC105" s="344">
        <f t="shared" si="21"/>
        <v>6505</v>
      </c>
      <c r="AD105" s="352"/>
      <c r="AE105" s="356">
        <f t="shared" si="25"/>
        <v>101.90000000000002</v>
      </c>
      <c r="AF105" s="356">
        <f t="shared" si="25"/>
        <v>3.3333333333333335</v>
      </c>
      <c r="AG105" s="356">
        <f t="shared" si="25"/>
        <v>15.666666666666666</v>
      </c>
      <c r="AH105" s="356">
        <f t="shared" si="25"/>
        <v>38.766666666666666</v>
      </c>
      <c r="AI105" s="356">
        <f t="shared" si="32"/>
        <v>0.59221180389439765</v>
      </c>
      <c r="AJ105" s="356">
        <f t="shared" si="32"/>
        <v>0.4872469324965813</v>
      </c>
      <c r="AK105" s="356">
        <f t="shared" si="32"/>
        <v>0.36257239244148171</v>
      </c>
      <c r="AL105" s="356">
        <f t="shared" si="31"/>
        <v>0.69209139158943378</v>
      </c>
      <c r="AM105" s="356">
        <f t="shared" si="26"/>
        <v>0.4872469324965813</v>
      </c>
      <c r="AN105" s="356">
        <f t="shared" si="27"/>
        <v>0.10496487139781635</v>
      </c>
      <c r="AO105" s="356">
        <f t="shared" si="28"/>
        <v>0.36257239244148171</v>
      </c>
      <c r="AP105" s="356">
        <f t="shared" si="29"/>
        <v>0.32951899914795207</v>
      </c>
      <c r="AQ105" s="356">
        <f t="shared" si="23"/>
        <v>2.0527617477329017</v>
      </c>
      <c r="AR105" s="356">
        <f t="shared" si="30"/>
        <v>2.8207582283192494</v>
      </c>
      <c r="AS105" s="356">
        <f t="shared" si="30"/>
        <v>5.3782601652357016</v>
      </c>
      <c r="AT105" s="356">
        <f t="shared" si="24"/>
        <v>4.6297564166932972</v>
      </c>
    </row>
    <row r="106" spans="15:46">
      <c r="O106" s="350">
        <v>37787</v>
      </c>
      <c r="P106" s="351">
        <v>65.8</v>
      </c>
      <c r="Q106" s="351">
        <v>-8.8000000000000007</v>
      </c>
      <c r="R106" s="351">
        <v>1</v>
      </c>
      <c r="S106" s="351">
        <v>-2</v>
      </c>
      <c r="T106" s="353" t="str">
        <f t="shared" ca="1" si="19"/>
        <v/>
      </c>
      <c r="U106" s="354">
        <f t="shared" si="22"/>
        <v>42916</v>
      </c>
      <c r="V106" s="348">
        <v>24234</v>
      </c>
      <c r="W106" s="348">
        <v>7320</v>
      </c>
      <c r="X106" s="348">
        <v>52304</v>
      </c>
      <c r="Y106" s="348">
        <v>3139</v>
      </c>
      <c r="Z106" s="348">
        <v>42559</v>
      </c>
      <c r="AA106" s="348">
        <v>69722</v>
      </c>
      <c r="AB106" s="344">
        <f t="shared" si="20"/>
        <v>38160</v>
      </c>
      <c r="AC106" s="344">
        <f t="shared" si="21"/>
        <v>6606</v>
      </c>
      <c r="AD106" s="352"/>
      <c r="AE106" s="356">
        <f t="shared" si="25"/>
        <v>102.5</v>
      </c>
      <c r="AF106" s="356">
        <f t="shared" si="25"/>
        <v>6.8666666666666671</v>
      </c>
      <c r="AG106" s="356">
        <f t="shared" si="25"/>
        <v>14.666666666666666</v>
      </c>
      <c r="AH106" s="356">
        <f t="shared" si="25"/>
        <v>43.79999999999999</v>
      </c>
      <c r="AI106" s="356">
        <f t="shared" si="32"/>
        <v>0.61767162990220525</v>
      </c>
      <c r="AJ106" s="356">
        <f t="shared" si="32"/>
        <v>0.7426485020371113</v>
      </c>
      <c r="AK106" s="356">
        <f t="shared" si="32"/>
        <v>0.25333583830847117</v>
      </c>
      <c r="AL106" s="356">
        <f t="shared" si="31"/>
        <v>0.94908739507494388</v>
      </c>
      <c r="AM106" s="356">
        <f t="shared" si="26"/>
        <v>0.61767162990220525</v>
      </c>
      <c r="AN106" s="356">
        <f t="shared" si="27"/>
        <v>0.12497687213490605</v>
      </c>
      <c r="AO106" s="356">
        <f t="shared" si="28"/>
        <v>0.25333583830847117</v>
      </c>
      <c r="AP106" s="356">
        <f t="shared" si="29"/>
        <v>0.69575155676647271</v>
      </c>
      <c r="AQ106" s="356">
        <f t="shared" si="23"/>
        <v>2.5951483849117238</v>
      </c>
      <c r="AR106" s="356">
        <f t="shared" ref="AR106:AS113" si="33">AB106/AB102*100-100</f>
        <v>3.221618112472612</v>
      </c>
      <c r="AS106" s="356">
        <f t="shared" si="33"/>
        <v>5.2916799489958635</v>
      </c>
      <c r="AT106" s="356">
        <f t="shared" si="24"/>
        <v>7.2316210396800926</v>
      </c>
    </row>
    <row r="107" spans="15:46">
      <c r="O107" s="350">
        <v>37817</v>
      </c>
      <c r="P107" s="351">
        <v>60.9</v>
      </c>
      <c r="Q107" s="351">
        <v>-10.7</v>
      </c>
      <c r="R107" s="351">
        <v>5</v>
      </c>
      <c r="S107" s="351">
        <v>8</v>
      </c>
      <c r="T107" s="353" t="str">
        <f t="shared" ca="1" si="19"/>
        <v/>
      </c>
      <c r="U107" s="354">
        <f t="shared" si="22"/>
        <v>43008</v>
      </c>
      <c r="V107" s="348">
        <v>25426</v>
      </c>
      <c r="W107" s="348">
        <v>7412</v>
      </c>
      <c r="X107" s="348">
        <v>13142</v>
      </c>
      <c r="Y107" s="348">
        <v>1292</v>
      </c>
      <c r="Z107" s="348">
        <v>4536</v>
      </c>
      <c r="AA107" s="348">
        <v>78414</v>
      </c>
      <c r="AB107" s="344">
        <f t="shared" si="20"/>
        <v>40152</v>
      </c>
      <c r="AC107" s="344">
        <f t="shared" si="21"/>
        <v>7314</v>
      </c>
      <c r="AD107" s="352"/>
      <c r="AE107" s="356">
        <f t="shared" si="25"/>
        <v>104.60000000000001</v>
      </c>
      <c r="AF107" s="356">
        <f t="shared" si="25"/>
        <v>8.4666666666666668</v>
      </c>
      <c r="AG107" s="356">
        <f t="shared" si="25"/>
        <v>18</v>
      </c>
      <c r="AH107" s="356">
        <f t="shared" si="25"/>
        <v>42.433333333333337</v>
      </c>
      <c r="AI107" s="356">
        <f t="shared" si="32"/>
        <v>0.70678102092953521</v>
      </c>
      <c r="AJ107" s="356">
        <f t="shared" si="32"/>
        <v>0.85830204296112489</v>
      </c>
      <c r="AK107" s="356">
        <f t="shared" si="32"/>
        <v>0.61745768541850643</v>
      </c>
      <c r="AL107" s="356">
        <f t="shared" si="31"/>
        <v>0.87930702326762056</v>
      </c>
      <c r="AM107" s="356">
        <f t="shared" si="26"/>
        <v>0.70678102092953521</v>
      </c>
      <c r="AN107" s="356">
        <f t="shared" si="27"/>
        <v>0.15152102203158968</v>
      </c>
      <c r="AO107" s="356">
        <f t="shared" si="28"/>
        <v>0.61745768541850643</v>
      </c>
      <c r="AP107" s="356">
        <f t="shared" si="29"/>
        <v>0.26184933784911413</v>
      </c>
      <c r="AQ107" s="356">
        <f t="shared" si="23"/>
        <v>4.2647420651193357</v>
      </c>
      <c r="AR107" s="356">
        <f t="shared" si="33"/>
        <v>3.0595482546201112</v>
      </c>
      <c r="AS107" s="356">
        <f t="shared" si="33"/>
        <v>-1.7991407089151465</v>
      </c>
      <c r="AT107" s="356">
        <f t="shared" si="24"/>
        <v>14.16798916762518</v>
      </c>
    </row>
    <row r="108" spans="15:46">
      <c r="O108" s="350">
        <v>37848</v>
      </c>
      <c r="P108" s="351">
        <v>63</v>
      </c>
      <c r="Q108" s="351">
        <v>-7.5</v>
      </c>
      <c r="R108" s="351">
        <v>4</v>
      </c>
      <c r="S108" s="351">
        <v>3</v>
      </c>
      <c r="T108" s="353" t="str">
        <f t="shared" ca="1" si="19"/>
        <v/>
      </c>
      <c r="U108" s="354">
        <f t="shared" si="22"/>
        <v>43100</v>
      </c>
      <c r="V108" s="348">
        <v>27211</v>
      </c>
      <c r="W108" s="348">
        <v>7407</v>
      </c>
      <c r="X108" s="348">
        <v>14594</v>
      </c>
      <c r="Y108" s="348">
        <v>2954</v>
      </c>
      <c r="Z108" s="348">
        <v>3637</v>
      </c>
      <c r="AA108" s="348">
        <v>80225</v>
      </c>
      <c r="AB108" s="344">
        <f t="shared" si="20"/>
        <v>42621</v>
      </c>
      <c r="AC108" s="344">
        <f t="shared" si="21"/>
        <v>8003</v>
      </c>
      <c r="AD108" s="352"/>
      <c r="AE108" s="356">
        <f t="shared" si="25"/>
        <v>103.86666666666666</v>
      </c>
      <c r="AF108" s="356">
        <f t="shared" si="25"/>
        <v>8.7333333333333325</v>
      </c>
      <c r="AG108" s="356">
        <f t="shared" si="25"/>
        <v>18.333333333333332</v>
      </c>
      <c r="AH108" s="356">
        <f t="shared" si="25"/>
        <v>39.666666666666664</v>
      </c>
      <c r="AI108" s="356">
        <f t="shared" si="32"/>
        <v>0.67566345580887988</v>
      </c>
      <c r="AJ108" s="356">
        <f t="shared" si="32"/>
        <v>0.87757763311512715</v>
      </c>
      <c r="AK108" s="356">
        <f t="shared" si="32"/>
        <v>0.65386987012950981</v>
      </c>
      <c r="AL108" s="356">
        <f t="shared" si="31"/>
        <v>0.7380443193649886</v>
      </c>
      <c r="AM108" s="356">
        <f t="shared" si="26"/>
        <v>0.67566345580887988</v>
      </c>
      <c r="AN108" s="356">
        <f t="shared" si="27"/>
        <v>0.20191417730624728</v>
      </c>
      <c r="AO108" s="356">
        <f t="shared" si="28"/>
        <v>0.65386987012950981</v>
      </c>
      <c r="AP108" s="356">
        <f t="shared" si="29"/>
        <v>8.4174449235478788E-2</v>
      </c>
      <c r="AQ108" s="356">
        <f t="shared" si="23"/>
        <v>3.0485495720669462</v>
      </c>
      <c r="AR108" s="356">
        <f t="shared" si="33"/>
        <v>4.1899919329210178</v>
      </c>
      <c r="AS108" s="356">
        <f t="shared" si="33"/>
        <v>7.6685053141396509</v>
      </c>
      <c r="AT108" s="356">
        <f t="shared" si="24"/>
        <v>6.5093863678606425</v>
      </c>
    </row>
    <row r="109" spans="15:46">
      <c r="O109" s="350">
        <v>37879</v>
      </c>
      <c r="P109" s="351">
        <v>68</v>
      </c>
      <c r="Q109" s="351">
        <v>-6.9</v>
      </c>
      <c r="R109" s="351">
        <v>4</v>
      </c>
      <c r="S109" s="351">
        <v>4</v>
      </c>
      <c r="T109" s="353" t="str">
        <f>" "</f>
        <v xml:space="preserve"> </v>
      </c>
      <c r="U109" s="354">
        <f t="shared" si="22"/>
        <v>43190</v>
      </c>
      <c r="V109" s="348">
        <v>25532</v>
      </c>
      <c r="W109" s="348">
        <v>7626</v>
      </c>
      <c r="X109" s="348">
        <v>14798</v>
      </c>
      <c r="Y109" s="348">
        <v>2838</v>
      </c>
      <c r="Z109" s="348">
        <v>4483</v>
      </c>
      <c r="AA109" s="348">
        <v>77078</v>
      </c>
      <c r="AB109" s="344">
        <f t="shared" si="20"/>
        <v>40635</v>
      </c>
      <c r="AC109" s="344">
        <f t="shared" si="21"/>
        <v>7477</v>
      </c>
      <c r="AD109" s="352"/>
      <c r="AE109" s="356">
        <f t="shared" si="25"/>
        <v>107.90000000000002</v>
      </c>
      <c r="AF109" s="356">
        <f t="shared" si="25"/>
        <v>9.6666666666666661</v>
      </c>
      <c r="AG109" s="356">
        <f t="shared" si="25"/>
        <v>16.666666666666668</v>
      </c>
      <c r="AH109" s="356">
        <f t="shared" si="25"/>
        <v>41</v>
      </c>
      <c r="AI109" s="356">
        <f t="shared" si="32"/>
        <v>0.84681006397248226</v>
      </c>
      <c r="AJ109" s="356">
        <f t="shared" si="32"/>
        <v>0.94504219865413508</v>
      </c>
      <c r="AK109" s="356">
        <f t="shared" si="32"/>
        <v>0.47180894657449246</v>
      </c>
      <c r="AL109" s="356">
        <f t="shared" si="31"/>
        <v>0.80612273088432929</v>
      </c>
      <c r="AM109" s="356">
        <f t="shared" si="26"/>
        <v>0.84681006397248226</v>
      </c>
      <c r="AN109" s="356">
        <f t="shared" si="27"/>
        <v>9.8232134681652816E-2</v>
      </c>
      <c r="AO109" s="356">
        <f t="shared" si="28"/>
        <v>0.47180894657449246</v>
      </c>
      <c r="AP109" s="356">
        <f t="shared" si="29"/>
        <v>0.33431378430983683</v>
      </c>
      <c r="AQ109" s="356">
        <f t="shared" si="23"/>
        <v>3.1262622182728848</v>
      </c>
      <c r="AR109" s="356">
        <f t="shared" si="33"/>
        <v>5.0678733031674312</v>
      </c>
      <c r="AS109" s="356">
        <f t="shared" si="33"/>
        <v>14.94235203689469</v>
      </c>
      <c r="AT109" s="356">
        <f t="shared" si="24"/>
        <v>12.080849207503277</v>
      </c>
    </row>
    <row r="110" spans="15:46">
      <c r="O110" s="350">
        <v>37909</v>
      </c>
      <c r="P110" s="351">
        <v>69.400000000000006</v>
      </c>
      <c r="Q110" s="351">
        <v>-5.6</v>
      </c>
      <c r="R110" s="351">
        <v>14</v>
      </c>
      <c r="S110" s="351">
        <v>8</v>
      </c>
      <c r="T110" s="353" t="str">
        <f t="shared" ca="1" si="19"/>
        <v/>
      </c>
      <c r="U110" s="354">
        <f t="shared" si="22"/>
        <v>43281</v>
      </c>
      <c r="V110" s="348">
        <v>25323</v>
      </c>
      <c r="W110" s="348">
        <v>7682</v>
      </c>
      <c r="X110" s="348">
        <v>15733</v>
      </c>
      <c r="Y110" s="348">
        <v>2762</v>
      </c>
      <c r="Z110" s="348">
        <v>5389</v>
      </c>
      <c r="AA110" s="348">
        <v>76951</v>
      </c>
      <c r="AB110" s="344">
        <f t="shared" si="20"/>
        <v>40587</v>
      </c>
      <c r="AC110" s="344">
        <f t="shared" si="21"/>
        <v>7582</v>
      </c>
      <c r="AD110" s="352"/>
      <c r="AE110" s="356">
        <f t="shared" si="25"/>
        <v>104.26666666666665</v>
      </c>
      <c r="AF110" s="356">
        <f t="shared" si="25"/>
        <v>10.433333333333334</v>
      </c>
      <c r="AG110" s="356">
        <f t="shared" si="25"/>
        <v>23.333333333333332</v>
      </c>
      <c r="AH110" s="356">
        <f t="shared" si="25"/>
        <v>44.300000000000004</v>
      </c>
      <c r="AI110" s="356">
        <f t="shared" si="32"/>
        <v>0.69263667314741839</v>
      </c>
      <c r="AJ110" s="356">
        <f t="shared" si="32"/>
        <v>1.0004595203468916</v>
      </c>
      <c r="AK110" s="356">
        <f t="shared" si="32"/>
        <v>1.2000526407945626</v>
      </c>
      <c r="AL110" s="356">
        <f t="shared" si="31"/>
        <v>0.97461679939469725</v>
      </c>
      <c r="AM110" s="356">
        <f t="shared" si="26"/>
        <v>0.69263667314741839</v>
      </c>
      <c r="AN110" s="356">
        <f t="shared" si="27"/>
        <v>0.30782284719947317</v>
      </c>
      <c r="AO110" s="356">
        <f t="shared" si="28"/>
        <v>0.97461679939469725</v>
      </c>
      <c r="AP110" s="356">
        <f t="shared" si="29"/>
        <v>0.22543584139986539</v>
      </c>
      <c r="AQ110" s="356">
        <f t="shared" si="23"/>
        <v>4.4936865560782451</v>
      </c>
      <c r="AR110" s="356">
        <f t="shared" si="33"/>
        <v>6.3600628930817464</v>
      </c>
      <c r="AS110" s="356">
        <f t="shared" si="33"/>
        <v>14.77444747199516</v>
      </c>
      <c r="AT110" s="356">
        <f t="shared" si="24"/>
        <v>10.368319899027554</v>
      </c>
    </row>
    <row r="111" spans="15:46">
      <c r="O111" s="350">
        <v>37940</v>
      </c>
      <c r="P111" s="351">
        <v>78.2</v>
      </c>
      <c r="Q111" s="351">
        <v>-2.5</v>
      </c>
      <c r="R111" s="351">
        <v>13</v>
      </c>
      <c r="S111" s="351">
        <v>1</v>
      </c>
      <c r="T111" s="353" t="str">
        <f t="shared" ca="1" si="19"/>
        <v/>
      </c>
      <c r="U111" s="354">
        <f t="shared" si="22"/>
        <v>43373</v>
      </c>
      <c r="V111" s="348">
        <v>26291</v>
      </c>
      <c r="W111" s="348">
        <v>7861</v>
      </c>
      <c r="X111" s="348">
        <v>18695</v>
      </c>
      <c r="Y111" s="348">
        <v>4083</v>
      </c>
      <c r="Z111" s="348">
        <v>6041</v>
      </c>
      <c r="AA111" s="348">
        <v>84233</v>
      </c>
      <c r="AB111" s="344">
        <f t="shared" si="20"/>
        <v>42723</v>
      </c>
      <c r="AC111" s="344">
        <f t="shared" si="21"/>
        <v>8571</v>
      </c>
      <c r="AD111" s="352"/>
      <c r="AE111" s="356">
        <f t="shared" si="25"/>
        <v>102.13333333333333</v>
      </c>
      <c r="AF111" s="356">
        <f t="shared" si="25"/>
        <v>9.5</v>
      </c>
      <c r="AG111" s="356">
        <f t="shared" si="25"/>
        <v>18.333333333333332</v>
      </c>
      <c r="AH111" s="356">
        <f t="shared" si="25"/>
        <v>40.833333333333336</v>
      </c>
      <c r="AI111" s="356">
        <f t="shared" si="32"/>
        <v>0.60211284734187764</v>
      </c>
      <c r="AJ111" s="356">
        <f t="shared" si="32"/>
        <v>0.93299495480788375</v>
      </c>
      <c r="AK111" s="356">
        <f t="shared" si="32"/>
        <v>0.65386987012950981</v>
      </c>
      <c r="AL111" s="356">
        <f t="shared" si="31"/>
        <v>0.79761292944441176</v>
      </c>
      <c r="AM111" s="356">
        <f t="shared" si="26"/>
        <v>0.60211284734187764</v>
      </c>
      <c r="AN111" s="356">
        <f t="shared" si="27"/>
        <v>0.3308821074660061</v>
      </c>
      <c r="AO111" s="356">
        <f t="shared" si="28"/>
        <v>0.65386987012950981</v>
      </c>
      <c r="AP111" s="356">
        <f t="shared" si="29"/>
        <v>0.14374305931490194</v>
      </c>
      <c r="AQ111" s="356">
        <f t="shared" si="23"/>
        <v>3.4020294187052684</v>
      </c>
      <c r="AR111" s="356">
        <f t="shared" si="33"/>
        <v>6.4031679617453534</v>
      </c>
      <c r="AS111" s="356">
        <f t="shared" si="33"/>
        <v>17.186218211648892</v>
      </c>
      <c r="AT111" s="356">
        <f t="shared" si="24"/>
        <v>7.4208687224220284</v>
      </c>
    </row>
    <row r="112" spans="15:46">
      <c r="O112" s="350">
        <v>37970</v>
      </c>
      <c r="P112" s="351">
        <v>78.3</v>
      </c>
      <c r="Q112" s="351">
        <v>-3.5</v>
      </c>
      <c r="R112" s="351">
        <v>8</v>
      </c>
      <c r="S112" s="351">
        <v>19</v>
      </c>
      <c r="T112" s="353" t="str">
        <f t="shared" ca="1" si="19"/>
        <v/>
      </c>
      <c r="U112" s="354">
        <f t="shared" si="22"/>
        <v>43465</v>
      </c>
      <c r="V112" s="348">
        <v>27980</v>
      </c>
      <c r="W112" s="348">
        <v>7696</v>
      </c>
      <c r="X112" s="348">
        <v>24361</v>
      </c>
      <c r="Y112" s="348">
        <v>5530</v>
      </c>
      <c r="Z112" s="348">
        <v>10329</v>
      </c>
      <c r="AA112" s="348">
        <v>83144</v>
      </c>
      <c r="AB112" s="344">
        <f t="shared" si="20"/>
        <v>44178</v>
      </c>
      <c r="AC112" s="344">
        <f t="shared" si="21"/>
        <v>8502</v>
      </c>
      <c r="AD112" s="352"/>
      <c r="AE112" s="356">
        <f t="shared" si="25"/>
        <v>95.5</v>
      </c>
      <c r="AF112" s="356">
        <f t="shared" si="25"/>
        <v>5.833333333333333</v>
      </c>
      <c r="AG112" s="356">
        <f t="shared" si="25"/>
        <v>27</v>
      </c>
      <c r="AH112" s="356">
        <f t="shared" si="25"/>
        <v>41.333333333333336</v>
      </c>
      <c r="AI112" s="356">
        <f t="shared" si="32"/>
        <v>0.32064032647777335</v>
      </c>
      <c r="AJ112" s="356">
        <f t="shared" si="32"/>
        <v>0.66795559019035255</v>
      </c>
      <c r="AK112" s="356">
        <f t="shared" si="32"/>
        <v>1.6005866726156013</v>
      </c>
      <c r="AL112" s="356">
        <f t="shared" si="31"/>
        <v>0.82314233376416446</v>
      </c>
      <c r="AM112" s="356">
        <f t="shared" si="26"/>
        <v>0.32064032647777335</v>
      </c>
      <c r="AN112" s="356">
        <f t="shared" si="27"/>
        <v>0.3473152637125792</v>
      </c>
      <c r="AO112" s="356">
        <f t="shared" si="28"/>
        <v>0.82314233376416446</v>
      </c>
      <c r="AP112" s="356">
        <f t="shared" si="29"/>
        <v>0.77744433885143682</v>
      </c>
      <c r="AQ112" s="356">
        <f t="shared" si="23"/>
        <v>2.8260629892322982</v>
      </c>
      <c r="AR112" s="356">
        <f t="shared" si="33"/>
        <v>3.6531287393538321</v>
      </c>
      <c r="AS112" s="356">
        <f t="shared" si="33"/>
        <v>6.2351618143196248</v>
      </c>
      <c r="AT112" s="356">
        <f t="shared" si="24"/>
        <v>3.638516671860387</v>
      </c>
    </row>
    <row r="113" spans="15:46">
      <c r="O113" s="350">
        <v>38001</v>
      </c>
      <c r="P113" s="351">
        <v>85.7</v>
      </c>
      <c r="Q113" s="351">
        <v>-2.9</v>
      </c>
      <c r="R113" s="351">
        <v>14</v>
      </c>
      <c r="S113" s="351">
        <v>13</v>
      </c>
      <c r="T113" s="353">
        <f t="shared" ca="1" si="19"/>
        <v>2019</v>
      </c>
      <c r="U113" s="354">
        <f t="shared" si="22"/>
        <v>43555</v>
      </c>
      <c r="V113" s="348">
        <v>26180</v>
      </c>
      <c r="W113" s="348">
        <v>7973</v>
      </c>
      <c r="X113" s="348">
        <v>15626</v>
      </c>
      <c r="Y113" s="348">
        <v>2347</v>
      </c>
      <c r="Z113" s="348">
        <v>5403</v>
      </c>
      <c r="AA113" s="348">
        <v>82750</v>
      </c>
      <c r="AB113" s="344">
        <f t="shared" si="20"/>
        <v>42029</v>
      </c>
      <c r="AC113" s="344">
        <f t="shared" si="21"/>
        <v>7876</v>
      </c>
      <c r="AD113" s="352"/>
      <c r="AE113" s="356">
        <f t="shared" si="25"/>
        <v>92.8</v>
      </c>
      <c r="AF113" s="356">
        <f t="shared" si="25"/>
        <v>-0.66666666666666663</v>
      </c>
      <c r="AG113" s="356">
        <f t="shared" si="25"/>
        <v>18</v>
      </c>
      <c r="AH113" s="356">
        <f t="shared" si="25"/>
        <v>33.199999999999996</v>
      </c>
      <c r="AI113" s="356">
        <f t="shared" si="32"/>
        <v>0.20607110944263518</v>
      </c>
      <c r="AJ113" s="356">
        <f t="shared" si="32"/>
        <v>0.19811308018654727</v>
      </c>
      <c r="AK113" s="356">
        <f t="shared" si="32"/>
        <v>0.61745768541850643</v>
      </c>
      <c r="AL113" s="356">
        <f t="shared" si="31"/>
        <v>0.40786402349618694</v>
      </c>
      <c r="AM113" s="356">
        <f t="shared" si="26"/>
        <v>0.19811308018654727</v>
      </c>
      <c r="AN113" s="356">
        <f t="shared" si="27"/>
        <v>7.9580292560879062E-3</v>
      </c>
      <c r="AO113" s="356">
        <f t="shared" si="28"/>
        <v>0.40786402349618694</v>
      </c>
      <c r="AP113" s="356">
        <f t="shared" si="29"/>
        <v>0.20959366192231949</v>
      </c>
      <c r="AQ113" s="356">
        <f t="shared" si="23"/>
        <v>2.5379915400282016</v>
      </c>
      <c r="AR113" s="356">
        <f t="shared" si="33"/>
        <v>3.4305401747262181</v>
      </c>
      <c r="AS113" s="356">
        <f t="shared" si="33"/>
        <v>5.3363648522134497</v>
      </c>
      <c r="AT113" s="356">
        <f t="shared" si="24"/>
        <v>7.3587794182516433</v>
      </c>
    </row>
    <row r="114" spans="15:46">
      <c r="O114" s="350">
        <v>38032</v>
      </c>
      <c r="P114" s="351">
        <v>85.8</v>
      </c>
      <c r="Q114" s="351">
        <v>-2</v>
      </c>
      <c r="R114" s="351">
        <v>7</v>
      </c>
      <c r="S114" s="351">
        <v>11</v>
      </c>
      <c r="T114" s="353" t="str">
        <f t="shared" ca="1" si="19"/>
        <v/>
      </c>
      <c r="U114" s="354">
        <f t="shared" si="22"/>
        <v>43646</v>
      </c>
      <c r="V114" s="348">
        <v>26109</v>
      </c>
      <c r="W114" s="348">
        <v>7961</v>
      </c>
      <c r="X114" s="348">
        <v>51394</v>
      </c>
      <c r="Y114" s="348" t="s">
        <v>1210</v>
      </c>
      <c r="Z114" s="348" t="s">
        <v>1210</v>
      </c>
      <c r="AA114" s="348">
        <v>81450</v>
      </c>
      <c r="AB114" s="344" t="e">
        <f t="shared" si="20"/>
        <v>#VALUE!</v>
      </c>
      <c r="AC114" s="344" t="e">
        <f t="shared" si="21"/>
        <v>#VALUE!</v>
      </c>
      <c r="AD114" s="352"/>
      <c r="AE114" s="356">
        <f t="shared" si="25"/>
        <v>89.433333333333337</v>
      </c>
      <c r="AF114" s="356">
        <f t="shared" si="25"/>
        <v>1.5333333333333332</v>
      </c>
      <c r="AG114" s="356">
        <f t="shared" si="25"/>
        <v>17.666666666666668</v>
      </c>
      <c r="AH114" s="356">
        <f t="shared" si="25"/>
        <v>32.833333333333336</v>
      </c>
      <c r="AI114" s="356">
        <f t="shared" si="32"/>
        <v>6.321319684326579E-2</v>
      </c>
      <c r="AJ114" s="356">
        <f t="shared" si="32"/>
        <v>0.35713669895706596</v>
      </c>
      <c r="AK114" s="356">
        <f t="shared" si="32"/>
        <v>0.58104550070750305</v>
      </c>
      <c r="AL114" s="356">
        <f t="shared" si="31"/>
        <v>0.38914246032836863</v>
      </c>
      <c r="AM114" s="356">
        <f t="shared" si="26"/>
        <v>6.321319684326579E-2</v>
      </c>
      <c r="AN114" s="356">
        <f t="shared" si="27"/>
        <v>0.29392350211380014</v>
      </c>
      <c r="AO114" s="356">
        <f t="shared" si="28"/>
        <v>0.38914246032836863</v>
      </c>
      <c r="AP114" s="356">
        <f t="shared" si="29"/>
        <v>0.19190304037913442</v>
      </c>
      <c r="AQ114" s="356">
        <f t="shared" si="23"/>
        <v>3.1038976424594154</v>
      </c>
      <c r="AR114" s="356"/>
      <c r="AS114" s="356"/>
      <c r="AT114" s="356"/>
    </row>
    <row r="115" spans="15:46">
      <c r="O115" s="350">
        <v>38061</v>
      </c>
      <c r="P115" s="351">
        <v>86.9</v>
      </c>
      <c r="Q115" s="351">
        <v>0.9</v>
      </c>
      <c r="R115" s="351">
        <v>1</v>
      </c>
      <c r="S115" s="351">
        <v>8</v>
      </c>
      <c r="T115" s="353" t="str">
        <f t="shared" ca="1" si="19"/>
        <v/>
      </c>
      <c r="U115" s="354">
        <f t="shared" si="22"/>
        <v>43738</v>
      </c>
      <c r="V115" s="357"/>
      <c r="W115" s="357"/>
      <c r="X115" s="357"/>
      <c r="Y115" s="357"/>
      <c r="Z115" s="357"/>
      <c r="AA115" s="357"/>
      <c r="AB115" s="344">
        <f t="shared" si="20"/>
        <v>0</v>
      </c>
      <c r="AC115" s="344">
        <f t="shared" si="21"/>
        <v>0</v>
      </c>
      <c r="AD115" s="352"/>
      <c r="AE115" s="356">
        <f t="shared" si="25"/>
        <v>79.333333333333329</v>
      </c>
      <c r="AF115" s="356">
        <f t="shared" si="25"/>
        <v>-5.4333333333333336</v>
      </c>
      <c r="AG115" s="356">
        <f t="shared" si="25"/>
        <v>8</v>
      </c>
      <c r="AH115" s="356">
        <f t="shared" si="25"/>
        <v>24.366666666666664</v>
      </c>
      <c r="AI115" s="358">
        <f t="shared" si="32"/>
        <v>-0.36536054095484355</v>
      </c>
      <c r="AJ115" s="358">
        <f t="shared" si="32"/>
        <v>-0.14643809381624329</v>
      </c>
      <c r="AK115" s="358">
        <f t="shared" si="32"/>
        <v>-0.47490785591159912</v>
      </c>
      <c r="AL115" s="358">
        <f t="shared" si="31"/>
        <v>-4.3155452819444023E-2</v>
      </c>
      <c r="AM115" s="356">
        <f t="shared" si="26"/>
        <v>-0.36536054095484355</v>
      </c>
      <c r="AN115" s="356">
        <f t="shared" si="27"/>
        <v>0.21892244713860026</v>
      </c>
      <c r="AO115" s="356">
        <f t="shared" si="28"/>
        <v>-0.47490785591159912</v>
      </c>
      <c r="AP115" s="356">
        <f t="shared" si="29"/>
        <v>0.43175240309215512</v>
      </c>
      <c r="AQ115" s="356"/>
      <c r="AR115" s="359"/>
      <c r="AS115" s="254"/>
    </row>
    <row r="116" spans="15:46">
      <c r="O116" s="350">
        <v>38092</v>
      </c>
      <c r="P116" s="351">
        <v>90.8</v>
      </c>
      <c r="Q116" s="351">
        <v>-0.4</v>
      </c>
      <c r="R116" s="351">
        <v>14</v>
      </c>
      <c r="S116" s="351">
        <v>16</v>
      </c>
      <c r="T116" s="351"/>
      <c r="U116" s="354">
        <f t="shared" si="22"/>
        <v>43830</v>
      </c>
      <c r="V116" s="357"/>
      <c r="W116" s="357"/>
      <c r="X116" s="357"/>
      <c r="Y116" s="357"/>
      <c r="Z116" s="357"/>
      <c r="AA116" s="357"/>
      <c r="AB116" s="357"/>
      <c r="AC116" s="357"/>
      <c r="AD116" s="352"/>
      <c r="AE116" s="356"/>
      <c r="AF116" s="356"/>
      <c r="AG116" s="356"/>
      <c r="AH116" s="356"/>
      <c r="AI116" s="250"/>
      <c r="AJ116" s="345"/>
      <c r="AL116" s="254"/>
      <c r="AM116" s="254"/>
      <c r="AN116" s="254"/>
      <c r="AO116" s="254"/>
      <c r="AP116" s="254"/>
      <c r="AQ116" s="360"/>
      <c r="AR116" s="359"/>
      <c r="AS116" s="254"/>
    </row>
    <row r="117" spans="15:46">
      <c r="O117" s="350">
        <v>38122</v>
      </c>
      <c r="P117" s="351">
        <v>91.1</v>
      </c>
      <c r="Q117" s="351">
        <v>-0.2</v>
      </c>
      <c r="R117" s="351">
        <v>16</v>
      </c>
      <c r="S117" s="351">
        <v>10</v>
      </c>
      <c r="T117" s="351"/>
      <c r="U117" s="263"/>
      <c r="V117" s="357"/>
      <c r="W117" s="357"/>
      <c r="X117" s="357"/>
      <c r="Y117" s="357"/>
      <c r="Z117" s="357"/>
      <c r="AA117" s="357"/>
      <c r="AB117" s="357"/>
      <c r="AC117" s="357"/>
      <c r="AD117" s="352"/>
      <c r="AE117" s="356"/>
      <c r="AF117" s="356"/>
      <c r="AG117" s="356"/>
      <c r="AH117" s="356"/>
      <c r="AI117" s="250"/>
      <c r="AJ117" s="345"/>
      <c r="AL117" s="254"/>
      <c r="AM117" s="254"/>
      <c r="AN117" s="254"/>
      <c r="AO117" s="254"/>
      <c r="AP117" s="254"/>
      <c r="AQ117" s="360"/>
      <c r="AR117" s="359"/>
      <c r="AS117" s="254"/>
    </row>
    <row r="118" spans="15:46">
      <c r="O118" s="350">
        <v>38153</v>
      </c>
      <c r="P118" s="351">
        <v>90.1</v>
      </c>
      <c r="Q118" s="351">
        <v>-0.8</v>
      </c>
      <c r="R118" s="351">
        <v>18</v>
      </c>
      <c r="S118" s="351">
        <v>13</v>
      </c>
      <c r="T118" s="351"/>
      <c r="U118" s="263"/>
      <c r="V118" s="357"/>
      <c r="W118" s="357"/>
      <c r="X118" s="357"/>
      <c r="Y118" s="357"/>
      <c r="Z118" s="357"/>
      <c r="AA118" s="357"/>
      <c r="AB118" s="357"/>
      <c r="AC118" s="357"/>
      <c r="AD118" s="352"/>
      <c r="AE118" s="356"/>
      <c r="AF118" s="356"/>
      <c r="AG118" s="356"/>
      <c r="AH118" s="356"/>
      <c r="AI118" s="250"/>
      <c r="AJ118" s="345"/>
      <c r="AL118" s="254"/>
      <c r="AM118" s="254"/>
      <c r="AN118" s="254"/>
      <c r="AO118" s="254"/>
      <c r="AP118" s="254"/>
      <c r="AQ118" s="360"/>
      <c r="AR118" s="359"/>
      <c r="AS118" s="254"/>
    </row>
    <row r="119" spans="15:46">
      <c r="O119" s="350">
        <v>38183</v>
      </c>
      <c r="P119" s="351">
        <v>96.6</v>
      </c>
      <c r="Q119" s="351">
        <v>4.0999999999999996</v>
      </c>
      <c r="R119" s="351">
        <v>14</v>
      </c>
      <c r="S119" s="351">
        <v>4</v>
      </c>
      <c r="T119" s="351"/>
      <c r="U119" s="263"/>
      <c r="V119" s="357"/>
      <c r="W119" s="357"/>
      <c r="X119" s="357"/>
      <c r="Y119" s="357"/>
      <c r="Z119" s="357"/>
      <c r="AA119" s="357"/>
      <c r="AB119" s="357"/>
      <c r="AC119" s="357"/>
      <c r="AD119" s="352"/>
      <c r="AE119" s="356"/>
      <c r="AF119" s="356"/>
      <c r="AG119" s="356"/>
      <c r="AH119" s="356"/>
      <c r="AI119" s="250"/>
      <c r="AJ119" s="345"/>
      <c r="AL119" s="254"/>
      <c r="AM119" s="254"/>
      <c r="AN119" s="254"/>
      <c r="AO119" s="254"/>
      <c r="AP119" s="254"/>
      <c r="AQ119" s="360"/>
      <c r="AR119" s="359"/>
      <c r="AS119" s="254"/>
    </row>
    <row r="120" spans="15:46">
      <c r="O120" s="350">
        <v>38214</v>
      </c>
      <c r="P120" s="351">
        <v>93.6</v>
      </c>
      <c r="Q120" s="351">
        <v>3.6</v>
      </c>
      <c r="R120" s="351">
        <v>-1</v>
      </c>
      <c r="S120" s="351">
        <v>19</v>
      </c>
      <c r="T120" s="351"/>
      <c r="U120" s="263"/>
      <c r="V120" s="357"/>
      <c r="W120" s="357"/>
      <c r="X120" s="357"/>
      <c r="Y120" s="357"/>
      <c r="Z120" s="357"/>
      <c r="AA120" s="357"/>
      <c r="AB120" s="357"/>
      <c r="AC120" s="357"/>
      <c r="AD120" s="352"/>
      <c r="AE120" s="356"/>
      <c r="AF120" s="356"/>
      <c r="AG120" s="356"/>
      <c r="AH120" s="356"/>
      <c r="AI120" s="250"/>
      <c r="AJ120" s="345"/>
      <c r="AL120" s="254"/>
      <c r="AM120" s="254"/>
      <c r="AN120" s="254"/>
      <c r="AO120" s="254"/>
      <c r="AP120" s="254"/>
      <c r="AQ120" s="360"/>
      <c r="AR120" s="359"/>
      <c r="AS120" s="254"/>
    </row>
    <row r="121" spans="15:46">
      <c r="O121" s="350">
        <v>38245</v>
      </c>
      <c r="P121" s="351">
        <v>95.5</v>
      </c>
      <c r="Q121" s="351">
        <v>5</v>
      </c>
      <c r="R121" s="351">
        <v>8</v>
      </c>
      <c r="S121" s="351">
        <v>15</v>
      </c>
      <c r="T121" s="351"/>
      <c r="U121" s="263"/>
      <c r="V121" s="357"/>
      <c r="W121" s="357"/>
      <c r="X121" s="357"/>
      <c r="Y121" s="357"/>
      <c r="Z121" s="357"/>
      <c r="AA121" s="357"/>
      <c r="AB121" s="357"/>
      <c r="AC121" s="357"/>
      <c r="AD121" s="352"/>
      <c r="AE121" s="356"/>
      <c r="AF121" s="356"/>
      <c r="AG121" s="356"/>
      <c r="AH121" s="356"/>
      <c r="AI121" s="250"/>
      <c r="AJ121" s="345"/>
      <c r="AL121" s="254"/>
      <c r="AM121" s="254"/>
      <c r="AN121" s="254"/>
      <c r="AO121" s="254"/>
      <c r="AP121" s="254"/>
      <c r="AQ121" s="360"/>
      <c r="AR121" s="359"/>
      <c r="AS121" s="254"/>
    </row>
    <row r="122" spans="15:46">
      <c r="O122" s="350">
        <v>38275</v>
      </c>
      <c r="P122" s="351">
        <v>99.6</v>
      </c>
      <c r="Q122" s="351">
        <v>7.6</v>
      </c>
      <c r="R122" s="351">
        <v>9</v>
      </c>
      <c r="S122" s="351">
        <v>0</v>
      </c>
      <c r="T122" s="351"/>
      <c r="U122" s="263"/>
      <c r="V122" s="357"/>
      <c r="W122" s="357"/>
      <c r="X122" s="357"/>
      <c r="Y122" s="357"/>
      <c r="Z122" s="357"/>
      <c r="AA122" s="357"/>
      <c r="AB122" s="357"/>
      <c r="AC122" s="357"/>
      <c r="AD122" s="352"/>
      <c r="AE122" s="356"/>
      <c r="AF122" s="356"/>
      <c r="AG122" s="356"/>
      <c r="AH122" s="356"/>
      <c r="AI122" s="250"/>
      <c r="AJ122" s="345"/>
      <c r="AL122" s="254"/>
      <c r="AM122" s="254"/>
      <c r="AN122" s="254"/>
      <c r="AO122" s="254"/>
      <c r="AP122" s="254"/>
      <c r="AQ122" s="360"/>
      <c r="AR122" s="359"/>
      <c r="AS122" s="254"/>
    </row>
    <row r="123" spans="15:46">
      <c r="O123" s="350">
        <v>38306</v>
      </c>
      <c r="P123" s="351">
        <v>92.6</v>
      </c>
      <c r="Q123" s="351">
        <v>4</v>
      </c>
      <c r="R123" s="351">
        <v>4</v>
      </c>
      <c r="S123" s="351">
        <v>7</v>
      </c>
      <c r="T123" s="351"/>
      <c r="U123" s="263"/>
      <c r="V123" s="357"/>
      <c r="W123" s="357"/>
      <c r="X123" s="357"/>
      <c r="Y123" s="357"/>
      <c r="Z123" s="357"/>
      <c r="AA123" s="357"/>
      <c r="AB123" s="357"/>
      <c r="AC123" s="357"/>
      <c r="AD123" s="352"/>
      <c r="AE123" s="356"/>
      <c r="AF123" s="356"/>
      <c r="AG123" s="356"/>
      <c r="AH123" s="356"/>
      <c r="AI123" s="250"/>
      <c r="AJ123" s="345"/>
      <c r="AL123" s="254"/>
      <c r="AM123" s="254"/>
      <c r="AN123" s="254"/>
      <c r="AO123" s="254"/>
      <c r="AP123" s="254"/>
      <c r="AQ123" s="360"/>
      <c r="AR123" s="359"/>
      <c r="AS123" s="254"/>
    </row>
    <row r="124" spans="15:46">
      <c r="O124" s="350">
        <v>38336</v>
      </c>
      <c r="P124" s="351">
        <v>103.9</v>
      </c>
      <c r="Q124" s="351">
        <v>6.7</v>
      </c>
      <c r="R124" s="351">
        <v>6</v>
      </c>
      <c r="S124" s="351">
        <v>2</v>
      </c>
      <c r="T124" s="351"/>
      <c r="U124" s="263"/>
      <c r="V124" s="357"/>
      <c r="W124" s="357"/>
      <c r="X124" s="357"/>
      <c r="Y124" s="357"/>
      <c r="Z124" s="357"/>
      <c r="AA124" s="357"/>
      <c r="AB124" s="357"/>
      <c r="AC124" s="357"/>
      <c r="AD124" s="352"/>
      <c r="AE124" s="356"/>
      <c r="AF124" s="356"/>
      <c r="AG124" s="356"/>
      <c r="AH124" s="356"/>
      <c r="AI124" s="250"/>
      <c r="AJ124" s="345"/>
      <c r="AL124" s="254"/>
      <c r="AM124" s="254"/>
      <c r="AN124" s="254"/>
      <c r="AO124" s="254"/>
      <c r="AP124" s="254"/>
      <c r="AQ124" s="360"/>
      <c r="AR124" s="359"/>
      <c r="AS124" s="254"/>
    </row>
    <row r="125" spans="15:46">
      <c r="O125" s="350">
        <v>38367</v>
      </c>
      <c r="P125" s="351">
        <v>106.8</v>
      </c>
      <c r="Q125" s="351">
        <v>6.9</v>
      </c>
      <c r="R125" s="351">
        <v>1</v>
      </c>
      <c r="S125" s="351">
        <v>16</v>
      </c>
      <c r="T125" s="351"/>
      <c r="U125" s="263"/>
      <c r="V125" s="357"/>
      <c r="W125" s="357"/>
      <c r="X125" s="357"/>
      <c r="Y125" s="357"/>
      <c r="Z125" s="357"/>
      <c r="AA125" s="357"/>
      <c r="AB125" s="357"/>
      <c r="AC125" s="357"/>
      <c r="AD125" s="352"/>
      <c r="AE125" s="356"/>
      <c r="AF125" s="356"/>
      <c r="AG125" s="356"/>
      <c r="AH125" s="356"/>
      <c r="AI125" s="250"/>
      <c r="AJ125" s="345"/>
      <c r="AL125" s="254"/>
      <c r="AM125" s="254"/>
      <c r="AN125" s="254"/>
      <c r="AO125" s="254"/>
      <c r="AP125" s="254"/>
      <c r="AQ125" s="360"/>
      <c r="AR125" s="359"/>
      <c r="AS125" s="254"/>
    </row>
    <row r="126" spans="15:46">
      <c r="O126" s="350">
        <v>38398</v>
      </c>
      <c r="P126" s="351">
        <v>99.5</v>
      </c>
      <c r="Q126" s="351">
        <v>5.2</v>
      </c>
      <c r="R126" s="351">
        <v>14</v>
      </c>
      <c r="S126" s="351">
        <v>10</v>
      </c>
      <c r="T126" s="351"/>
      <c r="U126" s="263"/>
      <c r="V126" s="357"/>
      <c r="W126" s="357"/>
      <c r="X126" s="357"/>
      <c r="Y126" s="357"/>
      <c r="Z126" s="357"/>
      <c r="AA126" s="357"/>
      <c r="AB126" s="357"/>
      <c r="AC126" s="357"/>
      <c r="AD126" s="352"/>
      <c r="AE126" s="356"/>
      <c r="AF126" s="356"/>
      <c r="AG126" s="356"/>
      <c r="AH126" s="356"/>
      <c r="AI126" s="250"/>
      <c r="AJ126" s="345"/>
      <c r="AL126" s="254"/>
      <c r="AM126" s="254"/>
      <c r="AN126" s="254"/>
      <c r="AO126" s="254"/>
      <c r="AP126" s="254"/>
      <c r="AQ126" s="360"/>
      <c r="AR126" s="359"/>
      <c r="AS126" s="254"/>
    </row>
    <row r="127" spans="15:46">
      <c r="O127" s="350">
        <v>38426</v>
      </c>
      <c r="P127" s="351">
        <v>104.2</v>
      </c>
      <c r="Q127" s="351">
        <v>7.6</v>
      </c>
      <c r="R127" s="351">
        <v>13</v>
      </c>
      <c r="S127" s="351">
        <v>2</v>
      </c>
      <c r="T127" s="351"/>
      <c r="U127" s="263"/>
      <c r="V127" s="357"/>
      <c r="W127" s="357"/>
      <c r="X127" s="357"/>
      <c r="Y127" s="357"/>
      <c r="Z127" s="357"/>
      <c r="AA127" s="357"/>
      <c r="AB127" s="357"/>
      <c r="AC127" s="357"/>
      <c r="AD127" s="352"/>
      <c r="AE127" s="356"/>
      <c r="AF127" s="356"/>
      <c r="AG127" s="356"/>
      <c r="AH127" s="356"/>
      <c r="AI127" s="250"/>
      <c r="AJ127" s="345"/>
      <c r="AL127" s="254"/>
      <c r="AM127" s="254"/>
      <c r="AN127" s="254"/>
      <c r="AO127" s="254"/>
      <c r="AP127" s="254"/>
      <c r="AQ127" s="360"/>
      <c r="AR127" s="359"/>
      <c r="AS127" s="254"/>
    </row>
    <row r="128" spans="15:46">
      <c r="O128" s="350">
        <v>38457</v>
      </c>
      <c r="P128" s="351">
        <v>97.3</v>
      </c>
      <c r="Q128" s="351">
        <v>1.8</v>
      </c>
      <c r="R128" s="351">
        <v>10</v>
      </c>
      <c r="S128" s="351">
        <v>8</v>
      </c>
      <c r="T128" s="351"/>
      <c r="U128" s="263"/>
      <c r="V128" s="357"/>
      <c r="W128" s="357"/>
      <c r="X128" s="357"/>
      <c r="Y128" s="357"/>
      <c r="Z128" s="357"/>
      <c r="AA128" s="357"/>
      <c r="AB128" s="357"/>
      <c r="AC128" s="357"/>
      <c r="AD128" s="352"/>
      <c r="AE128" s="356"/>
      <c r="AF128" s="356"/>
      <c r="AG128" s="356"/>
      <c r="AH128" s="356"/>
      <c r="AI128" s="250"/>
      <c r="AJ128" s="345"/>
      <c r="AL128" s="254"/>
      <c r="AM128" s="254"/>
      <c r="AN128" s="254"/>
      <c r="AO128" s="254"/>
      <c r="AP128" s="254"/>
      <c r="AQ128" s="360"/>
      <c r="AR128" s="359"/>
      <c r="AS128" s="254"/>
    </row>
    <row r="129" spans="15:46">
      <c r="O129" s="350">
        <v>38487</v>
      </c>
      <c r="P129" s="351">
        <v>97.4</v>
      </c>
      <c r="Q129" s="351">
        <v>3.4</v>
      </c>
      <c r="R129" s="351">
        <v>4</v>
      </c>
      <c r="S129" s="351">
        <v>20</v>
      </c>
      <c r="T129" s="351"/>
      <c r="U129" s="263"/>
      <c r="V129" s="357"/>
      <c r="W129" s="357"/>
      <c r="X129" s="357"/>
      <c r="Y129" s="357"/>
      <c r="Z129" s="357"/>
      <c r="AA129" s="357"/>
      <c r="AB129" s="357"/>
      <c r="AC129" s="357"/>
      <c r="AD129" s="352"/>
      <c r="AE129" s="356"/>
      <c r="AF129" s="356"/>
      <c r="AG129" s="356"/>
      <c r="AH129" s="356"/>
      <c r="AI129" s="250"/>
      <c r="AJ129" s="345"/>
      <c r="AL129" s="254"/>
      <c r="AM129" s="254"/>
      <c r="AN129" s="254"/>
      <c r="AO129" s="254"/>
      <c r="AP129" s="254"/>
      <c r="AQ129" s="360"/>
      <c r="AR129" s="359"/>
      <c r="AS129" s="254"/>
    </row>
    <row r="130" spans="15:46">
      <c r="O130" s="350">
        <v>38518</v>
      </c>
      <c r="P130" s="351">
        <v>99.6</v>
      </c>
      <c r="Q130" s="351">
        <v>2.7</v>
      </c>
      <c r="R130" s="351">
        <v>11</v>
      </c>
      <c r="S130" s="351">
        <v>9</v>
      </c>
      <c r="T130" s="351"/>
      <c r="U130" s="263"/>
      <c r="V130" s="357"/>
      <c r="W130" s="357"/>
      <c r="X130" s="357"/>
      <c r="Y130" s="357"/>
      <c r="Z130" s="357"/>
      <c r="AA130" s="357"/>
      <c r="AB130" s="357"/>
      <c r="AC130" s="357"/>
      <c r="AD130" s="352"/>
      <c r="AE130" s="356"/>
      <c r="AF130" s="356"/>
      <c r="AG130" s="356"/>
      <c r="AH130" s="356"/>
      <c r="AI130" s="250"/>
      <c r="AJ130" s="345"/>
      <c r="AL130" s="254"/>
      <c r="AM130" s="254"/>
      <c r="AN130" s="254"/>
      <c r="AO130" s="254"/>
      <c r="AP130" s="254"/>
      <c r="AQ130" s="360"/>
      <c r="AR130" s="359"/>
      <c r="AS130" s="254"/>
    </row>
    <row r="131" spans="15:46">
      <c r="O131" s="350">
        <v>38548</v>
      </c>
      <c r="P131" s="351">
        <v>96.5</v>
      </c>
      <c r="Q131" s="351">
        <v>3.5</v>
      </c>
      <c r="R131" s="351">
        <v>15</v>
      </c>
      <c r="S131" s="351">
        <v>-1</v>
      </c>
      <c r="T131" s="351"/>
      <c r="U131" s="263"/>
      <c r="V131" s="357"/>
      <c r="W131" s="357"/>
      <c r="X131" s="357"/>
      <c r="Y131" s="357"/>
      <c r="Z131" s="357"/>
      <c r="AA131" s="357"/>
      <c r="AB131" s="357"/>
      <c r="AC131" s="357"/>
      <c r="AD131" s="352"/>
      <c r="AE131" s="356"/>
      <c r="AF131" s="356"/>
      <c r="AG131" s="356"/>
      <c r="AH131" s="356"/>
      <c r="AL131" s="254"/>
      <c r="AM131" s="254"/>
      <c r="AN131" s="254"/>
      <c r="AO131" s="254"/>
      <c r="AP131" s="254"/>
      <c r="AQ131" s="360"/>
      <c r="AR131" s="359"/>
      <c r="AS131" s="254"/>
    </row>
    <row r="132" spans="15:46">
      <c r="O132" s="350">
        <v>38579</v>
      </c>
      <c r="P132" s="351">
        <v>91</v>
      </c>
      <c r="Q132" s="351">
        <v>1</v>
      </c>
      <c r="R132" s="351">
        <v>9</v>
      </c>
      <c r="S132" s="351">
        <v>18</v>
      </c>
      <c r="T132" s="351"/>
      <c r="U132" s="263"/>
      <c r="V132" s="357"/>
      <c r="W132" s="357"/>
      <c r="X132" s="357"/>
      <c r="Y132" s="357"/>
      <c r="Z132" s="357"/>
      <c r="AA132" s="357"/>
      <c r="AB132" s="357"/>
      <c r="AC132" s="357"/>
      <c r="AD132" s="352"/>
      <c r="AE132" s="356"/>
      <c r="AF132" s="356"/>
      <c r="AG132" s="356"/>
      <c r="AH132" s="356"/>
      <c r="AL132" s="254"/>
      <c r="AM132" s="254"/>
      <c r="AN132" s="254"/>
      <c r="AO132" s="254"/>
      <c r="AP132" s="254"/>
      <c r="AQ132" s="360"/>
      <c r="AR132" s="359"/>
      <c r="AS132" s="254"/>
    </row>
    <row r="133" spans="15:46">
      <c r="O133" s="350">
        <v>38610</v>
      </c>
      <c r="P133" s="351">
        <v>80.5</v>
      </c>
      <c r="Q133" s="351">
        <v>-2.6</v>
      </c>
      <c r="R133" s="351">
        <v>9</v>
      </c>
      <c r="S133" s="351">
        <v>6</v>
      </c>
      <c r="T133" s="351"/>
      <c r="U133" s="263"/>
      <c r="V133" s="357"/>
      <c r="W133" s="357"/>
      <c r="X133" s="357"/>
      <c r="Y133" s="357"/>
      <c r="Z133" s="357"/>
      <c r="AA133" s="357"/>
      <c r="AB133" s="357"/>
      <c r="AC133" s="357"/>
      <c r="AD133" s="352"/>
      <c r="AE133" s="356"/>
      <c r="AF133" s="356"/>
      <c r="AG133" s="356"/>
      <c r="AH133" s="356"/>
      <c r="AL133" s="254"/>
      <c r="AM133" s="254"/>
      <c r="AN133" s="254"/>
      <c r="AO133" s="254"/>
    </row>
    <row r="134" spans="15:46">
      <c r="O134" s="350">
        <v>38640</v>
      </c>
      <c r="P134" s="351">
        <v>85</v>
      </c>
      <c r="Q134" s="351">
        <v>-0.6</v>
      </c>
      <c r="R134" s="351">
        <v>2</v>
      </c>
      <c r="S134" s="351">
        <v>9</v>
      </c>
      <c r="T134" s="351"/>
      <c r="U134" s="263"/>
      <c r="V134" s="357"/>
      <c r="W134" s="357"/>
      <c r="X134" s="357"/>
      <c r="Y134" s="357"/>
      <c r="Z134" s="357"/>
      <c r="AA134" s="357"/>
      <c r="AB134" s="357"/>
      <c r="AC134" s="357"/>
      <c r="AD134" s="352"/>
      <c r="AE134" s="356"/>
      <c r="AF134" s="356"/>
      <c r="AG134" s="356"/>
      <c r="AH134" s="356"/>
      <c r="AL134" s="254"/>
      <c r="AM134" s="254"/>
      <c r="AN134" s="254"/>
    </row>
    <row r="135" spans="15:46">
      <c r="O135" s="350">
        <v>38671</v>
      </c>
      <c r="P135" s="351">
        <v>94</v>
      </c>
      <c r="Q135" s="351">
        <v>2.8</v>
      </c>
      <c r="R135" s="351">
        <v>10</v>
      </c>
      <c r="S135" s="351">
        <v>21</v>
      </c>
      <c r="T135" s="351"/>
      <c r="U135" s="263"/>
      <c r="V135" s="357"/>
      <c r="W135" s="357"/>
      <c r="X135" s="357"/>
      <c r="Y135" s="357"/>
      <c r="Z135" s="357"/>
      <c r="AA135" s="357"/>
      <c r="AB135" s="357"/>
      <c r="AC135" s="357"/>
      <c r="AD135" s="352"/>
      <c r="AE135" s="356"/>
      <c r="AF135" s="356"/>
      <c r="AG135" s="356"/>
      <c r="AH135" s="356"/>
      <c r="AL135" s="254"/>
      <c r="AM135" s="254"/>
      <c r="AN135" s="254"/>
      <c r="AO135" s="254"/>
      <c r="AP135" s="254"/>
      <c r="AQ135" s="254"/>
      <c r="AR135" s="254"/>
      <c r="AS135" s="254"/>
      <c r="AT135" s="254"/>
    </row>
    <row r="136" spans="15:46">
      <c r="O136" s="350">
        <v>38701</v>
      </c>
      <c r="P136" s="351">
        <v>98.2</v>
      </c>
      <c r="Q136" s="351">
        <v>4.9000000000000004</v>
      </c>
      <c r="R136" s="351">
        <v>8</v>
      </c>
      <c r="S136" s="351">
        <v>27</v>
      </c>
      <c r="T136" s="351"/>
      <c r="U136" s="263"/>
      <c r="V136" s="357"/>
      <c r="W136" s="357"/>
      <c r="X136" s="357"/>
      <c r="Y136" s="357"/>
      <c r="Z136" s="357"/>
      <c r="AA136" s="357"/>
      <c r="AB136" s="357"/>
      <c r="AC136" s="357"/>
      <c r="AD136" s="352"/>
      <c r="AE136" s="356"/>
      <c r="AF136" s="356"/>
      <c r="AG136" s="356"/>
      <c r="AH136" s="356"/>
      <c r="AL136" s="254"/>
      <c r="AM136" s="254"/>
      <c r="AN136" s="254"/>
      <c r="AO136" s="254"/>
      <c r="AP136" s="254"/>
      <c r="AQ136" s="254"/>
      <c r="AR136" s="254"/>
      <c r="AS136" s="254"/>
      <c r="AT136" s="254"/>
    </row>
    <row r="137" spans="15:46">
      <c r="O137" s="350">
        <v>38732</v>
      </c>
      <c r="P137" s="351">
        <v>106.2</v>
      </c>
      <c r="Q137" s="351">
        <v>5.4</v>
      </c>
      <c r="R137" s="351">
        <v>7</v>
      </c>
      <c r="S137" s="351">
        <v>30</v>
      </c>
      <c r="T137" s="351"/>
      <c r="U137" s="263"/>
      <c r="V137" s="357"/>
      <c r="W137" s="357"/>
      <c r="X137" s="357"/>
      <c r="Y137" s="357"/>
      <c r="Z137" s="357"/>
      <c r="AA137" s="357"/>
      <c r="AB137" s="357"/>
      <c r="AC137" s="357"/>
      <c r="AD137" s="352"/>
      <c r="AE137" s="356"/>
      <c r="AF137" s="356"/>
      <c r="AG137" s="356"/>
      <c r="AH137" s="356"/>
      <c r="AL137" s="254"/>
      <c r="AM137" s="254"/>
      <c r="AN137" s="254"/>
      <c r="AO137" s="254"/>
      <c r="AP137" s="254"/>
      <c r="AQ137" s="254"/>
      <c r="AR137" s="254"/>
      <c r="AS137" s="254"/>
      <c r="AT137" s="254"/>
    </row>
    <row r="138" spans="15:46">
      <c r="O138" s="350">
        <v>38763</v>
      </c>
      <c r="P138" s="351">
        <v>102.9</v>
      </c>
      <c r="Q138" s="351">
        <v>3.9</v>
      </c>
      <c r="R138" s="351">
        <v>12</v>
      </c>
      <c r="S138" s="351">
        <v>30</v>
      </c>
      <c r="T138" s="351"/>
      <c r="U138" s="263"/>
      <c r="V138" s="357"/>
      <c r="W138" s="357"/>
      <c r="X138" s="357"/>
      <c r="Y138" s="357"/>
      <c r="Z138" s="357"/>
      <c r="AA138" s="357"/>
      <c r="AB138" s="357"/>
      <c r="AC138" s="357"/>
      <c r="AD138" s="352"/>
      <c r="AE138" s="356"/>
      <c r="AF138" s="356"/>
      <c r="AG138" s="356"/>
      <c r="AH138" s="356"/>
      <c r="AL138" s="254"/>
      <c r="AM138" s="254"/>
      <c r="AN138" s="254"/>
      <c r="AO138" s="254"/>
      <c r="AP138" s="254"/>
      <c r="AQ138" s="254"/>
      <c r="AR138" s="254"/>
      <c r="AS138" s="254"/>
      <c r="AT138" s="254"/>
    </row>
    <row r="139" spans="15:46">
      <c r="O139" s="350">
        <v>38791</v>
      </c>
      <c r="P139" s="351">
        <v>92.3</v>
      </c>
      <c r="Q139" s="351">
        <v>2.5</v>
      </c>
      <c r="R139" s="351">
        <v>17</v>
      </c>
      <c r="S139" s="351">
        <v>27</v>
      </c>
      <c r="T139" s="351"/>
      <c r="U139" s="263"/>
      <c r="V139" s="357"/>
      <c r="W139" s="357"/>
      <c r="X139" s="357"/>
      <c r="Y139" s="357"/>
      <c r="Z139" s="357"/>
      <c r="AA139" s="357"/>
      <c r="AB139" s="357"/>
      <c r="AC139" s="357"/>
      <c r="AD139" s="352"/>
      <c r="AE139" s="356"/>
      <c r="AF139" s="356"/>
      <c r="AG139" s="356"/>
      <c r="AH139" s="356"/>
      <c r="AL139" s="254"/>
      <c r="AM139" s="254"/>
      <c r="AN139" s="254"/>
      <c r="AO139" s="254"/>
      <c r="AP139" s="254"/>
      <c r="AQ139" s="254"/>
      <c r="AR139" s="254"/>
      <c r="AS139" s="254"/>
      <c r="AT139" s="254"/>
    </row>
    <row r="140" spans="15:46">
      <c r="O140" s="350">
        <v>38822</v>
      </c>
      <c r="P140" s="351">
        <v>98.8</v>
      </c>
      <c r="Q140" s="351">
        <v>3.4</v>
      </c>
      <c r="R140" s="351">
        <v>15</v>
      </c>
      <c r="S140" s="351">
        <v>25</v>
      </c>
      <c r="T140" s="351"/>
      <c r="U140" s="263"/>
      <c r="V140" s="357"/>
      <c r="W140" s="357"/>
      <c r="X140" s="357"/>
      <c r="Y140" s="357"/>
      <c r="Z140" s="357"/>
      <c r="AA140" s="357"/>
      <c r="AB140" s="357"/>
      <c r="AC140" s="357"/>
      <c r="AD140" s="352"/>
      <c r="AE140" s="356"/>
      <c r="AF140" s="356"/>
      <c r="AG140" s="356"/>
      <c r="AH140" s="356"/>
      <c r="AL140" s="254"/>
      <c r="AM140" s="254"/>
      <c r="AN140" s="254"/>
      <c r="AO140" s="254"/>
      <c r="AP140" s="254"/>
      <c r="AQ140" s="254"/>
      <c r="AR140" s="254"/>
      <c r="AS140" s="254"/>
      <c r="AT140" s="254"/>
    </row>
    <row r="141" spans="15:46">
      <c r="O141" s="350">
        <v>38852</v>
      </c>
      <c r="P141" s="351">
        <v>92.3</v>
      </c>
      <c r="Q141" s="351">
        <v>-0.1</v>
      </c>
      <c r="R141" s="351">
        <v>11</v>
      </c>
      <c r="S141" s="351">
        <v>20</v>
      </c>
      <c r="T141" s="351"/>
      <c r="U141" s="263"/>
      <c r="V141" s="357"/>
      <c r="W141" s="357"/>
      <c r="X141" s="357"/>
      <c r="Y141" s="357"/>
      <c r="Z141" s="357"/>
      <c r="AA141" s="357"/>
      <c r="AB141" s="357"/>
      <c r="AC141" s="357"/>
      <c r="AD141" s="352"/>
      <c r="AE141" s="356"/>
      <c r="AF141" s="356"/>
      <c r="AG141" s="356"/>
      <c r="AH141" s="356"/>
      <c r="AL141" s="254"/>
      <c r="AM141" s="254"/>
      <c r="AN141" s="254"/>
      <c r="AO141" s="254"/>
      <c r="AP141" s="254"/>
      <c r="AQ141" s="254"/>
      <c r="AR141" s="254"/>
      <c r="AS141" s="254"/>
      <c r="AT141" s="254"/>
    </row>
    <row r="142" spans="15:46">
      <c r="O142" s="350">
        <v>38883</v>
      </c>
      <c r="P142" s="351">
        <v>89.4</v>
      </c>
      <c r="Q142" s="351">
        <v>-3.7</v>
      </c>
      <c r="R142" s="351">
        <v>23</v>
      </c>
      <c r="S142" s="351">
        <v>20</v>
      </c>
      <c r="T142" s="351"/>
      <c r="U142" s="263"/>
      <c r="V142" s="357"/>
      <c r="W142" s="357"/>
      <c r="X142" s="357"/>
      <c r="Y142" s="357"/>
      <c r="Z142" s="357"/>
      <c r="AA142" s="357"/>
      <c r="AB142" s="357"/>
      <c r="AC142" s="357"/>
      <c r="AD142" s="352"/>
      <c r="AE142" s="356"/>
      <c r="AF142" s="356"/>
      <c r="AG142" s="356"/>
      <c r="AH142" s="356"/>
      <c r="AL142" s="254"/>
      <c r="AM142" s="254"/>
      <c r="AN142" s="254"/>
      <c r="AO142" s="254"/>
      <c r="AP142" s="254"/>
      <c r="AQ142" s="254"/>
      <c r="AR142" s="254"/>
      <c r="AS142" s="254"/>
      <c r="AT142" s="254"/>
    </row>
    <row r="143" spans="15:46">
      <c r="O143" s="350">
        <v>38913</v>
      </c>
      <c r="P143" s="351">
        <v>90.9</v>
      </c>
      <c r="Q143" s="351">
        <v>-0.1</v>
      </c>
      <c r="R143" s="351">
        <v>28</v>
      </c>
      <c r="S143" s="351">
        <v>29</v>
      </c>
      <c r="T143" s="351"/>
      <c r="U143" s="263"/>
      <c r="V143" s="357"/>
      <c r="W143" s="357"/>
      <c r="X143" s="357"/>
      <c r="Y143" s="357"/>
      <c r="Z143" s="357"/>
      <c r="AA143" s="357"/>
      <c r="AB143" s="357"/>
      <c r="AC143" s="357"/>
      <c r="AD143" s="352"/>
      <c r="AE143" s="356"/>
      <c r="AF143" s="356"/>
      <c r="AG143" s="356"/>
      <c r="AH143" s="356"/>
      <c r="AL143" s="254"/>
      <c r="AM143" s="254"/>
      <c r="AN143" s="254"/>
      <c r="AO143" s="254"/>
      <c r="AP143" s="254"/>
      <c r="AQ143" s="254"/>
      <c r="AR143" s="254"/>
      <c r="AS143" s="254"/>
      <c r="AT143" s="254"/>
    </row>
    <row r="144" spans="15:46">
      <c r="O144" s="350">
        <v>38944</v>
      </c>
      <c r="P144" s="351">
        <v>84.8</v>
      </c>
      <c r="Q144" s="351">
        <v>-2.2000000000000002</v>
      </c>
      <c r="R144" s="351">
        <v>18</v>
      </c>
      <c r="S144" s="351">
        <v>32</v>
      </c>
      <c r="T144" s="351"/>
      <c r="U144" s="263"/>
      <c r="V144" s="357"/>
      <c r="W144" s="357"/>
      <c r="X144" s="357"/>
      <c r="Y144" s="357"/>
      <c r="Z144" s="357"/>
      <c r="AA144" s="357"/>
      <c r="AB144" s="357"/>
      <c r="AC144" s="357"/>
      <c r="AD144" s="352"/>
      <c r="AE144" s="356"/>
      <c r="AF144" s="356"/>
      <c r="AG144" s="356"/>
      <c r="AH144" s="356"/>
      <c r="AL144" s="254"/>
      <c r="AM144" s="254"/>
      <c r="AN144" s="254"/>
      <c r="AO144" s="254"/>
      <c r="AP144" s="254"/>
      <c r="AQ144" s="254"/>
      <c r="AR144" s="254"/>
      <c r="AS144" s="254"/>
      <c r="AT144" s="254"/>
    </row>
    <row r="145" spans="15:46">
      <c r="O145" s="350">
        <v>38975</v>
      </c>
      <c r="P145" s="351">
        <v>86.5</v>
      </c>
      <c r="Q145" s="351">
        <v>-0.4</v>
      </c>
      <c r="R145" s="351">
        <v>17</v>
      </c>
      <c r="S145" s="351">
        <v>32</v>
      </c>
      <c r="T145" s="351"/>
      <c r="U145" s="263"/>
      <c r="V145" s="357"/>
      <c r="W145" s="357"/>
      <c r="X145" s="357"/>
      <c r="Y145" s="357"/>
      <c r="Z145" s="357"/>
      <c r="AA145" s="357"/>
      <c r="AB145" s="357"/>
      <c r="AC145" s="357"/>
      <c r="AD145" s="352"/>
      <c r="AE145" s="356"/>
      <c r="AF145" s="356"/>
      <c r="AG145" s="356"/>
      <c r="AH145" s="356"/>
      <c r="AL145" s="254"/>
      <c r="AM145" s="254"/>
      <c r="AN145" s="254"/>
      <c r="AO145" s="254"/>
      <c r="AP145" s="254"/>
      <c r="AQ145" s="254"/>
      <c r="AR145" s="254"/>
      <c r="AS145" s="254"/>
      <c r="AT145" s="254"/>
    </row>
    <row r="146" spans="15:46">
      <c r="O146" s="350">
        <v>39005</v>
      </c>
      <c r="P146" s="351">
        <v>86.7</v>
      </c>
      <c r="Q146" s="351">
        <v>-0.5</v>
      </c>
      <c r="R146" s="351">
        <v>16</v>
      </c>
      <c r="S146" s="351">
        <v>29</v>
      </c>
      <c r="T146" s="351"/>
      <c r="U146" s="263"/>
      <c r="V146" s="357"/>
      <c r="W146" s="357"/>
      <c r="X146" s="357"/>
      <c r="Y146" s="357"/>
      <c r="Z146" s="357"/>
      <c r="AA146" s="357"/>
      <c r="AB146" s="357"/>
      <c r="AC146" s="357"/>
      <c r="AD146" s="352"/>
      <c r="AE146" s="356"/>
      <c r="AF146" s="356"/>
      <c r="AG146" s="356"/>
      <c r="AH146" s="356"/>
      <c r="AL146" s="254"/>
      <c r="AM146" s="254"/>
      <c r="AN146" s="254"/>
      <c r="AO146" s="254"/>
      <c r="AP146" s="254"/>
      <c r="AQ146" s="254"/>
      <c r="AR146" s="254"/>
      <c r="AS146" s="254"/>
      <c r="AT146" s="254"/>
    </row>
    <row r="147" spans="15:46">
      <c r="O147" s="350">
        <v>39036</v>
      </c>
      <c r="P147" s="351">
        <v>87.9</v>
      </c>
      <c r="Q147" s="351">
        <v>-4.2</v>
      </c>
      <c r="R147" s="351">
        <v>16</v>
      </c>
      <c r="S147" s="351">
        <v>28</v>
      </c>
      <c r="T147" s="351"/>
      <c r="U147" s="263"/>
      <c r="V147" s="357"/>
      <c r="W147" s="357"/>
      <c r="X147" s="357"/>
      <c r="Y147" s="357"/>
      <c r="Z147" s="357"/>
      <c r="AA147" s="357"/>
      <c r="AB147" s="357"/>
      <c r="AC147" s="357"/>
      <c r="AD147" s="352"/>
      <c r="AE147" s="356"/>
      <c r="AF147" s="356"/>
      <c r="AG147" s="356"/>
      <c r="AH147" s="356"/>
      <c r="AL147" s="254"/>
      <c r="AM147" s="254"/>
      <c r="AN147" s="254"/>
      <c r="AO147" s="254"/>
      <c r="AP147" s="254"/>
      <c r="AQ147" s="254"/>
      <c r="AR147" s="254"/>
      <c r="AS147" s="254"/>
      <c r="AT147" s="254"/>
    </row>
    <row r="148" spans="15:46">
      <c r="O148" s="350">
        <v>39066</v>
      </c>
      <c r="P148" s="351">
        <v>89.8</v>
      </c>
      <c r="Q148" s="351">
        <v>-3.4</v>
      </c>
      <c r="R148" s="351">
        <v>19</v>
      </c>
      <c r="S148" s="351">
        <v>33</v>
      </c>
      <c r="T148" s="351"/>
      <c r="U148" s="263"/>
      <c r="V148" s="357"/>
      <c r="W148" s="357"/>
      <c r="X148" s="357"/>
      <c r="Y148" s="357"/>
      <c r="Z148" s="357"/>
      <c r="AA148" s="357"/>
      <c r="AB148" s="357"/>
      <c r="AC148" s="357"/>
      <c r="AD148" s="352"/>
      <c r="AE148" s="356"/>
      <c r="AF148" s="356"/>
      <c r="AG148" s="356"/>
      <c r="AH148" s="356"/>
      <c r="AL148" s="254"/>
      <c r="AM148" s="254"/>
      <c r="AN148" s="254"/>
      <c r="AO148" s="254"/>
      <c r="AP148" s="254"/>
      <c r="AQ148" s="254"/>
      <c r="AR148" s="254"/>
      <c r="AS148" s="254"/>
      <c r="AT148" s="254"/>
    </row>
    <row r="149" spans="15:46">
      <c r="O149" s="350">
        <v>39097</v>
      </c>
      <c r="P149" s="351">
        <v>93.2</v>
      </c>
      <c r="Q149" s="351">
        <v>-2.9</v>
      </c>
      <c r="R149" s="351">
        <v>19</v>
      </c>
      <c r="S149" s="351">
        <v>34</v>
      </c>
      <c r="T149" s="351"/>
      <c r="U149" s="263"/>
      <c r="V149" s="357"/>
      <c r="W149" s="357"/>
      <c r="X149" s="357"/>
      <c r="Y149" s="357"/>
      <c r="Z149" s="357"/>
      <c r="AA149" s="357"/>
      <c r="AB149" s="357"/>
      <c r="AC149" s="357"/>
      <c r="AD149" s="352"/>
      <c r="AE149" s="356"/>
      <c r="AF149" s="356"/>
      <c r="AG149" s="356"/>
      <c r="AH149" s="356"/>
      <c r="AL149" s="254"/>
      <c r="AM149" s="254"/>
      <c r="AN149" s="254"/>
      <c r="AO149" s="254"/>
      <c r="AP149" s="254"/>
      <c r="AQ149" s="254"/>
      <c r="AR149" s="254"/>
      <c r="AS149" s="254"/>
      <c r="AT149" s="254"/>
    </row>
    <row r="150" spans="15:46">
      <c r="O150" s="350">
        <v>39128</v>
      </c>
      <c r="P150" s="351">
        <v>84.9</v>
      </c>
      <c r="Q150" s="351">
        <v>-3.1</v>
      </c>
      <c r="R150" s="351">
        <v>20</v>
      </c>
      <c r="S150" s="351">
        <v>23</v>
      </c>
      <c r="T150" s="351"/>
      <c r="U150" s="263"/>
      <c r="V150" s="357"/>
      <c r="W150" s="357"/>
      <c r="X150" s="357"/>
      <c r="Y150" s="357"/>
      <c r="Z150" s="357"/>
      <c r="AA150" s="357"/>
      <c r="AB150" s="357"/>
      <c r="AC150" s="357"/>
      <c r="AD150" s="352"/>
      <c r="AE150" s="356"/>
      <c r="AF150" s="356"/>
      <c r="AG150" s="356"/>
      <c r="AH150" s="356"/>
      <c r="AL150" s="254"/>
      <c r="AM150" s="254"/>
      <c r="AN150" s="254"/>
      <c r="AO150" s="254"/>
      <c r="AP150" s="254"/>
      <c r="AQ150" s="254"/>
      <c r="AR150" s="254"/>
      <c r="AS150" s="254"/>
      <c r="AT150" s="254"/>
    </row>
    <row r="151" spans="15:46">
      <c r="O151" s="350">
        <v>39156</v>
      </c>
      <c r="P151" s="351">
        <v>78.5</v>
      </c>
      <c r="Q151" s="351">
        <v>-6.6</v>
      </c>
      <c r="R151" s="351">
        <v>17</v>
      </c>
      <c r="S151" s="351">
        <v>17</v>
      </c>
      <c r="T151" s="351"/>
      <c r="U151" s="263"/>
      <c r="V151" s="357"/>
      <c r="W151" s="357"/>
      <c r="X151" s="357"/>
      <c r="Y151" s="357"/>
      <c r="Z151" s="357"/>
      <c r="AA151" s="357"/>
      <c r="AB151" s="357"/>
      <c r="AC151" s="357"/>
      <c r="AD151" s="352"/>
      <c r="AE151" s="356"/>
      <c r="AF151" s="356"/>
      <c r="AG151" s="356"/>
      <c r="AH151" s="356"/>
      <c r="AL151" s="254"/>
      <c r="AM151" s="254"/>
      <c r="AN151" s="254"/>
      <c r="AO151" s="254"/>
      <c r="AP151" s="254"/>
      <c r="AQ151" s="254"/>
      <c r="AR151" s="254"/>
      <c r="AS151" s="254"/>
      <c r="AT151" s="254"/>
    </row>
    <row r="152" spans="15:46">
      <c r="O152" s="350">
        <v>39187</v>
      </c>
      <c r="P152" s="351">
        <v>83</v>
      </c>
      <c r="Q152" s="351">
        <v>-11.7</v>
      </c>
      <c r="R152" s="351">
        <v>17</v>
      </c>
      <c r="S152" s="351">
        <v>28</v>
      </c>
      <c r="T152" s="351"/>
      <c r="U152" s="263"/>
      <c r="V152" s="357"/>
      <c r="W152" s="357"/>
      <c r="X152" s="357"/>
      <c r="Y152" s="357"/>
      <c r="Z152" s="357"/>
      <c r="AA152" s="357"/>
      <c r="AB152" s="357"/>
      <c r="AC152" s="357"/>
      <c r="AD152" s="352"/>
      <c r="AE152" s="356"/>
      <c r="AF152" s="356"/>
      <c r="AG152" s="356"/>
      <c r="AH152" s="356"/>
      <c r="AL152" s="254"/>
      <c r="AM152" s="254"/>
      <c r="AN152" s="254"/>
      <c r="AO152" s="254"/>
      <c r="AP152" s="254"/>
      <c r="AQ152" s="254"/>
      <c r="AR152" s="254"/>
      <c r="AS152" s="254"/>
      <c r="AT152" s="254"/>
    </row>
    <row r="153" spans="15:46">
      <c r="O153" s="350">
        <v>39217</v>
      </c>
      <c r="P153" s="351">
        <v>85.7</v>
      </c>
      <c r="Q153" s="351">
        <v>-2.7</v>
      </c>
      <c r="R153" s="351">
        <v>20</v>
      </c>
      <c r="S153" s="351">
        <v>18</v>
      </c>
      <c r="T153" s="351"/>
      <c r="U153" s="263"/>
      <c r="V153" s="357"/>
      <c r="W153" s="357"/>
      <c r="X153" s="357"/>
      <c r="Y153" s="357"/>
      <c r="Z153" s="357"/>
      <c r="AA153" s="357"/>
      <c r="AB153" s="357"/>
      <c r="AC153" s="357"/>
      <c r="AD153" s="352"/>
      <c r="AE153" s="356"/>
      <c r="AF153" s="356"/>
      <c r="AG153" s="356"/>
      <c r="AH153" s="356"/>
      <c r="AL153" s="254"/>
      <c r="AM153" s="254"/>
      <c r="AN153" s="254"/>
      <c r="AO153" s="254"/>
      <c r="AP153" s="254"/>
      <c r="AQ153" s="254"/>
      <c r="AR153" s="254"/>
      <c r="AS153" s="254"/>
      <c r="AT153" s="254"/>
    </row>
    <row r="154" spans="15:46">
      <c r="O154" s="350">
        <v>39248</v>
      </c>
      <c r="P154" s="351">
        <v>83.2</v>
      </c>
      <c r="Q154" s="351">
        <v>-2.2000000000000002</v>
      </c>
      <c r="R154" s="351">
        <v>10</v>
      </c>
      <c r="S154" s="351">
        <v>25</v>
      </c>
      <c r="T154" s="351"/>
      <c r="U154" s="263"/>
      <c r="V154" s="357"/>
      <c r="W154" s="357"/>
      <c r="X154" s="357"/>
      <c r="Y154" s="357"/>
      <c r="Z154" s="357"/>
      <c r="AA154" s="357"/>
      <c r="AB154" s="357"/>
      <c r="AC154" s="357"/>
      <c r="AD154" s="352"/>
      <c r="AE154" s="356"/>
      <c r="AF154" s="356"/>
      <c r="AG154" s="356"/>
      <c r="AH154" s="356"/>
      <c r="AL154" s="254"/>
      <c r="AM154" s="254"/>
      <c r="AN154" s="254"/>
      <c r="AO154" s="254"/>
      <c r="AP154" s="254"/>
      <c r="AQ154" s="254"/>
      <c r="AR154" s="254"/>
      <c r="AS154" s="254"/>
      <c r="AT154" s="254"/>
    </row>
    <row r="155" spans="15:46">
      <c r="O155" s="350">
        <v>39278</v>
      </c>
      <c r="P155" s="351">
        <v>74.7</v>
      </c>
      <c r="Q155" s="351">
        <v>-6.5</v>
      </c>
      <c r="R155" s="351">
        <v>12</v>
      </c>
      <c r="S155" s="351">
        <v>31</v>
      </c>
      <c r="T155" s="351"/>
      <c r="U155" s="263"/>
      <c r="V155" s="357"/>
      <c r="W155" s="357"/>
      <c r="X155" s="357"/>
      <c r="Y155" s="357"/>
      <c r="Z155" s="357"/>
      <c r="AA155" s="357"/>
      <c r="AB155" s="357"/>
      <c r="AC155" s="357"/>
      <c r="AD155" s="352"/>
      <c r="AE155" s="356"/>
      <c r="AF155" s="356"/>
      <c r="AG155" s="356"/>
      <c r="AH155" s="356"/>
      <c r="AL155" s="254"/>
      <c r="AM155" s="254"/>
      <c r="AN155" s="254"/>
      <c r="AO155" s="254"/>
      <c r="AP155" s="254"/>
      <c r="AQ155" s="254"/>
      <c r="AR155" s="254"/>
      <c r="AS155" s="254"/>
      <c r="AT155" s="254"/>
    </row>
    <row r="156" spans="15:46">
      <c r="O156" s="350">
        <v>39309</v>
      </c>
      <c r="P156" s="351">
        <v>72</v>
      </c>
      <c r="Q156" s="351">
        <v>-3.8</v>
      </c>
      <c r="R156" s="351">
        <v>15</v>
      </c>
      <c r="S156" s="351">
        <v>11</v>
      </c>
      <c r="T156" s="351"/>
      <c r="U156" s="263"/>
      <c r="V156" s="357"/>
      <c r="W156" s="357"/>
      <c r="X156" s="357"/>
      <c r="Y156" s="357"/>
      <c r="Z156" s="357"/>
      <c r="AA156" s="357"/>
      <c r="AB156" s="357"/>
      <c r="AC156" s="357"/>
      <c r="AD156" s="352"/>
      <c r="AE156" s="356"/>
      <c r="AF156" s="356"/>
      <c r="AG156" s="356"/>
      <c r="AH156" s="356"/>
      <c r="AL156" s="254"/>
      <c r="AM156" s="254"/>
      <c r="AN156" s="254"/>
      <c r="AO156" s="254"/>
      <c r="AP156" s="254"/>
      <c r="AQ156" s="254"/>
      <c r="AR156" s="254"/>
      <c r="AS156" s="254"/>
      <c r="AT156" s="254"/>
    </row>
    <row r="157" spans="15:46">
      <c r="O157" s="350">
        <v>39340</v>
      </c>
      <c r="P157" s="351">
        <v>74.3</v>
      </c>
      <c r="Q157" s="351">
        <v>-3.2</v>
      </c>
      <c r="R157" s="351">
        <v>15</v>
      </c>
      <c r="S157" s="351">
        <v>25</v>
      </c>
      <c r="T157" s="351"/>
      <c r="U157" s="263"/>
      <c r="V157" s="357"/>
      <c r="W157" s="357"/>
      <c r="X157" s="357"/>
      <c r="Y157" s="357"/>
      <c r="Z157" s="357"/>
      <c r="AA157" s="357"/>
      <c r="AB157" s="357"/>
      <c r="AC157" s="357"/>
      <c r="AD157" s="352"/>
      <c r="AE157" s="356"/>
      <c r="AF157" s="356"/>
      <c r="AG157" s="356"/>
      <c r="AH157" s="356"/>
      <c r="AL157" s="254"/>
      <c r="AM157" s="254"/>
      <c r="AN157" s="254"/>
      <c r="AO157" s="254"/>
      <c r="AP157" s="254"/>
      <c r="AQ157" s="254"/>
      <c r="AR157" s="254"/>
      <c r="AS157" s="254"/>
      <c r="AT157" s="254"/>
    </row>
    <row r="158" spans="15:46">
      <c r="O158" s="350">
        <v>39370</v>
      </c>
      <c r="P158" s="351">
        <v>71.8</v>
      </c>
      <c r="Q158" s="351">
        <v>-4.2</v>
      </c>
      <c r="R158" s="351">
        <v>17</v>
      </c>
      <c r="S158" s="351">
        <v>31</v>
      </c>
      <c r="T158" s="351"/>
      <c r="U158" s="263"/>
      <c r="V158" s="357"/>
      <c r="W158" s="357"/>
      <c r="X158" s="357"/>
      <c r="Y158" s="357"/>
      <c r="Z158" s="357"/>
      <c r="AA158" s="357"/>
      <c r="AB158" s="357"/>
      <c r="AC158" s="357"/>
      <c r="AD158" s="352"/>
      <c r="AE158" s="356"/>
      <c r="AF158" s="356"/>
      <c r="AG158" s="356"/>
      <c r="AH158" s="356"/>
      <c r="AL158" s="254"/>
      <c r="AM158" s="254"/>
      <c r="AN158" s="254"/>
      <c r="AO158" s="254"/>
      <c r="AP158" s="254"/>
      <c r="AQ158" s="254"/>
      <c r="AR158" s="254"/>
      <c r="AS158" s="254"/>
      <c r="AT158" s="254"/>
    </row>
    <row r="159" spans="15:46">
      <c r="O159" s="350">
        <v>39401</v>
      </c>
      <c r="P159" s="351">
        <v>63.1</v>
      </c>
      <c r="Q159" s="351">
        <v>-10.7</v>
      </c>
      <c r="R159" s="351">
        <v>17</v>
      </c>
      <c r="S159" s="351">
        <v>30</v>
      </c>
      <c r="T159" s="351"/>
      <c r="U159" s="263"/>
      <c r="V159" s="357"/>
      <c r="W159" s="357"/>
      <c r="X159" s="357"/>
      <c r="Y159" s="357"/>
      <c r="Z159" s="357"/>
      <c r="AA159" s="357"/>
      <c r="AB159" s="357"/>
      <c r="AC159" s="357"/>
      <c r="AD159" s="352"/>
      <c r="AE159" s="356"/>
      <c r="AF159" s="356"/>
      <c r="AG159" s="356"/>
      <c r="AH159" s="356"/>
      <c r="AL159" s="254"/>
      <c r="AM159" s="254"/>
      <c r="AN159" s="254"/>
      <c r="AO159" s="254"/>
      <c r="AP159" s="254"/>
      <c r="AQ159" s="254"/>
      <c r="AR159" s="254"/>
      <c r="AS159" s="254"/>
      <c r="AT159" s="254"/>
    </row>
    <row r="160" spans="15:46">
      <c r="O160" s="350">
        <v>39431</v>
      </c>
      <c r="P160" s="351">
        <v>62.7</v>
      </c>
      <c r="Q160" s="351">
        <v>-12.4</v>
      </c>
      <c r="R160" s="351">
        <v>9</v>
      </c>
      <c r="S160" s="351">
        <v>21</v>
      </c>
      <c r="T160" s="351"/>
      <c r="U160" s="263"/>
      <c r="V160" s="357"/>
      <c r="W160" s="357"/>
      <c r="X160" s="357"/>
      <c r="Y160" s="357"/>
      <c r="Z160" s="357"/>
      <c r="AA160" s="357"/>
      <c r="AB160" s="357"/>
      <c r="AC160" s="357"/>
      <c r="AD160" s="352"/>
      <c r="AE160" s="356"/>
      <c r="AF160" s="356"/>
      <c r="AG160" s="356"/>
      <c r="AH160" s="356"/>
      <c r="AL160" s="254"/>
      <c r="AM160" s="254"/>
      <c r="AN160" s="254"/>
      <c r="AO160" s="254"/>
      <c r="AP160" s="254"/>
      <c r="AQ160" s="254"/>
      <c r="AR160" s="254"/>
      <c r="AS160" s="254"/>
      <c r="AT160" s="254"/>
    </row>
    <row r="161" spans="15:46">
      <c r="O161" s="350">
        <v>39462</v>
      </c>
      <c r="P161" s="351">
        <v>67</v>
      </c>
      <c r="Q161" s="351">
        <v>-13.4</v>
      </c>
      <c r="R161" s="351">
        <v>17</v>
      </c>
      <c r="S161" s="351">
        <v>12</v>
      </c>
      <c r="T161" s="351"/>
      <c r="U161" s="263"/>
      <c r="V161" s="357"/>
      <c r="W161" s="357"/>
      <c r="X161" s="357"/>
      <c r="Y161" s="357"/>
      <c r="Z161" s="357"/>
      <c r="AA161" s="357"/>
      <c r="AB161" s="357"/>
      <c r="AC161" s="357"/>
      <c r="AD161" s="352"/>
      <c r="AE161" s="356"/>
      <c r="AF161" s="356"/>
      <c r="AG161" s="356"/>
      <c r="AH161" s="356"/>
      <c r="AL161" s="254"/>
      <c r="AM161" s="254"/>
      <c r="AN161" s="254"/>
      <c r="AO161" s="254"/>
      <c r="AP161" s="254"/>
      <c r="AQ161" s="254"/>
      <c r="AR161" s="254"/>
      <c r="AS161" s="254"/>
      <c r="AT161" s="254"/>
    </row>
    <row r="162" spans="15:46">
      <c r="O162" s="350">
        <v>39493</v>
      </c>
      <c r="P162" s="351">
        <v>63.5</v>
      </c>
      <c r="Q162" s="351">
        <v>-12.2</v>
      </c>
      <c r="R162" s="351">
        <v>5</v>
      </c>
      <c r="S162" s="351">
        <v>11</v>
      </c>
      <c r="T162" s="351"/>
      <c r="U162" s="263"/>
      <c r="V162" s="357"/>
      <c r="W162" s="357"/>
      <c r="X162" s="357"/>
      <c r="Y162" s="357"/>
      <c r="Z162" s="357"/>
      <c r="AA162" s="357"/>
      <c r="AB162" s="357"/>
      <c r="AC162" s="357"/>
      <c r="AD162" s="352"/>
      <c r="AE162" s="356"/>
      <c r="AF162" s="356"/>
      <c r="AG162" s="356"/>
      <c r="AH162" s="356"/>
      <c r="AL162" s="254"/>
      <c r="AM162" s="254"/>
      <c r="AN162" s="254"/>
      <c r="AO162" s="254"/>
      <c r="AP162" s="254"/>
      <c r="AQ162" s="254"/>
      <c r="AR162" s="254"/>
      <c r="AS162" s="254"/>
      <c r="AT162" s="254"/>
    </row>
    <row r="163" spans="15:46">
      <c r="O163" s="350">
        <v>39522</v>
      </c>
      <c r="P163" s="351">
        <v>63.3</v>
      </c>
      <c r="Q163" s="351">
        <v>-13</v>
      </c>
      <c r="R163" s="351">
        <v>16</v>
      </c>
      <c r="S163" s="351">
        <v>8</v>
      </c>
      <c r="T163" s="351"/>
      <c r="U163" s="263"/>
      <c r="V163" s="357"/>
      <c r="W163" s="357"/>
      <c r="X163" s="357"/>
      <c r="Y163" s="357"/>
      <c r="Z163" s="357"/>
      <c r="AA163" s="357"/>
      <c r="AB163" s="357"/>
      <c r="AC163" s="357"/>
      <c r="AD163" s="352"/>
      <c r="AE163" s="356"/>
      <c r="AF163" s="356"/>
      <c r="AG163" s="356"/>
      <c r="AH163" s="356"/>
      <c r="AL163" s="254"/>
      <c r="AM163" s="254"/>
      <c r="AN163" s="254"/>
      <c r="AO163" s="254"/>
      <c r="AP163" s="254"/>
      <c r="AQ163" s="254"/>
      <c r="AR163" s="254"/>
      <c r="AS163" s="254"/>
      <c r="AT163" s="254"/>
    </row>
    <row r="164" spans="15:46">
      <c r="O164" s="350">
        <v>39553</v>
      </c>
      <c r="P164" s="351">
        <v>56</v>
      </c>
      <c r="Q164" s="351">
        <v>-15</v>
      </c>
      <c r="R164" s="351">
        <v>11</v>
      </c>
      <c r="S164" s="351">
        <v>1</v>
      </c>
      <c r="T164" s="351"/>
      <c r="U164" s="263"/>
      <c r="V164" s="357"/>
      <c r="W164" s="357"/>
      <c r="X164" s="357"/>
      <c r="Y164" s="357"/>
      <c r="Z164" s="357"/>
      <c r="AA164" s="357"/>
      <c r="AB164" s="357"/>
      <c r="AC164" s="357"/>
      <c r="AD164" s="352"/>
      <c r="AE164" s="356"/>
      <c r="AF164" s="356"/>
      <c r="AG164" s="356"/>
      <c r="AH164" s="356"/>
      <c r="AL164" s="254"/>
      <c r="AM164" s="254"/>
      <c r="AN164" s="254"/>
      <c r="AO164" s="254"/>
      <c r="AP164" s="254"/>
      <c r="AQ164" s="254"/>
      <c r="AR164" s="254"/>
      <c r="AS164" s="254"/>
      <c r="AT164" s="254"/>
    </row>
    <row r="165" spans="15:46">
      <c r="O165" s="350">
        <v>39583</v>
      </c>
      <c r="P165" s="351">
        <v>48.8</v>
      </c>
      <c r="Q165" s="351">
        <v>-12.1</v>
      </c>
      <c r="R165" s="351">
        <v>8</v>
      </c>
      <c r="S165" s="351">
        <v>6</v>
      </c>
      <c r="T165" s="351"/>
      <c r="U165" s="263"/>
      <c r="V165" s="357"/>
      <c r="W165" s="357"/>
      <c r="X165" s="357"/>
      <c r="Y165" s="357"/>
      <c r="Z165" s="357"/>
      <c r="AA165" s="357"/>
      <c r="AB165" s="357"/>
      <c r="AC165" s="357"/>
      <c r="AD165" s="352"/>
      <c r="AE165" s="356"/>
      <c r="AF165" s="356"/>
      <c r="AG165" s="356"/>
      <c r="AH165" s="356"/>
      <c r="AL165" s="254"/>
      <c r="AM165" s="254"/>
      <c r="AN165" s="254"/>
      <c r="AO165" s="254"/>
      <c r="AP165" s="254"/>
      <c r="AQ165" s="254"/>
      <c r="AR165" s="254"/>
      <c r="AS165" s="254"/>
      <c r="AT165" s="254"/>
    </row>
    <row r="166" spans="15:46">
      <c r="O166" s="350">
        <v>39614</v>
      </c>
      <c r="P166" s="351">
        <v>42.2</v>
      </c>
      <c r="Q166" s="351">
        <v>-17.899999999999999</v>
      </c>
      <c r="R166" s="351">
        <v>5</v>
      </c>
      <c r="S166" s="351">
        <v>-3</v>
      </c>
      <c r="T166" s="351"/>
      <c r="U166" s="263"/>
      <c r="V166" s="357"/>
      <c r="W166" s="357"/>
      <c r="X166" s="357"/>
      <c r="Y166" s="357"/>
      <c r="Z166" s="357"/>
      <c r="AA166" s="357"/>
      <c r="AB166" s="357"/>
      <c r="AC166" s="357"/>
      <c r="AD166" s="352"/>
      <c r="AE166" s="356"/>
      <c r="AF166" s="356"/>
      <c r="AG166" s="356"/>
      <c r="AH166" s="356"/>
      <c r="AL166" s="254"/>
      <c r="AM166" s="254"/>
      <c r="AN166" s="254"/>
      <c r="AO166" s="254"/>
      <c r="AP166" s="254"/>
      <c r="AQ166" s="254"/>
      <c r="AR166" s="254"/>
      <c r="AS166" s="254"/>
      <c r="AT166" s="254"/>
    </row>
    <row r="167" spans="15:46">
      <c r="O167" s="350">
        <v>39644</v>
      </c>
      <c r="P167" s="351">
        <v>39.6</v>
      </c>
      <c r="Q167" s="351">
        <v>-20.3</v>
      </c>
      <c r="R167" s="351">
        <v>3</v>
      </c>
      <c r="S167" s="351">
        <v>-8</v>
      </c>
      <c r="T167" s="351"/>
      <c r="U167" s="263"/>
      <c r="V167" s="357"/>
      <c r="W167" s="357"/>
      <c r="X167" s="357"/>
      <c r="Y167" s="357"/>
      <c r="Z167" s="357"/>
      <c r="AA167" s="357"/>
      <c r="AB167" s="357"/>
      <c r="AC167" s="357"/>
      <c r="AD167" s="352"/>
      <c r="AE167" s="356"/>
      <c r="AF167" s="356"/>
      <c r="AG167" s="356"/>
      <c r="AH167" s="356"/>
      <c r="AL167" s="254"/>
      <c r="AM167" s="254"/>
      <c r="AN167" s="254"/>
      <c r="AO167" s="254"/>
      <c r="AP167" s="254"/>
      <c r="AQ167" s="254"/>
      <c r="AR167" s="254"/>
      <c r="AS167" s="254"/>
      <c r="AT167" s="254"/>
    </row>
    <row r="168" spans="15:46">
      <c r="O168" s="350">
        <v>39675</v>
      </c>
      <c r="P168" s="351">
        <v>43.4</v>
      </c>
      <c r="Q168" s="351">
        <v>-17.600000000000001</v>
      </c>
      <c r="R168" s="351">
        <v>4</v>
      </c>
      <c r="S168" s="351">
        <v>-7</v>
      </c>
      <c r="T168" s="351"/>
      <c r="U168" s="263"/>
      <c r="V168" s="357"/>
      <c r="W168" s="357"/>
      <c r="X168" s="357"/>
      <c r="Y168" s="357"/>
      <c r="Z168" s="357"/>
      <c r="AA168" s="357"/>
      <c r="AB168" s="357"/>
      <c r="AC168" s="357"/>
      <c r="AD168" s="352"/>
      <c r="AE168" s="356"/>
      <c r="AF168" s="356"/>
      <c r="AG168" s="356"/>
      <c r="AH168" s="356"/>
      <c r="AL168" s="254"/>
      <c r="AM168" s="254"/>
      <c r="AN168" s="254"/>
      <c r="AO168" s="254"/>
      <c r="AP168" s="254"/>
      <c r="AQ168" s="254"/>
      <c r="AR168" s="254"/>
      <c r="AS168" s="254"/>
      <c r="AT168" s="254"/>
    </row>
    <row r="169" spans="15:46">
      <c r="O169" s="350">
        <v>39706</v>
      </c>
      <c r="P169" s="351">
        <v>45</v>
      </c>
      <c r="Q169" s="351">
        <v>-15.4</v>
      </c>
      <c r="R169" s="351">
        <v>2</v>
      </c>
      <c r="S169" s="351">
        <v>-6</v>
      </c>
      <c r="T169" s="351"/>
      <c r="U169" s="263"/>
      <c r="V169" s="357"/>
      <c r="W169" s="357"/>
      <c r="X169" s="357"/>
      <c r="Y169" s="357"/>
      <c r="Z169" s="357"/>
      <c r="AA169" s="357"/>
      <c r="AB169" s="357"/>
      <c r="AC169" s="357"/>
      <c r="AD169" s="352"/>
      <c r="AE169" s="356"/>
      <c r="AF169" s="356"/>
      <c r="AG169" s="356"/>
      <c r="AH169" s="356"/>
      <c r="AL169" s="254"/>
      <c r="AM169" s="254"/>
      <c r="AN169" s="254"/>
      <c r="AO169" s="254"/>
      <c r="AP169" s="254"/>
      <c r="AQ169" s="254"/>
      <c r="AR169" s="254"/>
      <c r="AS169" s="254"/>
      <c r="AT169" s="254"/>
    </row>
    <row r="170" spans="15:46">
      <c r="O170" s="350">
        <v>39736</v>
      </c>
      <c r="P170" s="351">
        <v>42</v>
      </c>
      <c r="Q170" s="351">
        <v>-25.6</v>
      </c>
      <c r="R170" s="351">
        <v>-7</v>
      </c>
      <c r="S170" s="351">
        <v>-20</v>
      </c>
      <c r="T170" s="351"/>
      <c r="U170" s="263"/>
      <c r="V170" s="357"/>
      <c r="W170" s="357"/>
      <c r="X170" s="357"/>
      <c r="Y170" s="357"/>
      <c r="Z170" s="357"/>
      <c r="AA170" s="357"/>
      <c r="AB170" s="357"/>
      <c r="AC170" s="357"/>
      <c r="AD170" s="352"/>
      <c r="AE170" s="356"/>
      <c r="AF170" s="356"/>
      <c r="AG170" s="356"/>
      <c r="AH170" s="356"/>
      <c r="AL170" s="254"/>
      <c r="AM170" s="254"/>
      <c r="AN170" s="254"/>
      <c r="AO170" s="254"/>
      <c r="AP170" s="254"/>
      <c r="AQ170" s="254"/>
      <c r="AR170" s="254"/>
      <c r="AS170" s="254"/>
      <c r="AT170" s="254"/>
    </row>
    <row r="171" spans="15:46">
      <c r="O171" s="350">
        <v>39767</v>
      </c>
      <c r="P171" s="351">
        <v>44.8</v>
      </c>
      <c r="Q171" s="351">
        <v>-25.1</v>
      </c>
      <c r="R171" s="351">
        <v>-9</v>
      </c>
      <c r="S171" s="351">
        <v>-26</v>
      </c>
      <c r="T171" s="351"/>
      <c r="U171" s="263"/>
      <c r="V171" s="357"/>
      <c r="W171" s="357"/>
      <c r="X171" s="357"/>
      <c r="Y171" s="357"/>
      <c r="Z171" s="357"/>
      <c r="AA171" s="357"/>
      <c r="AB171" s="357"/>
      <c r="AC171" s="357"/>
      <c r="AD171" s="352"/>
      <c r="AE171" s="356"/>
      <c r="AF171" s="356"/>
      <c r="AG171" s="356"/>
      <c r="AH171" s="356"/>
      <c r="AL171" s="254"/>
      <c r="AM171" s="254"/>
      <c r="AN171" s="254"/>
      <c r="AO171" s="254"/>
      <c r="AP171" s="254"/>
      <c r="AQ171" s="254"/>
      <c r="AR171" s="254"/>
      <c r="AS171" s="254"/>
      <c r="AT171" s="254"/>
    </row>
    <row r="172" spans="15:46">
      <c r="O172" s="350">
        <v>39797</v>
      </c>
      <c r="P172" s="351">
        <v>50.2</v>
      </c>
      <c r="Q172" s="351">
        <v>-27</v>
      </c>
      <c r="R172" s="351">
        <v>-13</v>
      </c>
      <c r="S172" s="351">
        <v>-25</v>
      </c>
      <c r="T172" s="351"/>
      <c r="U172" s="263"/>
      <c r="V172" s="357"/>
      <c r="W172" s="357"/>
      <c r="X172" s="357"/>
      <c r="Y172" s="357"/>
      <c r="Z172" s="357"/>
      <c r="AA172" s="357"/>
      <c r="AB172" s="357"/>
      <c r="AC172" s="357"/>
      <c r="AD172" s="352"/>
      <c r="AE172" s="356"/>
      <c r="AF172" s="356"/>
      <c r="AG172" s="356"/>
      <c r="AH172" s="356"/>
      <c r="AL172" s="254"/>
      <c r="AM172" s="254"/>
      <c r="AN172" s="254"/>
      <c r="AO172" s="254"/>
      <c r="AP172" s="254"/>
      <c r="AQ172" s="254"/>
      <c r="AR172" s="254"/>
      <c r="AS172" s="254"/>
      <c r="AT172" s="254"/>
    </row>
    <row r="173" spans="15:46">
      <c r="O173" s="350">
        <v>39828</v>
      </c>
      <c r="P173" s="351">
        <v>49.6</v>
      </c>
      <c r="Q173" s="351">
        <v>-27.9</v>
      </c>
      <c r="R173" s="351">
        <v>-14</v>
      </c>
      <c r="S173" s="351">
        <v>-27</v>
      </c>
      <c r="T173" s="351"/>
      <c r="U173" s="263"/>
      <c r="V173" s="357"/>
      <c r="W173" s="357"/>
      <c r="X173" s="357"/>
      <c r="Y173" s="357"/>
      <c r="Z173" s="357"/>
      <c r="AA173" s="357"/>
      <c r="AB173" s="357"/>
      <c r="AC173" s="357"/>
      <c r="AD173" s="352"/>
      <c r="AE173" s="356"/>
      <c r="AF173" s="356"/>
      <c r="AG173" s="356"/>
      <c r="AH173" s="356"/>
      <c r="AL173" s="254"/>
      <c r="AM173" s="254"/>
      <c r="AN173" s="254"/>
      <c r="AO173" s="254"/>
      <c r="AP173" s="254"/>
      <c r="AQ173" s="254"/>
      <c r="AR173" s="254"/>
      <c r="AS173" s="254"/>
      <c r="AT173" s="254"/>
    </row>
    <row r="174" spans="15:46">
      <c r="O174" s="350">
        <v>39859</v>
      </c>
      <c r="P174" s="351">
        <v>44.2</v>
      </c>
      <c r="Q174" s="351">
        <v>-31.6</v>
      </c>
      <c r="R174" s="351">
        <v>-24</v>
      </c>
      <c r="S174" s="351">
        <v>-31</v>
      </c>
      <c r="T174" s="351"/>
      <c r="U174" s="263"/>
      <c r="V174" s="357"/>
      <c r="W174" s="357"/>
      <c r="X174" s="357"/>
      <c r="Y174" s="357"/>
      <c r="Z174" s="357"/>
      <c r="AA174" s="357"/>
      <c r="AB174" s="357"/>
      <c r="AC174" s="357"/>
      <c r="AD174" s="352"/>
      <c r="AE174" s="356"/>
      <c r="AF174" s="356"/>
      <c r="AG174" s="356"/>
      <c r="AH174" s="356"/>
      <c r="AL174" s="254"/>
      <c r="AM174" s="254"/>
      <c r="AN174" s="254"/>
      <c r="AO174" s="254"/>
      <c r="AP174" s="254"/>
      <c r="AQ174" s="254"/>
      <c r="AR174" s="254"/>
      <c r="AS174" s="254"/>
      <c r="AT174" s="254"/>
    </row>
    <row r="175" spans="15:46">
      <c r="O175" s="350">
        <v>39887</v>
      </c>
      <c r="P175" s="351">
        <v>44.1</v>
      </c>
      <c r="Q175" s="351">
        <v>-32.700000000000003</v>
      </c>
      <c r="R175" s="351">
        <v>-24</v>
      </c>
      <c r="S175" s="351">
        <v>-27</v>
      </c>
      <c r="T175" s="351"/>
      <c r="U175" s="263"/>
      <c r="V175" s="357"/>
      <c r="W175" s="357"/>
      <c r="X175" s="357"/>
      <c r="Y175" s="357"/>
      <c r="Z175" s="357"/>
      <c r="AA175" s="357"/>
      <c r="AB175" s="357"/>
      <c r="AC175" s="357"/>
      <c r="AD175" s="352"/>
      <c r="AE175" s="356"/>
      <c r="AF175" s="356"/>
      <c r="AG175" s="356"/>
      <c r="AH175" s="356"/>
      <c r="AL175" s="254"/>
      <c r="AM175" s="254"/>
      <c r="AN175" s="254"/>
      <c r="AO175" s="254"/>
      <c r="AP175" s="254"/>
      <c r="AQ175" s="254"/>
      <c r="AR175" s="254"/>
      <c r="AS175" s="254"/>
      <c r="AT175" s="254"/>
    </row>
    <row r="176" spans="15:46">
      <c r="O176" s="350">
        <v>39918</v>
      </c>
      <c r="P176" s="351">
        <v>46.8</v>
      </c>
      <c r="Q176" s="351">
        <v>-31</v>
      </c>
      <c r="R176" s="351">
        <v>-26</v>
      </c>
      <c r="S176" s="351">
        <v>-29</v>
      </c>
      <c r="T176" s="351"/>
      <c r="U176" s="263"/>
      <c r="V176" s="357"/>
      <c r="W176" s="357"/>
      <c r="X176" s="357"/>
      <c r="Y176" s="357"/>
      <c r="Z176" s="357"/>
      <c r="AA176" s="357"/>
      <c r="AB176" s="357"/>
      <c r="AC176" s="357"/>
      <c r="AD176" s="352"/>
      <c r="AE176" s="356"/>
      <c r="AF176" s="356"/>
      <c r="AG176" s="356"/>
      <c r="AH176" s="356"/>
      <c r="AL176" s="254"/>
      <c r="AM176" s="254"/>
      <c r="AN176" s="254"/>
      <c r="AO176" s="254"/>
      <c r="AP176" s="254"/>
      <c r="AQ176" s="254"/>
      <c r="AR176" s="254"/>
      <c r="AS176" s="254"/>
      <c r="AT176" s="254"/>
    </row>
    <row r="177" spans="15:46">
      <c r="O177" s="350">
        <v>39948</v>
      </c>
      <c r="P177" s="351">
        <v>45.5</v>
      </c>
      <c r="Q177" s="351">
        <v>-35.5</v>
      </c>
      <c r="R177" s="351">
        <v>-23</v>
      </c>
      <c r="S177" s="351">
        <v>-22</v>
      </c>
      <c r="T177" s="351"/>
      <c r="U177" s="263"/>
      <c r="V177" s="357"/>
      <c r="W177" s="357"/>
      <c r="X177" s="357"/>
      <c r="Y177" s="357"/>
      <c r="Z177" s="357"/>
      <c r="AA177" s="357"/>
      <c r="AB177" s="357"/>
      <c r="AC177" s="357"/>
      <c r="AD177" s="352"/>
      <c r="AE177" s="356"/>
      <c r="AF177" s="356"/>
      <c r="AG177" s="356"/>
      <c r="AH177" s="356"/>
      <c r="AL177" s="254"/>
      <c r="AM177" s="254"/>
      <c r="AN177" s="254"/>
      <c r="AO177" s="254"/>
      <c r="AP177" s="254"/>
      <c r="AQ177" s="254"/>
      <c r="AR177" s="254"/>
      <c r="AS177" s="254"/>
      <c r="AT177" s="254"/>
    </row>
    <row r="178" spans="15:46">
      <c r="O178" s="350">
        <v>39979</v>
      </c>
      <c r="P178" s="351">
        <v>53.4</v>
      </c>
      <c r="Q178" s="351">
        <v>-28.1</v>
      </c>
      <c r="R178" s="351">
        <v>-17</v>
      </c>
      <c r="S178" s="351">
        <v>-11</v>
      </c>
      <c r="T178" s="351"/>
      <c r="U178" s="263"/>
      <c r="V178" s="357"/>
      <c r="W178" s="357"/>
      <c r="X178" s="357"/>
      <c r="Y178" s="357"/>
      <c r="Z178" s="357"/>
      <c r="AA178" s="357"/>
      <c r="AB178" s="357"/>
      <c r="AC178" s="357"/>
      <c r="AD178" s="352"/>
      <c r="AE178" s="356"/>
      <c r="AF178" s="356"/>
      <c r="AG178" s="356"/>
      <c r="AH178" s="356"/>
      <c r="AL178" s="254"/>
      <c r="AM178" s="254"/>
      <c r="AN178" s="254"/>
      <c r="AO178" s="254"/>
      <c r="AP178" s="254"/>
      <c r="AQ178" s="254"/>
      <c r="AR178" s="254"/>
      <c r="AS178" s="254"/>
      <c r="AT178" s="254"/>
    </row>
    <row r="179" spans="15:46">
      <c r="O179" s="350">
        <v>40009</v>
      </c>
      <c r="P179" s="351">
        <v>49.5</v>
      </c>
      <c r="Q179" s="351">
        <v>-31</v>
      </c>
      <c r="R179" s="351">
        <v>-15</v>
      </c>
      <c r="S179" s="351">
        <v>-15</v>
      </c>
      <c r="T179" s="351"/>
      <c r="U179" s="263"/>
      <c r="V179" s="357"/>
      <c r="W179" s="357"/>
      <c r="X179" s="357"/>
      <c r="Y179" s="357"/>
      <c r="Z179" s="357"/>
      <c r="AA179" s="357"/>
      <c r="AB179" s="357"/>
      <c r="AC179" s="357"/>
      <c r="AD179" s="352"/>
      <c r="AE179" s="356"/>
      <c r="AF179" s="356"/>
      <c r="AG179" s="356"/>
      <c r="AH179" s="356"/>
      <c r="AL179" s="254"/>
      <c r="AM179" s="254"/>
      <c r="AN179" s="254"/>
      <c r="AO179" s="254"/>
      <c r="AP179" s="254"/>
      <c r="AQ179" s="254"/>
      <c r="AR179" s="254"/>
      <c r="AS179" s="254"/>
      <c r="AT179" s="254"/>
    </row>
    <row r="180" spans="15:46">
      <c r="O180" s="350">
        <v>40040</v>
      </c>
      <c r="P180" s="351">
        <v>48.7</v>
      </c>
      <c r="Q180" s="351">
        <v>-31.2</v>
      </c>
      <c r="R180" s="351">
        <v>-13</v>
      </c>
      <c r="S180" s="351">
        <v>-11</v>
      </c>
      <c r="T180" s="351"/>
      <c r="U180" s="263"/>
      <c r="V180" s="357"/>
      <c r="W180" s="357"/>
      <c r="X180" s="357"/>
      <c r="Y180" s="357"/>
      <c r="Z180" s="357"/>
      <c r="AA180" s="357"/>
      <c r="AB180" s="357"/>
      <c r="AC180" s="357"/>
      <c r="AD180" s="352"/>
      <c r="AE180" s="356"/>
      <c r="AF180" s="356"/>
      <c r="AG180" s="356"/>
      <c r="AH180" s="356"/>
      <c r="AL180" s="254"/>
      <c r="AM180" s="254"/>
      <c r="AN180" s="254"/>
      <c r="AO180" s="254"/>
      <c r="AP180" s="254"/>
      <c r="AQ180" s="254"/>
      <c r="AR180" s="254"/>
      <c r="AS180" s="254"/>
      <c r="AT180" s="254"/>
    </row>
    <row r="181" spans="15:46">
      <c r="O181" s="350">
        <v>40071</v>
      </c>
      <c r="P181" s="351">
        <v>49.6</v>
      </c>
      <c r="Q181" s="351">
        <v>-29</v>
      </c>
      <c r="R181" s="351">
        <v>-11</v>
      </c>
      <c r="S181" s="351">
        <v>-8</v>
      </c>
      <c r="T181" s="351"/>
      <c r="U181" s="263"/>
      <c r="V181" s="357"/>
      <c r="W181" s="357"/>
      <c r="X181" s="357"/>
      <c r="Y181" s="357"/>
      <c r="Z181" s="357"/>
      <c r="AA181" s="357"/>
      <c r="AB181" s="357"/>
      <c r="AC181" s="357"/>
      <c r="AD181" s="352"/>
      <c r="AE181" s="356"/>
      <c r="AF181" s="356"/>
      <c r="AG181" s="356"/>
      <c r="AH181" s="356"/>
      <c r="AL181" s="254"/>
      <c r="AM181" s="254"/>
      <c r="AN181" s="254"/>
      <c r="AO181" s="254"/>
      <c r="AP181" s="254"/>
      <c r="AQ181" s="254"/>
      <c r="AR181" s="254"/>
      <c r="AS181" s="254"/>
      <c r="AT181" s="254"/>
    </row>
    <row r="182" spans="15:46">
      <c r="O182" s="350">
        <v>40101</v>
      </c>
      <c r="P182" s="351">
        <v>54.2</v>
      </c>
      <c r="Q182" s="351">
        <v>-25.5</v>
      </c>
      <c r="R182" s="351">
        <v>-4</v>
      </c>
      <c r="S182" s="351">
        <v>0</v>
      </c>
      <c r="T182" s="351"/>
      <c r="U182" s="263"/>
      <c r="V182" s="357"/>
      <c r="W182" s="357"/>
      <c r="X182" s="357"/>
      <c r="Y182" s="357"/>
      <c r="Z182" s="357"/>
      <c r="AA182" s="357"/>
      <c r="AB182" s="357"/>
      <c r="AC182" s="357"/>
      <c r="AD182" s="352"/>
      <c r="AE182" s="356"/>
      <c r="AF182" s="356"/>
      <c r="AG182" s="356"/>
      <c r="AH182" s="356"/>
      <c r="AL182" s="254"/>
      <c r="AM182" s="254"/>
      <c r="AN182" s="254"/>
      <c r="AO182" s="254"/>
      <c r="AP182" s="254"/>
      <c r="AQ182" s="254"/>
      <c r="AR182" s="254"/>
      <c r="AS182" s="254"/>
      <c r="AT182" s="254"/>
    </row>
    <row r="183" spans="15:46">
      <c r="O183" s="350">
        <v>40132</v>
      </c>
      <c r="P183" s="351">
        <v>53.6</v>
      </c>
      <c r="Q183" s="351">
        <v>-27.6</v>
      </c>
      <c r="R183" s="351">
        <v>-6</v>
      </c>
      <c r="S183" s="351">
        <v>-3</v>
      </c>
      <c r="T183" s="351"/>
      <c r="U183" s="263"/>
      <c r="V183" s="357"/>
      <c r="W183" s="357"/>
      <c r="X183" s="357"/>
      <c r="Y183" s="357"/>
      <c r="Z183" s="357"/>
      <c r="AA183" s="357"/>
      <c r="AB183" s="357"/>
      <c r="AC183" s="357"/>
      <c r="AD183" s="352"/>
      <c r="AE183" s="356"/>
      <c r="AF183" s="356"/>
      <c r="AG183" s="356"/>
      <c r="AH183" s="356"/>
      <c r="AL183" s="254"/>
      <c r="AM183" s="254"/>
      <c r="AN183" s="254"/>
      <c r="AO183" s="254"/>
      <c r="AP183" s="254"/>
      <c r="AQ183" s="254"/>
      <c r="AR183" s="254"/>
      <c r="AS183" s="254"/>
      <c r="AT183" s="254"/>
    </row>
    <row r="184" spans="15:46">
      <c r="O184" s="350">
        <v>40162</v>
      </c>
      <c r="P184" s="351">
        <v>53.3</v>
      </c>
      <c r="Q184" s="351">
        <v>-30.4</v>
      </c>
      <c r="R184" s="351">
        <v>1</v>
      </c>
      <c r="S184" s="351">
        <v>-1</v>
      </c>
      <c r="T184" s="351"/>
      <c r="U184" s="263"/>
      <c r="V184" s="357"/>
      <c r="W184" s="357"/>
      <c r="X184" s="357"/>
      <c r="Y184" s="357"/>
      <c r="Z184" s="357"/>
      <c r="AA184" s="357"/>
      <c r="AB184" s="357"/>
      <c r="AC184" s="357"/>
      <c r="AD184" s="352"/>
      <c r="AE184" s="356"/>
      <c r="AF184" s="356"/>
      <c r="AG184" s="356"/>
      <c r="AH184" s="356"/>
      <c r="AL184" s="254"/>
      <c r="AM184" s="254"/>
      <c r="AN184" s="254"/>
      <c r="AO184" s="254"/>
      <c r="AP184" s="254"/>
      <c r="AQ184" s="254"/>
      <c r="AR184" s="254"/>
      <c r="AS184" s="254"/>
      <c r="AT184" s="254"/>
    </row>
    <row r="185" spans="15:46">
      <c r="O185" s="350">
        <v>40193</v>
      </c>
      <c r="P185" s="351">
        <v>64.599999999999994</v>
      </c>
      <c r="Q185" s="351">
        <v>-24.4</v>
      </c>
      <c r="R185" s="351">
        <v>2</v>
      </c>
      <c r="S185" s="351">
        <v>5</v>
      </c>
      <c r="T185" s="351"/>
      <c r="U185" s="263"/>
      <c r="V185" s="357"/>
      <c r="W185" s="357"/>
      <c r="X185" s="357"/>
      <c r="Y185" s="357"/>
      <c r="Z185" s="357"/>
      <c r="AA185" s="357"/>
      <c r="AB185" s="357"/>
      <c r="AC185" s="357"/>
      <c r="AD185" s="352"/>
      <c r="AE185" s="356"/>
      <c r="AF185" s="356"/>
      <c r="AG185" s="356"/>
      <c r="AH185" s="356"/>
      <c r="AL185" s="254"/>
      <c r="AM185" s="254"/>
      <c r="AN185" s="254"/>
      <c r="AO185" s="254"/>
      <c r="AP185" s="254"/>
      <c r="AQ185" s="254"/>
      <c r="AR185" s="254"/>
      <c r="AS185" s="254"/>
      <c r="AT185" s="254"/>
    </row>
    <row r="186" spans="15:46">
      <c r="O186" s="350">
        <v>40224</v>
      </c>
      <c r="P186" s="351">
        <v>59.4</v>
      </c>
      <c r="Q186" s="351">
        <v>-23.5</v>
      </c>
      <c r="R186" s="351">
        <v>6</v>
      </c>
      <c r="S186" s="351">
        <v>11</v>
      </c>
      <c r="T186" s="351"/>
      <c r="AL186" s="254"/>
      <c r="AM186" s="254"/>
      <c r="AN186" s="254"/>
      <c r="AO186" s="254"/>
      <c r="AP186" s="254"/>
      <c r="AQ186" s="254"/>
      <c r="AR186" s="254"/>
      <c r="AS186" s="254"/>
      <c r="AT186" s="254"/>
    </row>
    <row r="187" spans="15:46">
      <c r="O187" s="350">
        <v>40252</v>
      </c>
      <c r="P187" s="351">
        <v>61.9</v>
      </c>
      <c r="Q187" s="351">
        <v>-23.4</v>
      </c>
      <c r="R187" s="351">
        <v>8</v>
      </c>
      <c r="S187" s="351">
        <v>10</v>
      </c>
      <c r="T187" s="351"/>
      <c r="AL187" s="254"/>
      <c r="AM187" s="254"/>
      <c r="AN187" s="254"/>
      <c r="AO187" s="254"/>
      <c r="AP187" s="254"/>
      <c r="AQ187" s="254"/>
      <c r="AR187" s="254"/>
      <c r="AS187" s="254"/>
      <c r="AT187" s="254"/>
    </row>
    <row r="188" spans="15:46">
      <c r="O188" s="350">
        <v>40283</v>
      </c>
      <c r="P188" s="351">
        <v>65.599999999999994</v>
      </c>
      <c r="Q188" s="351">
        <v>-21.2</v>
      </c>
      <c r="R188" s="351">
        <v>11</v>
      </c>
      <c r="S188" s="351">
        <v>14</v>
      </c>
      <c r="T188" s="351"/>
      <c r="AL188" s="254"/>
      <c r="AM188" s="254"/>
      <c r="AN188" s="254"/>
      <c r="AO188" s="254"/>
      <c r="AP188" s="254"/>
      <c r="AQ188" s="254"/>
      <c r="AR188" s="254"/>
      <c r="AS188" s="254"/>
      <c r="AT188" s="254"/>
    </row>
    <row r="189" spans="15:46">
      <c r="O189" s="350">
        <v>40313</v>
      </c>
      <c r="P189" s="351">
        <v>65.3</v>
      </c>
      <c r="Q189" s="351">
        <v>-20.9</v>
      </c>
      <c r="R189" s="351">
        <v>15</v>
      </c>
      <c r="S189" s="351">
        <v>19</v>
      </c>
      <c r="T189" s="351"/>
      <c r="AL189" s="254"/>
      <c r="AM189" s="254"/>
      <c r="AN189" s="254"/>
      <c r="AO189" s="254"/>
      <c r="AP189" s="254"/>
      <c r="AQ189" s="254"/>
      <c r="AR189" s="254"/>
      <c r="AS189" s="254"/>
      <c r="AT189" s="254"/>
    </row>
    <row r="190" spans="15:46">
      <c r="O190" s="350">
        <v>40344</v>
      </c>
      <c r="P190" s="351">
        <v>67.900000000000006</v>
      </c>
      <c r="Q190" s="351">
        <v>-19.100000000000001</v>
      </c>
      <c r="R190" s="351">
        <v>14</v>
      </c>
      <c r="S190" s="351">
        <v>21</v>
      </c>
      <c r="T190" s="351"/>
      <c r="AL190" s="254"/>
      <c r="AM190" s="254"/>
      <c r="AN190" s="254"/>
      <c r="AO190" s="254"/>
      <c r="AP190" s="254"/>
      <c r="AQ190" s="254"/>
      <c r="AR190" s="254"/>
      <c r="AS190" s="254"/>
      <c r="AT190" s="254"/>
    </row>
    <row r="191" spans="15:46">
      <c r="O191" s="350">
        <v>40374</v>
      </c>
      <c r="P191" s="351">
        <v>66.2</v>
      </c>
      <c r="Q191" s="351">
        <v>-16.5</v>
      </c>
      <c r="R191" s="351">
        <v>12</v>
      </c>
      <c r="S191" s="351">
        <v>22</v>
      </c>
      <c r="T191" s="351"/>
      <c r="AL191" s="254"/>
      <c r="AM191" s="254"/>
      <c r="AN191" s="254"/>
      <c r="AO191" s="254"/>
      <c r="AP191" s="254"/>
      <c r="AQ191" s="254"/>
      <c r="AR191" s="254"/>
      <c r="AS191" s="254"/>
      <c r="AT191" s="254"/>
    </row>
    <row r="192" spans="15:46">
      <c r="O192" s="350">
        <v>40405</v>
      </c>
      <c r="P192" s="351">
        <v>61.4</v>
      </c>
      <c r="Q192" s="351">
        <v>-20.2</v>
      </c>
      <c r="R192" s="351">
        <v>11</v>
      </c>
      <c r="S192" s="351">
        <v>18</v>
      </c>
      <c r="T192" s="351"/>
      <c r="AL192" s="254"/>
      <c r="AM192" s="254"/>
      <c r="AN192" s="254"/>
      <c r="AO192" s="254"/>
      <c r="AP192" s="254"/>
      <c r="AQ192" s="254"/>
      <c r="AR192" s="254"/>
      <c r="AS192" s="254"/>
      <c r="AT192" s="254"/>
    </row>
    <row r="193" spans="15:46">
      <c r="O193" s="350">
        <v>40436</v>
      </c>
      <c r="P193" s="351">
        <v>52.4</v>
      </c>
      <c r="Q193" s="351">
        <v>-23.8</v>
      </c>
      <c r="R193" s="351">
        <v>10</v>
      </c>
      <c r="S193" s="351">
        <v>7</v>
      </c>
      <c r="T193" s="351"/>
      <c r="AL193" s="254"/>
      <c r="AM193" s="254"/>
      <c r="AN193" s="254"/>
      <c r="AO193" s="254"/>
      <c r="AP193" s="254"/>
      <c r="AQ193" s="254"/>
      <c r="AR193" s="254"/>
      <c r="AS193" s="254"/>
      <c r="AT193" s="254"/>
    </row>
    <row r="194" spans="15:46">
      <c r="O194" s="350">
        <v>40466</v>
      </c>
      <c r="P194" s="351">
        <v>48.1</v>
      </c>
      <c r="Q194" s="351">
        <v>-29.3</v>
      </c>
      <c r="R194" s="351">
        <v>13</v>
      </c>
      <c r="S194" s="351">
        <v>4</v>
      </c>
      <c r="T194" s="351"/>
      <c r="AL194" s="254"/>
      <c r="AM194" s="254"/>
      <c r="AN194" s="254"/>
      <c r="AO194" s="254"/>
      <c r="AP194" s="254"/>
      <c r="AQ194" s="254"/>
      <c r="AR194" s="254"/>
      <c r="AS194" s="254"/>
      <c r="AT194" s="254"/>
    </row>
    <row r="195" spans="15:46">
      <c r="O195" s="350">
        <v>40497</v>
      </c>
      <c r="P195" s="351">
        <v>48.4</v>
      </c>
      <c r="Q195" s="351">
        <v>-30</v>
      </c>
      <c r="R195" s="351">
        <v>15</v>
      </c>
      <c r="S195" s="351">
        <v>2</v>
      </c>
      <c r="T195" s="351"/>
      <c r="AL195" s="254"/>
      <c r="AM195" s="254"/>
      <c r="AN195" s="254"/>
      <c r="AO195" s="254"/>
      <c r="AP195" s="254"/>
      <c r="AQ195" s="254"/>
      <c r="AR195" s="254"/>
      <c r="AS195" s="254"/>
      <c r="AT195" s="254"/>
    </row>
    <row r="196" spans="15:46">
      <c r="O196" s="350">
        <v>40527</v>
      </c>
      <c r="P196" s="351">
        <v>44.4</v>
      </c>
      <c r="Q196" s="351">
        <v>-32.799999999999997</v>
      </c>
      <c r="R196" s="351">
        <v>18</v>
      </c>
      <c r="S196" s="351">
        <v>0</v>
      </c>
      <c r="T196" s="351"/>
      <c r="AL196" s="254"/>
      <c r="AM196" s="254"/>
      <c r="AN196" s="254"/>
      <c r="AO196" s="254"/>
      <c r="AP196" s="254"/>
      <c r="AQ196" s="254"/>
      <c r="AR196" s="254"/>
      <c r="AS196" s="254"/>
      <c r="AT196" s="254"/>
    </row>
    <row r="197" spans="15:46">
      <c r="O197" s="350">
        <v>40558</v>
      </c>
      <c r="P197" s="351">
        <v>48.7</v>
      </c>
      <c r="Q197" s="351">
        <v>-33.6</v>
      </c>
      <c r="R197" s="351">
        <v>20</v>
      </c>
      <c r="S197" s="351">
        <v>8</v>
      </c>
      <c r="T197" s="351"/>
      <c r="AL197" s="254"/>
      <c r="AM197" s="254"/>
      <c r="AN197" s="254"/>
      <c r="AO197" s="254"/>
      <c r="AP197" s="254"/>
      <c r="AQ197" s="254"/>
      <c r="AR197" s="254"/>
      <c r="AS197" s="254"/>
      <c r="AT197" s="254"/>
    </row>
    <row r="198" spans="15:46">
      <c r="O198" s="350">
        <v>40589</v>
      </c>
      <c r="P198" s="351">
        <v>50.3</v>
      </c>
      <c r="Q198" s="351">
        <v>-33.5</v>
      </c>
      <c r="R198" s="351">
        <v>27</v>
      </c>
      <c r="S198" s="351">
        <v>11</v>
      </c>
      <c r="T198" s="351"/>
      <c r="AL198" s="254"/>
      <c r="AM198" s="254"/>
      <c r="AN198" s="254"/>
      <c r="AO198" s="254"/>
      <c r="AP198" s="254"/>
      <c r="AQ198" s="254"/>
      <c r="AR198" s="254"/>
      <c r="AS198" s="254"/>
      <c r="AT198" s="254"/>
    </row>
    <row r="199" spans="15:46">
      <c r="O199" s="350">
        <v>40617</v>
      </c>
      <c r="P199" s="351">
        <v>59.5</v>
      </c>
      <c r="Q199" s="351">
        <v>-24.8</v>
      </c>
      <c r="R199" s="351">
        <v>23</v>
      </c>
      <c r="S199" s="351">
        <v>14</v>
      </c>
      <c r="T199" s="351"/>
      <c r="AL199" s="254"/>
      <c r="AM199" s="254"/>
      <c r="AN199" s="254"/>
      <c r="AO199" s="254"/>
      <c r="AP199" s="254"/>
      <c r="AQ199" s="254"/>
      <c r="AR199" s="254"/>
      <c r="AS199" s="254"/>
      <c r="AT199" s="254"/>
    </row>
    <row r="200" spans="15:46">
      <c r="O200" s="350">
        <v>40648</v>
      </c>
      <c r="P200" s="351">
        <v>57.9</v>
      </c>
      <c r="Q200" s="351">
        <v>-25.8</v>
      </c>
      <c r="R200" s="351">
        <v>25</v>
      </c>
      <c r="S200" s="351">
        <v>10</v>
      </c>
      <c r="T200" s="351"/>
      <c r="AL200" s="254"/>
      <c r="AM200" s="254"/>
      <c r="AN200" s="254"/>
      <c r="AO200" s="254"/>
      <c r="AP200" s="254"/>
      <c r="AQ200" s="254"/>
      <c r="AR200" s="254"/>
      <c r="AS200" s="254"/>
      <c r="AT200" s="254"/>
    </row>
    <row r="201" spans="15:46">
      <c r="O201" s="350">
        <v>40678</v>
      </c>
      <c r="P201" s="351">
        <v>59.4</v>
      </c>
      <c r="Q201" s="351">
        <v>-27.7</v>
      </c>
      <c r="R201" s="351">
        <v>17</v>
      </c>
      <c r="S201" s="351">
        <v>9</v>
      </c>
      <c r="T201" s="351"/>
      <c r="AL201" s="254"/>
      <c r="AM201" s="254"/>
      <c r="AN201" s="254"/>
      <c r="AO201" s="254"/>
      <c r="AP201" s="254"/>
      <c r="AQ201" s="254"/>
      <c r="AR201" s="254"/>
      <c r="AS201" s="254"/>
      <c r="AT201" s="254"/>
    </row>
    <row r="202" spans="15:46">
      <c r="O202" s="350">
        <v>40709</v>
      </c>
      <c r="P202" s="351">
        <v>56.3</v>
      </c>
      <c r="Q202" s="351">
        <v>-27.9</v>
      </c>
      <c r="R202" s="351">
        <v>14</v>
      </c>
      <c r="S202" s="351">
        <v>8</v>
      </c>
      <c r="T202" s="351"/>
      <c r="AL202" s="254"/>
      <c r="AM202" s="254"/>
      <c r="AN202" s="254"/>
      <c r="AO202" s="254"/>
      <c r="AP202" s="254"/>
      <c r="AQ202" s="254"/>
      <c r="AR202" s="254"/>
      <c r="AS202" s="254"/>
      <c r="AT202" s="254"/>
    </row>
    <row r="203" spans="15:46">
      <c r="O203" s="350">
        <v>40739</v>
      </c>
      <c r="P203" s="351">
        <v>55.9</v>
      </c>
      <c r="Q203" s="351">
        <v>-28.9</v>
      </c>
      <c r="R203" s="351">
        <v>7</v>
      </c>
      <c r="S203" s="351">
        <v>5</v>
      </c>
      <c r="T203" s="351"/>
      <c r="AL203" s="254"/>
      <c r="AM203" s="254"/>
      <c r="AN203" s="254"/>
      <c r="AO203" s="254"/>
      <c r="AP203" s="254"/>
      <c r="AQ203" s="254"/>
      <c r="AR203" s="254"/>
      <c r="AS203" s="254"/>
      <c r="AT203" s="254"/>
    </row>
    <row r="204" spans="15:46">
      <c r="O204" s="350">
        <v>40770</v>
      </c>
      <c r="P204" s="351">
        <v>55.8</v>
      </c>
      <c r="Q204" s="351">
        <v>-27.5</v>
      </c>
      <c r="R204" s="351">
        <v>7</v>
      </c>
      <c r="S204" s="351">
        <v>6</v>
      </c>
      <c r="T204" s="351"/>
      <c r="AL204" s="254"/>
      <c r="AM204" s="254"/>
      <c r="AN204" s="254"/>
      <c r="AO204" s="254"/>
      <c r="AP204" s="254"/>
      <c r="AQ204" s="254"/>
      <c r="AR204" s="254"/>
      <c r="AS204" s="254"/>
      <c r="AT204" s="254"/>
    </row>
    <row r="205" spans="15:46">
      <c r="O205" s="350">
        <v>40801</v>
      </c>
      <c r="P205" s="351">
        <v>53.3</v>
      </c>
      <c r="Q205" s="351">
        <v>-29</v>
      </c>
      <c r="R205" s="351">
        <v>8</v>
      </c>
      <c r="S205" s="351">
        <v>9</v>
      </c>
      <c r="T205" s="351"/>
      <c r="AL205" s="254"/>
      <c r="AM205" s="254"/>
      <c r="AN205" s="254"/>
      <c r="AO205" s="254"/>
      <c r="AP205" s="254"/>
      <c r="AQ205" s="254"/>
      <c r="AR205" s="254"/>
      <c r="AS205" s="254"/>
      <c r="AT205" s="254"/>
    </row>
    <row r="206" spans="15:46">
      <c r="O206" s="350">
        <v>40831</v>
      </c>
      <c r="P206" s="351">
        <v>63.7</v>
      </c>
      <c r="Q206" s="351">
        <v>-20.3</v>
      </c>
      <c r="R206" s="351">
        <v>19</v>
      </c>
      <c r="S206" s="351">
        <v>14</v>
      </c>
      <c r="T206" s="351"/>
      <c r="AL206" s="254"/>
      <c r="AM206" s="254"/>
      <c r="AN206" s="254"/>
      <c r="AO206" s="254"/>
      <c r="AP206" s="254"/>
      <c r="AQ206" s="254"/>
      <c r="AR206" s="254"/>
      <c r="AS206" s="254"/>
      <c r="AT206" s="254"/>
    </row>
    <row r="207" spans="15:46">
      <c r="O207" s="350">
        <v>40862</v>
      </c>
      <c r="P207" s="351">
        <v>60.1</v>
      </c>
      <c r="Q207" s="351">
        <v>-20.9</v>
      </c>
      <c r="R207" s="351">
        <v>8</v>
      </c>
      <c r="S207" s="351">
        <v>8</v>
      </c>
      <c r="T207" s="351"/>
      <c r="AL207" s="254"/>
      <c r="AM207" s="254"/>
      <c r="AN207" s="254"/>
      <c r="AO207" s="254"/>
      <c r="AP207" s="254"/>
      <c r="AQ207" s="254"/>
      <c r="AR207" s="254"/>
      <c r="AS207" s="254"/>
      <c r="AT207" s="254"/>
    </row>
    <row r="208" spans="15:46">
      <c r="O208" s="350">
        <v>40892</v>
      </c>
      <c r="P208" s="351">
        <v>49.2</v>
      </c>
      <c r="Q208" s="351">
        <v>-28.2</v>
      </c>
      <c r="R208" s="351">
        <v>10</v>
      </c>
      <c r="S208" s="351">
        <v>4</v>
      </c>
      <c r="T208" s="351"/>
      <c r="AL208" s="254"/>
      <c r="AM208" s="254"/>
      <c r="AN208" s="254"/>
      <c r="AO208" s="254"/>
      <c r="AP208" s="254"/>
      <c r="AQ208" s="254"/>
      <c r="AR208" s="254"/>
      <c r="AS208" s="254"/>
      <c r="AT208" s="254"/>
    </row>
    <row r="209" spans="15:46">
      <c r="O209" s="350">
        <v>40923</v>
      </c>
      <c r="P209" s="351">
        <v>56.6</v>
      </c>
      <c r="Q209" s="351">
        <v>-28.2</v>
      </c>
      <c r="R209" s="351">
        <v>13</v>
      </c>
      <c r="S209" s="351">
        <v>4</v>
      </c>
      <c r="T209" s="351"/>
      <c r="AL209" s="254"/>
      <c r="AM209" s="254"/>
      <c r="AN209" s="254"/>
      <c r="AO209" s="254"/>
      <c r="AP209" s="254"/>
      <c r="AQ209" s="254"/>
      <c r="AR209" s="254"/>
      <c r="AS209" s="254"/>
      <c r="AT209" s="254"/>
    </row>
    <row r="210" spans="15:46">
      <c r="O210" s="350">
        <v>40954</v>
      </c>
      <c r="P210" s="351">
        <v>57</v>
      </c>
      <c r="Q210" s="351">
        <v>-27.2</v>
      </c>
      <c r="R210" s="351">
        <v>8</v>
      </c>
      <c r="S210" s="351">
        <v>13</v>
      </c>
      <c r="T210" s="351"/>
      <c r="AL210" s="254"/>
      <c r="AM210" s="254"/>
      <c r="AN210" s="254"/>
      <c r="AO210" s="254"/>
      <c r="AP210" s="254"/>
      <c r="AQ210" s="254"/>
      <c r="AR210" s="254"/>
      <c r="AS210" s="254"/>
      <c r="AT210" s="254"/>
    </row>
    <row r="211" spans="15:46">
      <c r="O211" s="350">
        <v>40983</v>
      </c>
      <c r="P211" s="351">
        <v>60.6</v>
      </c>
      <c r="Q211" s="351">
        <v>-24.6</v>
      </c>
      <c r="R211" s="351">
        <v>5</v>
      </c>
      <c r="S211" s="351">
        <v>4</v>
      </c>
      <c r="T211" s="351"/>
      <c r="AL211" s="254"/>
      <c r="AM211" s="254"/>
      <c r="AN211" s="254"/>
      <c r="AO211" s="254"/>
      <c r="AP211" s="254"/>
      <c r="AQ211" s="254"/>
      <c r="AR211" s="254"/>
      <c r="AS211" s="254"/>
      <c r="AT211" s="254"/>
    </row>
    <row r="212" spans="15:46">
      <c r="O212" s="350">
        <v>41014</v>
      </c>
      <c r="P212" s="351">
        <v>62.5</v>
      </c>
      <c r="Q212" s="351">
        <v>-24.8</v>
      </c>
      <c r="R212" s="351">
        <v>6</v>
      </c>
      <c r="S212" s="351">
        <v>11</v>
      </c>
      <c r="T212" s="351"/>
      <c r="AL212" s="254"/>
      <c r="AM212" s="254"/>
      <c r="AN212" s="254"/>
      <c r="AO212" s="254"/>
      <c r="AP212" s="254"/>
      <c r="AQ212" s="254"/>
      <c r="AR212" s="254"/>
      <c r="AS212" s="254"/>
      <c r="AT212" s="254"/>
    </row>
    <row r="213" spans="15:46">
      <c r="O213" s="350">
        <v>41044</v>
      </c>
      <c r="P213" s="351">
        <v>61</v>
      </c>
      <c r="Q213" s="351">
        <v>-25.8</v>
      </c>
      <c r="R213" s="351">
        <v>11</v>
      </c>
      <c r="S213" s="351">
        <v>7</v>
      </c>
      <c r="T213" s="351"/>
      <c r="AL213" s="254"/>
      <c r="AM213" s="254"/>
      <c r="AN213" s="254"/>
      <c r="AO213" s="254"/>
      <c r="AP213" s="254"/>
      <c r="AQ213" s="254"/>
      <c r="AR213" s="254"/>
      <c r="AS213" s="254"/>
      <c r="AT213" s="254"/>
    </row>
    <row r="214" spans="15:46">
      <c r="O214" s="350">
        <v>41075</v>
      </c>
      <c r="P214" s="351">
        <v>62.3</v>
      </c>
      <c r="Q214" s="351">
        <v>-26.2</v>
      </c>
      <c r="R214" s="351">
        <v>13</v>
      </c>
      <c r="S214" s="351">
        <v>3</v>
      </c>
      <c r="T214" s="351"/>
      <c r="AL214" s="254"/>
      <c r="AM214" s="254"/>
      <c r="AN214" s="254"/>
      <c r="AO214" s="254"/>
      <c r="AP214" s="254"/>
      <c r="AQ214" s="254"/>
      <c r="AR214" s="254"/>
      <c r="AS214" s="254"/>
      <c r="AT214" s="254"/>
    </row>
    <row r="215" spans="15:46">
      <c r="O215" s="350">
        <v>41105</v>
      </c>
      <c r="P215" s="351">
        <v>67.7</v>
      </c>
      <c r="Q215" s="351">
        <v>-19.2</v>
      </c>
      <c r="R215" s="351">
        <v>15</v>
      </c>
      <c r="S215" s="351">
        <v>10</v>
      </c>
      <c r="T215" s="351"/>
      <c r="AL215" s="254"/>
      <c r="AM215" s="254"/>
      <c r="AN215" s="254"/>
      <c r="AO215" s="254"/>
      <c r="AP215" s="254"/>
      <c r="AQ215" s="254"/>
      <c r="AR215" s="254"/>
      <c r="AS215" s="254"/>
      <c r="AT215" s="254"/>
    </row>
    <row r="216" spans="15:46">
      <c r="O216" s="350">
        <v>41136</v>
      </c>
      <c r="P216" s="351">
        <v>70</v>
      </c>
      <c r="Q216" s="351">
        <v>-18.5</v>
      </c>
      <c r="R216" s="351">
        <v>9</v>
      </c>
      <c r="S216" s="351">
        <v>15</v>
      </c>
      <c r="T216" s="351"/>
      <c r="AL216" s="254"/>
      <c r="AM216" s="254"/>
      <c r="AN216" s="254"/>
      <c r="AO216" s="254"/>
      <c r="AP216" s="254"/>
      <c r="AQ216" s="254"/>
      <c r="AR216" s="254"/>
      <c r="AS216" s="254"/>
      <c r="AT216" s="254"/>
    </row>
    <row r="217" spans="15:46">
      <c r="O217" s="350">
        <v>41167</v>
      </c>
      <c r="P217" s="351">
        <v>60.2</v>
      </c>
      <c r="Q217" s="351">
        <v>-24.7</v>
      </c>
      <c r="R217" s="351">
        <v>12</v>
      </c>
      <c r="S217" s="351">
        <v>11</v>
      </c>
      <c r="T217" s="351"/>
      <c r="AL217" s="254"/>
      <c r="AM217" s="254"/>
      <c r="AN217" s="254"/>
      <c r="AO217" s="254"/>
      <c r="AP217" s="254"/>
      <c r="AQ217" s="254"/>
      <c r="AR217" s="254"/>
      <c r="AS217" s="254"/>
      <c r="AT217" s="254"/>
    </row>
    <row r="218" spans="15:46">
      <c r="O218" s="350">
        <v>41197</v>
      </c>
      <c r="P218" s="351">
        <v>60.9</v>
      </c>
      <c r="Q218" s="351">
        <v>-24.8</v>
      </c>
      <c r="R218" s="351">
        <v>8</v>
      </c>
      <c r="S218" s="351">
        <v>13</v>
      </c>
      <c r="T218" s="351"/>
      <c r="AL218" s="254"/>
      <c r="AM218" s="254"/>
      <c r="AN218" s="254"/>
      <c r="AO218" s="254"/>
      <c r="AP218" s="254"/>
      <c r="AQ218" s="254"/>
      <c r="AR218" s="254"/>
      <c r="AS218" s="254"/>
      <c r="AT218" s="254"/>
    </row>
    <row r="219" spans="15:46">
      <c r="O219" s="261">
        <v>41228</v>
      </c>
      <c r="P219" s="351">
        <v>63.8</v>
      </c>
      <c r="Q219" s="351">
        <v>-21</v>
      </c>
      <c r="R219" s="351">
        <v>15</v>
      </c>
      <c r="S219" s="351">
        <v>21</v>
      </c>
      <c r="T219" s="351"/>
      <c r="AL219" s="254"/>
      <c r="AM219" s="254"/>
      <c r="AN219" s="254"/>
      <c r="AO219" s="254"/>
      <c r="AP219" s="254"/>
      <c r="AQ219" s="254"/>
      <c r="AR219" s="254"/>
      <c r="AS219" s="254"/>
      <c r="AT219" s="254"/>
    </row>
    <row r="220" spans="15:46">
      <c r="O220" s="261">
        <v>41258</v>
      </c>
      <c r="P220" s="351">
        <v>49.8</v>
      </c>
      <c r="Q220" s="351">
        <v>-25.8</v>
      </c>
      <c r="R220" s="351">
        <v>11</v>
      </c>
      <c r="S220" s="351">
        <v>15</v>
      </c>
      <c r="T220" s="351"/>
      <c r="AL220" s="254"/>
      <c r="AM220" s="254"/>
      <c r="AN220" s="254"/>
      <c r="AO220" s="254"/>
      <c r="AP220" s="254"/>
      <c r="AQ220" s="254"/>
      <c r="AR220" s="254"/>
      <c r="AS220" s="254"/>
      <c r="AT220" s="254"/>
    </row>
    <row r="221" spans="15:46">
      <c r="O221" s="261">
        <v>41289</v>
      </c>
      <c r="P221" s="351">
        <v>64.2</v>
      </c>
      <c r="Q221" s="351">
        <v>-21.7</v>
      </c>
      <c r="R221" s="351">
        <v>8</v>
      </c>
      <c r="S221" s="351">
        <v>21</v>
      </c>
      <c r="T221" s="351"/>
      <c r="AL221" s="254"/>
      <c r="AM221" s="254"/>
      <c r="AN221" s="254"/>
      <c r="AO221" s="254"/>
      <c r="AP221" s="254"/>
      <c r="AQ221" s="254"/>
      <c r="AR221" s="254"/>
      <c r="AS221" s="254"/>
      <c r="AT221" s="254"/>
    </row>
    <row r="222" spans="15:46">
      <c r="O222" s="261">
        <v>41320</v>
      </c>
      <c r="P222" s="351">
        <v>59.4</v>
      </c>
      <c r="Q222" s="351">
        <v>-24.2</v>
      </c>
      <c r="R222" s="351">
        <v>13</v>
      </c>
      <c r="S222" s="351">
        <v>13.9</v>
      </c>
      <c r="T222" s="351"/>
      <c r="AL222" s="254"/>
      <c r="AM222" s="254"/>
      <c r="AN222" s="254"/>
      <c r="AO222" s="254"/>
      <c r="AP222" s="254"/>
      <c r="AQ222" s="254"/>
      <c r="AR222" s="254"/>
      <c r="AS222" s="254"/>
      <c r="AT222" s="254"/>
    </row>
    <row r="223" spans="15:46">
      <c r="O223" s="261">
        <v>41348</v>
      </c>
      <c r="P223" s="351">
        <v>60</v>
      </c>
      <c r="Q223" s="351">
        <v>-25.9</v>
      </c>
      <c r="R223" s="351">
        <v>8</v>
      </c>
      <c r="S223" s="351">
        <v>16.100000000000001</v>
      </c>
      <c r="T223" s="351"/>
      <c r="AL223" s="254"/>
      <c r="AM223" s="254"/>
      <c r="AN223" s="254"/>
      <c r="AO223" s="254"/>
      <c r="AP223" s="254"/>
      <c r="AQ223" s="254"/>
      <c r="AR223" s="254"/>
      <c r="AS223" s="254"/>
      <c r="AT223" s="254"/>
    </row>
    <row r="224" spans="15:46">
      <c r="O224" s="261">
        <v>41379</v>
      </c>
      <c r="P224" s="351">
        <v>58.9</v>
      </c>
      <c r="Q224" s="351">
        <v>-28</v>
      </c>
      <c r="R224" s="351">
        <v>7</v>
      </c>
      <c r="S224" s="351">
        <v>15.6</v>
      </c>
      <c r="T224" s="351"/>
      <c r="AL224" s="254"/>
      <c r="AM224" s="254"/>
      <c r="AN224" s="254"/>
      <c r="AO224" s="254"/>
      <c r="AP224" s="254"/>
      <c r="AQ224" s="254"/>
      <c r="AR224" s="254"/>
      <c r="AS224" s="254"/>
      <c r="AT224" s="254"/>
    </row>
    <row r="225" spans="15:46">
      <c r="O225" s="261">
        <v>41409</v>
      </c>
      <c r="P225" s="351">
        <v>61.2</v>
      </c>
      <c r="Q225" s="351">
        <v>-27.6</v>
      </c>
      <c r="R225" s="351">
        <v>9</v>
      </c>
      <c r="S225" s="351">
        <v>12.2</v>
      </c>
      <c r="T225" s="351"/>
      <c r="AL225" s="254"/>
      <c r="AM225" s="254"/>
      <c r="AN225" s="254"/>
      <c r="AO225" s="254"/>
      <c r="AP225" s="254"/>
      <c r="AQ225" s="254"/>
      <c r="AR225" s="254"/>
      <c r="AS225" s="254"/>
      <c r="AT225" s="254"/>
    </row>
    <row r="226" spans="15:46">
      <c r="O226" s="261">
        <v>41440</v>
      </c>
      <c r="P226" s="351">
        <v>70.599999999999994</v>
      </c>
      <c r="Q226" s="351">
        <v>-23.4</v>
      </c>
      <c r="R226" s="351">
        <v>9</v>
      </c>
      <c r="S226" s="351">
        <v>18.100000000000001</v>
      </c>
      <c r="T226" s="351"/>
      <c r="AL226" s="254"/>
      <c r="AM226" s="254"/>
      <c r="AN226" s="254"/>
      <c r="AO226" s="254"/>
      <c r="AP226" s="254"/>
      <c r="AQ226" s="254"/>
      <c r="AR226" s="254"/>
      <c r="AS226" s="254"/>
      <c r="AT226" s="254"/>
    </row>
    <row r="227" spans="15:46">
      <c r="O227" s="261">
        <v>41470</v>
      </c>
      <c r="P227" s="351">
        <v>68.2</v>
      </c>
      <c r="Q227" s="351">
        <v>-25.3</v>
      </c>
      <c r="R227" s="351">
        <v>9</v>
      </c>
      <c r="S227" s="351">
        <v>18.3</v>
      </c>
      <c r="T227" s="351"/>
      <c r="AL227" s="254"/>
      <c r="AM227" s="254"/>
      <c r="AN227" s="254"/>
      <c r="AO227" s="254"/>
      <c r="AP227" s="254"/>
      <c r="AQ227" s="254"/>
      <c r="AR227" s="254"/>
      <c r="AS227" s="254"/>
      <c r="AT227" s="254"/>
    </row>
    <row r="228" spans="15:46">
      <c r="O228" s="261">
        <v>41501</v>
      </c>
      <c r="P228" s="351">
        <v>66.8</v>
      </c>
      <c r="Q228" s="351">
        <v>-23.1</v>
      </c>
      <c r="R228" s="351">
        <v>15</v>
      </c>
      <c r="S228" s="351">
        <v>23.7</v>
      </c>
      <c r="T228" s="351"/>
      <c r="AL228" s="254"/>
      <c r="AM228" s="254"/>
      <c r="AN228" s="254"/>
      <c r="AO228" s="254"/>
      <c r="AP228" s="254"/>
      <c r="AQ228" s="254"/>
      <c r="AR228" s="254"/>
      <c r="AS228" s="254"/>
      <c r="AT228" s="254"/>
    </row>
    <row r="229" spans="15:46">
      <c r="O229" s="261">
        <v>41532</v>
      </c>
      <c r="P229" s="351">
        <v>73.099999999999994</v>
      </c>
      <c r="Q229" s="351">
        <v>-16.7</v>
      </c>
      <c r="R229" s="351">
        <v>15</v>
      </c>
      <c r="S229" s="351">
        <v>25.8</v>
      </c>
      <c r="T229" s="351"/>
      <c r="AL229" s="254"/>
      <c r="AM229" s="254"/>
      <c r="AN229" s="254"/>
      <c r="AO229" s="254"/>
      <c r="AP229" s="254"/>
      <c r="AQ229" s="254"/>
      <c r="AR229" s="254"/>
      <c r="AS229" s="254"/>
      <c r="AT229" s="254"/>
    </row>
    <row r="230" spans="15:46">
      <c r="O230" s="261">
        <v>41562</v>
      </c>
      <c r="P230" s="351">
        <v>76.2</v>
      </c>
      <c r="Q230" s="351">
        <v>-15.1</v>
      </c>
      <c r="R230" s="351">
        <v>15</v>
      </c>
      <c r="S230" s="351">
        <v>32.200000000000003</v>
      </c>
      <c r="T230" s="351"/>
      <c r="AL230" s="254"/>
      <c r="AM230" s="254"/>
      <c r="AN230" s="254"/>
      <c r="AO230" s="254"/>
      <c r="AP230" s="254"/>
      <c r="AQ230" s="254"/>
      <c r="AR230" s="254"/>
      <c r="AS230" s="254"/>
      <c r="AT230" s="254"/>
    </row>
    <row r="231" spans="15:46">
      <c r="O231" s="261">
        <v>41593</v>
      </c>
      <c r="P231" s="351">
        <v>71</v>
      </c>
      <c r="Q231" s="351">
        <v>-17.3</v>
      </c>
      <c r="R231" s="351">
        <v>15</v>
      </c>
      <c r="S231" s="351">
        <v>32.6</v>
      </c>
      <c r="T231" s="351"/>
      <c r="AL231" s="254"/>
      <c r="AM231" s="254"/>
      <c r="AN231" s="254"/>
      <c r="AO231" s="254"/>
      <c r="AP231" s="254"/>
      <c r="AQ231" s="254"/>
      <c r="AR231" s="254"/>
      <c r="AS231" s="254"/>
      <c r="AT231" s="254"/>
    </row>
    <row r="232" spans="15:46">
      <c r="O232" s="261">
        <v>41623</v>
      </c>
      <c r="P232" s="351">
        <v>79.8</v>
      </c>
      <c r="Q232" s="351">
        <v>-6.9</v>
      </c>
      <c r="R232" s="351">
        <v>15</v>
      </c>
      <c r="S232" s="351">
        <v>43.4</v>
      </c>
      <c r="T232" s="351"/>
      <c r="AL232" s="254"/>
      <c r="AM232" s="254"/>
      <c r="AN232" s="254"/>
      <c r="AO232" s="254"/>
      <c r="AP232" s="254"/>
      <c r="AQ232" s="254"/>
      <c r="AR232" s="254"/>
      <c r="AS232" s="254"/>
      <c r="AT232" s="254"/>
    </row>
    <row r="233" spans="15:46">
      <c r="O233" s="261">
        <v>41654</v>
      </c>
      <c r="P233" s="351">
        <v>84.6</v>
      </c>
      <c r="Q233" s="351">
        <v>-9.4</v>
      </c>
      <c r="R233" s="351">
        <v>14</v>
      </c>
      <c r="S233" s="351">
        <v>40.9</v>
      </c>
      <c r="T233" s="351"/>
      <c r="AL233" s="254"/>
      <c r="AM233" s="254"/>
      <c r="AN233" s="254"/>
      <c r="AO233" s="254"/>
      <c r="AP233" s="254"/>
      <c r="AQ233" s="254"/>
      <c r="AR233" s="254"/>
      <c r="AS233" s="254"/>
      <c r="AT233" s="254"/>
    </row>
    <row r="234" spans="15:46">
      <c r="O234" s="261">
        <v>41685</v>
      </c>
      <c r="P234" s="351">
        <v>85.5</v>
      </c>
      <c r="Q234" s="351">
        <v>-7.5</v>
      </c>
      <c r="R234" s="351">
        <v>17</v>
      </c>
      <c r="S234" s="351">
        <v>38.1</v>
      </c>
      <c r="T234" s="351"/>
      <c r="AL234" s="254"/>
      <c r="AM234" s="254"/>
      <c r="AN234" s="254"/>
      <c r="AO234" s="254"/>
      <c r="AP234" s="254"/>
      <c r="AQ234" s="254"/>
      <c r="AR234" s="254"/>
      <c r="AS234" s="254"/>
      <c r="AT234" s="254"/>
    </row>
    <row r="235" spans="15:46">
      <c r="O235" s="261">
        <v>41713</v>
      </c>
      <c r="P235" s="351">
        <v>83.1</v>
      </c>
      <c r="Q235" s="351">
        <v>-10.5</v>
      </c>
      <c r="R235" s="351">
        <v>17</v>
      </c>
      <c r="S235" s="351">
        <v>42.1</v>
      </c>
      <c r="T235" s="351"/>
      <c r="AL235" s="254"/>
      <c r="AM235" s="254"/>
      <c r="AN235" s="254"/>
      <c r="AO235" s="254"/>
      <c r="AP235" s="254"/>
      <c r="AQ235" s="254"/>
      <c r="AR235" s="254"/>
      <c r="AS235" s="254"/>
      <c r="AT235" s="254"/>
    </row>
    <row r="236" spans="15:46">
      <c r="O236" s="261">
        <v>41744</v>
      </c>
      <c r="P236" s="351">
        <v>87.2</v>
      </c>
      <c r="Q236" s="351">
        <v>-6.8</v>
      </c>
      <c r="R236" s="351">
        <v>20</v>
      </c>
      <c r="S236" s="351">
        <v>44.5</v>
      </c>
      <c r="T236" s="351"/>
      <c r="AL236" s="254"/>
      <c r="AM236" s="254"/>
      <c r="AN236" s="254"/>
      <c r="AO236" s="254"/>
      <c r="AP236" s="254"/>
      <c r="AQ236" s="254"/>
      <c r="AR236" s="254"/>
      <c r="AS236" s="254"/>
      <c r="AT236" s="254"/>
    </row>
    <row r="237" spans="15:46">
      <c r="O237" s="261">
        <v>41774</v>
      </c>
      <c r="P237" s="351">
        <v>79.400000000000006</v>
      </c>
      <c r="Q237" s="351">
        <v>-13.1</v>
      </c>
      <c r="R237" s="351">
        <v>19</v>
      </c>
      <c r="S237" s="351">
        <v>40.299999999999997</v>
      </c>
      <c r="T237" s="351"/>
      <c r="AL237" s="254"/>
      <c r="AM237" s="254"/>
      <c r="AN237" s="254"/>
      <c r="AO237" s="254"/>
      <c r="AP237" s="254"/>
      <c r="AQ237" s="254"/>
      <c r="AR237" s="254"/>
      <c r="AS237" s="254"/>
      <c r="AT237" s="254"/>
    </row>
    <row r="238" spans="15:46">
      <c r="O238" s="261">
        <v>41805</v>
      </c>
      <c r="P238" s="351">
        <v>81.099999999999994</v>
      </c>
      <c r="Q238" s="351">
        <v>-13.3</v>
      </c>
      <c r="R238" s="351">
        <v>16</v>
      </c>
      <c r="S238" s="351">
        <v>38.6</v>
      </c>
      <c r="T238" s="351"/>
      <c r="AL238" s="254"/>
      <c r="AM238" s="254"/>
      <c r="AN238" s="254"/>
      <c r="AO238" s="254"/>
      <c r="AP238" s="254"/>
      <c r="AQ238" s="254"/>
      <c r="AR238" s="254"/>
      <c r="AS238" s="254"/>
      <c r="AT238" s="254"/>
    </row>
    <row r="239" spans="15:46">
      <c r="O239" s="261">
        <v>41835</v>
      </c>
      <c r="P239" s="351">
        <v>89.4</v>
      </c>
      <c r="Q239" s="351">
        <v>-7.9</v>
      </c>
      <c r="R239" s="351">
        <v>20</v>
      </c>
      <c r="S239" s="351">
        <v>43.6</v>
      </c>
      <c r="T239" s="351"/>
      <c r="AL239" s="254"/>
      <c r="AM239" s="254"/>
      <c r="AN239" s="254"/>
      <c r="AO239" s="254"/>
      <c r="AP239" s="254"/>
      <c r="AQ239" s="254"/>
      <c r="AR239" s="254"/>
      <c r="AS239" s="254"/>
      <c r="AT239" s="254"/>
    </row>
    <row r="240" spans="15:46">
      <c r="O240" s="261">
        <v>41866</v>
      </c>
      <c r="P240" s="351">
        <v>87.1</v>
      </c>
      <c r="Q240" s="351">
        <v>-8</v>
      </c>
      <c r="R240" s="351">
        <v>23</v>
      </c>
      <c r="S240" s="351">
        <v>42.5</v>
      </c>
      <c r="T240" s="351"/>
      <c r="AL240" s="254"/>
      <c r="AM240" s="254"/>
      <c r="AN240" s="254"/>
      <c r="AO240" s="254"/>
      <c r="AP240" s="254"/>
      <c r="AQ240" s="254"/>
      <c r="AR240" s="254"/>
      <c r="AS240" s="254"/>
      <c r="AT240" s="254"/>
    </row>
    <row r="241" spans="15:46">
      <c r="O241" s="261">
        <v>41897</v>
      </c>
      <c r="P241" s="351">
        <v>92.8</v>
      </c>
      <c r="Q241" s="351">
        <v>-3.9</v>
      </c>
      <c r="R241" s="351">
        <v>23</v>
      </c>
      <c r="S241" s="351">
        <v>46.7</v>
      </c>
      <c r="T241" s="351"/>
      <c r="AL241" s="254"/>
      <c r="AM241" s="254"/>
      <c r="AN241" s="254"/>
      <c r="AO241" s="254"/>
      <c r="AP241" s="254"/>
      <c r="AQ241" s="254"/>
      <c r="AR241" s="254"/>
      <c r="AS241" s="254"/>
      <c r="AT241" s="254"/>
    </row>
    <row r="242" spans="15:46">
      <c r="O242" s="261">
        <v>41927</v>
      </c>
      <c r="P242" s="351">
        <v>85.5</v>
      </c>
      <c r="Q242" s="351">
        <v>-6.8</v>
      </c>
      <c r="R242" s="351">
        <v>21</v>
      </c>
      <c r="S242" s="351">
        <v>43.6</v>
      </c>
      <c r="T242" s="351"/>
      <c r="AL242" s="254"/>
      <c r="AM242" s="254"/>
      <c r="AN242" s="254"/>
      <c r="AO242" s="254"/>
      <c r="AP242" s="254"/>
      <c r="AQ242" s="254"/>
      <c r="AR242" s="254"/>
      <c r="AS242" s="254"/>
      <c r="AT242" s="254"/>
    </row>
    <row r="243" spans="15:46">
      <c r="O243" s="261">
        <v>41958</v>
      </c>
      <c r="P243" s="351">
        <v>85.3</v>
      </c>
      <c r="Q243" s="351">
        <v>-4.7</v>
      </c>
      <c r="R243" s="351">
        <v>25</v>
      </c>
      <c r="S243" s="351">
        <v>47.5</v>
      </c>
      <c r="T243" s="351"/>
      <c r="AL243" s="254"/>
      <c r="AM243" s="254"/>
      <c r="AN243" s="254"/>
      <c r="AO243" s="254"/>
      <c r="AP243" s="254"/>
      <c r="AQ243" s="254"/>
      <c r="AR243" s="254"/>
      <c r="AS243" s="254"/>
      <c r="AT243" s="254"/>
    </row>
    <row r="244" spans="15:46">
      <c r="O244" s="261">
        <v>41988</v>
      </c>
      <c r="P244" s="351">
        <v>90.5</v>
      </c>
      <c r="Q244" s="351">
        <v>1.5</v>
      </c>
      <c r="R244" s="351">
        <v>25</v>
      </c>
      <c r="S244" s="351">
        <v>51.4</v>
      </c>
      <c r="T244" s="351"/>
      <c r="AL244" s="254"/>
      <c r="AM244" s="254"/>
      <c r="AN244" s="254"/>
      <c r="AO244" s="254"/>
      <c r="AP244" s="254"/>
      <c r="AQ244" s="254"/>
      <c r="AR244" s="254"/>
      <c r="AS244" s="254"/>
      <c r="AT244" s="254"/>
    </row>
    <row r="245" spans="15:46">
      <c r="O245" s="261">
        <v>42019</v>
      </c>
      <c r="P245" s="351">
        <v>101.1</v>
      </c>
      <c r="Q245" s="351">
        <v>1.8</v>
      </c>
      <c r="R245" s="351">
        <v>18</v>
      </c>
      <c r="S245" s="351">
        <v>49.5</v>
      </c>
      <c r="T245" s="351"/>
      <c r="AL245" s="254"/>
      <c r="AM245" s="254"/>
      <c r="AN245" s="254"/>
      <c r="AO245" s="254"/>
      <c r="AP245" s="254"/>
      <c r="AQ245" s="254"/>
      <c r="AR245" s="254"/>
      <c r="AS245" s="254"/>
      <c r="AT245" s="254"/>
    </row>
    <row r="246" spans="15:46">
      <c r="O246" s="261">
        <v>42050</v>
      </c>
      <c r="P246" s="351">
        <v>96.1</v>
      </c>
      <c r="Q246" s="351">
        <v>3.1</v>
      </c>
      <c r="R246" s="351">
        <v>22</v>
      </c>
      <c r="S246" s="351">
        <v>48.8</v>
      </c>
      <c r="T246" s="351"/>
      <c r="AL246" s="254"/>
      <c r="AM246" s="254"/>
      <c r="AN246" s="254"/>
      <c r="AO246" s="254"/>
      <c r="AP246" s="254"/>
      <c r="AQ246" s="254"/>
      <c r="AR246" s="254"/>
      <c r="AS246" s="254"/>
      <c r="AT246" s="254"/>
    </row>
    <row r="247" spans="15:46">
      <c r="O247" s="261">
        <v>42078</v>
      </c>
      <c r="P247" s="351">
        <v>97.8</v>
      </c>
      <c r="Q247" s="351">
        <v>3.5</v>
      </c>
      <c r="R247" s="351">
        <v>25</v>
      </c>
      <c r="S247" s="351">
        <v>51.2</v>
      </c>
      <c r="T247" s="351"/>
      <c r="AL247" s="254"/>
      <c r="AM247" s="254"/>
      <c r="AN247" s="254"/>
      <c r="AO247" s="254"/>
      <c r="AP247" s="254"/>
      <c r="AQ247" s="254"/>
      <c r="AR247" s="254"/>
      <c r="AS247" s="254"/>
      <c r="AT247" s="254"/>
    </row>
    <row r="248" spans="15:46">
      <c r="O248" s="261">
        <v>42109</v>
      </c>
      <c r="P248" s="351">
        <v>98.7</v>
      </c>
      <c r="Q248" s="351">
        <v>3.6</v>
      </c>
      <c r="R248" s="351">
        <v>23</v>
      </c>
      <c r="S248" s="351">
        <v>49.7</v>
      </c>
      <c r="T248" s="351"/>
      <c r="AL248" s="254"/>
      <c r="AM248" s="254"/>
      <c r="AN248" s="254"/>
      <c r="AO248" s="254"/>
      <c r="AP248" s="254"/>
      <c r="AQ248" s="254"/>
      <c r="AR248" s="254"/>
      <c r="AS248" s="254"/>
      <c r="AT248" s="254"/>
    </row>
    <row r="249" spans="15:46">
      <c r="O249" s="261">
        <v>42139</v>
      </c>
      <c r="P249" s="351">
        <v>98.5</v>
      </c>
      <c r="Q249" s="351">
        <v>4.5</v>
      </c>
      <c r="R249" s="351">
        <v>24</v>
      </c>
      <c r="S249" s="351">
        <v>52.6</v>
      </c>
      <c r="T249" s="351"/>
      <c r="AL249" s="254"/>
      <c r="AM249" s="254"/>
      <c r="AN249" s="254"/>
      <c r="AO249" s="254"/>
      <c r="AP249" s="254"/>
      <c r="AQ249" s="254"/>
      <c r="AR249" s="254"/>
      <c r="AS249" s="254"/>
      <c r="AT249" s="254"/>
    </row>
    <row r="250" spans="15:46">
      <c r="O250" s="261">
        <v>42170</v>
      </c>
      <c r="P250" s="351">
        <v>102.8</v>
      </c>
      <c r="Q250" s="351">
        <v>6.1</v>
      </c>
      <c r="R250" s="351">
        <v>24</v>
      </c>
      <c r="S250" s="351">
        <v>53.5</v>
      </c>
      <c r="T250" s="351"/>
      <c r="AL250" s="254"/>
      <c r="AM250" s="254"/>
      <c r="AN250" s="254"/>
      <c r="AO250" s="254"/>
      <c r="AP250" s="254"/>
      <c r="AQ250" s="254"/>
      <c r="AR250" s="254"/>
      <c r="AS250" s="254"/>
      <c r="AT250" s="254"/>
    </row>
    <row r="251" spans="15:46">
      <c r="O251" s="261">
        <v>42200</v>
      </c>
      <c r="P251" s="351">
        <v>99.7</v>
      </c>
      <c r="Q251" s="351">
        <v>3.1</v>
      </c>
      <c r="R251" s="351">
        <v>26</v>
      </c>
      <c r="S251" s="351">
        <v>51.1</v>
      </c>
      <c r="T251" s="351"/>
      <c r="AL251" s="254"/>
      <c r="AM251" s="254"/>
      <c r="AN251" s="254"/>
      <c r="AO251" s="254"/>
      <c r="AP251" s="254"/>
      <c r="AQ251" s="254"/>
      <c r="AR251" s="254"/>
      <c r="AS251" s="254"/>
      <c r="AT251" s="254"/>
    </row>
    <row r="252" spans="15:46">
      <c r="O252" s="261">
        <v>42231</v>
      </c>
      <c r="P252" s="351">
        <v>101.1</v>
      </c>
      <c r="Q252" s="351">
        <v>3.5</v>
      </c>
      <c r="R252" s="351">
        <v>20</v>
      </c>
      <c r="S252" s="351">
        <v>49.4</v>
      </c>
      <c r="T252" s="351"/>
      <c r="AL252" s="254"/>
      <c r="AM252" s="254"/>
      <c r="AN252" s="254"/>
      <c r="AO252" s="254"/>
      <c r="AP252" s="254"/>
      <c r="AQ252" s="254"/>
      <c r="AR252" s="254"/>
      <c r="AS252" s="254"/>
      <c r="AT252" s="254"/>
    </row>
    <row r="253" spans="15:46">
      <c r="O253" s="261">
        <v>42262</v>
      </c>
      <c r="P253" s="351">
        <v>100.6</v>
      </c>
      <c r="Q253" s="351">
        <v>4.3</v>
      </c>
      <c r="R253" s="351">
        <v>19</v>
      </c>
      <c r="S253" s="351">
        <v>50.3</v>
      </c>
      <c r="T253" s="351"/>
      <c r="AL253" s="254"/>
      <c r="AM253" s="254"/>
      <c r="AN253" s="254"/>
      <c r="AO253" s="254"/>
      <c r="AP253" s="254"/>
      <c r="AQ253" s="254"/>
      <c r="AR253" s="254"/>
      <c r="AS253" s="254"/>
      <c r="AT253" s="254"/>
    </row>
    <row r="254" spans="15:46">
      <c r="O254" s="261">
        <v>42292</v>
      </c>
      <c r="P254" s="351">
        <v>101.3</v>
      </c>
      <c r="Q254" s="351">
        <v>7.3</v>
      </c>
      <c r="R254" s="351">
        <v>14</v>
      </c>
      <c r="S254" s="351">
        <v>48.9</v>
      </c>
      <c r="T254" s="351"/>
      <c r="AL254" s="254"/>
      <c r="AM254" s="254"/>
      <c r="AN254" s="254"/>
      <c r="AO254" s="254"/>
      <c r="AP254" s="254"/>
      <c r="AQ254" s="254"/>
      <c r="AR254" s="254"/>
      <c r="AS254" s="254"/>
      <c r="AT254" s="254"/>
    </row>
    <row r="255" spans="15:46">
      <c r="O255" s="261">
        <v>42323</v>
      </c>
      <c r="P255" s="351">
        <v>103.1</v>
      </c>
      <c r="Q255" s="351">
        <v>9.6999999999999993</v>
      </c>
      <c r="R255" s="351">
        <v>17</v>
      </c>
      <c r="S255" s="351">
        <v>55.8</v>
      </c>
      <c r="T255" s="351"/>
      <c r="AL255" s="254"/>
      <c r="AM255" s="254"/>
      <c r="AN255" s="254"/>
      <c r="AO255" s="254"/>
      <c r="AP255" s="254"/>
      <c r="AQ255" s="254"/>
      <c r="AR255" s="254"/>
      <c r="AS255" s="254"/>
      <c r="AT255" s="254"/>
    </row>
    <row r="256" spans="15:46">
      <c r="O256" s="261">
        <v>42353</v>
      </c>
      <c r="P256" s="351">
        <v>103.9</v>
      </c>
      <c r="Q256" s="351">
        <v>11.2</v>
      </c>
      <c r="R256" s="351">
        <v>17</v>
      </c>
      <c r="S256" s="351">
        <v>54</v>
      </c>
      <c r="T256" s="351"/>
      <c r="AL256" s="254"/>
      <c r="AM256" s="254"/>
      <c r="AN256" s="254"/>
      <c r="AO256" s="254"/>
      <c r="AP256" s="254"/>
      <c r="AQ256" s="254"/>
      <c r="AR256" s="254"/>
      <c r="AS256" s="254"/>
      <c r="AT256" s="254"/>
    </row>
    <row r="257" spans="15:46">
      <c r="O257" s="261">
        <v>42384</v>
      </c>
      <c r="P257" s="351">
        <v>108.6</v>
      </c>
      <c r="Q257" s="351">
        <v>10</v>
      </c>
      <c r="R257" s="351">
        <v>18</v>
      </c>
      <c r="S257" s="351">
        <v>53.8</v>
      </c>
      <c r="T257" s="351"/>
      <c r="AL257" s="254"/>
      <c r="AM257" s="254"/>
      <c r="AN257" s="254"/>
      <c r="AO257" s="254"/>
      <c r="AP257" s="254"/>
      <c r="AQ257" s="254"/>
      <c r="AR257" s="254"/>
      <c r="AS257" s="254"/>
      <c r="AT257" s="254"/>
    </row>
    <row r="258" spans="15:46">
      <c r="O258" s="261">
        <v>42415</v>
      </c>
      <c r="P258" s="351">
        <v>105.8</v>
      </c>
      <c r="Q258" s="351">
        <v>10.3</v>
      </c>
      <c r="R258" s="351">
        <v>14</v>
      </c>
      <c r="S258" s="351">
        <v>52</v>
      </c>
      <c r="T258" s="351"/>
      <c r="AL258" s="254"/>
      <c r="AM258" s="254"/>
      <c r="AN258" s="254"/>
      <c r="AO258" s="254"/>
      <c r="AP258" s="254"/>
      <c r="AQ258" s="254"/>
      <c r="AR258" s="254"/>
      <c r="AS258" s="254"/>
      <c r="AT258" s="254"/>
    </row>
    <row r="259" spans="15:46">
      <c r="O259" s="261">
        <v>42444</v>
      </c>
      <c r="P259" s="351">
        <v>100.6</v>
      </c>
      <c r="Q259" s="351">
        <v>6.1</v>
      </c>
      <c r="R259" s="351">
        <v>16</v>
      </c>
      <c r="S259" s="351">
        <v>50.5</v>
      </c>
      <c r="T259" s="351"/>
      <c r="AL259" s="254"/>
      <c r="AM259" s="254"/>
      <c r="AN259" s="254"/>
      <c r="AO259" s="254"/>
      <c r="AP259" s="254"/>
      <c r="AQ259" s="254"/>
      <c r="AR259" s="254"/>
      <c r="AS259" s="254"/>
      <c r="AT259" s="254"/>
    </row>
    <row r="260" spans="15:46">
      <c r="O260" s="261">
        <v>42475</v>
      </c>
      <c r="P260" s="351">
        <v>102.7</v>
      </c>
      <c r="Q260" s="351">
        <v>6.2</v>
      </c>
      <c r="R260" s="351">
        <v>15</v>
      </c>
      <c r="S260" s="351">
        <v>46.4</v>
      </c>
      <c r="T260" s="351"/>
      <c r="AL260" s="254"/>
      <c r="AM260" s="254"/>
      <c r="AN260" s="254"/>
      <c r="AO260" s="254"/>
      <c r="AP260" s="254"/>
      <c r="AQ260" s="254"/>
      <c r="AR260" s="254"/>
      <c r="AS260" s="254"/>
      <c r="AT260" s="254"/>
    </row>
    <row r="261" spans="15:46">
      <c r="O261" s="261">
        <v>42505</v>
      </c>
      <c r="P261" s="351">
        <v>98.1</v>
      </c>
      <c r="Q261" s="351">
        <v>9.1</v>
      </c>
      <c r="R261" s="351">
        <v>19</v>
      </c>
      <c r="S261" s="351">
        <v>56</v>
      </c>
      <c r="T261" s="351"/>
      <c r="AL261" s="254"/>
      <c r="AM261" s="254"/>
      <c r="AN261" s="254"/>
      <c r="AO261" s="254"/>
      <c r="AP261" s="254"/>
      <c r="AQ261" s="254"/>
      <c r="AR261" s="254"/>
      <c r="AS261" s="254"/>
      <c r="AT261" s="254"/>
    </row>
    <row r="262" spans="15:46">
      <c r="O262" s="261">
        <v>42536</v>
      </c>
      <c r="P262" s="351">
        <v>103.4</v>
      </c>
      <c r="Q262" s="351">
        <v>9.1999999999999993</v>
      </c>
      <c r="R262" s="351">
        <v>17</v>
      </c>
      <c r="S262" s="351">
        <v>50.5</v>
      </c>
      <c r="T262" s="351"/>
      <c r="AL262" s="254"/>
      <c r="AM262" s="254"/>
      <c r="AN262" s="254"/>
      <c r="AO262" s="254"/>
      <c r="AP262" s="254"/>
      <c r="AQ262" s="254"/>
      <c r="AR262" s="254"/>
      <c r="AS262" s="254"/>
      <c r="AT262" s="254"/>
    </row>
    <row r="263" spans="15:46">
      <c r="O263" s="261">
        <v>42566</v>
      </c>
      <c r="P263" s="351">
        <v>99.6</v>
      </c>
      <c r="Q263" s="351">
        <v>3.2</v>
      </c>
      <c r="R263" s="351">
        <v>14</v>
      </c>
      <c r="S263" s="351">
        <v>46.7</v>
      </c>
      <c r="T263" s="351"/>
      <c r="AL263" s="254"/>
      <c r="AM263" s="254"/>
      <c r="AN263" s="254"/>
      <c r="AO263" s="254"/>
      <c r="AP263" s="254"/>
      <c r="AQ263" s="254"/>
      <c r="AR263" s="254"/>
      <c r="AS263" s="254"/>
      <c r="AT263" s="254"/>
    </row>
    <row r="264" spans="15:46">
      <c r="O264" s="261">
        <v>42597</v>
      </c>
      <c r="P264" s="351">
        <v>102.7</v>
      </c>
      <c r="Q264" s="351">
        <v>4.9000000000000004</v>
      </c>
      <c r="R264" s="351">
        <v>23</v>
      </c>
      <c r="S264" s="351">
        <v>40.299999999999997</v>
      </c>
      <c r="T264" s="351"/>
      <c r="AL264" s="254"/>
      <c r="AM264" s="254"/>
      <c r="AN264" s="254"/>
      <c r="AO264" s="254"/>
      <c r="AP264" s="254"/>
      <c r="AQ264" s="254"/>
      <c r="AR264" s="254"/>
      <c r="AS264" s="254"/>
      <c r="AT264" s="254"/>
    </row>
    <row r="265" spans="15:46">
      <c r="O265" s="261">
        <v>42628</v>
      </c>
      <c r="P265" s="351">
        <v>102</v>
      </c>
      <c r="Q265" s="351">
        <v>5</v>
      </c>
      <c r="R265" s="351">
        <v>18</v>
      </c>
      <c r="S265" s="351">
        <v>39.6</v>
      </c>
      <c r="T265" s="351"/>
      <c r="AL265" s="254"/>
      <c r="AM265" s="254"/>
      <c r="AN265" s="254"/>
      <c r="AO265" s="254"/>
      <c r="AP265" s="254"/>
      <c r="AQ265" s="254"/>
      <c r="AR265" s="254"/>
      <c r="AS265" s="254"/>
      <c r="AT265" s="254"/>
    </row>
    <row r="266" spans="15:46">
      <c r="O266" s="261">
        <v>42658</v>
      </c>
      <c r="P266" s="351">
        <v>97.3</v>
      </c>
      <c r="Q266" s="351">
        <v>4.9000000000000004</v>
      </c>
      <c r="R266" s="351">
        <v>16</v>
      </c>
      <c r="S266" s="351">
        <v>40.299999999999997</v>
      </c>
      <c r="T266" s="351"/>
      <c r="AL266" s="254"/>
      <c r="AM266" s="254"/>
      <c r="AN266" s="254"/>
      <c r="AO266" s="254"/>
      <c r="AP266" s="254"/>
      <c r="AQ266" s="254"/>
      <c r="AR266" s="254"/>
      <c r="AS266" s="254"/>
      <c r="AT266" s="254"/>
    </row>
    <row r="267" spans="15:46">
      <c r="O267" s="261">
        <v>42689</v>
      </c>
      <c r="P267" s="351">
        <v>97.8</v>
      </c>
      <c r="Q267" s="351">
        <v>3.6</v>
      </c>
      <c r="R267" s="351">
        <v>13</v>
      </c>
      <c r="S267" s="351">
        <v>34.9</v>
      </c>
      <c r="T267" s="351"/>
      <c r="AL267" s="254"/>
      <c r="AM267" s="254"/>
      <c r="AN267" s="254"/>
      <c r="AO267" s="254"/>
      <c r="AP267" s="254"/>
      <c r="AQ267" s="254"/>
      <c r="AR267" s="254"/>
      <c r="AS267" s="254"/>
      <c r="AT267" s="254"/>
    </row>
    <row r="268" spans="15:46">
      <c r="O268" s="261">
        <v>42719</v>
      </c>
      <c r="P268" s="351">
        <v>96.2</v>
      </c>
      <c r="Q268" s="351">
        <v>2.8</v>
      </c>
      <c r="R268" s="351">
        <v>20</v>
      </c>
      <c r="S268" s="351">
        <v>42.7</v>
      </c>
      <c r="T268" s="351"/>
      <c r="AL268" s="254"/>
      <c r="AM268" s="254"/>
      <c r="AN268" s="254"/>
      <c r="AO268" s="254"/>
      <c r="AP268" s="254"/>
      <c r="AQ268" s="254"/>
      <c r="AR268" s="254"/>
      <c r="AS268" s="254"/>
      <c r="AT268" s="254"/>
    </row>
    <row r="269" spans="15:46">
      <c r="O269" s="261">
        <v>42750</v>
      </c>
      <c r="P269" s="351">
        <v>103.1</v>
      </c>
      <c r="Q269" s="351">
        <v>3.6</v>
      </c>
      <c r="R269" s="351">
        <v>18</v>
      </c>
      <c r="S269" s="351">
        <v>35.4</v>
      </c>
      <c r="T269" s="351"/>
      <c r="AL269" s="254"/>
      <c r="AM269" s="254"/>
      <c r="AN269" s="254"/>
      <c r="AO269" s="254"/>
      <c r="AP269" s="254"/>
      <c r="AQ269" s="254"/>
      <c r="AR269" s="254"/>
      <c r="AS269" s="254"/>
      <c r="AT269" s="254"/>
    </row>
    <row r="270" spans="15:46">
      <c r="O270" s="261">
        <v>42781</v>
      </c>
      <c r="P270" s="351">
        <v>100.7</v>
      </c>
      <c r="Q270" s="351">
        <v>1.6</v>
      </c>
      <c r="R270" s="351">
        <v>19</v>
      </c>
      <c r="S270" s="351">
        <v>37.9</v>
      </c>
      <c r="T270" s="351"/>
      <c r="AL270" s="254"/>
      <c r="AM270" s="254"/>
      <c r="AN270" s="254"/>
      <c r="AO270" s="254"/>
      <c r="AP270" s="254"/>
      <c r="AQ270" s="254"/>
      <c r="AR270" s="254"/>
      <c r="AS270" s="254"/>
      <c r="AT270" s="254"/>
    </row>
    <row r="271" spans="15:46">
      <c r="O271" s="261">
        <v>42809</v>
      </c>
      <c r="P271" s="351">
        <v>101.9</v>
      </c>
      <c r="Q271" s="351">
        <v>4.8</v>
      </c>
      <c r="R271" s="351">
        <v>10</v>
      </c>
      <c r="S271" s="351">
        <v>43</v>
      </c>
      <c r="T271" s="351"/>
      <c r="AL271" s="254"/>
      <c r="AM271" s="254"/>
      <c r="AN271" s="254"/>
      <c r="AO271" s="254"/>
      <c r="AP271" s="254"/>
      <c r="AQ271" s="254"/>
      <c r="AR271" s="254"/>
      <c r="AS271" s="254"/>
      <c r="AT271" s="254"/>
    </row>
    <row r="272" spans="15:46">
      <c r="O272" s="261">
        <v>42840</v>
      </c>
      <c r="P272" s="351">
        <v>102</v>
      </c>
      <c r="Q272" s="351">
        <v>6.6</v>
      </c>
      <c r="R272" s="351">
        <v>7</v>
      </c>
      <c r="S272" s="351">
        <v>49.4</v>
      </c>
      <c r="T272" s="351"/>
      <c r="AL272" s="254"/>
      <c r="AM272" s="254"/>
      <c r="AN272" s="254"/>
      <c r="AO272" s="254"/>
      <c r="AP272" s="254"/>
      <c r="AQ272" s="254"/>
      <c r="AR272" s="254"/>
      <c r="AS272" s="254"/>
      <c r="AT272" s="254"/>
    </row>
    <row r="273" spans="15:46">
      <c r="O273" s="261">
        <v>42870</v>
      </c>
      <c r="P273" s="351">
        <v>100.5</v>
      </c>
      <c r="Q273" s="351">
        <v>7.1</v>
      </c>
      <c r="R273" s="351">
        <v>18</v>
      </c>
      <c r="S273" s="351">
        <v>42.3</v>
      </c>
      <c r="T273" s="351"/>
      <c r="AL273" s="254"/>
      <c r="AM273" s="254"/>
      <c r="AN273" s="254"/>
      <c r="AO273" s="254"/>
      <c r="AP273" s="254"/>
      <c r="AQ273" s="254"/>
      <c r="AR273" s="254"/>
      <c r="AS273" s="254"/>
      <c r="AT273" s="254"/>
    </row>
    <row r="274" spans="15:46">
      <c r="O274" s="261">
        <v>42901</v>
      </c>
      <c r="P274" s="351">
        <v>105</v>
      </c>
      <c r="Q274" s="351">
        <v>6.9</v>
      </c>
      <c r="R274" s="351">
        <v>19</v>
      </c>
      <c r="S274" s="351">
        <v>39.700000000000003</v>
      </c>
      <c r="T274" s="351"/>
      <c r="AL274" s="254"/>
      <c r="AM274" s="254"/>
      <c r="AN274" s="254"/>
      <c r="AO274" s="254"/>
      <c r="AP274" s="254"/>
      <c r="AQ274" s="254"/>
      <c r="AR274" s="254"/>
      <c r="AS274" s="254"/>
      <c r="AT274" s="254"/>
    </row>
    <row r="275" spans="15:46">
      <c r="O275" s="261">
        <v>42931</v>
      </c>
      <c r="P275" s="351">
        <v>105.1</v>
      </c>
      <c r="Q275" s="351">
        <v>7.9</v>
      </c>
      <c r="R275" s="351">
        <v>24</v>
      </c>
      <c r="S275" s="351">
        <v>46.1</v>
      </c>
      <c r="T275" s="351"/>
      <c r="AL275" s="254"/>
      <c r="AM275" s="254"/>
      <c r="AN275" s="254"/>
      <c r="AO275" s="254"/>
      <c r="AP275" s="254"/>
      <c r="AQ275" s="254"/>
      <c r="AR275" s="254"/>
      <c r="AS275" s="254"/>
      <c r="AT275" s="254"/>
    </row>
    <row r="276" spans="15:46">
      <c r="O276" s="261">
        <v>42962</v>
      </c>
      <c r="P276" s="351">
        <v>102.9</v>
      </c>
      <c r="Q276" s="351">
        <v>10</v>
      </c>
      <c r="R276" s="351">
        <v>18</v>
      </c>
      <c r="S276" s="351">
        <v>39.200000000000003</v>
      </c>
      <c r="T276" s="351"/>
      <c r="AL276" s="254"/>
      <c r="AM276" s="254"/>
      <c r="AN276" s="254"/>
      <c r="AO276" s="254"/>
      <c r="AP276" s="254"/>
      <c r="AQ276" s="254"/>
      <c r="AR276" s="254"/>
      <c r="AS276" s="254"/>
      <c r="AT276" s="254"/>
    </row>
    <row r="277" spans="15:46">
      <c r="O277" s="261">
        <v>42993</v>
      </c>
      <c r="P277" s="351">
        <v>105.8</v>
      </c>
      <c r="Q277" s="351">
        <v>7.5</v>
      </c>
      <c r="R277" s="351">
        <v>12</v>
      </c>
      <c r="S277" s="351">
        <v>42</v>
      </c>
      <c r="T277" s="351"/>
      <c r="AL277" s="254"/>
      <c r="AM277" s="254"/>
      <c r="AN277" s="254"/>
      <c r="AO277" s="254"/>
      <c r="AP277" s="254"/>
      <c r="AQ277" s="254"/>
      <c r="AR277" s="254"/>
      <c r="AS277" s="254"/>
      <c r="AT277" s="254"/>
    </row>
    <row r="278" spans="15:46">
      <c r="O278" s="261">
        <v>43023</v>
      </c>
      <c r="P278" s="351">
        <v>104.8</v>
      </c>
      <c r="Q278" s="351">
        <v>8.6</v>
      </c>
      <c r="R278" s="351">
        <v>19</v>
      </c>
      <c r="S278" s="351">
        <v>41.8</v>
      </c>
      <c r="T278" s="351"/>
      <c r="AL278" s="254"/>
      <c r="AM278" s="254"/>
      <c r="AN278" s="254"/>
      <c r="AO278" s="254"/>
      <c r="AP278" s="254"/>
      <c r="AQ278" s="254"/>
      <c r="AR278" s="254"/>
      <c r="AS278" s="254"/>
      <c r="AT278" s="254"/>
    </row>
    <row r="279" spans="15:46">
      <c r="O279" s="261">
        <v>43054</v>
      </c>
      <c r="P279" s="351">
        <v>103.6</v>
      </c>
      <c r="Q279" s="351">
        <v>8.8000000000000007</v>
      </c>
      <c r="R279" s="351">
        <v>19</v>
      </c>
      <c r="S279" s="351">
        <v>37.200000000000003</v>
      </c>
      <c r="T279" s="351"/>
      <c r="AL279" s="254"/>
      <c r="AM279" s="254"/>
      <c r="AN279" s="254"/>
      <c r="AO279" s="254"/>
      <c r="AP279" s="254"/>
      <c r="AQ279" s="254"/>
      <c r="AR279" s="254"/>
      <c r="AS279" s="254"/>
      <c r="AT279" s="254"/>
    </row>
    <row r="280" spans="15:46">
      <c r="O280" s="261">
        <v>43084</v>
      </c>
      <c r="P280" s="351">
        <v>103.2</v>
      </c>
      <c r="Q280" s="351">
        <v>8.8000000000000007</v>
      </c>
      <c r="R280" s="351">
        <v>17</v>
      </c>
      <c r="S280" s="351">
        <v>40</v>
      </c>
      <c r="T280" s="351"/>
      <c r="AL280" s="254"/>
      <c r="AM280" s="254"/>
      <c r="AN280" s="254"/>
      <c r="AO280" s="254"/>
      <c r="AP280" s="254"/>
      <c r="AQ280" s="254"/>
      <c r="AR280" s="254"/>
      <c r="AS280" s="254"/>
      <c r="AT280" s="254"/>
    </row>
    <row r="281" spans="15:46">
      <c r="O281" s="261">
        <v>43115</v>
      </c>
      <c r="P281" s="351">
        <v>110.4</v>
      </c>
      <c r="Q281" s="351">
        <v>8</v>
      </c>
      <c r="R281" s="351">
        <v>21</v>
      </c>
      <c r="S281" s="351">
        <v>37.4</v>
      </c>
      <c r="T281" s="351"/>
      <c r="AL281" s="254"/>
      <c r="AM281" s="254"/>
      <c r="AN281" s="254"/>
      <c r="AO281" s="254"/>
      <c r="AP281" s="254"/>
      <c r="AQ281" s="254"/>
      <c r="AR281" s="254"/>
      <c r="AS281" s="254"/>
      <c r="AT281" s="254"/>
    </row>
    <row r="282" spans="15:46">
      <c r="O282" s="261">
        <v>43146</v>
      </c>
      <c r="P282" s="351">
        <v>105.2</v>
      </c>
      <c r="Q282" s="351">
        <v>10.7</v>
      </c>
      <c r="R282" s="351">
        <v>15</v>
      </c>
      <c r="S282" s="351">
        <v>41.2</v>
      </c>
      <c r="T282" s="351"/>
      <c r="AL282" s="254"/>
      <c r="AM282" s="254"/>
      <c r="AN282" s="254"/>
      <c r="AO282" s="254"/>
      <c r="AP282" s="254"/>
      <c r="AQ282" s="254"/>
      <c r="AR282" s="254"/>
      <c r="AS282" s="254"/>
      <c r="AT282" s="254"/>
    </row>
    <row r="283" spans="15:46">
      <c r="O283" s="261">
        <v>43174</v>
      </c>
      <c r="P283" s="351">
        <v>108.1</v>
      </c>
      <c r="Q283" s="351">
        <v>10.3</v>
      </c>
      <c r="R283" s="351">
        <v>14</v>
      </c>
      <c r="S283" s="351">
        <v>44.4</v>
      </c>
      <c r="T283" s="351"/>
      <c r="AL283" s="254"/>
      <c r="AM283" s="254"/>
      <c r="AN283" s="254"/>
      <c r="AO283" s="254"/>
      <c r="AP283" s="254"/>
      <c r="AQ283" s="254"/>
      <c r="AR283" s="254"/>
      <c r="AS283" s="254"/>
      <c r="AT283" s="254"/>
    </row>
    <row r="284" spans="15:46">
      <c r="O284" s="261">
        <v>43205</v>
      </c>
      <c r="P284" s="351">
        <v>104</v>
      </c>
      <c r="Q284" s="351">
        <v>10.7</v>
      </c>
      <c r="R284" s="351">
        <v>25</v>
      </c>
      <c r="S284" s="351">
        <v>45.7</v>
      </c>
      <c r="T284" s="351"/>
      <c r="AL284" s="254"/>
      <c r="AM284" s="254"/>
      <c r="AN284" s="254"/>
      <c r="AO284" s="254"/>
      <c r="AP284" s="254"/>
      <c r="AQ284" s="254"/>
      <c r="AR284" s="254"/>
      <c r="AS284" s="254"/>
      <c r="AT284" s="254"/>
    </row>
    <row r="285" spans="15:46">
      <c r="O285" s="261">
        <v>43235</v>
      </c>
      <c r="P285" s="351">
        <v>106.7</v>
      </c>
      <c r="Q285" s="351">
        <v>11.4</v>
      </c>
      <c r="R285" s="351">
        <v>20</v>
      </c>
      <c r="S285" s="351">
        <v>44.3</v>
      </c>
      <c r="T285" s="351"/>
      <c r="AL285" s="254"/>
      <c r="AM285" s="254"/>
      <c r="AN285" s="254"/>
      <c r="AO285" s="254"/>
      <c r="AP285" s="254"/>
      <c r="AQ285" s="254"/>
      <c r="AR285" s="254"/>
      <c r="AS285" s="254"/>
      <c r="AT285" s="254"/>
    </row>
    <row r="286" spans="15:46">
      <c r="O286" s="261">
        <v>43266</v>
      </c>
      <c r="P286" s="351">
        <v>102.1</v>
      </c>
      <c r="Q286" s="351">
        <v>9.1999999999999993</v>
      </c>
      <c r="R286" s="351">
        <v>25</v>
      </c>
      <c r="S286" s="351">
        <v>42.9</v>
      </c>
      <c r="T286" s="351"/>
      <c r="AL286" s="254"/>
      <c r="AM286" s="254"/>
      <c r="AN286" s="254"/>
      <c r="AO286" s="254"/>
      <c r="AP286" s="254"/>
      <c r="AQ286" s="254"/>
      <c r="AR286" s="254"/>
      <c r="AS286" s="254"/>
      <c r="AT286" s="254"/>
    </row>
    <row r="287" spans="15:46">
      <c r="O287" s="261">
        <v>43296</v>
      </c>
      <c r="P287" s="351">
        <v>107.6</v>
      </c>
      <c r="Q287" s="351">
        <v>10.4</v>
      </c>
      <c r="R287" s="351">
        <v>15</v>
      </c>
      <c r="S287" s="351">
        <v>39.799999999999997</v>
      </c>
      <c r="T287" s="351"/>
      <c r="AL287" s="254"/>
      <c r="AM287" s="254"/>
      <c r="AN287" s="254"/>
      <c r="AO287" s="254"/>
      <c r="AP287" s="254"/>
      <c r="AQ287" s="254"/>
      <c r="AR287" s="254"/>
      <c r="AS287" s="254"/>
      <c r="AT287" s="254"/>
    </row>
    <row r="288" spans="15:46">
      <c r="O288" s="261">
        <v>43327</v>
      </c>
      <c r="P288" s="351">
        <v>102.4</v>
      </c>
      <c r="Q288" s="351">
        <v>8.4</v>
      </c>
      <c r="R288" s="351">
        <v>18</v>
      </c>
      <c r="S288" s="351">
        <v>38.6</v>
      </c>
      <c r="T288" s="351"/>
      <c r="AL288" s="254"/>
      <c r="AM288" s="254"/>
      <c r="AN288" s="254"/>
      <c r="AO288" s="254"/>
      <c r="AP288" s="254"/>
      <c r="AQ288" s="254"/>
      <c r="AR288" s="254"/>
      <c r="AS288" s="254"/>
      <c r="AT288" s="254"/>
    </row>
    <row r="289" spans="15:46">
      <c r="O289" s="261">
        <v>43358</v>
      </c>
      <c r="P289" s="351">
        <v>96.4</v>
      </c>
      <c r="Q289" s="351">
        <v>9.6999999999999993</v>
      </c>
      <c r="R289" s="351">
        <v>22</v>
      </c>
      <c r="S289" s="351">
        <v>44.1</v>
      </c>
      <c r="T289" s="351"/>
      <c r="AL289" s="254"/>
      <c r="AM289" s="254"/>
      <c r="AN289" s="254"/>
      <c r="AO289" s="254"/>
      <c r="AP289" s="254"/>
      <c r="AQ289" s="254"/>
      <c r="AR289" s="254"/>
      <c r="AS289" s="254"/>
      <c r="AT289" s="254"/>
    </row>
    <row r="290" spans="15:46">
      <c r="O290" s="261">
        <v>43388</v>
      </c>
      <c r="P290" s="351">
        <v>93.5</v>
      </c>
      <c r="Q290" s="351">
        <v>6.4</v>
      </c>
      <c r="R290" s="351">
        <v>26</v>
      </c>
      <c r="S290" s="351">
        <v>46.6</v>
      </c>
      <c r="T290" s="351"/>
      <c r="AL290" s="254"/>
      <c r="AM290" s="254"/>
      <c r="AN290" s="254"/>
      <c r="AO290" s="254"/>
      <c r="AP290" s="254"/>
      <c r="AQ290" s="254"/>
      <c r="AR290" s="254"/>
      <c r="AS290" s="254"/>
      <c r="AT290" s="254"/>
    </row>
    <row r="291" spans="15:46">
      <c r="O291" s="261">
        <v>43419</v>
      </c>
      <c r="P291" s="351">
        <v>96.5</v>
      </c>
      <c r="Q291" s="351">
        <v>6.5</v>
      </c>
      <c r="R291" s="351">
        <v>26</v>
      </c>
      <c r="S291" s="351">
        <v>41.6</v>
      </c>
      <c r="T291" s="351"/>
      <c r="AL291" s="254"/>
      <c r="AM291" s="254"/>
      <c r="AN291" s="254"/>
      <c r="AO291" s="254"/>
      <c r="AP291" s="254"/>
      <c r="AQ291" s="254"/>
      <c r="AR291" s="254"/>
      <c r="AS291" s="254"/>
      <c r="AT291" s="254"/>
    </row>
    <row r="292" spans="15:46">
      <c r="O292" s="261">
        <v>43449</v>
      </c>
      <c r="P292" s="351">
        <v>96.5</v>
      </c>
      <c r="Q292" s="351">
        <v>4.5999999999999996</v>
      </c>
      <c r="R292" s="351">
        <v>29</v>
      </c>
      <c r="S292" s="351">
        <v>35.799999999999997</v>
      </c>
      <c r="T292" s="351"/>
      <c r="AL292" s="254"/>
      <c r="AM292" s="254"/>
      <c r="AN292" s="254"/>
      <c r="AO292" s="254"/>
      <c r="AP292" s="254"/>
      <c r="AQ292" s="254"/>
      <c r="AR292" s="254"/>
      <c r="AS292" s="254"/>
      <c r="AT292" s="254"/>
    </row>
    <row r="293" spans="15:46">
      <c r="O293" s="261">
        <v>43480</v>
      </c>
      <c r="P293" s="351">
        <v>98.8</v>
      </c>
      <c r="Q293" s="351">
        <v>0.8</v>
      </c>
      <c r="R293" s="351">
        <v>15</v>
      </c>
      <c r="S293" s="351">
        <v>32.4</v>
      </c>
      <c r="T293" s="351"/>
      <c r="AL293" s="254"/>
      <c r="AM293" s="254"/>
      <c r="AN293" s="254"/>
      <c r="AO293" s="254"/>
      <c r="AP293" s="254"/>
      <c r="AQ293" s="254"/>
      <c r="AR293" s="254"/>
      <c r="AS293" s="254"/>
      <c r="AT293" s="254"/>
    </row>
    <row r="294" spans="15:46">
      <c r="O294" s="261">
        <v>43511</v>
      </c>
      <c r="P294" s="351">
        <v>86.5</v>
      </c>
      <c r="Q294" s="351">
        <v>-1.3</v>
      </c>
      <c r="R294" s="351">
        <v>19</v>
      </c>
      <c r="S294" s="351">
        <v>37.200000000000003</v>
      </c>
      <c r="T294" s="351"/>
      <c r="AL294" s="254"/>
      <c r="AM294" s="254"/>
      <c r="AN294" s="254"/>
      <c r="AO294" s="254"/>
      <c r="AP294" s="254"/>
      <c r="AQ294" s="254"/>
      <c r="AR294" s="254"/>
      <c r="AS294" s="254"/>
      <c r="AT294" s="254"/>
    </row>
    <row r="295" spans="15:46">
      <c r="O295" s="261">
        <v>43539</v>
      </c>
      <c r="P295" s="351">
        <v>93.1</v>
      </c>
      <c r="Q295" s="351">
        <v>-1.5</v>
      </c>
      <c r="R295" s="351">
        <v>20</v>
      </c>
      <c r="S295" s="351">
        <v>30</v>
      </c>
      <c r="T295" s="351"/>
      <c r="AL295" s="254"/>
      <c r="AM295" s="254"/>
      <c r="AN295" s="254"/>
      <c r="AO295" s="254"/>
      <c r="AP295" s="254"/>
      <c r="AQ295" s="254"/>
      <c r="AR295" s="254"/>
      <c r="AS295" s="254"/>
      <c r="AT295" s="254"/>
    </row>
    <row r="296" spans="15:46">
      <c r="O296" s="261">
        <v>43570</v>
      </c>
      <c r="P296" s="351">
        <v>87.7</v>
      </c>
      <c r="Q296" s="351">
        <v>-2</v>
      </c>
      <c r="R296" s="351">
        <v>17</v>
      </c>
      <c r="S296" s="351">
        <v>36.5</v>
      </c>
      <c r="T296" s="351"/>
      <c r="AL296" s="254"/>
      <c r="AM296" s="254"/>
      <c r="AN296" s="254"/>
      <c r="AO296" s="254"/>
      <c r="AP296" s="254"/>
      <c r="AQ296" s="254"/>
      <c r="AR296" s="254"/>
      <c r="AS296" s="254"/>
      <c r="AT296" s="254"/>
    </row>
    <row r="297" spans="15:46">
      <c r="O297" s="261">
        <v>43600</v>
      </c>
      <c r="P297" s="351">
        <v>89.9</v>
      </c>
      <c r="Q297" s="351">
        <v>3.2</v>
      </c>
      <c r="R297" s="351">
        <v>20</v>
      </c>
      <c r="S297" s="351">
        <v>30.3</v>
      </c>
      <c r="T297" s="351"/>
      <c r="AL297" s="254"/>
      <c r="AM297" s="254"/>
      <c r="AN297" s="254"/>
      <c r="AO297" s="254"/>
      <c r="AP297" s="254"/>
      <c r="AQ297" s="254"/>
      <c r="AR297" s="254"/>
      <c r="AS297" s="254"/>
      <c r="AT297" s="254"/>
    </row>
    <row r="298" spans="15:46">
      <c r="O298" s="261">
        <v>43631</v>
      </c>
      <c r="P298" s="351">
        <v>90.7</v>
      </c>
      <c r="Q298" s="351">
        <v>3.4</v>
      </c>
      <c r="R298" s="351">
        <v>16</v>
      </c>
      <c r="S298" s="351">
        <v>31.7</v>
      </c>
      <c r="T298" s="351"/>
      <c r="AL298" s="254"/>
      <c r="AM298" s="254"/>
      <c r="AN298" s="254"/>
      <c r="AO298" s="254"/>
      <c r="AP298" s="254"/>
      <c r="AQ298" s="254"/>
      <c r="AR298" s="254"/>
      <c r="AS298" s="254"/>
      <c r="AT298" s="254"/>
    </row>
    <row r="299" spans="15:46">
      <c r="O299" s="261">
        <v>43661</v>
      </c>
      <c r="P299" s="351">
        <v>85.5</v>
      </c>
      <c r="Q299" s="351">
        <v>-2</v>
      </c>
      <c r="R299" s="351">
        <v>10</v>
      </c>
      <c r="S299" s="351">
        <v>29.2</v>
      </c>
      <c r="T299" s="351"/>
      <c r="AL299" s="254"/>
      <c r="AM299" s="254"/>
      <c r="AN299" s="254"/>
      <c r="AO299" s="254"/>
      <c r="AP299" s="254"/>
      <c r="AQ299" s="254"/>
      <c r="AR299" s="254"/>
      <c r="AS299" s="254"/>
      <c r="AT299" s="254"/>
    </row>
    <row r="300" spans="15:46">
      <c r="O300" s="261">
        <v>43692</v>
      </c>
      <c r="P300" s="351">
        <v>77.2</v>
      </c>
      <c r="Q300" s="351">
        <v>-6.4</v>
      </c>
      <c r="R300" s="351">
        <v>10</v>
      </c>
      <c r="S300" s="351">
        <v>23.6</v>
      </c>
      <c r="T300" s="351"/>
      <c r="AL300" s="254"/>
      <c r="AM300" s="254"/>
      <c r="AN300" s="254"/>
      <c r="AO300" s="254"/>
      <c r="AP300" s="254"/>
      <c r="AQ300" s="254"/>
      <c r="AR300" s="254"/>
      <c r="AS300" s="254"/>
      <c r="AT300" s="254"/>
    </row>
    <row r="301" spans="15:46">
      <c r="O301" s="261">
        <v>43723</v>
      </c>
      <c r="P301" s="351">
        <v>75.3</v>
      </c>
      <c r="Q301" s="351">
        <v>-7.9</v>
      </c>
      <c r="R301" s="351">
        <v>4</v>
      </c>
      <c r="S301" s="351">
        <v>20.3</v>
      </c>
      <c r="T301" s="351"/>
      <c r="AL301" s="254"/>
      <c r="AM301" s="254"/>
      <c r="AN301" s="254"/>
      <c r="AO301" s="254"/>
      <c r="AP301" s="254"/>
      <c r="AQ301" s="254"/>
      <c r="AR301" s="254"/>
      <c r="AS301" s="254"/>
      <c r="AT301" s="254"/>
    </row>
    <row r="302" spans="15:46">
      <c r="AL302" s="254"/>
      <c r="AM302" s="254"/>
      <c r="AN302" s="254"/>
      <c r="AO302" s="254"/>
      <c r="AP302" s="254"/>
      <c r="AQ302" s="254"/>
      <c r="AR302" s="254"/>
      <c r="AS302" s="254"/>
      <c r="AT302" s="254"/>
    </row>
    <row r="303" spans="15:46">
      <c r="AL303" s="254"/>
      <c r="AM303" s="254"/>
      <c r="AN303" s="254"/>
      <c r="AO303" s="254"/>
      <c r="AP303" s="254"/>
      <c r="AQ303" s="254"/>
      <c r="AR303" s="254"/>
      <c r="AS303" s="254"/>
      <c r="AT303" s="254"/>
    </row>
    <row r="304" spans="15:46">
      <c r="AL304" s="254"/>
      <c r="AM304" s="254"/>
      <c r="AN304" s="254"/>
      <c r="AO304" s="254"/>
      <c r="AP304" s="254"/>
      <c r="AQ304" s="254"/>
      <c r="AR304" s="254"/>
      <c r="AS304" s="254"/>
      <c r="AT304" s="254"/>
    </row>
    <row r="305" spans="38:46">
      <c r="AL305" s="254"/>
      <c r="AM305" s="254"/>
      <c r="AN305" s="254"/>
      <c r="AO305" s="254"/>
      <c r="AP305" s="254"/>
      <c r="AQ305" s="254"/>
      <c r="AR305" s="254"/>
      <c r="AS305" s="254"/>
      <c r="AT305" s="254"/>
    </row>
    <row r="306" spans="38:46">
      <c r="AL306" s="254"/>
      <c r="AM306" s="254"/>
      <c r="AN306" s="254"/>
      <c r="AO306" s="254"/>
      <c r="AP306" s="254"/>
      <c r="AQ306" s="254"/>
      <c r="AR306" s="254"/>
      <c r="AS306" s="254"/>
      <c r="AT306" s="254"/>
    </row>
    <row r="307" spans="38:46">
      <c r="AL307" s="254"/>
      <c r="AM307" s="254"/>
      <c r="AN307" s="254"/>
      <c r="AO307" s="254"/>
      <c r="AP307" s="254"/>
      <c r="AQ307" s="254"/>
      <c r="AR307" s="254"/>
      <c r="AS307" s="254"/>
      <c r="AT307" s="254"/>
    </row>
    <row r="308" spans="38:46">
      <c r="AL308" s="254"/>
      <c r="AM308" s="254"/>
      <c r="AN308" s="254"/>
      <c r="AO308" s="254"/>
      <c r="AP308" s="254"/>
      <c r="AQ308" s="254"/>
      <c r="AR308" s="254"/>
      <c r="AS308" s="254"/>
      <c r="AT308" s="254"/>
    </row>
  </sheetData>
  <mergeCells count="2">
    <mergeCell ref="B3:C3"/>
    <mergeCell ref="D3:E3"/>
  </mergeCells>
  <conditionalFormatting sqref="B5:E8">
    <cfRule type="colorScale" priority="1">
      <colorScale>
        <cfvo type="min"/>
        <cfvo type="max"/>
        <color rgb="FFFCFCFF"/>
        <color rgb="FF63BE7B"/>
      </colorScale>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40EE-32A7-4AE3-A5DB-228213632562}">
  <dimension ref="A1:BD308"/>
  <sheetViews>
    <sheetView showGridLines="0" zoomScaleNormal="100" workbookViewId="0"/>
  </sheetViews>
  <sheetFormatPr defaultRowHeight="15"/>
  <cols>
    <col min="1" max="14" width="9.140625" style="58"/>
    <col min="15" max="15" width="10.42578125" style="248" bestFit="1" customWidth="1"/>
    <col min="16" max="17" width="11.85546875" style="342" customWidth="1"/>
    <col min="18" max="18" width="11.85546875" style="253" customWidth="1"/>
    <col min="19" max="20" width="11.85546875" style="248" customWidth="1"/>
    <col min="21" max="21" width="11.85546875" style="343" customWidth="1"/>
    <col min="22" max="29" width="11.85546875" style="344" customWidth="1"/>
    <col min="30" max="30" width="11.85546875" style="249" customWidth="1"/>
    <col min="31" max="34" width="11.85546875" style="345" customWidth="1"/>
    <col min="35" max="35" width="11.85546875" style="248" customWidth="1"/>
    <col min="36" max="38" width="9.140625" style="248"/>
    <col min="39" max="46" width="10" style="248" customWidth="1"/>
    <col min="47" max="16384" width="9.140625" style="58"/>
  </cols>
  <sheetData>
    <row r="1" spans="1:56">
      <c r="A1" s="191" t="s">
        <v>1232</v>
      </c>
      <c r="O1" s="57"/>
      <c r="AN1" s="346"/>
      <c r="AU1" s="135"/>
      <c r="AV1" s="135"/>
      <c r="AW1" s="135"/>
      <c r="AX1" s="194"/>
      <c r="AY1" s="194"/>
    </row>
    <row r="2" spans="1:56">
      <c r="A2" s="192" t="s">
        <v>1230</v>
      </c>
      <c r="O2" s="57"/>
      <c r="AE2" s="106" t="s">
        <v>1191</v>
      </c>
      <c r="AI2" s="106" t="s">
        <v>1192</v>
      </c>
      <c r="AN2" s="346"/>
      <c r="AU2" s="135"/>
      <c r="AV2" s="93"/>
      <c r="AW2" s="93"/>
      <c r="AX2" s="93"/>
      <c r="AY2" s="93"/>
    </row>
    <row r="3" spans="1:56">
      <c r="A3" s="188"/>
      <c r="B3" s="165"/>
      <c r="C3" s="165"/>
      <c r="D3" s="165"/>
      <c r="E3" s="188"/>
      <c r="O3" s="249"/>
      <c r="AE3" s="345" t="s">
        <v>1193</v>
      </c>
      <c r="AI3" s="248" t="s">
        <v>1194</v>
      </c>
      <c r="AN3" s="346"/>
      <c r="AU3" s="135"/>
      <c r="AV3" s="93"/>
      <c r="AW3" s="93"/>
      <c r="AX3" s="93"/>
      <c r="AY3" s="93"/>
      <c r="AZ3" s="193"/>
      <c r="BA3" s="193"/>
      <c r="BB3" s="193"/>
      <c r="BC3" s="193"/>
      <c r="BD3" s="193"/>
    </row>
    <row r="4" spans="1:56" ht="36.75">
      <c r="A4" s="135"/>
      <c r="P4" s="347" t="s">
        <v>1195</v>
      </c>
      <c r="Q4" s="347" t="s">
        <v>1196</v>
      </c>
      <c r="R4" s="347" t="s">
        <v>1197</v>
      </c>
      <c r="S4" s="347" t="s">
        <v>1198</v>
      </c>
      <c r="T4" s="347"/>
      <c r="V4" s="348" t="s">
        <v>1140</v>
      </c>
      <c r="W4" s="348" t="s">
        <v>1199</v>
      </c>
      <c r="X4" s="348" t="s">
        <v>1158</v>
      </c>
      <c r="Y4" s="348" t="s">
        <v>1200</v>
      </c>
      <c r="Z4" s="348" t="s">
        <v>1201</v>
      </c>
      <c r="AA4" s="348" t="s">
        <v>83</v>
      </c>
      <c r="AB4" s="348" t="s">
        <v>1202</v>
      </c>
      <c r="AC4" s="348" t="s">
        <v>1203</v>
      </c>
      <c r="AE4" s="349" t="s">
        <v>1195</v>
      </c>
      <c r="AF4" s="349" t="s">
        <v>1196</v>
      </c>
      <c r="AG4" s="349" t="s">
        <v>1197</v>
      </c>
      <c r="AH4" s="349" t="s">
        <v>1198</v>
      </c>
      <c r="AI4" s="349" t="s">
        <v>1195</v>
      </c>
      <c r="AJ4" s="349" t="s">
        <v>1196</v>
      </c>
      <c r="AK4" s="349" t="s">
        <v>1197</v>
      </c>
      <c r="AL4" s="349" t="s">
        <v>1198</v>
      </c>
      <c r="AM4" s="349" t="s">
        <v>1204</v>
      </c>
      <c r="AN4" s="349" t="s">
        <v>1205</v>
      </c>
      <c r="AO4" s="349" t="s">
        <v>1206</v>
      </c>
      <c r="AP4" s="349" t="s">
        <v>1207</v>
      </c>
      <c r="AQ4" s="254" t="s">
        <v>1208</v>
      </c>
      <c r="AR4" s="254" t="s">
        <v>1209</v>
      </c>
      <c r="AS4" s="254" t="s">
        <v>493</v>
      </c>
      <c r="AT4" s="254" t="s">
        <v>83</v>
      </c>
      <c r="AU4" s="135"/>
      <c r="AV4" s="93"/>
      <c r="AW4" s="93"/>
      <c r="AX4" s="93"/>
      <c r="AY4" s="93"/>
      <c r="AZ4" s="194"/>
      <c r="BA4" s="194"/>
      <c r="BB4" s="194"/>
      <c r="BC4" s="194"/>
      <c r="BD4" s="194"/>
    </row>
    <row r="5" spans="1:56">
      <c r="A5" s="135"/>
      <c r="O5" s="350">
        <v>34714</v>
      </c>
      <c r="P5" s="351"/>
      <c r="Q5" s="351">
        <v>4.8</v>
      </c>
      <c r="R5" s="351">
        <v>24</v>
      </c>
      <c r="S5" s="351"/>
      <c r="T5" s="351"/>
      <c r="AL5" s="254"/>
      <c r="AM5" s="254"/>
      <c r="AN5" s="346"/>
      <c r="AO5" s="254"/>
      <c r="AP5" s="254"/>
      <c r="AQ5" s="254"/>
      <c r="AR5" s="254"/>
      <c r="AS5" s="254"/>
      <c r="AT5" s="254"/>
      <c r="AU5" s="135"/>
      <c r="AV5" s="93"/>
      <c r="AW5" s="93"/>
      <c r="AX5" s="93"/>
      <c r="AY5" s="93"/>
      <c r="AZ5" s="194"/>
      <c r="BA5" s="194"/>
      <c r="BB5" s="194"/>
      <c r="BC5" s="194"/>
      <c r="BD5" s="194"/>
    </row>
    <row r="6" spans="1:56">
      <c r="A6" s="135"/>
      <c r="O6" s="350">
        <v>34745</v>
      </c>
      <c r="P6" s="351"/>
      <c r="Q6" s="351">
        <v>5.0999999999999996</v>
      </c>
      <c r="R6" s="351">
        <v>18</v>
      </c>
      <c r="S6" s="351"/>
      <c r="T6" s="351"/>
      <c r="AL6" s="254"/>
      <c r="AM6" s="254"/>
      <c r="AN6" s="346"/>
      <c r="AO6" s="254"/>
      <c r="AP6" s="254"/>
      <c r="AQ6" s="254"/>
      <c r="AR6" s="254"/>
      <c r="AS6" s="254"/>
      <c r="AT6" s="254"/>
      <c r="AU6" s="135"/>
      <c r="AV6" s="135"/>
      <c r="AW6" s="135"/>
      <c r="AZ6" s="194"/>
      <c r="BA6" s="194"/>
      <c r="BB6" s="194"/>
      <c r="BC6" s="194"/>
      <c r="BD6" s="194"/>
    </row>
    <row r="7" spans="1:56">
      <c r="A7" s="135"/>
      <c r="O7" s="350">
        <v>34773</v>
      </c>
      <c r="P7" s="351"/>
      <c r="Q7" s="351">
        <v>4.7</v>
      </c>
      <c r="R7" s="351">
        <v>19</v>
      </c>
      <c r="S7" s="351"/>
      <c r="T7" s="351"/>
      <c r="AL7" s="254"/>
      <c r="AM7" s="254"/>
      <c r="AN7" s="346"/>
      <c r="AO7" s="254"/>
      <c r="AP7" s="254"/>
      <c r="AQ7" s="254"/>
      <c r="AR7" s="254"/>
      <c r="AS7" s="254"/>
      <c r="AT7" s="254"/>
      <c r="AU7" s="135"/>
      <c r="AV7" s="135"/>
      <c r="AW7" s="135"/>
      <c r="AZ7" s="194"/>
      <c r="BA7" s="194"/>
      <c r="BB7" s="194"/>
      <c r="BC7" s="194"/>
      <c r="BD7" s="194"/>
    </row>
    <row r="8" spans="1:56">
      <c r="A8" s="135"/>
      <c r="O8" s="350">
        <v>34804</v>
      </c>
      <c r="P8" s="351"/>
      <c r="Q8" s="351">
        <v>1.5</v>
      </c>
      <c r="R8" s="351">
        <v>25</v>
      </c>
      <c r="S8" s="351"/>
      <c r="T8" s="351"/>
      <c r="AL8" s="254"/>
      <c r="AM8" s="254"/>
      <c r="AN8" s="346"/>
      <c r="AO8" s="254"/>
      <c r="AP8" s="254"/>
      <c r="AQ8" s="254"/>
      <c r="AR8" s="254"/>
      <c r="AS8" s="254"/>
      <c r="AT8" s="254"/>
      <c r="AU8" s="135"/>
      <c r="AV8" s="135"/>
      <c r="AW8" s="135"/>
      <c r="AY8" s="193"/>
      <c r="AZ8" s="194"/>
      <c r="BA8" s="194"/>
      <c r="BB8" s="194"/>
      <c r="BC8" s="194"/>
      <c r="BD8" s="194"/>
    </row>
    <row r="9" spans="1:56">
      <c r="A9" s="135"/>
      <c r="O9" s="350">
        <v>34834</v>
      </c>
      <c r="P9" s="351"/>
      <c r="Q9" s="351">
        <v>1.3</v>
      </c>
      <c r="R9" s="351">
        <v>24</v>
      </c>
      <c r="S9" s="351"/>
      <c r="T9" s="351"/>
      <c r="AL9" s="254"/>
      <c r="AM9" s="254"/>
      <c r="AN9" s="346"/>
      <c r="AO9" s="254"/>
      <c r="AP9" s="254"/>
      <c r="AQ9" s="254"/>
      <c r="AR9" s="254"/>
      <c r="AS9" s="254"/>
      <c r="AT9" s="254"/>
      <c r="AU9" s="135"/>
      <c r="AV9" s="135"/>
      <c r="AW9" s="135"/>
      <c r="AY9" s="194"/>
      <c r="AZ9" s="194"/>
      <c r="BA9" s="194"/>
      <c r="BB9" s="194"/>
      <c r="BC9" s="194"/>
      <c r="BD9" s="194"/>
    </row>
    <row r="10" spans="1:56">
      <c r="A10" s="135"/>
      <c r="O10" s="350">
        <v>34865</v>
      </c>
      <c r="P10" s="351"/>
      <c r="Q10" s="351">
        <v>1.6</v>
      </c>
      <c r="R10" s="351">
        <v>23</v>
      </c>
      <c r="S10" s="351"/>
      <c r="T10" s="351"/>
      <c r="AL10" s="254"/>
      <c r="AM10" s="254"/>
      <c r="AN10" s="346"/>
      <c r="AO10" s="254"/>
      <c r="AP10" s="254"/>
      <c r="AQ10" s="254"/>
      <c r="AR10" s="254"/>
      <c r="AS10" s="254"/>
      <c r="AT10" s="254"/>
      <c r="AU10" s="135"/>
      <c r="AV10" s="135"/>
      <c r="AW10" s="135"/>
      <c r="AX10" s="194"/>
      <c r="AY10" s="194"/>
      <c r="AZ10" s="194"/>
      <c r="BA10" s="194"/>
      <c r="BB10" s="194"/>
      <c r="BC10" s="194"/>
      <c r="BD10" s="194"/>
    </row>
    <row r="11" spans="1:56">
      <c r="A11" s="135"/>
      <c r="O11" s="350">
        <v>34895</v>
      </c>
      <c r="P11" s="351"/>
      <c r="Q11" s="351">
        <v>1.7</v>
      </c>
      <c r="R11" s="351">
        <v>23</v>
      </c>
      <c r="S11" s="351"/>
      <c r="T11" s="351"/>
      <c r="AL11" s="254"/>
      <c r="AM11" s="254"/>
      <c r="AN11" s="346"/>
      <c r="AO11" s="254"/>
      <c r="AP11" s="254"/>
      <c r="AQ11" s="254"/>
      <c r="AR11" s="254"/>
      <c r="AS11" s="254"/>
      <c r="AT11" s="254"/>
      <c r="AU11" s="135"/>
      <c r="AV11" s="135"/>
      <c r="AW11" s="135"/>
      <c r="AX11" s="194"/>
      <c r="AY11" s="194"/>
      <c r="AZ11" s="194"/>
      <c r="BA11" s="194"/>
      <c r="BB11" s="194"/>
      <c r="BC11" s="194"/>
      <c r="BD11" s="194"/>
    </row>
    <row r="12" spans="1:56">
      <c r="A12" s="135"/>
      <c r="O12" s="350">
        <v>34926</v>
      </c>
      <c r="P12" s="351"/>
      <c r="Q12" s="351">
        <v>2.2000000000000002</v>
      </c>
      <c r="R12" s="351">
        <v>22</v>
      </c>
      <c r="S12" s="351"/>
      <c r="T12" s="351"/>
      <c r="AL12" s="254"/>
      <c r="AM12" s="254"/>
      <c r="AN12" s="346"/>
      <c r="AO12" s="254"/>
      <c r="AP12" s="254"/>
      <c r="AQ12" s="254"/>
      <c r="AR12" s="254"/>
      <c r="AS12" s="254"/>
      <c r="AT12" s="254"/>
      <c r="AU12" s="135"/>
      <c r="AV12" s="135"/>
      <c r="AW12" s="135"/>
      <c r="AX12" s="194"/>
      <c r="AY12" s="194"/>
      <c r="AZ12" s="194"/>
      <c r="BA12" s="194"/>
      <c r="BB12" s="194"/>
      <c r="BC12" s="194"/>
      <c r="BD12" s="194"/>
    </row>
    <row r="13" spans="1:56">
      <c r="A13" s="135"/>
      <c r="O13" s="350">
        <v>34957</v>
      </c>
      <c r="P13" s="351"/>
      <c r="Q13" s="351">
        <v>4.5999999999999996</v>
      </c>
      <c r="R13" s="351">
        <v>10</v>
      </c>
      <c r="S13" s="351"/>
      <c r="T13" s="351"/>
      <c r="AL13" s="254"/>
      <c r="AM13" s="254"/>
      <c r="AN13" s="346"/>
      <c r="AO13" s="254"/>
      <c r="AP13" s="254"/>
      <c r="AQ13" s="254"/>
      <c r="AR13" s="254"/>
      <c r="AS13" s="254"/>
      <c r="AT13" s="254"/>
      <c r="AU13" s="135"/>
      <c r="AV13" s="135"/>
      <c r="AW13" s="135"/>
    </row>
    <row r="14" spans="1:56">
      <c r="A14" s="135"/>
      <c r="O14" s="350">
        <v>34987</v>
      </c>
      <c r="P14" s="351"/>
      <c r="Q14" s="351">
        <v>5.3</v>
      </c>
      <c r="R14" s="351">
        <v>14</v>
      </c>
      <c r="S14" s="351"/>
      <c r="T14" s="351"/>
      <c r="AL14" s="254"/>
      <c r="AM14" s="254"/>
      <c r="AN14" s="346"/>
      <c r="AO14" s="254"/>
      <c r="AP14" s="254"/>
      <c r="AQ14" s="254"/>
      <c r="AR14" s="254"/>
      <c r="AS14" s="254"/>
      <c r="AT14" s="254"/>
      <c r="AU14" s="135"/>
      <c r="AV14" s="135"/>
      <c r="AW14" s="135"/>
    </row>
    <row r="15" spans="1:56">
      <c r="A15" s="3" t="s">
        <v>1220</v>
      </c>
      <c r="O15" s="350">
        <v>35018</v>
      </c>
      <c r="P15" s="351"/>
      <c r="Q15" s="351">
        <v>7.8</v>
      </c>
      <c r="R15" s="351">
        <v>16</v>
      </c>
      <c r="S15" s="351"/>
      <c r="T15" s="351"/>
      <c r="U15" s="263"/>
      <c r="AD15" s="352"/>
      <c r="AL15" s="254"/>
      <c r="AM15" s="254"/>
      <c r="AN15" s="346"/>
      <c r="AO15" s="254"/>
      <c r="AP15" s="254"/>
      <c r="AQ15" s="254"/>
      <c r="AR15" s="254"/>
      <c r="AS15" s="254"/>
      <c r="AT15" s="254"/>
      <c r="AU15" s="135"/>
      <c r="AV15" s="135"/>
      <c r="AW15" s="135"/>
    </row>
    <row r="16" spans="1:56">
      <c r="A16" s="196" t="s">
        <v>1221</v>
      </c>
      <c r="O16" s="350">
        <v>35048</v>
      </c>
      <c r="P16" s="351"/>
      <c r="Q16" s="351">
        <v>6.3</v>
      </c>
      <c r="R16" s="351">
        <v>23</v>
      </c>
      <c r="S16" s="351"/>
      <c r="T16" s="351"/>
      <c r="U16" s="263"/>
      <c r="AD16" s="352"/>
      <c r="AL16" s="254"/>
      <c r="AM16" s="254"/>
      <c r="AN16" s="346"/>
      <c r="AO16" s="254"/>
      <c r="AP16" s="254"/>
      <c r="AQ16" s="254"/>
      <c r="AR16" s="254"/>
      <c r="AS16" s="254"/>
      <c r="AT16" s="254"/>
      <c r="AU16" s="135"/>
      <c r="AV16" s="135"/>
      <c r="AW16" s="135"/>
    </row>
    <row r="17" spans="1:49">
      <c r="A17" s="197" t="s">
        <v>1222</v>
      </c>
      <c r="O17" s="350">
        <v>35079</v>
      </c>
      <c r="P17" s="351"/>
      <c r="Q17" s="351">
        <v>5.5</v>
      </c>
      <c r="R17" s="351">
        <v>16</v>
      </c>
      <c r="S17" s="351"/>
      <c r="T17" s="353">
        <f ca="1">IF(YEAR(OFFSET($U17,-1,0))&lt;YEAR($U17),YEAR($U17),"")</f>
        <v>1995</v>
      </c>
      <c r="U17" s="354">
        <v>34789</v>
      </c>
      <c r="V17" s="348">
        <v>10267</v>
      </c>
      <c r="W17" s="348">
        <v>4120</v>
      </c>
      <c r="X17" s="348">
        <v>4453</v>
      </c>
      <c r="Y17" s="348">
        <v>70</v>
      </c>
      <c r="Z17" s="348">
        <v>403</v>
      </c>
      <c r="AA17" s="348">
        <v>22298</v>
      </c>
      <c r="AB17" s="344">
        <f>V17+W17+X17-Y17-Z17</f>
        <v>18367</v>
      </c>
      <c r="AC17" s="344">
        <f>X17-Y17-Z17</f>
        <v>3980</v>
      </c>
      <c r="AD17" s="352"/>
      <c r="AE17" s="355"/>
      <c r="AF17" s="355"/>
      <c r="AG17" s="355"/>
      <c r="AH17" s="355"/>
      <c r="AI17" s="255"/>
      <c r="AJ17" s="255"/>
      <c r="AK17" s="255"/>
      <c r="AL17" s="254"/>
      <c r="AM17" s="254"/>
      <c r="AN17" s="346"/>
      <c r="AO17" s="254"/>
      <c r="AP17" s="254"/>
      <c r="AQ17" s="356"/>
      <c r="AR17" s="254"/>
      <c r="AS17" s="254"/>
      <c r="AT17" s="254"/>
      <c r="AU17" s="135"/>
      <c r="AV17" s="135"/>
      <c r="AW17" s="135"/>
    </row>
    <row r="18" spans="1:49">
      <c r="A18" s="197" t="s">
        <v>1223</v>
      </c>
      <c r="O18" s="350">
        <v>35110</v>
      </c>
      <c r="P18" s="351">
        <v>105</v>
      </c>
      <c r="Q18" s="351">
        <v>7.1</v>
      </c>
      <c r="R18" s="351">
        <v>11</v>
      </c>
      <c r="T18" s="353" t="str">
        <f t="shared" ref="T18:T81" ca="1" si="0">IF(YEAR(OFFSET($U18,-1,0))&lt;YEAR($U18),YEAR($U18),"")</f>
        <v/>
      </c>
      <c r="U18" s="354">
        <f>DATE(YEAR($U17),MONTH($U17)+4,1-1)</f>
        <v>34880</v>
      </c>
      <c r="V18" s="348">
        <v>10715</v>
      </c>
      <c r="W18" s="348">
        <v>4099</v>
      </c>
      <c r="X18" s="348">
        <v>4177</v>
      </c>
      <c r="Y18" s="348">
        <v>15</v>
      </c>
      <c r="Z18" s="348">
        <v>383</v>
      </c>
      <c r="AA18" s="348">
        <v>23202</v>
      </c>
      <c r="AB18" s="344">
        <f t="shared" ref="AB18:AB81" si="1">V18+W18+X18-Y18-Z18</f>
        <v>18593</v>
      </c>
      <c r="AC18" s="344">
        <f t="shared" ref="AC18:AC81" si="2">X18-Y18-Z18</f>
        <v>3779</v>
      </c>
      <c r="AD18" s="352"/>
      <c r="AL18" s="254"/>
      <c r="AM18" s="254"/>
      <c r="AN18" s="346"/>
      <c r="AO18" s="254"/>
      <c r="AP18" s="254"/>
      <c r="AQ18" s="356"/>
      <c r="AR18" s="254"/>
      <c r="AS18" s="254"/>
      <c r="AT18" s="254"/>
      <c r="AU18" s="135"/>
      <c r="AV18" s="135"/>
      <c r="AW18" s="135"/>
    </row>
    <row r="19" spans="1:49">
      <c r="A19" s="197" t="s">
        <v>1224</v>
      </c>
      <c r="O19" s="350">
        <v>35139</v>
      </c>
      <c r="P19" s="351">
        <v>102.5</v>
      </c>
      <c r="Q19" s="351">
        <v>5.7</v>
      </c>
      <c r="R19" s="351">
        <v>21</v>
      </c>
      <c r="S19" s="351"/>
      <c r="T19" s="353" t="str">
        <f t="shared" ca="1" si="0"/>
        <v/>
      </c>
      <c r="U19" s="354">
        <f t="shared" ref="U19:U82" si="3">DATE(YEAR($U18),MONTH($U18)+4,1-1)</f>
        <v>34972</v>
      </c>
      <c r="V19" s="348">
        <v>10908</v>
      </c>
      <c r="W19" s="348">
        <v>4075</v>
      </c>
      <c r="X19" s="348">
        <v>4431</v>
      </c>
      <c r="Y19" s="348">
        <v>174</v>
      </c>
      <c r="Z19" s="348">
        <v>437</v>
      </c>
      <c r="AA19" s="348">
        <v>23455</v>
      </c>
      <c r="AB19" s="344">
        <f t="shared" si="1"/>
        <v>18803</v>
      </c>
      <c r="AC19" s="344">
        <f t="shared" si="2"/>
        <v>3820</v>
      </c>
      <c r="AD19" s="352"/>
      <c r="AL19" s="254"/>
      <c r="AM19" s="254"/>
      <c r="AN19" s="346"/>
      <c r="AO19" s="254"/>
      <c r="AP19" s="254"/>
      <c r="AQ19" s="356"/>
      <c r="AR19" s="254"/>
      <c r="AS19" s="254"/>
      <c r="AT19" s="254"/>
      <c r="AU19" s="135"/>
      <c r="AV19" s="135"/>
      <c r="AW19" s="135"/>
    </row>
    <row r="20" spans="1:49">
      <c r="O20" s="350">
        <v>35170</v>
      </c>
      <c r="P20" s="351">
        <v>104.5</v>
      </c>
      <c r="Q20" s="351">
        <v>7.1</v>
      </c>
      <c r="R20" s="351">
        <v>11</v>
      </c>
      <c r="T20" s="353" t="str">
        <f t="shared" ca="1" si="0"/>
        <v/>
      </c>
      <c r="U20" s="354">
        <f t="shared" si="3"/>
        <v>35064</v>
      </c>
      <c r="V20" s="348">
        <v>12353</v>
      </c>
      <c r="W20" s="348">
        <v>4048</v>
      </c>
      <c r="X20" s="348">
        <v>4236</v>
      </c>
      <c r="Y20" s="348">
        <v>94</v>
      </c>
      <c r="Z20" s="348">
        <v>441</v>
      </c>
      <c r="AA20" s="348">
        <v>23350</v>
      </c>
      <c r="AB20" s="344">
        <f t="shared" si="1"/>
        <v>20102</v>
      </c>
      <c r="AC20" s="344">
        <f t="shared" si="2"/>
        <v>3701</v>
      </c>
      <c r="AD20" s="352"/>
      <c r="AL20" s="254"/>
      <c r="AM20" s="254"/>
      <c r="AN20" s="346"/>
      <c r="AO20" s="254"/>
      <c r="AP20" s="254"/>
      <c r="AQ20" s="356"/>
      <c r="AR20" s="254"/>
      <c r="AS20" s="254"/>
      <c r="AT20" s="254"/>
      <c r="AU20" s="135"/>
      <c r="AV20" s="135"/>
      <c r="AW20" s="135"/>
    </row>
    <row r="21" spans="1:49">
      <c r="O21" s="350">
        <v>35200</v>
      </c>
      <c r="P21" s="351">
        <v>102.4</v>
      </c>
      <c r="Q21" s="351">
        <v>6</v>
      </c>
      <c r="R21" s="351">
        <v>8</v>
      </c>
      <c r="S21" s="351"/>
      <c r="T21" s="353" t="str">
        <f>" "</f>
        <v xml:space="preserve"> </v>
      </c>
      <c r="U21" s="354">
        <f t="shared" si="3"/>
        <v>35155</v>
      </c>
      <c r="V21" s="348">
        <v>11174</v>
      </c>
      <c r="W21" s="348">
        <v>4232</v>
      </c>
      <c r="X21" s="348">
        <v>5078</v>
      </c>
      <c r="Y21" s="348">
        <v>17</v>
      </c>
      <c r="Z21" s="348">
        <v>463</v>
      </c>
      <c r="AA21" s="348">
        <v>24153</v>
      </c>
      <c r="AB21" s="344">
        <f t="shared" si="1"/>
        <v>20004</v>
      </c>
      <c r="AC21" s="344">
        <f t="shared" si="2"/>
        <v>4598</v>
      </c>
      <c r="AD21" s="352"/>
      <c r="AE21" s="356"/>
      <c r="AL21" s="254"/>
      <c r="AM21" s="254"/>
      <c r="AN21" s="346"/>
      <c r="AO21" s="254"/>
      <c r="AP21" s="254"/>
      <c r="AQ21" s="356">
        <f t="shared" ref="AQ21:AQ84" si="4">V21/V17*100-100</f>
        <v>8.834128762053183</v>
      </c>
      <c r="AR21" s="356">
        <f>AB21/AB17*100-100</f>
        <v>8.9127239070071198</v>
      </c>
      <c r="AS21" s="356">
        <f>AC21/AC17*100-100</f>
        <v>15.527638190954775</v>
      </c>
      <c r="AT21" s="356">
        <f>AA21/AA17*100-100</f>
        <v>8.319131760696024</v>
      </c>
      <c r="AU21" s="135"/>
      <c r="AV21" s="135"/>
      <c r="AW21" s="135"/>
    </row>
    <row r="22" spans="1:49">
      <c r="O22" s="350">
        <v>35231</v>
      </c>
      <c r="P22" s="351">
        <v>104.2</v>
      </c>
      <c r="Q22" s="351">
        <v>4.9000000000000004</v>
      </c>
      <c r="R22" s="351">
        <v>12</v>
      </c>
      <c r="T22" s="353" t="str">
        <f t="shared" ca="1" si="0"/>
        <v/>
      </c>
      <c r="U22" s="354">
        <f t="shared" si="3"/>
        <v>35246</v>
      </c>
      <c r="V22" s="348">
        <v>11473</v>
      </c>
      <c r="W22" s="348">
        <v>4207</v>
      </c>
      <c r="X22" s="348">
        <v>5201</v>
      </c>
      <c r="Y22" s="348">
        <v>32</v>
      </c>
      <c r="Z22" s="348">
        <v>453</v>
      </c>
      <c r="AA22" s="348">
        <v>25277</v>
      </c>
      <c r="AB22" s="344">
        <f t="shared" si="1"/>
        <v>20396</v>
      </c>
      <c r="AC22" s="344">
        <f t="shared" si="2"/>
        <v>4716</v>
      </c>
      <c r="AD22" s="352"/>
      <c r="AE22" s="356">
        <f>SUMIFS(P:P,$O:$O,"&lt;="&amp;$U22,$O:$O,"&gt;"&amp;DATE(YEAR($U22),MONTH($U22)-2,1-1))/COUNTIFS(P:P,"&lt;&gt;"&amp;"",$O:$O,"&lt;="&amp;$U22,$O:$O,"&gt;"&amp;DATE(YEAR($U22),MONTH($U22)-2,1-1))</f>
        <v>103.7</v>
      </c>
      <c r="AF22" s="356">
        <f t="shared" ref="AF22:AH85" si="5">SUMIFS(Q:Q,$O:$O,"&lt;="&amp;$U22,$O:$O,"&gt;"&amp;DATE(YEAR($U22),MONTH($U22)-2,1-1))/COUNTIFS(Q:Q,"&lt;&gt;"&amp;"",$O:$O,"&lt;="&amp;$U22,$O:$O,"&gt;"&amp;DATE(YEAR($U22),MONTH($U22)-2,1-1))</f>
        <v>6</v>
      </c>
      <c r="AG22" s="356">
        <f t="shared" si="5"/>
        <v>10.333333333333334</v>
      </c>
      <c r="AH22" s="356"/>
      <c r="AI22" s="356">
        <f>(AE22-AVERAGE(AE$22:AE$115))/STDEV(AE$22:AE$115)</f>
        <v>0.66859128191782236</v>
      </c>
      <c r="AJ22" s="356">
        <f>(AF22-AVERAGE(AF$22:AF$115))/STDEV(AF$22:AF$115)</f>
        <v>0.68000283403660389</v>
      </c>
      <c r="AK22" s="356">
        <f>(AG22-AVERAGE(AG$22:AG$115))/STDEV(AG$22:AG$115)</f>
        <v>-0.22002256293457442</v>
      </c>
      <c r="AL22" s="356"/>
      <c r="AM22" s="356">
        <f>MIN(AI22:AJ22)</f>
        <v>0.66859128191782236</v>
      </c>
      <c r="AN22" s="356">
        <f>MAX(AI22:AJ22)-AM22</f>
        <v>1.1411552118781532E-2</v>
      </c>
      <c r="AO22" s="356">
        <f>MIN(AK22:AL22)</f>
        <v>-0.22002256293457442</v>
      </c>
      <c r="AP22" s="356">
        <f>MAX(AK22:AL22)-AO22</f>
        <v>0</v>
      </c>
      <c r="AQ22" s="356">
        <f t="shared" si="4"/>
        <v>7.0741950536630895</v>
      </c>
      <c r="AR22" s="356">
        <f t="shared" ref="AR22:AS37" si="6">AB22/AB18*100-100</f>
        <v>9.6971978701661783</v>
      </c>
      <c r="AS22" s="356">
        <f t="shared" si="6"/>
        <v>24.794919290817674</v>
      </c>
      <c r="AT22" s="356">
        <f t="shared" ref="AT22:AT85" si="7">AA22/AA18*100-100</f>
        <v>8.9431945521937735</v>
      </c>
      <c r="AU22" s="135"/>
      <c r="AV22" s="135"/>
      <c r="AW22" s="135"/>
    </row>
    <row r="23" spans="1:49">
      <c r="O23" s="350">
        <v>35261</v>
      </c>
      <c r="P23" s="351">
        <v>103.1</v>
      </c>
      <c r="Q23" s="351">
        <v>5.3</v>
      </c>
      <c r="R23" s="351">
        <v>4</v>
      </c>
      <c r="T23" s="353" t="str">
        <f t="shared" ca="1" si="0"/>
        <v/>
      </c>
      <c r="U23" s="354">
        <f t="shared" si="3"/>
        <v>35338</v>
      </c>
      <c r="V23" s="348">
        <v>11626</v>
      </c>
      <c r="W23" s="348">
        <v>4191</v>
      </c>
      <c r="X23" s="348">
        <v>4956</v>
      </c>
      <c r="Y23" s="348">
        <v>79</v>
      </c>
      <c r="Z23" s="348">
        <v>510</v>
      </c>
      <c r="AA23" s="348">
        <v>24850</v>
      </c>
      <c r="AB23" s="344">
        <f t="shared" si="1"/>
        <v>20184</v>
      </c>
      <c r="AC23" s="344">
        <f t="shared" si="2"/>
        <v>4367</v>
      </c>
      <c r="AD23" s="352"/>
      <c r="AE23" s="356">
        <f t="shared" ref="AE23:AH86" si="8">SUMIFS(P:P,$O:$O,"&lt;="&amp;$U23,$O:$O,"&gt;"&amp;DATE(YEAR($U23),MONTH($U23)-2,1-1))/COUNTIFS(P:P,"&lt;&gt;"&amp;"",$O:$O,"&lt;="&amp;$U23,$O:$O,"&gt;"&amp;DATE(YEAR($U23),MONTH($U23)-2,1-1))</f>
        <v>101.16666666666667</v>
      </c>
      <c r="AF23" s="356">
        <f t="shared" si="5"/>
        <v>4.3999999999999995</v>
      </c>
      <c r="AG23" s="356">
        <f t="shared" si="5"/>
        <v>10.666666666666666</v>
      </c>
      <c r="AH23" s="356"/>
      <c r="AI23" s="356">
        <f t="shared" ref="AI23:AL38" si="9">(AE23-AVERAGE(AE$22:AE$115))/STDEV(AE$22:AE$115)</f>
        <v>0.56109423877374232</v>
      </c>
      <c r="AJ23" s="356">
        <f t="shared" si="9"/>
        <v>0.5643492931125903</v>
      </c>
      <c r="AK23" s="356">
        <f t="shared" si="9"/>
        <v>-0.18361037822357104</v>
      </c>
      <c r="AL23" s="356"/>
      <c r="AM23" s="356">
        <f t="shared" ref="AM23:AM86" si="10">MIN(AI23:AJ23)</f>
        <v>0.56109423877374232</v>
      </c>
      <c r="AN23" s="356">
        <f t="shared" ref="AN23:AN86" si="11">MAX(AI23:AJ23)-AM23</f>
        <v>3.2550543388479847E-3</v>
      </c>
      <c r="AO23" s="356">
        <f t="shared" ref="AO23:AO86" si="12">MIN(AK23:AL23)</f>
        <v>-0.18361037822357104</v>
      </c>
      <c r="AP23" s="356">
        <f t="shared" ref="AP23:AP86" si="13">MAX(AK23:AL23)-AO23</f>
        <v>0</v>
      </c>
      <c r="AQ23" s="356">
        <f t="shared" si="4"/>
        <v>6.5823248991565748</v>
      </c>
      <c r="AR23" s="356">
        <f t="shared" si="6"/>
        <v>7.3445726745732003</v>
      </c>
      <c r="AS23" s="356">
        <f t="shared" si="6"/>
        <v>14.319371727748688</v>
      </c>
      <c r="AT23" s="356">
        <f t="shared" si="7"/>
        <v>5.9475591558303194</v>
      </c>
      <c r="AU23" s="135"/>
    </row>
    <row r="24" spans="1:49">
      <c r="O24" s="350">
        <v>35292</v>
      </c>
      <c r="P24" s="351">
        <v>98.5</v>
      </c>
      <c r="Q24" s="351">
        <v>2.2000000000000002</v>
      </c>
      <c r="R24" s="351">
        <v>15</v>
      </c>
      <c r="T24" s="353" t="str">
        <f t="shared" ca="1" si="0"/>
        <v/>
      </c>
      <c r="U24" s="354">
        <f t="shared" si="3"/>
        <v>35430</v>
      </c>
      <c r="V24" s="348">
        <v>13149</v>
      </c>
      <c r="W24" s="348">
        <v>4183</v>
      </c>
      <c r="X24" s="348">
        <v>4852</v>
      </c>
      <c r="Y24" s="348">
        <v>3</v>
      </c>
      <c r="Z24" s="348">
        <v>515</v>
      </c>
      <c r="AA24" s="348">
        <v>24868</v>
      </c>
      <c r="AB24" s="344">
        <f t="shared" si="1"/>
        <v>21666</v>
      </c>
      <c r="AC24" s="344">
        <f t="shared" si="2"/>
        <v>4334</v>
      </c>
      <c r="AD24" s="352"/>
      <c r="AE24" s="356">
        <f t="shared" si="8"/>
        <v>109.23333333333333</v>
      </c>
      <c r="AF24" s="356">
        <f t="shared" si="5"/>
        <v>5.8666666666666671</v>
      </c>
      <c r="AG24" s="356">
        <f t="shared" si="5"/>
        <v>10.333333333333334</v>
      </c>
      <c r="AH24" s="356"/>
      <c r="AI24" s="356">
        <f t="shared" si="9"/>
        <v>0.90338745510094465</v>
      </c>
      <c r="AJ24" s="356">
        <f t="shared" si="9"/>
        <v>0.67036503895960287</v>
      </c>
      <c r="AK24" s="356">
        <f t="shared" si="9"/>
        <v>-0.22002256293457442</v>
      </c>
      <c r="AL24" s="356"/>
      <c r="AM24" s="356">
        <f t="shared" si="10"/>
        <v>0.67036503895960287</v>
      </c>
      <c r="AN24" s="356">
        <f t="shared" si="11"/>
        <v>0.23302241614134178</v>
      </c>
      <c r="AO24" s="356">
        <f t="shared" si="12"/>
        <v>-0.22002256293457442</v>
      </c>
      <c r="AP24" s="356">
        <f t="shared" si="13"/>
        <v>0</v>
      </c>
      <c r="AQ24" s="356">
        <f t="shared" si="4"/>
        <v>6.4437788391483934</v>
      </c>
      <c r="AR24" s="356">
        <f t="shared" si="6"/>
        <v>7.7803203661327132</v>
      </c>
      <c r="AS24" s="356">
        <f t="shared" si="6"/>
        <v>17.103485544447452</v>
      </c>
      <c r="AT24" s="356">
        <f t="shared" si="7"/>
        <v>6.5010706638115607</v>
      </c>
      <c r="AU24" s="135"/>
    </row>
    <row r="25" spans="1:49">
      <c r="O25" s="350">
        <v>35323</v>
      </c>
      <c r="P25" s="351">
        <v>101.9</v>
      </c>
      <c r="Q25" s="351">
        <v>5.7</v>
      </c>
      <c r="R25" s="351">
        <v>13</v>
      </c>
      <c r="S25" s="351"/>
      <c r="T25" s="353">
        <f t="shared" ca="1" si="0"/>
        <v>1997</v>
      </c>
      <c r="U25" s="354">
        <f t="shared" si="3"/>
        <v>35520</v>
      </c>
      <c r="V25" s="348">
        <v>11810</v>
      </c>
      <c r="W25" s="348">
        <v>4149</v>
      </c>
      <c r="X25" s="348">
        <v>5608</v>
      </c>
      <c r="Y25" s="348">
        <v>42</v>
      </c>
      <c r="Z25" s="348">
        <v>541</v>
      </c>
      <c r="AA25" s="348">
        <v>26046</v>
      </c>
      <c r="AB25" s="344">
        <f t="shared" si="1"/>
        <v>20984</v>
      </c>
      <c r="AC25" s="344">
        <f t="shared" si="2"/>
        <v>5025</v>
      </c>
      <c r="AD25" s="352"/>
      <c r="AE25" s="356">
        <f t="shared" si="8"/>
        <v>117.63333333333333</v>
      </c>
      <c r="AF25" s="356">
        <f t="shared" si="5"/>
        <v>8.2666666666666657</v>
      </c>
      <c r="AG25" s="356">
        <f t="shared" si="5"/>
        <v>12</v>
      </c>
      <c r="AH25" s="356"/>
      <c r="AI25" s="356">
        <f t="shared" si="9"/>
        <v>1.2598250192102627</v>
      </c>
      <c r="AJ25" s="356">
        <f t="shared" si="9"/>
        <v>0.84384535034562314</v>
      </c>
      <c r="AK25" s="356">
        <f t="shared" si="9"/>
        <v>-3.7961639379556898E-2</v>
      </c>
      <c r="AL25" s="356"/>
      <c r="AM25" s="356">
        <f t="shared" si="10"/>
        <v>0.84384535034562314</v>
      </c>
      <c r="AN25" s="356">
        <f t="shared" si="11"/>
        <v>0.41597966886463955</v>
      </c>
      <c r="AO25" s="356">
        <f t="shared" si="12"/>
        <v>-3.7961639379556898E-2</v>
      </c>
      <c r="AP25" s="356">
        <f t="shared" si="13"/>
        <v>0</v>
      </c>
      <c r="AQ25" s="356">
        <f t="shared" si="4"/>
        <v>5.6917844997315115</v>
      </c>
      <c r="AR25" s="356">
        <f t="shared" si="6"/>
        <v>4.8990201959608015</v>
      </c>
      <c r="AS25" s="356">
        <f t="shared" si="6"/>
        <v>9.28664636798608</v>
      </c>
      <c r="AT25" s="356">
        <f t="shared" si="7"/>
        <v>7.8375357098497034</v>
      </c>
      <c r="AU25" s="135"/>
    </row>
    <row r="26" spans="1:49">
      <c r="O26" s="350">
        <v>35353</v>
      </c>
      <c r="P26" s="351">
        <v>107.8</v>
      </c>
      <c r="Q26" s="351">
        <v>6.4</v>
      </c>
      <c r="R26" s="351">
        <v>12</v>
      </c>
      <c r="S26" s="351"/>
      <c r="T26" s="353" t="str">
        <f t="shared" ca="1" si="0"/>
        <v/>
      </c>
      <c r="U26" s="354">
        <f t="shared" si="3"/>
        <v>35611</v>
      </c>
      <c r="V26" s="348">
        <v>12202</v>
      </c>
      <c r="W26" s="348">
        <v>4478</v>
      </c>
      <c r="X26" s="348">
        <v>5991</v>
      </c>
      <c r="Y26" s="348">
        <v>156</v>
      </c>
      <c r="Z26" s="348">
        <v>560</v>
      </c>
      <c r="AA26" s="348">
        <v>27700</v>
      </c>
      <c r="AB26" s="344">
        <f t="shared" si="1"/>
        <v>21955</v>
      </c>
      <c r="AC26" s="344">
        <f t="shared" si="2"/>
        <v>5275</v>
      </c>
      <c r="AD26" s="352"/>
      <c r="AE26" s="356">
        <f t="shared" si="8"/>
        <v>121.06666666666666</v>
      </c>
      <c r="AF26" s="356">
        <f t="shared" si="5"/>
        <v>11.266666666666666</v>
      </c>
      <c r="AG26" s="356">
        <f t="shared" si="5"/>
        <v>17</v>
      </c>
      <c r="AH26" s="356"/>
      <c r="AI26" s="356">
        <f t="shared" si="9"/>
        <v>1.4055118013660557</v>
      </c>
      <c r="AJ26" s="356">
        <f t="shared" si="9"/>
        <v>1.0606957395781487</v>
      </c>
      <c r="AK26" s="356">
        <f t="shared" si="9"/>
        <v>0.50822113128549584</v>
      </c>
      <c r="AL26" s="356"/>
      <c r="AM26" s="356">
        <f t="shared" si="10"/>
        <v>1.0606957395781487</v>
      </c>
      <c r="AN26" s="356">
        <f t="shared" si="11"/>
        <v>0.34481606178790702</v>
      </c>
      <c r="AO26" s="356">
        <f t="shared" si="12"/>
        <v>0.50822113128549584</v>
      </c>
      <c r="AP26" s="356">
        <f t="shared" si="13"/>
        <v>0</v>
      </c>
      <c r="AQ26" s="356">
        <f t="shared" si="4"/>
        <v>6.354048635927839</v>
      </c>
      <c r="AR26" s="356">
        <f t="shared" si="6"/>
        <v>7.643655618748781</v>
      </c>
      <c r="AS26" s="356">
        <f t="shared" si="6"/>
        <v>11.853265479219672</v>
      </c>
      <c r="AT26" s="356">
        <f t="shared" si="7"/>
        <v>9.5857894528622865</v>
      </c>
      <c r="AU26" s="135"/>
    </row>
    <row r="27" spans="1:49">
      <c r="O27" s="350">
        <v>35384</v>
      </c>
      <c r="P27" s="351">
        <v>108.6</v>
      </c>
      <c r="Q27" s="351">
        <v>4.3</v>
      </c>
      <c r="R27" s="351">
        <v>10</v>
      </c>
      <c r="S27" s="351"/>
      <c r="T27" s="353" t="str">
        <f t="shared" ca="1" si="0"/>
        <v/>
      </c>
      <c r="U27" s="354">
        <f t="shared" si="3"/>
        <v>35703</v>
      </c>
      <c r="V27" s="348">
        <v>12384</v>
      </c>
      <c r="W27" s="348">
        <v>4421</v>
      </c>
      <c r="X27" s="348">
        <v>5382</v>
      </c>
      <c r="Y27" s="348">
        <v>12</v>
      </c>
      <c r="Z27" s="348">
        <v>552</v>
      </c>
      <c r="AA27" s="348">
        <v>27955</v>
      </c>
      <c r="AB27" s="344">
        <f t="shared" si="1"/>
        <v>21623</v>
      </c>
      <c r="AC27" s="344">
        <f t="shared" si="2"/>
        <v>4818</v>
      </c>
      <c r="AD27" s="352"/>
      <c r="AE27" s="356">
        <f t="shared" si="8"/>
        <v>121.66666666666667</v>
      </c>
      <c r="AF27" s="356">
        <f t="shared" si="5"/>
        <v>11.966666666666669</v>
      </c>
      <c r="AG27" s="356">
        <f t="shared" si="5"/>
        <v>15.666666666666666</v>
      </c>
      <c r="AH27" s="356"/>
      <c r="AI27" s="356">
        <f t="shared" si="9"/>
        <v>1.4309716273738644</v>
      </c>
      <c r="AJ27" s="356">
        <f t="shared" si="9"/>
        <v>1.1112941637324047</v>
      </c>
      <c r="AK27" s="356">
        <f t="shared" si="9"/>
        <v>0.36257239244148171</v>
      </c>
      <c r="AL27" s="356"/>
      <c r="AM27" s="356">
        <f t="shared" si="10"/>
        <v>1.1112941637324047</v>
      </c>
      <c r="AN27" s="356">
        <f t="shared" si="11"/>
        <v>0.31967746364145966</v>
      </c>
      <c r="AO27" s="356">
        <f t="shared" si="12"/>
        <v>0.36257239244148171</v>
      </c>
      <c r="AP27" s="356">
        <f t="shared" si="13"/>
        <v>0</v>
      </c>
      <c r="AQ27" s="356">
        <f t="shared" si="4"/>
        <v>6.5198692585584013</v>
      </c>
      <c r="AR27" s="356">
        <f t="shared" si="6"/>
        <v>7.129409433214434</v>
      </c>
      <c r="AS27" s="356">
        <f t="shared" si="6"/>
        <v>10.327455919395462</v>
      </c>
      <c r="AT27" s="356">
        <f t="shared" si="7"/>
        <v>12.494969818913475</v>
      </c>
      <c r="AU27" s="135"/>
    </row>
    <row r="28" spans="1:49">
      <c r="O28" s="350">
        <v>35414</v>
      </c>
      <c r="P28" s="351">
        <v>111.3</v>
      </c>
      <c r="Q28" s="351">
        <v>6.9</v>
      </c>
      <c r="R28" s="351">
        <v>9</v>
      </c>
      <c r="S28" s="351"/>
      <c r="T28" s="353" t="str">
        <f t="shared" ca="1" si="0"/>
        <v/>
      </c>
      <c r="U28" s="354">
        <f t="shared" si="3"/>
        <v>35795</v>
      </c>
      <c r="V28" s="348">
        <v>14183</v>
      </c>
      <c r="W28" s="348">
        <v>4769</v>
      </c>
      <c r="X28" s="348">
        <v>6309</v>
      </c>
      <c r="Y28" s="348">
        <v>28</v>
      </c>
      <c r="Z28" s="348">
        <v>645</v>
      </c>
      <c r="AA28" s="348">
        <v>28259</v>
      </c>
      <c r="AB28" s="344">
        <f t="shared" si="1"/>
        <v>24588</v>
      </c>
      <c r="AC28" s="344">
        <f t="shared" si="2"/>
        <v>5636</v>
      </c>
      <c r="AD28" s="352"/>
      <c r="AE28" s="356">
        <f t="shared" si="8"/>
        <v>123.40000000000002</v>
      </c>
      <c r="AF28" s="356">
        <f t="shared" si="5"/>
        <v>14.133333333333333</v>
      </c>
      <c r="AG28" s="356">
        <f t="shared" si="5"/>
        <v>19.666666666666668</v>
      </c>
      <c r="AH28" s="356"/>
      <c r="AI28" s="356">
        <f t="shared" si="9"/>
        <v>1.5045222358408674</v>
      </c>
      <c r="AJ28" s="356">
        <f t="shared" si="9"/>
        <v>1.267908333733673</v>
      </c>
      <c r="AK28" s="356">
        <f t="shared" si="9"/>
        <v>0.79951860897352411</v>
      </c>
      <c r="AL28" s="356"/>
      <c r="AM28" s="356">
        <f t="shared" si="10"/>
        <v>1.267908333733673</v>
      </c>
      <c r="AN28" s="356">
        <f t="shared" si="11"/>
        <v>0.23661390210719446</v>
      </c>
      <c r="AO28" s="356">
        <f t="shared" si="12"/>
        <v>0.79951860897352411</v>
      </c>
      <c r="AP28" s="356">
        <f t="shared" si="13"/>
        <v>0</v>
      </c>
      <c r="AQ28" s="356">
        <f t="shared" si="4"/>
        <v>7.8637158719294291</v>
      </c>
      <c r="AR28" s="356">
        <f t="shared" si="6"/>
        <v>13.486568817502075</v>
      </c>
      <c r="AS28" s="356">
        <f t="shared" si="6"/>
        <v>30.041532071988911</v>
      </c>
      <c r="AT28" s="356">
        <f t="shared" si="7"/>
        <v>13.635998069808593</v>
      </c>
      <c r="AU28" s="135"/>
    </row>
    <row r="29" spans="1:49">
      <c r="O29" s="350">
        <v>35445</v>
      </c>
      <c r="P29" s="351">
        <v>117.1</v>
      </c>
      <c r="Q29" s="351">
        <v>5.0999999999999996</v>
      </c>
      <c r="R29" s="351">
        <v>12</v>
      </c>
      <c r="S29" s="351"/>
      <c r="T29" s="353" t="str">
        <f>" "</f>
        <v xml:space="preserve"> </v>
      </c>
      <c r="U29" s="354">
        <f t="shared" si="3"/>
        <v>35885</v>
      </c>
      <c r="V29" s="348">
        <v>12919</v>
      </c>
      <c r="W29" s="348">
        <v>4415</v>
      </c>
      <c r="X29" s="348">
        <v>6571</v>
      </c>
      <c r="Y29" s="348">
        <v>69</v>
      </c>
      <c r="Z29" s="348">
        <v>576</v>
      </c>
      <c r="AA29" s="348">
        <v>28771</v>
      </c>
      <c r="AB29" s="344">
        <f t="shared" si="1"/>
        <v>23260</v>
      </c>
      <c r="AC29" s="344">
        <f t="shared" si="2"/>
        <v>5926</v>
      </c>
      <c r="AD29" s="352"/>
      <c r="AE29" s="356">
        <f t="shared" si="8"/>
        <v>122.3</v>
      </c>
      <c r="AF29" s="356">
        <f t="shared" si="5"/>
        <v>11.466666666666669</v>
      </c>
      <c r="AG29" s="356">
        <f t="shared" si="5"/>
        <v>21</v>
      </c>
      <c r="AH29" s="356">
        <f t="shared" si="5"/>
        <v>45.5</v>
      </c>
      <c r="AI29" s="356">
        <f t="shared" si="9"/>
        <v>1.4578458881598841</v>
      </c>
      <c r="AJ29" s="356">
        <f t="shared" si="9"/>
        <v>1.0751524321936505</v>
      </c>
      <c r="AK29" s="356">
        <f t="shared" si="9"/>
        <v>0.94516734781753808</v>
      </c>
      <c r="AL29" s="356">
        <f t="shared" si="9"/>
        <v>1.0358873697621036</v>
      </c>
      <c r="AM29" s="356">
        <f t="shared" si="10"/>
        <v>1.0751524321936505</v>
      </c>
      <c r="AN29" s="356">
        <f t="shared" si="11"/>
        <v>0.38269345596623361</v>
      </c>
      <c r="AO29" s="356">
        <f t="shared" si="12"/>
        <v>0.94516734781753808</v>
      </c>
      <c r="AP29" s="356">
        <f t="shared" si="13"/>
        <v>9.0720021944565521E-2</v>
      </c>
      <c r="AQ29" s="356">
        <f t="shared" si="4"/>
        <v>9.3903471634208131</v>
      </c>
      <c r="AR29" s="356">
        <f t="shared" si="6"/>
        <v>10.846359130766302</v>
      </c>
      <c r="AS29" s="356">
        <f t="shared" si="6"/>
        <v>17.930348258706474</v>
      </c>
      <c r="AT29" s="356">
        <f t="shared" si="7"/>
        <v>10.462259080089069</v>
      </c>
      <c r="AU29" s="135"/>
    </row>
    <row r="30" spans="1:49">
      <c r="O30" s="350">
        <v>35476</v>
      </c>
      <c r="P30" s="351">
        <v>117.2</v>
      </c>
      <c r="Q30" s="351">
        <v>9.5</v>
      </c>
      <c r="R30" s="351">
        <v>14</v>
      </c>
      <c r="S30" s="351"/>
      <c r="T30" s="353" t="str">
        <f t="shared" ca="1" si="0"/>
        <v/>
      </c>
      <c r="U30" s="354">
        <f t="shared" si="3"/>
        <v>35976</v>
      </c>
      <c r="V30" s="348">
        <v>13362</v>
      </c>
      <c r="W30" s="348">
        <v>4581</v>
      </c>
      <c r="X30" s="348">
        <v>6694</v>
      </c>
      <c r="Y30" s="348">
        <v>189</v>
      </c>
      <c r="Z30" s="348">
        <v>645</v>
      </c>
      <c r="AA30" s="348">
        <v>29836</v>
      </c>
      <c r="AB30" s="344">
        <f t="shared" si="1"/>
        <v>23803</v>
      </c>
      <c r="AC30" s="344">
        <f t="shared" si="2"/>
        <v>5860</v>
      </c>
      <c r="AD30" s="352"/>
      <c r="AE30" s="356">
        <f t="shared" si="8"/>
        <v>120.46666666666665</v>
      </c>
      <c r="AF30" s="356">
        <f t="shared" si="5"/>
        <v>11.466666666666667</v>
      </c>
      <c r="AG30" s="356">
        <f t="shared" si="5"/>
        <v>18.333333333333332</v>
      </c>
      <c r="AH30" s="356">
        <f t="shared" si="5"/>
        <v>48.666666666666664</v>
      </c>
      <c r="AI30" s="356">
        <f t="shared" si="9"/>
        <v>1.3800519753582468</v>
      </c>
      <c r="AJ30" s="356">
        <f t="shared" si="9"/>
        <v>1.0751524321936505</v>
      </c>
      <c r="AK30" s="356">
        <f t="shared" si="9"/>
        <v>0.65386987012950981</v>
      </c>
      <c r="AL30" s="356">
        <f t="shared" si="9"/>
        <v>1.1975735971205372</v>
      </c>
      <c r="AM30" s="356">
        <f t="shared" si="10"/>
        <v>1.0751524321936505</v>
      </c>
      <c r="AN30" s="356">
        <f t="shared" si="11"/>
        <v>0.30489954316459622</v>
      </c>
      <c r="AO30" s="356">
        <f t="shared" si="12"/>
        <v>0.65386987012950981</v>
      </c>
      <c r="AP30" s="356">
        <f t="shared" si="13"/>
        <v>0.54370372699102743</v>
      </c>
      <c r="AQ30" s="356">
        <f t="shared" si="4"/>
        <v>9.5066382560236065</v>
      </c>
      <c r="AR30" s="356">
        <f t="shared" si="6"/>
        <v>8.4172170348439863</v>
      </c>
      <c r="AS30" s="356">
        <f t="shared" si="6"/>
        <v>11.090047393364927</v>
      </c>
      <c r="AT30" s="356">
        <f t="shared" si="7"/>
        <v>7.7111913357400681</v>
      </c>
      <c r="AU30" s="135"/>
    </row>
    <row r="31" spans="1:49">
      <c r="O31" s="350">
        <v>35504</v>
      </c>
      <c r="P31" s="351">
        <v>118.6</v>
      </c>
      <c r="Q31" s="351">
        <v>10.199999999999999</v>
      </c>
      <c r="R31" s="351">
        <v>10</v>
      </c>
      <c r="S31" s="351"/>
      <c r="T31" s="353" t="str">
        <f t="shared" ca="1" si="0"/>
        <v/>
      </c>
      <c r="U31" s="354">
        <f t="shared" si="3"/>
        <v>36068</v>
      </c>
      <c r="V31" s="348">
        <v>13553</v>
      </c>
      <c r="W31" s="348">
        <v>4739</v>
      </c>
      <c r="X31" s="348">
        <v>6449</v>
      </c>
      <c r="Y31" s="348">
        <v>24</v>
      </c>
      <c r="Z31" s="348">
        <v>614</v>
      </c>
      <c r="AA31" s="348">
        <v>30954</v>
      </c>
      <c r="AB31" s="344">
        <f t="shared" si="1"/>
        <v>24103</v>
      </c>
      <c r="AC31" s="344">
        <f t="shared" si="2"/>
        <v>5811</v>
      </c>
      <c r="AD31" s="352"/>
      <c r="AE31" s="356">
        <f t="shared" si="8"/>
        <v>119.60000000000001</v>
      </c>
      <c r="AF31" s="356">
        <f t="shared" si="5"/>
        <v>11.233333333333334</v>
      </c>
      <c r="AG31" s="356">
        <f t="shared" si="5"/>
        <v>16.333333333333332</v>
      </c>
      <c r="AH31" s="356">
        <f t="shared" si="5"/>
        <v>53</v>
      </c>
      <c r="AI31" s="356">
        <f t="shared" si="9"/>
        <v>1.3432766711247466</v>
      </c>
      <c r="AJ31" s="356">
        <f t="shared" si="9"/>
        <v>1.0582862908088986</v>
      </c>
      <c r="AK31" s="356">
        <f t="shared" si="9"/>
        <v>0.43539676186348869</v>
      </c>
      <c r="AL31" s="356">
        <f t="shared" si="9"/>
        <v>1.4188284345583941</v>
      </c>
      <c r="AM31" s="356">
        <f t="shared" si="10"/>
        <v>1.0582862908088986</v>
      </c>
      <c r="AN31" s="356">
        <f t="shared" si="11"/>
        <v>0.284990380315848</v>
      </c>
      <c r="AO31" s="356">
        <f t="shared" si="12"/>
        <v>0.43539676186348869</v>
      </c>
      <c r="AP31" s="356">
        <f t="shared" si="13"/>
        <v>0.9834316726949055</v>
      </c>
      <c r="AQ31" s="356">
        <f t="shared" si="4"/>
        <v>9.4395994832041481</v>
      </c>
      <c r="AR31" s="356">
        <f t="shared" si="6"/>
        <v>11.46926883411183</v>
      </c>
      <c r="AS31" s="356">
        <f t="shared" si="6"/>
        <v>20.610211706102106</v>
      </c>
      <c r="AT31" s="356">
        <f t="shared" si="7"/>
        <v>10.727955642997671</v>
      </c>
      <c r="AU31" s="135"/>
    </row>
    <row r="32" spans="1:49">
      <c r="O32" s="350">
        <v>35535</v>
      </c>
      <c r="P32" s="351">
        <v>119.4</v>
      </c>
      <c r="Q32" s="351">
        <v>10.7</v>
      </c>
      <c r="R32" s="351">
        <v>16</v>
      </c>
      <c r="S32" s="351"/>
      <c r="T32" s="353" t="str">
        <f t="shared" ca="1" si="0"/>
        <v/>
      </c>
      <c r="U32" s="354">
        <f t="shared" si="3"/>
        <v>36160</v>
      </c>
      <c r="V32" s="348">
        <v>14877</v>
      </c>
      <c r="W32" s="348">
        <v>5133</v>
      </c>
      <c r="X32" s="348">
        <v>6842</v>
      </c>
      <c r="Y32" s="348">
        <v>56</v>
      </c>
      <c r="Z32" s="348">
        <v>715</v>
      </c>
      <c r="AA32" s="348">
        <v>29956</v>
      </c>
      <c r="AB32" s="344">
        <f t="shared" si="1"/>
        <v>26081</v>
      </c>
      <c r="AC32" s="344">
        <f t="shared" si="2"/>
        <v>6071</v>
      </c>
      <c r="AD32" s="352"/>
      <c r="AE32" s="356">
        <f t="shared" si="8"/>
        <v>117.26666666666667</v>
      </c>
      <c r="AF32" s="356">
        <f t="shared" si="5"/>
        <v>10.800000000000002</v>
      </c>
      <c r="AG32" s="356">
        <f t="shared" si="5"/>
        <v>9</v>
      </c>
      <c r="AH32" s="356">
        <f t="shared" si="5"/>
        <v>48.666666666666664</v>
      </c>
      <c r="AI32" s="356">
        <f t="shared" si="9"/>
        <v>1.2442662366499355</v>
      </c>
      <c r="AJ32" s="356">
        <f t="shared" si="9"/>
        <v>1.026963456808645</v>
      </c>
      <c r="AK32" s="356">
        <f t="shared" si="9"/>
        <v>-0.36567130177858853</v>
      </c>
      <c r="AL32" s="356">
        <f t="shared" si="9"/>
        <v>1.1975735971205372</v>
      </c>
      <c r="AM32" s="356">
        <f t="shared" si="10"/>
        <v>1.026963456808645</v>
      </c>
      <c r="AN32" s="356">
        <f t="shared" si="11"/>
        <v>0.21730277984129054</v>
      </c>
      <c r="AO32" s="356">
        <f t="shared" si="12"/>
        <v>-0.36567130177858853</v>
      </c>
      <c r="AP32" s="356">
        <f t="shared" si="13"/>
        <v>1.5632448988991259</v>
      </c>
      <c r="AQ32" s="356">
        <f t="shared" si="4"/>
        <v>4.8931819784248773</v>
      </c>
      <c r="AR32" s="356">
        <f t="shared" si="6"/>
        <v>6.0720676752887641</v>
      </c>
      <c r="AS32" s="356">
        <f t="shared" si="6"/>
        <v>7.7182398864442945</v>
      </c>
      <c r="AT32" s="356">
        <f t="shared" si="7"/>
        <v>6.005166495629723</v>
      </c>
      <c r="AU32" s="135"/>
    </row>
    <row r="33" spans="15:47">
      <c r="O33" s="350">
        <v>35565</v>
      </c>
      <c r="P33" s="351">
        <v>120.8</v>
      </c>
      <c r="Q33" s="351">
        <v>11.2</v>
      </c>
      <c r="R33" s="351">
        <v>17</v>
      </c>
      <c r="S33" s="351"/>
      <c r="T33" s="353">
        <f t="shared" ca="1" si="0"/>
        <v>1999</v>
      </c>
      <c r="U33" s="354">
        <f t="shared" si="3"/>
        <v>36250</v>
      </c>
      <c r="V33" s="348">
        <v>14228</v>
      </c>
      <c r="W33" s="348">
        <v>4687</v>
      </c>
      <c r="X33" s="348">
        <v>7286</v>
      </c>
      <c r="Y33" s="348">
        <v>97</v>
      </c>
      <c r="Z33" s="348">
        <v>745</v>
      </c>
      <c r="AA33" s="348">
        <v>31576</v>
      </c>
      <c r="AB33" s="344">
        <f t="shared" si="1"/>
        <v>25359</v>
      </c>
      <c r="AC33" s="344">
        <f t="shared" si="2"/>
        <v>6444</v>
      </c>
      <c r="AD33" s="352"/>
      <c r="AE33" s="356">
        <f t="shared" si="8"/>
        <v>121.86666666666667</v>
      </c>
      <c r="AF33" s="356">
        <f t="shared" si="5"/>
        <v>10.433333333333335</v>
      </c>
      <c r="AG33" s="356">
        <f t="shared" si="5"/>
        <v>10</v>
      </c>
      <c r="AH33" s="356">
        <f t="shared" si="5"/>
        <v>46.666666666666664</v>
      </c>
      <c r="AI33" s="356">
        <f t="shared" si="9"/>
        <v>1.4394582360431341</v>
      </c>
      <c r="AJ33" s="356">
        <f t="shared" si="9"/>
        <v>1.0004595203468918</v>
      </c>
      <c r="AK33" s="356">
        <f t="shared" si="9"/>
        <v>-0.256434747645578</v>
      </c>
      <c r="AL33" s="356">
        <f t="shared" si="9"/>
        <v>1.0954559798415264</v>
      </c>
      <c r="AM33" s="356">
        <f t="shared" si="10"/>
        <v>1.0004595203468918</v>
      </c>
      <c r="AN33" s="356">
        <f t="shared" si="11"/>
        <v>0.43899871569624227</v>
      </c>
      <c r="AO33" s="356">
        <f t="shared" si="12"/>
        <v>-0.256434747645578</v>
      </c>
      <c r="AP33" s="356">
        <f t="shared" si="13"/>
        <v>1.3518907274871044</v>
      </c>
      <c r="AQ33" s="356">
        <f t="shared" si="4"/>
        <v>10.132363186005094</v>
      </c>
      <c r="AR33" s="356">
        <f t="shared" si="6"/>
        <v>9.0240756663800568</v>
      </c>
      <c r="AS33" s="356">
        <f t="shared" si="6"/>
        <v>8.7411407357407995</v>
      </c>
      <c r="AT33" s="356">
        <f t="shared" si="7"/>
        <v>9.7494004379409915</v>
      </c>
      <c r="AU33" s="135"/>
    </row>
    <row r="34" spans="15:47">
      <c r="O34" s="350">
        <v>35596</v>
      </c>
      <c r="P34" s="351">
        <v>123</v>
      </c>
      <c r="Q34" s="351">
        <v>11.9</v>
      </c>
      <c r="R34" s="351">
        <v>18</v>
      </c>
      <c r="S34" s="351"/>
      <c r="T34" s="353" t="str">
        <f t="shared" ca="1" si="0"/>
        <v/>
      </c>
      <c r="U34" s="354">
        <f t="shared" si="3"/>
        <v>36341</v>
      </c>
      <c r="V34" s="348">
        <v>14260</v>
      </c>
      <c r="W34" s="348">
        <v>4841</v>
      </c>
      <c r="X34" s="348">
        <v>7579</v>
      </c>
      <c r="Y34" s="348">
        <v>542</v>
      </c>
      <c r="Z34" s="348">
        <v>770</v>
      </c>
      <c r="AA34" s="348">
        <v>32146</v>
      </c>
      <c r="AB34" s="344">
        <f t="shared" si="1"/>
        <v>25368</v>
      </c>
      <c r="AC34" s="344">
        <f t="shared" si="2"/>
        <v>6267</v>
      </c>
      <c r="AD34" s="352"/>
      <c r="AE34" s="356">
        <f t="shared" si="8"/>
        <v>126.10000000000001</v>
      </c>
      <c r="AF34" s="356">
        <f t="shared" si="5"/>
        <v>12.566666666666668</v>
      </c>
      <c r="AG34" s="356">
        <f t="shared" si="5"/>
        <v>11.666666666666666</v>
      </c>
      <c r="AH34" s="356">
        <f t="shared" si="5"/>
        <v>48.333333333333336</v>
      </c>
      <c r="AI34" s="356">
        <f t="shared" si="9"/>
        <v>1.619091452876005</v>
      </c>
      <c r="AJ34" s="356">
        <f t="shared" si="9"/>
        <v>1.1546642415789099</v>
      </c>
      <c r="AK34" s="356">
        <f t="shared" si="9"/>
        <v>-7.4373824090560481E-2</v>
      </c>
      <c r="AL34" s="356">
        <f t="shared" si="9"/>
        <v>1.1805539942407024</v>
      </c>
      <c r="AM34" s="356">
        <f t="shared" si="10"/>
        <v>1.1546642415789099</v>
      </c>
      <c r="AN34" s="356">
        <f t="shared" si="11"/>
        <v>0.46442721129709508</v>
      </c>
      <c r="AO34" s="356">
        <f t="shared" si="12"/>
        <v>-7.4373824090560481E-2</v>
      </c>
      <c r="AP34" s="356">
        <f t="shared" si="13"/>
        <v>1.2549278183312629</v>
      </c>
      <c r="AQ34" s="356">
        <f t="shared" si="4"/>
        <v>6.7205508157461367</v>
      </c>
      <c r="AR34" s="356">
        <f t="shared" si="6"/>
        <v>6.5748014956098046</v>
      </c>
      <c r="AS34" s="356">
        <f t="shared" si="6"/>
        <v>6.9453924914675724</v>
      </c>
      <c r="AT34" s="356">
        <f t="shared" si="7"/>
        <v>7.7423247084059454</v>
      </c>
      <c r="AU34" s="135"/>
    </row>
    <row r="35" spans="15:47">
      <c r="O35" s="350">
        <v>35626</v>
      </c>
      <c r="P35" s="351">
        <v>120.7</v>
      </c>
      <c r="Q35" s="351">
        <v>11.6</v>
      </c>
      <c r="R35" s="351">
        <v>15</v>
      </c>
      <c r="S35" s="351"/>
      <c r="T35" s="353" t="str">
        <f t="shared" ca="1" si="0"/>
        <v/>
      </c>
      <c r="U35" s="354">
        <f t="shared" si="3"/>
        <v>36433</v>
      </c>
      <c r="V35" s="348">
        <v>15098</v>
      </c>
      <c r="W35" s="348">
        <v>5014</v>
      </c>
      <c r="X35" s="348">
        <v>8019</v>
      </c>
      <c r="Y35" s="348">
        <v>343</v>
      </c>
      <c r="Z35" s="348">
        <v>791</v>
      </c>
      <c r="AA35" s="348">
        <v>33864</v>
      </c>
      <c r="AB35" s="344">
        <f t="shared" si="1"/>
        <v>26997</v>
      </c>
      <c r="AC35" s="344">
        <f t="shared" si="2"/>
        <v>6885</v>
      </c>
      <c r="AD35" s="352"/>
      <c r="AE35" s="356">
        <f t="shared" si="8"/>
        <v>125.06666666666668</v>
      </c>
      <c r="AF35" s="356">
        <f t="shared" si="5"/>
        <v>13.533333333333331</v>
      </c>
      <c r="AG35" s="356">
        <f t="shared" si="5"/>
        <v>20.666666666666668</v>
      </c>
      <c r="AH35" s="356">
        <f t="shared" si="5"/>
        <v>44.666666666666664</v>
      </c>
      <c r="AI35" s="356">
        <f t="shared" si="9"/>
        <v>1.575243974751446</v>
      </c>
      <c r="AJ35" s="356">
        <f t="shared" si="9"/>
        <v>1.2245382558871678</v>
      </c>
      <c r="AK35" s="356">
        <f t="shared" si="9"/>
        <v>0.9087551631065347</v>
      </c>
      <c r="AL35" s="356">
        <f t="shared" si="9"/>
        <v>0.99333836256251562</v>
      </c>
      <c r="AM35" s="356">
        <f t="shared" si="10"/>
        <v>1.2245382558871678</v>
      </c>
      <c r="AN35" s="356">
        <f t="shared" si="11"/>
        <v>0.35070571886427815</v>
      </c>
      <c r="AO35" s="356">
        <f t="shared" si="12"/>
        <v>0.9087551631065347</v>
      </c>
      <c r="AP35" s="356">
        <f t="shared" si="13"/>
        <v>8.4583199455980917E-2</v>
      </c>
      <c r="AQ35" s="356">
        <f t="shared" si="4"/>
        <v>11.399690105511695</v>
      </c>
      <c r="AR35" s="356">
        <f t="shared" si="6"/>
        <v>12.006804132265685</v>
      </c>
      <c r="AS35" s="356">
        <f t="shared" si="6"/>
        <v>18.482188951987609</v>
      </c>
      <c r="AT35" s="356">
        <f t="shared" si="7"/>
        <v>9.4010467144795484</v>
      </c>
      <c r="AU35" s="135"/>
    </row>
    <row r="36" spans="15:47">
      <c r="O36" s="350">
        <v>35657</v>
      </c>
      <c r="P36" s="351">
        <v>119.3</v>
      </c>
      <c r="Q36" s="351">
        <v>11</v>
      </c>
      <c r="R36" s="351">
        <v>16</v>
      </c>
      <c r="S36" s="351"/>
      <c r="T36" s="353" t="str">
        <f t="shared" ca="1" si="0"/>
        <v/>
      </c>
      <c r="U36" s="354">
        <f t="shared" si="3"/>
        <v>36525</v>
      </c>
      <c r="V36" s="348">
        <v>16219</v>
      </c>
      <c r="W36" s="348">
        <v>5391</v>
      </c>
      <c r="X36" s="348">
        <v>7473</v>
      </c>
      <c r="Y36" s="348">
        <v>232</v>
      </c>
      <c r="Z36" s="348">
        <v>812</v>
      </c>
      <c r="AA36" s="348">
        <v>34484</v>
      </c>
      <c r="AB36" s="344">
        <f t="shared" si="1"/>
        <v>28039</v>
      </c>
      <c r="AC36" s="344">
        <f t="shared" si="2"/>
        <v>6429</v>
      </c>
      <c r="AD36" s="352"/>
      <c r="AE36" s="356">
        <f t="shared" si="8"/>
        <v>127</v>
      </c>
      <c r="AF36" s="356">
        <f t="shared" si="5"/>
        <v>14.366666666666667</v>
      </c>
      <c r="AG36" s="356">
        <f t="shared" si="5"/>
        <v>29.666666666666668</v>
      </c>
      <c r="AH36" s="356">
        <f t="shared" si="5"/>
        <v>48</v>
      </c>
      <c r="AI36" s="356">
        <f t="shared" si="9"/>
        <v>1.6572811918877173</v>
      </c>
      <c r="AJ36" s="356">
        <f t="shared" si="9"/>
        <v>1.2847744751184251</v>
      </c>
      <c r="AK36" s="356">
        <f t="shared" si="9"/>
        <v>1.8918841503036299</v>
      </c>
      <c r="AL36" s="356">
        <f t="shared" si="9"/>
        <v>1.1635343913608671</v>
      </c>
      <c r="AM36" s="356">
        <f t="shared" si="10"/>
        <v>1.2847744751184251</v>
      </c>
      <c r="AN36" s="356">
        <f t="shared" si="11"/>
        <v>0.37250671676929215</v>
      </c>
      <c r="AO36" s="356">
        <f t="shared" si="12"/>
        <v>1.1635343913608671</v>
      </c>
      <c r="AP36" s="356">
        <f t="shared" si="13"/>
        <v>0.72834975894276277</v>
      </c>
      <c r="AQ36" s="356">
        <f t="shared" si="4"/>
        <v>9.0206358808899694</v>
      </c>
      <c r="AR36" s="356">
        <f t="shared" si="6"/>
        <v>7.5073808519611873</v>
      </c>
      <c r="AS36" s="356">
        <f t="shared" si="6"/>
        <v>5.8968868390709872</v>
      </c>
      <c r="AT36" s="356">
        <f t="shared" si="7"/>
        <v>15.115502737348123</v>
      </c>
      <c r="AU36" s="135"/>
    </row>
    <row r="37" spans="15:47">
      <c r="O37" s="350">
        <v>35688</v>
      </c>
      <c r="P37" s="351">
        <v>125</v>
      </c>
      <c r="Q37" s="351">
        <v>13.3</v>
      </c>
      <c r="R37" s="351">
        <v>16</v>
      </c>
      <c r="S37" s="351"/>
      <c r="T37" s="353" t="str">
        <f>" "</f>
        <v xml:space="preserve"> </v>
      </c>
      <c r="U37" s="354">
        <f t="shared" si="3"/>
        <v>36616</v>
      </c>
      <c r="V37" s="348">
        <v>15961</v>
      </c>
      <c r="W37" s="348">
        <v>4894</v>
      </c>
      <c r="X37" s="348">
        <v>8375</v>
      </c>
      <c r="Y37" s="348">
        <v>380</v>
      </c>
      <c r="Z37" s="348">
        <v>727</v>
      </c>
      <c r="AA37" s="348">
        <v>34502</v>
      </c>
      <c r="AB37" s="344">
        <f t="shared" si="1"/>
        <v>28123</v>
      </c>
      <c r="AC37" s="344">
        <f t="shared" si="2"/>
        <v>7268</v>
      </c>
      <c r="AD37" s="352"/>
      <c r="AE37" s="356">
        <f t="shared" si="8"/>
        <v>127</v>
      </c>
      <c r="AF37" s="356">
        <f t="shared" si="5"/>
        <v>13.6</v>
      </c>
      <c r="AG37" s="356">
        <f t="shared" si="5"/>
        <v>26.666666666666668</v>
      </c>
      <c r="AH37" s="356">
        <f t="shared" si="5"/>
        <v>51.666666666666664</v>
      </c>
      <c r="AI37" s="356">
        <f t="shared" si="9"/>
        <v>1.6572811918877173</v>
      </c>
      <c r="AJ37" s="356">
        <f t="shared" si="9"/>
        <v>1.2293571534256686</v>
      </c>
      <c r="AK37" s="356">
        <f t="shared" si="9"/>
        <v>1.564174487904598</v>
      </c>
      <c r="AL37" s="356">
        <f t="shared" si="9"/>
        <v>1.3507500230390534</v>
      </c>
      <c r="AM37" s="356">
        <f t="shared" si="10"/>
        <v>1.2293571534256686</v>
      </c>
      <c r="AN37" s="356">
        <f t="shared" si="11"/>
        <v>0.42792403846204863</v>
      </c>
      <c r="AO37" s="356">
        <f t="shared" si="12"/>
        <v>1.3507500230390534</v>
      </c>
      <c r="AP37" s="356">
        <f t="shared" si="13"/>
        <v>0.21342446486554456</v>
      </c>
      <c r="AQ37" s="356">
        <f t="shared" si="4"/>
        <v>12.180208040483564</v>
      </c>
      <c r="AR37" s="356">
        <f t="shared" si="6"/>
        <v>10.899483418115864</v>
      </c>
      <c r="AS37" s="356">
        <f t="shared" si="6"/>
        <v>12.787088764742393</v>
      </c>
      <c r="AT37" s="356">
        <f t="shared" si="7"/>
        <v>9.2665315429440085</v>
      </c>
      <c r="AU37" s="135"/>
    </row>
    <row r="38" spans="15:47">
      <c r="O38" s="350">
        <v>35718</v>
      </c>
      <c r="P38" s="351">
        <v>123.2</v>
      </c>
      <c r="Q38" s="351">
        <v>12.5</v>
      </c>
      <c r="R38" s="351">
        <v>19</v>
      </c>
      <c r="S38" s="351"/>
      <c r="T38" s="353" t="str">
        <f t="shared" ca="1" si="0"/>
        <v/>
      </c>
      <c r="U38" s="354">
        <f t="shared" si="3"/>
        <v>36707</v>
      </c>
      <c r="V38" s="348">
        <v>16298</v>
      </c>
      <c r="W38" s="348">
        <v>5162</v>
      </c>
      <c r="X38" s="348">
        <v>8103</v>
      </c>
      <c r="Y38" s="348">
        <v>132</v>
      </c>
      <c r="Z38" s="348">
        <v>739</v>
      </c>
      <c r="AA38" s="348">
        <v>35662</v>
      </c>
      <c r="AB38" s="344">
        <f t="shared" si="1"/>
        <v>28692</v>
      </c>
      <c r="AC38" s="344">
        <f t="shared" si="2"/>
        <v>7232</v>
      </c>
      <c r="AD38" s="352"/>
      <c r="AE38" s="356">
        <f t="shared" si="8"/>
        <v>124.36666666666667</v>
      </c>
      <c r="AF38" s="356">
        <f t="shared" si="5"/>
        <v>13.366666666666665</v>
      </c>
      <c r="AG38" s="356">
        <f t="shared" si="5"/>
        <v>23.666666666666668</v>
      </c>
      <c r="AH38" s="356">
        <f t="shared" si="5"/>
        <v>45.666666666666664</v>
      </c>
      <c r="AI38" s="356">
        <f t="shared" si="9"/>
        <v>1.5455408444090026</v>
      </c>
      <c r="AJ38" s="356">
        <f t="shared" si="9"/>
        <v>1.2124910120409167</v>
      </c>
      <c r="AK38" s="356">
        <f t="shared" si="9"/>
        <v>1.2364648255055664</v>
      </c>
      <c r="AL38" s="356">
        <f t="shared" si="9"/>
        <v>1.044397171202021</v>
      </c>
      <c r="AM38" s="356">
        <f t="shared" si="10"/>
        <v>1.2124910120409167</v>
      </c>
      <c r="AN38" s="356">
        <f t="shared" si="11"/>
        <v>0.33304983236808594</v>
      </c>
      <c r="AO38" s="356">
        <f t="shared" si="12"/>
        <v>1.044397171202021</v>
      </c>
      <c r="AP38" s="356">
        <f t="shared" si="13"/>
        <v>0.19206765430354533</v>
      </c>
      <c r="AQ38" s="356">
        <f t="shared" si="4"/>
        <v>14.291725105189343</v>
      </c>
      <c r="AR38" s="356">
        <f t="shared" ref="AR38:AS53" si="14">AB38/AB34*100-100</f>
        <v>13.103122043519406</v>
      </c>
      <c r="AS38" s="356">
        <f t="shared" si="14"/>
        <v>15.398117121429706</v>
      </c>
      <c r="AT38" s="356">
        <f t="shared" si="7"/>
        <v>10.93759721271698</v>
      </c>
      <c r="AU38" s="135"/>
    </row>
    <row r="39" spans="15:47">
      <c r="O39" s="350">
        <v>35749</v>
      </c>
      <c r="P39" s="351">
        <v>124.6</v>
      </c>
      <c r="Q39" s="351">
        <v>15</v>
      </c>
      <c r="R39" s="351">
        <v>24</v>
      </c>
      <c r="S39" s="351"/>
      <c r="T39" s="353" t="str">
        <f t="shared" ca="1" si="0"/>
        <v/>
      </c>
      <c r="U39" s="354">
        <f t="shared" si="3"/>
        <v>36799</v>
      </c>
      <c r="V39" s="348">
        <v>16265</v>
      </c>
      <c r="W39" s="348">
        <v>5346</v>
      </c>
      <c r="X39" s="348">
        <v>7838</v>
      </c>
      <c r="Y39" s="348">
        <v>136</v>
      </c>
      <c r="Z39" s="348">
        <v>683</v>
      </c>
      <c r="AA39" s="348">
        <v>36933</v>
      </c>
      <c r="AB39" s="344">
        <f t="shared" si="1"/>
        <v>28630</v>
      </c>
      <c r="AC39" s="344">
        <f t="shared" si="2"/>
        <v>7019</v>
      </c>
      <c r="AD39" s="352"/>
      <c r="AE39" s="356">
        <f t="shared" si="8"/>
        <v>119.10000000000001</v>
      </c>
      <c r="AF39" s="356">
        <f t="shared" si="5"/>
        <v>11.700000000000001</v>
      </c>
      <c r="AG39" s="356">
        <f t="shared" si="5"/>
        <v>25</v>
      </c>
      <c r="AH39" s="356">
        <f t="shared" si="5"/>
        <v>45</v>
      </c>
      <c r="AI39" s="356">
        <f t="shared" ref="AI39:AL102" si="15">(AE39-AVERAGE(AE$22:AE$115))/STDEV(AE$22:AE$115)</f>
        <v>1.3220601494515729</v>
      </c>
      <c r="AJ39" s="356">
        <f t="shared" si="15"/>
        <v>1.0920185735784025</v>
      </c>
      <c r="AK39" s="356">
        <f t="shared" si="15"/>
        <v>1.3821135643495803</v>
      </c>
      <c r="AL39" s="356">
        <f t="shared" si="15"/>
        <v>1.0103579654423509</v>
      </c>
      <c r="AM39" s="356">
        <f t="shared" si="10"/>
        <v>1.0920185735784025</v>
      </c>
      <c r="AN39" s="356">
        <f t="shared" si="11"/>
        <v>0.23004157587317042</v>
      </c>
      <c r="AO39" s="356">
        <f t="shared" si="12"/>
        <v>1.0103579654423509</v>
      </c>
      <c r="AP39" s="356">
        <f t="shared" si="13"/>
        <v>0.37175559890722942</v>
      </c>
      <c r="AQ39" s="356">
        <f t="shared" si="4"/>
        <v>7.7295005961054386</v>
      </c>
      <c r="AR39" s="356">
        <f t="shared" si="14"/>
        <v>6.0488202392858597</v>
      </c>
      <c r="AS39" s="356">
        <f t="shared" si="14"/>
        <v>1.9462599854756633</v>
      </c>
      <c r="AT39" s="356">
        <f t="shared" si="7"/>
        <v>9.062721474131834</v>
      </c>
    </row>
    <row r="40" spans="15:47">
      <c r="O40" s="350">
        <v>35779</v>
      </c>
      <c r="P40" s="351">
        <v>122.4</v>
      </c>
      <c r="Q40" s="351">
        <v>14.9</v>
      </c>
      <c r="R40" s="351">
        <v>16</v>
      </c>
      <c r="S40" s="351"/>
      <c r="T40" s="353" t="str">
        <f t="shared" ca="1" si="0"/>
        <v/>
      </c>
      <c r="U40" s="354">
        <f t="shared" si="3"/>
        <v>36891</v>
      </c>
      <c r="V40" s="348">
        <v>17649</v>
      </c>
      <c r="W40" s="348">
        <v>6106</v>
      </c>
      <c r="X40" s="348">
        <v>7522</v>
      </c>
      <c r="Y40" s="348">
        <v>-64</v>
      </c>
      <c r="Z40" s="348">
        <v>806</v>
      </c>
      <c r="AA40" s="348">
        <v>37448</v>
      </c>
      <c r="AB40" s="344">
        <f t="shared" si="1"/>
        <v>30535</v>
      </c>
      <c r="AC40" s="344">
        <f t="shared" si="2"/>
        <v>6780</v>
      </c>
      <c r="AD40" s="352"/>
      <c r="AE40" s="356">
        <f t="shared" si="8"/>
        <v>113.60000000000001</v>
      </c>
      <c r="AF40" s="356">
        <f t="shared" si="5"/>
        <v>9.0666666666666682</v>
      </c>
      <c r="AG40" s="356">
        <f t="shared" si="5"/>
        <v>14.666666666666666</v>
      </c>
      <c r="AH40" s="356">
        <f t="shared" si="5"/>
        <v>47</v>
      </c>
      <c r="AI40" s="356">
        <f t="shared" si="15"/>
        <v>1.0886784110466621</v>
      </c>
      <c r="AJ40" s="356">
        <f t="shared" si="15"/>
        <v>0.90167212080763015</v>
      </c>
      <c r="AK40" s="356">
        <f t="shared" si="15"/>
        <v>0.25333583830847117</v>
      </c>
      <c r="AL40" s="356">
        <f t="shared" si="15"/>
        <v>1.1124755827213617</v>
      </c>
      <c r="AM40" s="356">
        <f t="shared" si="10"/>
        <v>0.90167212080763015</v>
      </c>
      <c r="AN40" s="356">
        <f t="shared" si="11"/>
        <v>0.18700629023903192</v>
      </c>
      <c r="AO40" s="356">
        <f t="shared" si="12"/>
        <v>0.25333583830847117</v>
      </c>
      <c r="AP40" s="356">
        <f t="shared" si="13"/>
        <v>0.85913974441289054</v>
      </c>
      <c r="AQ40" s="356">
        <f t="shared" si="4"/>
        <v>8.8168197792712277</v>
      </c>
      <c r="AR40" s="356">
        <f t="shared" si="14"/>
        <v>8.9018866578693974</v>
      </c>
      <c r="AS40" s="356">
        <f t="shared" si="14"/>
        <v>5.4596360242650519</v>
      </c>
      <c r="AT40" s="356">
        <f t="shared" si="7"/>
        <v>8.5952905695394861</v>
      </c>
    </row>
    <row r="41" spans="15:47">
      <c r="O41" s="350">
        <v>35810</v>
      </c>
      <c r="P41" s="351">
        <v>122</v>
      </c>
      <c r="Q41" s="351">
        <v>10.3</v>
      </c>
      <c r="R41" s="351">
        <v>21</v>
      </c>
      <c r="S41" s="351"/>
      <c r="T41" s="353">
        <f t="shared" ca="1" si="0"/>
        <v>2001</v>
      </c>
      <c r="U41" s="354">
        <f t="shared" si="3"/>
        <v>36981</v>
      </c>
      <c r="V41" s="348">
        <v>16786</v>
      </c>
      <c r="W41" s="348">
        <v>5402</v>
      </c>
      <c r="X41" s="348">
        <v>8936</v>
      </c>
      <c r="Y41" s="348">
        <v>369</v>
      </c>
      <c r="Z41" s="348">
        <v>1189</v>
      </c>
      <c r="AA41" s="348">
        <v>37122</v>
      </c>
      <c r="AB41" s="344">
        <f t="shared" si="1"/>
        <v>29566</v>
      </c>
      <c r="AC41" s="344">
        <f t="shared" si="2"/>
        <v>7378</v>
      </c>
      <c r="AD41" s="352"/>
      <c r="AE41" s="356">
        <f t="shared" si="8"/>
        <v>106.5</v>
      </c>
      <c r="AF41" s="356">
        <f t="shared" si="5"/>
        <v>7.6000000000000005</v>
      </c>
      <c r="AG41" s="356">
        <f t="shared" si="5"/>
        <v>20</v>
      </c>
      <c r="AH41" s="356">
        <f t="shared" si="5"/>
        <v>40.333333333333336</v>
      </c>
      <c r="AI41" s="356">
        <f t="shared" si="15"/>
        <v>0.78740380328759496</v>
      </c>
      <c r="AJ41" s="356">
        <f t="shared" si="15"/>
        <v>0.79565637496061759</v>
      </c>
      <c r="AK41" s="356">
        <f t="shared" si="15"/>
        <v>0.8359307936845275</v>
      </c>
      <c r="AL41" s="356">
        <f t="shared" si="15"/>
        <v>0.77208352512465916</v>
      </c>
      <c r="AM41" s="356">
        <f t="shared" si="10"/>
        <v>0.78740380328759496</v>
      </c>
      <c r="AN41" s="356">
        <f t="shared" si="11"/>
        <v>8.252571673022624E-3</v>
      </c>
      <c r="AO41" s="356">
        <f t="shared" si="12"/>
        <v>0.77208352512465916</v>
      </c>
      <c r="AP41" s="356">
        <f t="shared" si="13"/>
        <v>6.3847268559868331E-2</v>
      </c>
      <c r="AQ41" s="356">
        <f t="shared" si="4"/>
        <v>5.1688490696071767</v>
      </c>
      <c r="AR41" s="356">
        <f t="shared" si="14"/>
        <v>5.131031540020615</v>
      </c>
      <c r="AS41" s="356">
        <f t="shared" si="14"/>
        <v>1.5134837644468888</v>
      </c>
      <c r="AT41" s="356">
        <f t="shared" si="7"/>
        <v>7.5937626804243337</v>
      </c>
    </row>
    <row r="42" spans="15:47">
      <c r="O42" s="350">
        <v>35841</v>
      </c>
      <c r="P42" s="351">
        <v>122.6</v>
      </c>
      <c r="Q42" s="351">
        <v>11.8</v>
      </c>
      <c r="R42" s="351">
        <v>25</v>
      </c>
      <c r="S42" s="351">
        <v>46</v>
      </c>
      <c r="T42" s="353" t="str">
        <f t="shared" ca="1" si="0"/>
        <v/>
      </c>
      <c r="U42" s="354">
        <f t="shared" si="3"/>
        <v>37072</v>
      </c>
      <c r="V42" s="348">
        <v>17027</v>
      </c>
      <c r="W42" s="348">
        <v>5661</v>
      </c>
      <c r="X42" s="348">
        <v>8606</v>
      </c>
      <c r="Y42" s="348">
        <v>370</v>
      </c>
      <c r="Z42" s="348">
        <v>1308</v>
      </c>
      <c r="AA42" s="348">
        <v>37925</v>
      </c>
      <c r="AB42" s="344">
        <f t="shared" si="1"/>
        <v>29616</v>
      </c>
      <c r="AC42" s="344">
        <f t="shared" si="2"/>
        <v>6928</v>
      </c>
      <c r="AD42" s="352"/>
      <c r="AE42" s="356">
        <f t="shared" si="8"/>
        <v>103</v>
      </c>
      <c r="AF42" s="356">
        <f t="shared" si="5"/>
        <v>6.5333333333333323</v>
      </c>
      <c r="AG42" s="356">
        <f t="shared" si="5"/>
        <v>3.6666666666666665</v>
      </c>
      <c r="AH42" s="356">
        <f t="shared" si="5"/>
        <v>33</v>
      </c>
      <c r="AI42" s="356">
        <f t="shared" si="15"/>
        <v>0.63888815157537904</v>
      </c>
      <c r="AJ42" s="356">
        <f t="shared" si="15"/>
        <v>0.71855401434460842</v>
      </c>
      <c r="AK42" s="356">
        <f t="shared" si="15"/>
        <v>-0.94826625715464485</v>
      </c>
      <c r="AL42" s="356">
        <f t="shared" si="15"/>
        <v>0.39765226176828605</v>
      </c>
      <c r="AM42" s="356">
        <f t="shared" si="10"/>
        <v>0.63888815157537904</v>
      </c>
      <c r="AN42" s="356">
        <f t="shared" si="11"/>
        <v>7.9665862769229379E-2</v>
      </c>
      <c r="AO42" s="356">
        <f t="shared" si="12"/>
        <v>-0.94826625715464485</v>
      </c>
      <c r="AP42" s="356">
        <f t="shared" si="13"/>
        <v>1.345918518922931</v>
      </c>
      <c r="AQ42" s="356">
        <f t="shared" si="4"/>
        <v>4.4729414652104396</v>
      </c>
      <c r="AR42" s="356">
        <f t="shared" si="14"/>
        <v>3.220409870347126</v>
      </c>
      <c r="AS42" s="356">
        <f t="shared" si="14"/>
        <v>-4.2035398230088532</v>
      </c>
      <c r="AT42" s="356">
        <f t="shared" si="7"/>
        <v>6.3456900902921802</v>
      </c>
    </row>
    <row r="43" spans="15:47">
      <c r="O43" s="350">
        <v>35869</v>
      </c>
      <c r="P43" s="351">
        <v>122.3</v>
      </c>
      <c r="Q43" s="351">
        <v>12.3</v>
      </c>
      <c r="R43" s="351">
        <v>17</v>
      </c>
      <c r="S43" s="351">
        <v>45</v>
      </c>
      <c r="T43" s="353" t="str">
        <f t="shared" ca="1" si="0"/>
        <v/>
      </c>
      <c r="U43" s="354">
        <f t="shared" si="3"/>
        <v>37164</v>
      </c>
      <c r="V43" s="348">
        <v>16924</v>
      </c>
      <c r="W43" s="348">
        <v>5937</v>
      </c>
      <c r="X43" s="348">
        <v>7944</v>
      </c>
      <c r="Y43" s="348">
        <v>35</v>
      </c>
      <c r="Z43" s="348">
        <v>1213</v>
      </c>
      <c r="AA43" s="348">
        <v>37996</v>
      </c>
      <c r="AB43" s="344">
        <f t="shared" si="1"/>
        <v>29557</v>
      </c>
      <c r="AC43" s="344">
        <f t="shared" si="2"/>
        <v>6696</v>
      </c>
      <c r="AD43" s="352"/>
      <c r="AE43" s="356">
        <f t="shared" si="8"/>
        <v>88</v>
      </c>
      <c r="AF43" s="356">
        <f t="shared" si="5"/>
        <v>1.5999999999999999</v>
      </c>
      <c r="AG43" s="356">
        <f t="shared" si="5"/>
        <v>2.6666666666666665</v>
      </c>
      <c r="AH43" s="356">
        <f t="shared" si="5"/>
        <v>28</v>
      </c>
      <c r="AI43" s="356">
        <f t="shared" si="15"/>
        <v>2.3925013801676599E-3</v>
      </c>
      <c r="AJ43" s="356">
        <f t="shared" si="15"/>
        <v>0.36195559649556658</v>
      </c>
      <c r="AK43" s="356">
        <f t="shared" si="15"/>
        <v>-1.0575028112876554</v>
      </c>
      <c r="AL43" s="356">
        <f t="shared" si="15"/>
        <v>0.14235821857075909</v>
      </c>
      <c r="AM43" s="356">
        <f t="shared" si="10"/>
        <v>2.3925013801676599E-3</v>
      </c>
      <c r="AN43" s="356">
        <f t="shared" si="11"/>
        <v>0.35956309511539891</v>
      </c>
      <c r="AO43" s="356">
        <f t="shared" si="12"/>
        <v>-1.0575028112876554</v>
      </c>
      <c r="AP43" s="356">
        <f t="shared" si="13"/>
        <v>1.1998610298584145</v>
      </c>
      <c r="AQ43" s="356">
        <f t="shared" si="4"/>
        <v>4.0516446357208764</v>
      </c>
      <c r="AR43" s="356">
        <f t="shared" si="14"/>
        <v>3.2378623821166457</v>
      </c>
      <c r="AS43" s="356">
        <f t="shared" si="14"/>
        <v>-4.6017951275110391</v>
      </c>
      <c r="AT43" s="356">
        <f t="shared" si="7"/>
        <v>2.8781848211626482</v>
      </c>
    </row>
    <row r="44" spans="15:47">
      <c r="O44" s="350">
        <v>35900</v>
      </c>
      <c r="P44" s="351">
        <v>122.3</v>
      </c>
      <c r="Q44" s="351">
        <v>13.1</v>
      </c>
      <c r="R44" s="351">
        <v>16</v>
      </c>
      <c r="S44" s="351">
        <v>51</v>
      </c>
      <c r="T44" s="353" t="str">
        <f t="shared" ca="1" si="0"/>
        <v/>
      </c>
      <c r="U44" s="354">
        <f t="shared" si="3"/>
        <v>37256</v>
      </c>
      <c r="V44" s="348">
        <v>18619</v>
      </c>
      <c r="W44" s="348">
        <v>6676</v>
      </c>
      <c r="X44" s="348">
        <v>8201</v>
      </c>
      <c r="Y44" s="348">
        <v>117</v>
      </c>
      <c r="Z44" s="348">
        <v>1418</v>
      </c>
      <c r="AA44" s="348">
        <v>39132</v>
      </c>
      <c r="AB44" s="344">
        <f t="shared" si="1"/>
        <v>31961</v>
      </c>
      <c r="AC44" s="344">
        <f t="shared" si="2"/>
        <v>6666</v>
      </c>
      <c r="AD44" s="352"/>
      <c r="AE44" s="356">
        <f t="shared" si="8"/>
        <v>81.133333333333326</v>
      </c>
      <c r="AF44" s="356">
        <f t="shared" si="5"/>
        <v>-0.53333333333333333</v>
      </c>
      <c r="AG44" s="356">
        <f t="shared" si="5"/>
        <v>-5.666666666666667</v>
      </c>
      <c r="AH44" s="356">
        <f t="shared" si="5"/>
        <v>14</v>
      </c>
      <c r="AI44" s="356">
        <f t="shared" si="15"/>
        <v>-0.28898106293141829</v>
      </c>
      <c r="AJ44" s="356">
        <f t="shared" si="15"/>
        <v>0.20775087526354841</v>
      </c>
      <c r="AK44" s="356">
        <f t="shared" si="15"/>
        <v>-1.9678074290627432</v>
      </c>
      <c r="AL44" s="356">
        <f t="shared" si="15"/>
        <v>-0.57246510238231652</v>
      </c>
      <c r="AM44" s="356">
        <f t="shared" si="10"/>
        <v>-0.28898106293141829</v>
      </c>
      <c r="AN44" s="356">
        <f t="shared" si="11"/>
        <v>0.49673193819496669</v>
      </c>
      <c r="AO44" s="356">
        <f t="shared" si="12"/>
        <v>-1.9678074290627432</v>
      </c>
      <c r="AP44" s="356">
        <f t="shared" si="13"/>
        <v>1.3953423266804266</v>
      </c>
      <c r="AQ44" s="356">
        <f t="shared" si="4"/>
        <v>5.4960620998356831</v>
      </c>
      <c r="AR44" s="356">
        <f t="shared" si="14"/>
        <v>4.6700507614213222</v>
      </c>
      <c r="AS44" s="356">
        <f t="shared" si="14"/>
        <v>-1.6814159292035384</v>
      </c>
      <c r="AT44" s="356">
        <f t="shared" si="7"/>
        <v>4.4969023712881864</v>
      </c>
    </row>
    <row r="45" spans="15:47">
      <c r="O45" s="350">
        <v>35930</v>
      </c>
      <c r="P45" s="351">
        <v>118.7</v>
      </c>
      <c r="Q45" s="351">
        <v>10.199999999999999</v>
      </c>
      <c r="R45" s="351">
        <v>20</v>
      </c>
      <c r="S45" s="351">
        <v>49</v>
      </c>
      <c r="T45" s="353" t="str">
        <f>" "</f>
        <v xml:space="preserve"> </v>
      </c>
      <c r="U45" s="354">
        <f t="shared" si="3"/>
        <v>37346</v>
      </c>
      <c r="V45" s="348">
        <v>17594</v>
      </c>
      <c r="W45" s="348">
        <v>5971</v>
      </c>
      <c r="X45" s="348">
        <v>8904</v>
      </c>
      <c r="Y45" s="348">
        <v>437</v>
      </c>
      <c r="Z45" s="348">
        <v>1366</v>
      </c>
      <c r="AA45" s="348">
        <v>39135</v>
      </c>
      <c r="AB45" s="344">
        <f t="shared" si="1"/>
        <v>30666</v>
      </c>
      <c r="AC45" s="344">
        <f t="shared" si="2"/>
        <v>7101</v>
      </c>
      <c r="AD45" s="352"/>
      <c r="AE45" s="356">
        <f t="shared" si="8"/>
        <v>87.59999999999998</v>
      </c>
      <c r="AF45" s="356">
        <f t="shared" si="5"/>
        <v>2.7333333333333329</v>
      </c>
      <c r="AG45" s="356">
        <f t="shared" si="5"/>
        <v>4</v>
      </c>
      <c r="AH45" s="356">
        <f t="shared" si="5"/>
        <v>16.666666666666668</v>
      </c>
      <c r="AI45" s="356">
        <f t="shared" si="15"/>
        <v>-1.4580715958372154E-2</v>
      </c>
      <c r="AJ45" s="356">
        <f t="shared" si="15"/>
        <v>0.44387685465007615</v>
      </c>
      <c r="AK45" s="356">
        <f t="shared" si="15"/>
        <v>-0.91185407244364136</v>
      </c>
      <c r="AL45" s="356">
        <f t="shared" si="15"/>
        <v>-0.43630827934363536</v>
      </c>
      <c r="AM45" s="356">
        <f t="shared" si="10"/>
        <v>-1.4580715958372154E-2</v>
      </c>
      <c r="AN45" s="356">
        <f t="shared" si="11"/>
        <v>0.45845757060844827</v>
      </c>
      <c r="AO45" s="356">
        <f t="shared" si="12"/>
        <v>-0.91185407244364136</v>
      </c>
      <c r="AP45" s="356">
        <f t="shared" si="13"/>
        <v>0.475545793100006</v>
      </c>
      <c r="AQ45" s="356">
        <f t="shared" si="4"/>
        <v>4.8135350887644535</v>
      </c>
      <c r="AR45" s="356">
        <f t="shared" si="14"/>
        <v>3.7204897517418658</v>
      </c>
      <c r="AS45" s="356">
        <f t="shared" si="14"/>
        <v>-3.7544049878015784</v>
      </c>
      <c r="AT45" s="356">
        <f t="shared" si="7"/>
        <v>5.4226604170033852</v>
      </c>
    </row>
    <row r="46" spans="15:47">
      <c r="O46" s="350">
        <v>35961</v>
      </c>
      <c r="P46" s="351">
        <v>120.4</v>
      </c>
      <c r="Q46" s="351">
        <v>11.1</v>
      </c>
      <c r="R46" s="351">
        <v>19</v>
      </c>
      <c r="S46" s="351">
        <v>46</v>
      </c>
      <c r="T46" s="353" t="str">
        <f t="shared" ca="1" si="0"/>
        <v/>
      </c>
      <c r="U46" s="354">
        <f t="shared" si="3"/>
        <v>37437</v>
      </c>
      <c r="V46" s="348">
        <v>17536</v>
      </c>
      <c r="W46" s="348">
        <v>6115</v>
      </c>
      <c r="X46" s="348">
        <v>8707</v>
      </c>
      <c r="Y46" s="348">
        <v>215</v>
      </c>
      <c r="Z46" s="348">
        <v>1534</v>
      </c>
      <c r="AA46" s="348">
        <v>39891</v>
      </c>
      <c r="AB46" s="344">
        <f t="shared" si="1"/>
        <v>30609</v>
      </c>
      <c r="AC46" s="344">
        <f t="shared" si="2"/>
        <v>6958</v>
      </c>
      <c r="AD46" s="352"/>
      <c r="AE46" s="356">
        <f t="shared" si="8"/>
        <v>91.033333333333346</v>
      </c>
      <c r="AF46" s="356">
        <f t="shared" si="5"/>
        <v>3.8666666666666667</v>
      </c>
      <c r="AG46" s="356">
        <f t="shared" si="5"/>
        <v>4</v>
      </c>
      <c r="AH46" s="356">
        <f t="shared" si="5"/>
        <v>23.666666666666668</v>
      </c>
      <c r="AI46" s="356">
        <f t="shared" si="15"/>
        <v>0.13110606619742204</v>
      </c>
      <c r="AJ46" s="356">
        <f t="shared" si="15"/>
        <v>0.52579811280458577</v>
      </c>
      <c r="AK46" s="356">
        <f t="shared" si="15"/>
        <v>-0.91185407244364136</v>
      </c>
      <c r="AL46" s="356">
        <f t="shared" si="15"/>
        <v>-7.889661886709759E-2</v>
      </c>
      <c r="AM46" s="356">
        <f t="shared" si="10"/>
        <v>0.13110606619742204</v>
      </c>
      <c r="AN46" s="356">
        <f t="shared" si="11"/>
        <v>0.39469204660716373</v>
      </c>
      <c r="AO46" s="356">
        <f t="shared" si="12"/>
        <v>-0.91185407244364136</v>
      </c>
      <c r="AP46" s="356">
        <f t="shared" si="13"/>
        <v>0.83295745357654383</v>
      </c>
      <c r="AQ46" s="356">
        <f t="shared" si="4"/>
        <v>2.9893698243965474</v>
      </c>
      <c r="AR46" s="356">
        <f t="shared" si="14"/>
        <v>3.3529173419773173</v>
      </c>
      <c r="AS46" s="356">
        <f t="shared" si="14"/>
        <v>0.43302540415703561</v>
      </c>
      <c r="AT46" s="356">
        <f t="shared" si="7"/>
        <v>5.1839156229400061</v>
      </c>
    </row>
    <row r="47" spans="15:47">
      <c r="O47" s="350">
        <v>35991</v>
      </c>
      <c r="P47" s="351">
        <v>119</v>
      </c>
      <c r="Q47" s="351">
        <v>11.3</v>
      </c>
      <c r="R47" s="351">
        <v>16</v>
      </c>
      <c r="S47" s="351">
        <v>53</v>
      </c>
      <c r="T47" s="353" t="str">
        <f t="shared" ca="1" si="0"/>
        <v/>
      </c>
      <c r="U47" s="354">
        <f t="shared" si="3"/>
        <v>37529</v>
      </c>
      <c r="V47" s="348">
        <v>17892</v>
      </c>
      <c r="W47" s="348">
        <v>6301</v>
      </c>
      <c r="X47" s="348">
        <v>9060</v>
      </c>
      <c r="Y47" s="348">
        <v>571</v>
      </c>
      <c r="Z47" s="348">
        <v>1595</v>
      </c>
      <c r="AA47" s="348">
        <v>40400</v>
      </c>
      <c r="AB47" s="344">
        <f t="shared" si="1"/>
        <v>31087</v>
      </c>
      <c r="AC47" s="344">
        <f t="shared" si="2"/>
        <v>6894</v>
      </c>
      <c r="AD47" s="352"/>
      <c r="AE47" s="356">
        <f t="shared" si="8"/>
        <v>73.966666666666654</v>
      </c>
      <c r="AF47" s="356">
        <f t="shared" si="5"/>
        <v>-1.9000000000000001</v>
      </c>
      <c r="AG47" s="356">
        <f t="shared" si="5"/>
        <v>6.666666666666667</v>
      </c>
      <c r="AH47" s="356">
        <f t="shared" si="5"/>
        <v>12.666666666666666</v>
      </c>
      <c r="AI47" s="356">
        <f t="shared" si="15"/>
        <v>-0.59308454024690838</v>
      </c>
      <c r="AJ47" s="356">
        <f t="shared" si="15"/>
        <v>0.10896347572428677</v>
      </c>
      <c r="AK47" s="356">
        <f t="shared" si="15"/>
        <v>-0.6205565947556132</v>
      </c>
      <c r="AL47" s="356">
        <f t="shared" si="15"/>
        <v>-0.64054351390165709</v>
      </c>
      <c r="AM47" s="356">
        <f t="shared" si="10"/>
        <v>-0.59308454024690838</v>
      </c>
      <c r="AN47" s="356">
        <f t="shared" si="11"/>
        <v>0.70204801597119515</v>
      </c>
      <c r="AO47" s="356">
        <f t="shared" si="12"/>
        <v>-0.64054351390165709</v>
      </c>
      <c r="AP47" s="356">
        <f t="shared" si="13"/>
        <v>1.9986919146043891E-2</v>
      </c>
      <c r="AQ47" s="356">
        <f t="shared" si="4"/>
        <v>5.7196880170172619</v>
      </c>
      <c r="AR47" s="356">
        <f t="shared" si="14"/>
        <v>5.1764387454748402</v>
      </c>
      <c r="AS47" s="356">
        <f t="shared" si="14"/>
        <v>2.9569892473118244</v>
      </c>
      <c r="AT47" s="356">
        <f t="shared" si="7"/>
        <v>6.3269817875565906</v>
      </c>
    </row>
    <row r="48" spans="15:47">
      <c r="O48" s="350">
        <v>36022</v>
      </c>
      <c r="P48" s="351">
        <v>120.3</v>
      </c>
      <c r="Q48" s="351">
        <v>10.6</v>
      </c>
      <c r="R48" s="351">
        <v>13</v>
      </c>
      <c r="S48" s="351">
        <v>50</v>
      </c>
      <c r="T48" s="353" t="str">
        <f t="shared" ca="1" si="0"/>
        <v/>
      </c>
      <c r="U48" s="354">
        <f t="shared" si="3"/>
        <v>37621</v>
      </c>
      <c r="V48" s="348">
        <v>19142</v>
      </c>
      <c r="W48" s="348">
        <v>6709</v>
      </c>
      <c r="X48" s="348">
        <v>8897</v>
      </c>
      <c r="Y48" s="348">
        <v>272</v>
      </c>
      <c r="Z48" s="348">
        <v>1717</v>
      </c>
      <c r="AA48" s="348">
        <v>41757</v>
      </c>
      <c r="AB48" s="344">
        <f t="shared" si="1"/>
        <v>32759</v>
      </c>
      <c r="AC48" s="344">
        <f t="shared" si="2"/>
        <v>6908</v>
      </c>
      <c r="AD48" s="352"/>
      <c r="AE48" s="356">
        <f t="shared" si="8"/>
        <v>65.399999999999991</v>
      </c>
      <c r="AF48" s="356">
        <f t="shared" si="5"/>
        <v>-7.0666666666666664</v>
      </c>
      <c r="AG48" s="356">
        <f t="shared" si="5"/>
        <v>9</v>
      </c>
      <c r="AH48" s="356">
        <f t="shared" si="5"/>
        <v>12</v>
      </c>
      <c r="AI48" s="356">
        <f t="shared" si="15"/>
        <v>-0.95659427824728449</v>
      </c>
      <c r="AJ48" s="356">
        <f t="shared" si="15"/>
        <v>-0.26450108350950713</v>
      </c>
      <c r="AK48" s="356">
        <f t="shared" si="15"/>
        <v>-0.36567130177858853</v>
      </c>
      <c r="AL48" s="356">
        <f t="shared" si="15"/>
        <v>-0.67458271966132732</v>
      </c>
      <c r="AM48" s="356">
        <f t="shared" si="10"/>
        <v>-0.95659427824728449</v>
      </c>
      <c r="AN48" s="356">
        <f t="shared" si="11"/>
        <v>0.69209319473777731</v>
      </c>
      <c r="AO48" s="356">
        <f t="shared" si="12"/>
        <v>-0.67458271966132732</v>
      </c>
      <c r="AP48" s="356">
        <f t="shared" si="13"/>
        <v>0.30891141788273879</v>
      </c>
      <c r="AQ48" s="356">
        <f t="shared" si="4"/>
        <v>2.8089585906869274</v>
      </c>
      <c r="AR48" s="356">
        <f t="shared" si="14"/>
        <v>2.4967929664278472</v>
      </c>
      <c r="AS48" s="356">
        <f t="shared" si="14"/>
        <v>3.6303630363036348</v>
      </c>
      <c r="AT48" s="356">
        <f t="shared" si="7"/>
        <v>6.7080650107329092</v>
      </c>
    </row>
    <row r="49" spans="15:46">
      <c r="O49" s="350">
        <v>36053</v>
      </c>
      <c r="P49" s="351">
        <v>119.5</v>
      </c>
      <c r="Q49" s="351">
        <v>11.8</v>
      </c>
      <c r="R49" s="351">
        <v>20</v>
      </c>
      <c r="S49" s="351">
        <v>56</v>
      </c>
      <c r="T49" s="353">
        <f t="shared" ca="1" si="0"/>
        <v>2003</v>
      </c>
      <c r="U49" s="354">
        <f t="shared" si="3"/>
        <v>37711</v>
      </c>
      <c r="V49" s="348">
        <v>18146</v>
      </c>
      <c r="W49" s="348">
        <v>6237</v>
      </c>
      <c r="X49" s="348">
        <v>9195</v>
      </c>
      <c r="Y49" s="348">
        <v>398</v>
      </c>
      <c r="Z49" s="348">
        <v>1307</v>
      </c>
      <c r="AA49" s="348">
        <v>39975</v>
      </c>
      <c r="AB49" s="344">
        <f t="shared" si="1"/>
        <v>31873</v>
      </c>
      <c r="AC49" s="344">
        <f t="shared" si="2"/>
        <v>7490</v>
      </c>
      <c r="AD49" s="352"/>
      <c r="AE49" s="356">
        <f t="shared" si="8"/>
        <v>63.199999999999996</v>
      </c>
      <c r="AF49" s="356">
        <f t="shared" si="5"/>
        <v>-10.266666666666666</v>
      </c>
      <c r="AG49" s="356">
        <f t="shared" si="5"/>
        <v>-0.66666666666666663</v>
      </c>
      <c r="AH49" s="356">
        <f t="shared" si="5"/>
        <v>6.666666666666667</v>
      </c>
      <c r="AI49" s="356">
        <f t="shared" si="15"/>
        <v>-1.0499469736092486</v>
      </c>
      <c r="AJ49" s="356">
        <f t="shared" si="15"/>
        <v>-0.49580816535753436</v>
      </c>
      <c r="AK49" s="356">
        <f t="shared" si="15"/>
        <v>-1.4216246583976906</v>
      </c>
      <c r="AL49" s="356">
        <f t="shared" si="15"/>
        <v>-0.94689636573868941</v>
      </c>
      <c r="AM49" s="356">
        <f t="shared" si="10"/>
        <v>-1.0499469736092486</v>
      </c>
      <c r="AN49" s="356">
        <f t="shared" si="11"/>
        <v>0.55413880825171424</v>
      </c>
      <c r="AO49" s="356">
        <f t="shared" si="12"/>
        <v>-1.4216246583976906</v>
      </c>
      <c r="AP49" s="356">
        <f t="shared" si="13"/>
        <v>0.47472829265900118</v>
      </c>
      <c r="AQ49" s="356">
        <f t="shared" si="4"/>
        <v>3.1374332158690521</v>
      </c>
      <c r="AR49" s="356">
        <f t="shared" si="14"/>
        <v>3.9359551294593444</v>
      </c>
      <c r="AS49" s="356">
        <f t="shared" si="14"/>
        <v>5.4781016758202981</v>
      </c>
      <c r="AT49" s="356">
        <f t="shared" si="7"/>
        <v>2.1464162514373157</v>
      </c>
    </row>
    <row r="50" spans="15:46">
      <c r="O50" s="350">
        <v>36083</v>
      </c>
      <c r="P50" s="351">
        <v>115.2</v>
      </c>
      <c r="Q50" s="351">
        <v>9.4</v>
      </c>
      <c r="R50" s="351">
        <v>12</v>
      </c>
      <c r="S50" s="351">
        <v>49</v>
      </c>
      <c r="T50" s="353" t="str">
        <f t="shared" ca="1" si="0"/>
        <v/>
      </c>
      <c r="U50" s="354">
        <f t="shared" si="3"/>
        <v>37802</v>
      </c>
      <c r="V50" s="348">
        <v>18155</v>
      </c>
      <c r="W50" s="348">
        <v>6221</v>
      </c>
      <c r="X50" s="348">
        <v>8774</v>
      </c>
      <c r="Y50" s="348">
        <v>186</v>
      </c>
      <c r="Z50" s="348">
        <v>1277</v>
      </c>
      <c r="AA50" s="348">
        <v>40995</v>
      </c>
      <c r="AB50" s="344">
        <f t="shared" si="1"/>
        <v>31687</v>
      </c>
      <c r="AC50" s="344">
        <f t="shared" si="2"/>
        <v>7311</v>
      </c>
      <c r="AD50" s="352"/>
      <c r="AE50" s="356">
        <f t="shared" si="8"/>
        <v>66.899999999999991</v>
      </c>
      <c r="AF50" s="356">
        <f t="shared" si="5"/>
        <v>-9.1</v>
      </c>
      <c r="AG50" s="356">
        <f t="shared" si="5"/>
        <v>1.3333333333333333</v>
      </c>
      <c r="AH50" s="356">
        <f t="shared" si="5"/>
        <v>4.333333333333333</v>
      </c>
      <c r="AI50" s="356">
        <f t="shared" si="15"/>
        <v>-0.89294471322776336</v>
      </c>
      <c r="AJ50" s="356">
        <f t="shared" si="15"/>
        <v>-0.41147745843377448</v>
      </c>
      <c r="AK50" s="356">
        <f t="shared" si="15"/>
        <v>-1.2031515501316694</v>
      </c>
      <c r="AL50" s="356">
        <f t="shared" si="15"/>
        <v>-1.0660335858975354</v>
      </c>
      <c r="AM50" s="356">
        <f t="shared" si="10"/>
        <v>-0.89294471322776336</v>
      </c>
      <c r="AN50" s="356">
        <f t="shared" si="11"/>
        <v>0.48146725479398889</v>
      </c>
      <c r="AO50" s="356">
        <f t="shared" si="12"/>
        <v>-1.2031515501316694</v>
      </c>
      <c r="AP50" s="356">
        <f t="shared" si="13"/>
        <v>0.13711796423413403</v>
      </c>
      <c r="AQ50" s="356">
        <f t="shared" si="4"/>
        <v>3.5298813868613195</v>
      </c>
      <c r="AR50" s="356">
        <f t="shared" si="14"/>
        <v>3.5218399817047157</v>
      </c>
      <c r="AS50" s="356">
        <f t="shared" si="14"/>
        <v>5.0732969244035644</v>
      </c>
      <c r="AT50" s="356">
        <f t="shared" si="7"/>
        <v>2.7675415507257384</v>
      </c>
    </row>
    <row r="51" spans="15:46">
      <c r="O51" s="350">
        <v>36114</v>
      </c>
      <c r="P51" s="351">
        <v>117.4</v>
      </c>
      <c r="Q51" s="351">
        <v>10.3</v>
      </c>
      <c r="R51" s="351">
        <v>8</v>
      </c>
      <c r="S51" s="351">
        <v>49</v>
      </c>
      <c r="T51" s="353" t="str">
        <f t="shared" ca="1" si="0"/>
        <v/>
      </c>
      <c r="U51" s="354">
        <f t="shared" si="3"/>
        <v>37894</v>
      </c>
      <c r="V51" s="348">
        <v>18266</v>
      </c>
      <c r="W51" s="348">
        <v>6497</v>
      </c>
      <c r="X51" s="348">
        <v>9400</v>
      </c>
      <c r="Y51" s="348">
        <v>245</v>
      </c>
      <c r="Z51" s="348">
        <v>1404</v>
      </c>
      <c r="AA51" s="348">
        <v>40776</v>
      </c>
      <c r="AB51" s="344">
        <f t="shared" si="1"/>
        <v>32514</v>
      </c>
      <c r="AC51" s="344">
        <f t="shared" si="2"/>
        <v>7751</v>
      </c>
      <c r="AD51" s="352"/>
      <c r="AE51" s="356">
        <f t="shared" si="8"/>
        <v>63.966666666666669</v>
      </c>
      <c r="AF51" s="356">
        <f t="shared" si="5"/>
        <v>-8.3666666666666671</v>
      </c>
      <c r="AG51" s="356">
        <f t="shared" si="5"/>
        <v>4.333333333333333</v>
      </c>
      <c r="AH51" s="356">
        <f t="shared" si="5"/>
        <v>5</v>
      </c>
      <c r="AI51" s="356">
        <f t="shared" si="15"/>
        <v>-1.0174149737103819</v>
      </c>
      <c r="AJ51" s="356">
        <f t="shared" si="15"/>
        <v>-0.35846958551026831</v>
      </c>
      <c r="AK51" s="356">
        <f t="shared" si="15"/>
        <v>-0.87544188773263776</v>
      </c>
      <c r="AL51" s="356">
        <f t="shared" si="15"/>
        <v>-1.031994380137865</v>
      </c>
      <c r="AM51" s="356">
        <f t="shared" si="10"/>
        <v>-1.0174149737103819</v>
      </c>
      <c r="AN51" s="356">
        <f t="shared" si="11"/>
        <v>0.65894538820011361</v>
      </c>
      <c r="AO51" s="356">
        <f t="shared" si="12"/>
        <v>-1.031994380137865</v>
      </c>
      <c r="AP51" s="356">
        <f t="shared" si="13"/>
        <v>0.15655249240522728</v>
      </c>
      <c r="AQ51" s="356">
        <f t="shared" si="4"/>
        <v>2.0903196959534966</v>
      </c>
      <c r="AR51" s="356">
        <f t="shared" si="14"/>
        <v>4.5903432302891929</v>
      </c>
      <c r="AS51" s="356">
        <f t="shared" si="14"/>
        <v>12.431099506817532</v>
      </c>
      <c r="AT51" s="356">
        <f t="shared" si="7"/>
        <v>0.93069306930692619</v>
      </c>
    </row>
    <row r="52" spans="15:46">
      <c r="O52" s="350">
        <v>36144</v>
      </c>
      <c r="P52" s="351">
        <v>119.2</v>
      </c>
      <c r="Q52" s="351">
        <v>12.7</v>
      </c>
      <c r="R52" s="351">
        <v>7</v>
      </c>
      <c r="S52" s="351">
        <v>48</v>
      </c>
      <c r="T52" s="353" t="str">
        <f t="shared" ca="1" si="0"/>
        <v/>
      </c>
      <c r="U52" s="354">
        <f t="shared" si="3"/>
        <v>37986</v>
      </c>
      <c r="V52" s="348">
        <v>19698</v>
      </c>
      <c r="W52" s="348">
        <v>6845</v>
      </c>
      <c r="X52" s="348">
        <v>11002</v>
      </c>
      <c r="Y52" s="348">
        <v>927</v>
      </c>
      <c r="Z52" s="348">
        <v>2125</v>
      </c>
      <c r="AA52" s="348">
        <v>44305</v>
      </c>
      <c r="AB52" s="344">
        <f t="shared" si="1"/>
        <v>34493</v>
      </c>
      <c r="AC52" s="344">
        <f t="shared" si="2"/>
        <v>7950</v>
      </c>
      <c r="AD52" s="352"/>
      <c r="AE52" s="356">
        <f t="shared" si="8"/>
        <v>75.300000000000011</v>
      </c>
      <c r="AF52" s="356">
        <f t="shared" si="5"/>
        <v>-3.8666666666666667</v>
      </c>
      <c r="AG52" s="356">
        <f t="shared" si="5"/>
        <v>11.666666666666666</v>
      </c>
      <c r="AH52" s="356">
        <f t="shared" si="5"/>
        <v>9.3333333333333339</v>
      </c>
      <c r="AI52" s="356">
        <f t="shared" si="15"/>
        <v>-0.5365071491184441</v>
      </c>
      <c r="AJ52" s="356">
        <f t="shared" si="15"/>
        <v>-3.3194001661479948E-2</v>
      </c>
      <c r="AK52" s="356">
        <f t="shared" si="15"/>
        <v>-7.4373824090560481E-2</v>
      </c>
      <c r="AL52" s="356">
        <f t="shared" si="15"/>
        <v>-0.81073954270000836</v>
      </c>
      <c r="AM52" s="356">
        <f t="shared" si="10"/>
        <v>-0.5365071491184441</v>
      </c>
      <c r="AN52" s="356">
        <f t="shared" si="11"/>
        <v>0.5033131474569642</v>
      </c>
      <c r="AO52" s="356">
        <f t="shared" si="12"/>
        <v>-0.81073954270000836</v>
      </c>
      <c r="AP52" s="356">
        <f t="shared" si="13"/>
        <v>0.73636571860944788</v>
      </c>
      <c r="AQ52" s="356">
        <f t="shared" si="4"/>
        <v>2.9046076690001144</v>
      </c>
      <c r="AR52" s="356">
        <f t="shared" si="14"/>
        <v>5.2932018681888877</v>
      </c>
      <c r="AS52" s="356">
        <f t="shared" si="14"/>
        <v>15.083960625361897</v>
      </c>
      <c r="AT52" s="356">
        <f t="shared" si="7"/>
        <v>6.1019709270301945</v>
      </c>
    </row>
    <row r="53" spans="15:46">
      <c r="O53" s="350">
        <v>36175</v>
      </c>
      <c r="P53" s="351">
        <v>125.8</v>
      </c>
      <c r="Q53" s="351">
        <v>10.9</v>
      </c>
      <c r="R53" s="351">
        <v>0</v>
      </c>
      <c r="S53" s="351">
        <v>47</v>
      </c>
      <c r="T53" s="353" t="str">
        <f>" "</f>
        <v xml:space="preserve"> </v>
      </c>
      <c r="U53" s="354">
        <f t="shared" si="3"/>
        <v>38077</v>
      </c>
      <c r="V53" s="348">
        <v>18807</v>
      </c>
      <c r="W53" s="348">
        <v>5796</v>
      </c>
      <c r="X53" s="348">
        <v>10354</v>
      </c>
      <c r="Y53" s="348">
        <v>687</v>
      </c>
      <c r="Z53" s="348">
        <v>1414</v>
      </c>
      <c r="AA53" s="348">
        <v>43023</v>
      </c>
      <c r="AB53" s="344">
        <f t="shared" si="1"/>
        <v>32856</v>
      </c>
      <c r="AC53" s="344">
        <f t="shared" si="2"/>
        <v>8253</v>
      </c>
      <c r="AD53" s="352"/>
      <c r="AE53" s="356">
        <f t="shared" si="8"/>
        <v>86.133333333333326</v>
      </c>
      <c r="AF53" s="356">
        <f t="shared" si="5"/>
        <v>-1.3333333333333333</v>
      </c>
      <c r="AG53" s="356">
        <f t="shared" si="5"/>
        <v>7.333333333333333</v>
      </c>
      <c r="AH53" s="356">
        <f t="shared" si="5"/>
        <v>10.666666666666666</v>
      </c>
      <c r="AI53" s="356">
        <f t="shared" si="15"/>
        <v>-7.6815846199681181E-2</v>
      </c>
      <c r="AJ53" s="356">
        <f t="shared" si="15"/>
        <v>0.14992410480154159</v>
      </c>
      <c r="AK53" s="356">
        <f t="shared" si="15"/>
        <v>-0.54773222533360622</v>
      </c>
      <c r="AL53" s="356">
        <f t="shared" si="15"/>
        <v>-0.7426611311806679</v>
      </c>
      <c r="AM53" s="356">
        <f t="shared" si="10"/>
        <v>-7.6815846199681181E-2</v>
      </c>
      <c r="AN53" s="356">
        <f t="shared" si="11"/>
        <v>0.22673995100122277</v>
      </c>
      <c r="AO53" s="356">
        <f t="shared" si="12"/>
        <v>-0.7426611311806679</v>
      </c>
      <c r="AP53" s="356">
        <f t="shared" si="13"/>
        <v>0.19492890584706168</v>
      </c>
      <c r="AQ53" s="356">
        <f t="shared" si="4"/>
        <v>3.6426760718615725</v>
      </c>
      <c r="AR53" s="356">
        <f t="shared" si="14"/>
        <v>3.0841150817306158</v>
      </c>
      <c r="AS53" s="356">
        <f t="shared" si="14"/>
        <v>10.186915887850461</v>
      </c>
      <c r="AT53" s="356">
        <f t="shared" si="7"/>
        <v>7.6247654784240098</v>
      </c>
    </row>
    <row r="54" spans="15:46">
      <c r="O54" s="350">
        <v>36206</v>
      </c>
      <c r="P54" s="351">
        <v>118.4</v>
      </c>
      <c r="Q54" s="351">
        <v>8.8000000000000007</v>
      </c>
      <c r="R54" s="351">
        <v>19</v>
      </c>
      <c r="S54" s="351">
        <v>49</v>
      </c>
      <c r="T54" s="353" t="str">
        <f t="shared" ca="1" si="0"/>
        <v/>
      </c>
      <c r="U54" s="354">
        <f t="shared" si="3"/>
        <v>38168</v>
      </c>
      <c r="V54" s="348">
        <v>18839</v>
      </c>
      <c r="W54" s="348">
        <v>6401</v>
      </c>
      <c r="X54" s="348">
        <v>10555</v>
      </c>
      <c r="Y54" s="348">
        <v>635</v>
      </c>
      <c r="Z54" s="348">
        <v>1863</v>
      </c>
      <c r="AA54" s="348">
        <v>44530</v>
      </c>
      <c r="AB54" s="344">
        <f t="shared" si="1"/>
        <v>33297</v>
      </c>
      <c r="AC54" s="344">
        <f t="shared" si="2"/>
        <v>8057</v>
      </c>
      <c r="AD54" s="352"/>
      <c r="AE54" s="356">
        <f t="shared" si="8"/>
        <v>90.666666666666671</v>
      </c>
      <c r="AF54" s="356">
        <f t="shared" si="5"/>
        <v>-0.46666666666666673</v>
      </c>
      <c r="AG54" s="356">
        <f t="shared" si="5"/>
        <v>16</v>
      </c>
      <c r="AH54" s="356">
        <f t="shared" si="5"/>
        <v>13</v>
      </c>
      <c r="AI54" s="356">
        <f t="shared" si="15"/>
        <v>0.11554728363709432</v>
      </c>
      <c r="AJ54" s="356">
        <f t="shared" si="15"/>
        <v>0.21256977280204897</v>
      </c>
      <c r="AK54" s="356">
        <f t="shared" si="15"/>
        <v>0.39898457715248531</v>
      </c>
      <c r="AL54" s="356">
        <f t="shared" si="15"/>
        <v>-0.62352391102182192</v>
      </c>
      <c r="AM54" s="356">
        <f t="shared" si="10"/>
        <v>0.11554728363709432</v>
      </c>
      <c r="AN54" s="356">
        <f t="shared" si="11"/>
        <v>9.7022489164954651E-2</v>
      </c>
      <c r="AO54" s="356">
        <f t="shared" si="12"/>
        <v>-0.62352391102182192</v>
      </c>
      <c r="AP54" s="356">
        <f t="shared" si="13"/>
        <v>1.0225084881743072</v>
      </c>
      <c r="AQ54" s="356">
        <f t="shared" si="4"/>
        <v>3.7675571467915177</v>
      </c>
      <c r="AR54" s="356">
        <f t="shared" ref="AR54:AS69" si="16">AB54/AB50*100-100</f>
        <v>5.0809480228484887</v>
      </c>
      <c r="AS54" s="356">
        <f t="shared" si="16"/>
        <v>10.203802489399536</v>
      </c>
      <c r="AT54" s="356">
        <f t="shared" si="7"/>
        <v>8.6230028052201533</v>
      </c>
    </row>
    <row r="55" spans="15:46">
      <c r="O55" s="350">
        <v>36234</v>
      </c>
      <c r="P55" s="351">
        <v>121.4</v>
      </c>
      <c r="Q55" s="351">
        <v>11.6</v>
      </c>
      <c r="R55" s="351">
        <v>11</v>
      </c>
      <c r="S55" s="351">
        <v>44</v>
      </c>
      <c r="T55" s="353" t="str">
        <f t="shared" ca="1" si="0"/>
        <v/>
      </c>
      <c r="U55" s="354">
        <f t="shared" si="3"/>
        <v>38260</v>
      </c>
      <c r="V55" s="348">
        <v>19046</v>
      </c>
      <c r="W55" s="348">
        <v>6727</v>
      </c>
      <c r="X55" s="348">
        <v>10334</v>
      </c>
      <c r="Y55" s="348">
        <v>338</v>
      </c>
      <c r="Z55" s="348">
        <v>1783</v>
      </c>
      <c r="AA55" s="348">
        <v>43617</v>
      </c>
      <c r="AB55" s="344">
        <f t="shared" si="1"/>
        <v>33986</v>
      </c>
      <c r="AC55" s="344">
        <f t="shared" si="2"/>
        <v>8213</v>
      </c>
      <c r="AD55" s="352"/>
      <c r="AE55" s="356">
        <f t="shared" si="8"/>
        <v>95.233333333333334</v>
      </c>
      <c r="AF55" s="356">
        <f t="shared" si="5"/>
        <v>4.2333333333333334</v>
      </c>
      <c r="AG55" s="356">
        <f t="shared" si="5"/>
        <v>7</v>
      </c>
      <c r="AH55" s="356">
        <f t="shared" si="5"/>
        <v>12.666666666666666</v>
      </c>
      <c r="AI55" s="356">
        <f t="shared" si="15"/>
        <v>0.30932484825208073</v>
      </c>
      <c r="AJ55" s="356">
        <f t="shared" si="15"/>
        <v>0.55230204926633897</v>
      </c>
      <c r="AK55" s="356">
        <f t="shared" si="15"/>
        <v>-0.58414441004460971</v>
      </c>
      <c r="AL55" s="356">
        <f t="shared" si="15"/>
        <v>-0.64054351390165709</v>
      </c>
      <c r="AM55" s="356">
        <f t="shared" si="10"/>
        <v>0.30932484825208073</v>
      </c>
      <c r="AN55" s="356">
        <f t="shared" si="11"/>
        <v>0.24297720101425824</v>
      </c>
      <c r="AO55" s="356">
        <f t="shared" si="12"/>
        <v>-0.64054351390165709</v>
      </c>
      <c r="AP55" s="356">
        <f t="shared" si="13"/>
        <v>5.6399103857047383E-2</v>
      </c>
      <c r="AQ55" s="356">
        <f t="shared" si="4"/>
        <v>4.2702288404686328</v>
      </c>
      <c r="AR55" s="356">
        <f t="shared" si="16"/>
        <v>4.5272805560681491</v>
      </c>
      <c r="AS55" s="356">
        <f t="shared" si="16"/>
        <v>5.9605212230679854</v>
      </c>
      <c r="AT55" s="356">
        <f t="shared" si="7"/>
        <v>6.9673337257210051</v>
      </c>
    </row>
    <row r="56" spans="15:46">
      <c r="O56" s="350">
        <v>36265</v>
      </c>
      <c r="P56" s="351">
        <v>127</v>
      </c>
      <c r="Q56" s="351">
        <v>11.7</v>
      </c>
      <c r="R56" s="351">
        <v>8</v>
      </c>
      <c r="S56" s="351">
        <v>44</v>
      </c>
      <c r="T56" s="353" t="str">
        <f t="shared" ca="1" si="0"/>
        <v/>
      </c>
      <c r="U56" s="354">
        <f t="shared" si="3"/>
        <v>38352</v>
      </c>
      <c r="V56" s="348">
        <v>20394</v>
      </c>
      <c r="W56" s="348">
        <v>7097</v>
      </c>
      <c r="X56" s="348">
        <v>10876</v>
      </c>
      <c r="Y56" s="348">
        <v>555</v>
      </c>
      <c r="Z56" s="348">
        <v>1760</v>
      </c>
      <c r="AA56" s="348">
        <v>46042</v>
      </c>
      <c r="AB56" s="344">
        <f t="shared" si="1"/>
        <v>36052</v>
      </c>
      <c r="AC56" s="344">
        <f t="shared" si="2"/>
        <v>8561</v>
      </c>
      <c r="AD56" s="352"/>
      <c r="AE56" s="356">
        <f t="shared" si="8"/>
        <v>98.7</v>
      </c>
      <c r="AF56" s="356">
        <f t="shared" si="5"/>
        <v>6.1000000000000005</v>
      </c>
      <c r="AG56" s="356">
        <f t="shared" si="5"/>
        <v>6.333333333333333</v>
      </c>
      <c r="AH56" s="356">
        <f t="shared" si="5"/>
        <v>3</v>
      </c>
      <c r="AI56" s="356">
        <f t="shared" si="15"/>
        <v>0.45642606518608519</v>
      </c>
      <c r="AJ56" s="356">
        <f t="shared" si="15"/>
        <v>0.68723118034435493</v>
      </c>
      <c r="AK56" s="356">
        <f t="shared" si="15"/>
        <v>-0.65696877946661669</v>
      </c>
      <c r="AL56" s="356">
        <f t="shared" si="15"/>
        <v>-1.1341119974168758</v>
      </c>
      <c r="AM56" s="356">
        <f t="shared" si="10"/>
        <v>0.45642606518608519</v>
      </c>
      <c r="AN56" s="356">
        <f t="shared" si="11"/>
        <v>0.23080511515826974</v>
      </c>
      <c r="AO56" s="356">
        <f t="shared" si="12"/>
        <v>-1.1341119974168758</v>
      </c>
      <c r="AP56" s="356">
        <f t="shared" si="13"/>
        <v>0.47714321795025916</v>
      </c>
      <c r="AQ56" s="356">
        <f t="shared" si="4"/>
        <v>3.5333536399634511</v>
      </c>
      <c r="AR56" s="356">
        <f t="shared" si="16"/>
        <v>4.5197576319832962</v>
      </c>
      <c r="AS56" s="356">
        <f t="shared" si="16"/>
        <v>7.6855345911949655</v>
      </c>
      <c r="AT56" s="356">
        <f t="shared" si="7"/>
        <v>3.9205507279088181</v>
      </c>
    </row>
    <row r="57" spans="15:46">
      <c r="O57" s="350">
        <v>36295</v>
      </c>
      <c r="P57" s="351">
        <v>124.4</v>
      </c>
      <c r="Q57" s="351">
        <v>12.9</v>
      </c>
      <c r="R57" s="351">
        <v>13</v>
      </c>
      <c r="S57" s="351">
        <v>53</v>
      </c>
      <c r="T57" s="353">
        <f t="shared" ca="1" si="0"/>
        <v>2005</v>
      </c>
      <c r="U57" s="354">
        <f t="shared" si="3"/>
        <v>38442</v>
      </c>
      <c r="V57" s="348">
        <v>19553</v>
      </c>
      <c r="W57" s="348">
        <v>6442</v>
      </c>
      <c r="X57" s="348">
        <v>11495</v>
      </c>
      <c r="Y57" s="348">
        <v>291</v>
      </c>
      <c r="Z57" s="348">
        <v>1914</v>
      </c>
      <c r="AA57" s="348">
        <v>45540</v>
      </c>
      <c r="AB57" s="344">
        <f t="shared" si="1"/>
        <v>35285</v>
      </c>
      <c r="AC57" s="344">
        <f t="shared" si="2"/>
        <v>9290</v>
      </c>
      <c r="AD57" s="352"/>
      <c r="AE57" s="356">
        <f t="shared" si="8"/>
        <v>103.5</v>
      </c>
      <c r="AF57" s="356">
        <f t="shared" si="5"/>
        <v>6.5666666666666673</v>
      </c>
      <c r="AG57" s="356">
        <f t="shared" si="5"/>
        <v>9.3333333333333339</v>
      </c>
      <c r="AH57" s="356">
        <f t="shared" si="5"/>
        <v>9.3333333333333339</v>
      </c>
      <c r="AI57" s="356">
        <f t="shared" si="15"/>
        <v>0.66010467324855271</v>
      </c>
      <c r="AJ57" s="356">
        <f t="shared" si="15"/>
        <v>0.72096346311385884</v>
      </c>
      <c r="AK57" s="356">
        <f t="shared" si="15"/>
        <v>-0.32925911706758498</v>
      </c>
      <c r="AL57" s="356">
        <f t="shared" si="15"/>
        <v>-0.81073954270000836</v>
      </c>
      <c r="AM57" s="356">
        <f t="shared" si="10"/>
        <v>0.66010467324855271</v>
      </c>
      <c r="AN57" s="356">
        <f t="shared" si="11"/>
        <v>6.0858789865306129E-2</v>
      </c>
      <c r="AO57" s="356">
        <f t="shared" si="12"/>
        <v>-0.81073954270000836</v>
      </c>
      <c r="AP57" s="356">
        <f t="shared" si="13"/>
        <v>0.48148042563242338</v>
      </c>
      <c r="AQ57" s="356">
        <f t="shared" si="4"/>
        <v>3.9666081778061368</v>
      </c>
      <c r="AR57" s="356">
        <f t="shared" si="16"/>
        <v>7.3928658388117867</v>
      </c>
      <c r="AS57" s="356">
        <f t="shared" si="16"/>
        <v>12.565127832303418</v>
      </c>
      <c r="AT57" s="356">
        <f t="shared" si="7"/>
        <v>5.8503591102433603</v>
      </c>
    </row>
    <row r="58" spans="15:46">
      <c r="O58" s="350">
        <v>36326</v>
      </c>
      <c r="P58" s="351">
        <v>126.9</v>
      </c>
      <c r="Q58" s="351">
        <v>13.1</v>
      </c>
      <c r="R58" s="351">
        <v>14</v>
      </c>
      <c r="S58" s="351">
        <v>48</v>
      </c>
      <c r="T58" s="353" t="str">
        <f t="shared" ca="1" si="0"/>
        <v/>
      </c>
      <c r="U58" s="354">
        <f t="shared" si="3"/>
        <v>38533</v>
      </c>
      <c r="V58" s="348">
        <v>20121</v>
      </c>
      <c r="W58" s="348">
        <v>6504</v>
      </c>
      <c r="X58" s="348">
        <v>12266</v>
      </c>
      <c r="Y58" s="348">
        <v>1173</v>
      </c>
      <c r="Z58" s="348">
        <v>1766</v>
      </c>
      <c r="AA58" s="348">
        <v>47106</v>
      </c>
      <c r="AB58" s="344">
        <f t="shared" si="1"/>
        <v>35952</v>
      </c>
      <c r="AC58" s="344">
        <f t="shared" si="2"/>
        <v>9327</v>
      </c>
      <c r="AD58" s="352"/>
      <c r="AE58" s="356">
        <f t="shared" si="8"/>
        <v>98.09999999999998</v>
      </c>
      <c r="AF58" s="356">
        <f t="shared" si="5"/>
        <v>2.6333333333333333</v>
      </c>
      <c r="AG58" s="356">
        <f t="shared" si="5"/>
        <v>8.3333333333333339</v>
      </c>
      <c r="AH58" s="356">
        <f t="shared" si="5"/>
        <v>12.333333333333334</v>
      </c>
      <c r="AI58" s="356">
        <f t="shared" si="15"/>
        <v>0.43096623917827581</v>
      </c>
      <c r="AJ58" s="356">
        <f t="shared" si="15"/>
        <v>0.43664850834232533</v>
      </c>
      <c r="AK58" s="356">
        <f t="shared" si="15"/>
        <v>-0.43849567120059552</v>
      </c>
      <c r="AL58" s="356">
        <f t="shared" si="15"/>
        <v>-0.65756311678149215</v>
      </c>
      <c r="AM58" s="356">
        <f t="shared" si="10"/>
        <v>0.43096623917827581</v>
      </c>
      <c r="AN58" s="356">
        <f t="shared" si="11"/>
        <v>5.6822691640495138E-3</v>
      </c>
      <c r="AO58" s="356">
        <f t="shared" si="12"/>
        <v>-0.65756311678149215</v>
      </c>
      <c r="AP58" s="356">
        <f t="shared" si="13"/>
        <v>0.21906744558089664</v>
      </c>
      <c r="AQ58" s="356">
        <f t="shared" si="4"/>
        <v>6.8050321142311105</v>
      </c>
      <c r="AR58" s="356">
        <f t="shared" si="16"/>
        <v>7.973691323542667</v>
      </c>
      <c r="AS58" s="356">
        <f t="shared" si="16"/>
        <v>15.762690827851557</v>
      </c>
      <c r="AT58" s="356">
        <f t="shared" si="7"/>
        <v>5.7848641365371662</v>
      </c>
    </row>
    <row r="59" spans="15:46">
      <c r="O59" s="350">
        <v>36356</v>
      </c>
      <c r="P59" s="351">
        <v>128.30000000000001</v>
      </c>
      <c r="Q59" s="351">
        <v>14</v>
      </c>
      <c r="R59" s="351">
        <v>19</v>
      </c>
      <c r="S59" s="351">
        <v>43</v>
      </c>
      <c r="T59" s="353" t="str">
        <f t="shared" ca="1" si="0"/>
        <v/>
      </c>
      <c r="U59" s="354">
        <f t="shared" si="3"/>
        <v>38625</v>
      </c>
      <c r="V59" s="348">
        <v>20780</v>
      </c>
      <c r="W59" s="348">
        <v>6857</v>
      </c>
      <c r="X59" s="348">
        <v>12786</v>
      </c>
      <c r="Y59" s="348">
        <v>1341</v>
      </c>
      <c r="Z59" s="348">
        <v>1899</v>
      </c>
      <c r="AA59" s="348">
        <v>46075</v>
      </c>
      <c r="AB59" s="344">
        <f t="shared" si="1"/>
        <v>37183</v>
      </c>
      <c r="AC59" s="344">
        <f t="shared" si="2"/>
        <v>9546</v>
      </c>
      <c r="AD59" s="352"/>
      <c r="AE59" s="356">
        <f t="shared" si="8"/>
        <v>89.333333333333329</v>
      </c>
      <c r="AF59" s="356">
        <f t="shared" si="5"/>
        <v>0.6333333333333333</v>
      </c>
      <c r="AG59" s="356">
        <f t="shared" si="5"/>
        <v>11</v>
      </c>
      <c r="AH59" s="356">
        <f t="shared" si="5"/>
        <v>7.666666666666667</v>
      </c>
      <c r="AI59" s="356">
        <f t="shared" si="15"/>
        <v>5.8969892508630689E-2</v>
      </c>
      <c r="AJ59" s="356">
        <f t="shared" si="15"/>
        <v>0.29208158218730834</v>
      </c>
      <c r="AK59" s="356">
        <f t="shared" si="15"/>
        <v>-0.14719819351256747</v>
      </c>
      <c r="AL59" s="356">
        <f t="shared" si="15"/>
        <v>-0.895837557099184</v>
      </c>
      <c r="AM59" s="356">
        <f t="shared" si="10"/>
        <v>5.8969892508630689E-2</v>
      </c>
      <c r="AN59" s="356">
        <f t="shared" si="11"/>
        <v>0.23311168967867765</v>
      </c>
      <c r="AO59" s="356">
        <f t="shared" si="12"/>
        <v>-0.895837557099184</v>
      </c>
      <c r="AP59" s="356">
        <f t="shared" si="13"/>
        <v>0.74863936358661654</v>
      </c>
      <c r="AQ59" s="356">
        <f t="shared" si="4"/>
        <v>9.1042738632783937</v>
      </c>
      <c r="AR59" s="356">
        <f t="shared" si="16"/>
        <v>9.4068145707055777</v>
      </c>
      <c r="AS59" s="356">
        <f t="shared" si="16"/>
        <v>16.230366492146601</v>
      </c>
      <c r="AT59" s="356">
        <f t="shared" si="7"/>
        <v>5.6354173831304308</v>
      </c>
    </row>
    <row r="60" spans="15:46">
      <c r="O60" s="350">
        <v>36387</v>
      </c>
      <c r="P60" s="351">
        <v>124.4</v>
      </c>
      <c r="Q60" s="351">
        <v>14.4</v>
      </c>
      <c r="R60" s="351">
        <v>19</v>
      </c>
      <c r="S60" s="351">
        <v>50</v>
      </c>
      <c r="T60" s="353" t="str">
        <f t="shared" ca="1" si="0"/>
        <v/>
      </c>
      <c r="U60" s="354">
        <f t="shared" si="3"/>
        <v>38717</v>
      </c>
      <c r="V60" s="348">
        <v>22177</v>
      </c>
      <c r="W60" s="348">
        <v>7164</v>
      </c>
      <c r="X60" s="348">
        <v>12698</v>
      </c>
      <c r="Y60" s="348">
        <v>852</v>
      </c>
      <c r="Z60" s="348">
        <v>2337</v>
      </c>
      <c r="AA60" s="348">
        <v>48593</v>
      </c>
      <c r="AB60" s="344">
        <f t="shared" si="1"/>
        <v>38850</v>
      </c>
      <c r="AC60" s="344">
        <f t="shared" si="2"/>
        <v>9509</v>
      </c>
      <c r="AD60" s="352"/>
      <c r="AE60" s="356">
        <f t="shared" si="8"/>
        <v>92.399999999999991</v>
      </c>
      <c r="AF60" s="356">
        <f t="shared" si="5"/>
        <v>2.3666666666666667</v>
      </c>
      <c r="AG60" s="356">
        <f t="shared" si="5"/>
        <v>6.666666666666667</v>
      </c>
      <c r="AH60" s="356">
        <f t="shared" si="5"/>
        <v>19</v>
      </c>
      <c r="AI60" s="356">
        <f t="shared" si="15"/>
        <v>0.18909789210409597</v>
      </c>
      <c r="AJ60" s="356">
        <f t="shared" si="15"/>
        <v>0.41737291818832306</v>
      </c>
      <c r="AK60" s="356">
        <f t="shared" si="15"/>
        <v>-0.6205565947556132</v>
      </c>
      <c r="AL60" s="356">
        <f t="shared" si="15"/>
        <v>-0.31717105918478949</v>
      </c>
      <c r="AM60" s="356">
        <f t="shared" si="10"/>
        <v>0.18909789210409597</v>
      </c>
      <c r="AN60" s="356">
        <f t="shared" si="11"/>
        <v>0.22827502608422709</v>
      </c>
      <c r="AO60" s="356">
        <f t="shared" si="12"/>
        <v>-0.6205565947556132</v>
      </c>
      <c r="AP60" s="356">
        <f t="shared" si="13"/>
        <v>0.30338553557082371</v>
      </c>
      <c r="AQ60" s="356">
        <f t="shared" si="4"/>
        <v>8.7427674806315565</v>
      </c>
      <c r="AR60" s="356">
        <f t="shared" si="16"/>
        <v>7.7610118717408056</v>
      </c>
      <c r="AS60" s="356">
        <f t="shared" si="16"/>
        <v>11.073472725148932</v>
      </c>
      <c r="AT60" s="356">
        <f t="shared" si="7"/>
        <v>5.5405933712697077</v>
      </c>
    </row>
    <row r="61" spans="15:46">
      <c r="O61" s="350">
        <v>36418</v>
      </c>
      <c r="P61" s="351">
        <v>122.5</v>
      </c>
      <c r="Q61" s="351">
        <v>12.2</v>
      </c>
      <c r="R61" s="351">
        <v>24</v>
      </c>
      <c r="S61" s="351">
        <v>41</v>
      </c>
      <c r="T61" s="353" t="str">
        <f>" "</f>
        <v xml:space="preserve"> </v>
      </c>
      <c r="U61" s="354">
        <f t="shared" si="3"/>
        <v>38807</v>
      </c>
      <c r="V61" s="348">
        <v>21082</v>
      </c>
      <c r="W61" s="348">
        <v>6718</v>
      </c>
      <c r="X61" s="348">
        <v>14055</v>
      </c>
      <c r="Y61" s="348">
        <v>1886</v>
      </c>
      <c r="Z61" s="348">
        <v>1778</v>
      </c>
      <c r="AA61" s="348">
        <v>48501</v>
      </c>
      <c r="AB61" s="344">
        <f t="shared" si="1"/>
        <v>38191</v>
      </c>
      <c r="AC61" s="344">
        <f t="shared" si="2"/>
        <v>10391</v>
      </c>
      <c r="AD61" s="352"/>
      <c r="AE61" s="356">
        <f t="shared" si="8"/>
        <v>100.46666666666668</v>
      </c>
      <c r="AF61" s="356">
        <f t="shared" si="5"/>
        <v>3.9333333333333336</v>
      </c>
      <c r="AG61" s="356">
        <f t="shared" si="5"/>
        <v>12</v>
      </c>
      <c r="AH61" s="356">
        <f t="shared" si="5"/>
        <v>29</v>
      </c>
      <c r="AI61" s="356">
        <f t="shared" si="15"/>
        <v>0.53139110843129955</v>
      </c>
      <c r="AJ61" s="356">
        <f t="shared" si="15"/>
        <v>0.53061701034308639</v>
      </c>
      <c r="AK61" s="356">
        <f t="shared" si="15"/>
        <v>-3.7961639379556898E-2</v>
      </c>
      <c r="AL61" s="356">
        <f t="shared" si="15"/>
        <v>0.19341702721026449</v>
      </c>
      <c r="AM61" s="356">
        <f t="shared" si="10"/>
        <v>0.53061701034308639</v>
      </c>
      <c r="AN61" s="356">
        <f t="shared" si="11"/>
        <v>7.7409808821315984E-4</v>
      </c>
      <c r="AO61" s="356">
        <f t="shared" si="12"/>
        <v>-3.7961639379556898E-2</v>
      </c>
      <c r="AP61" s="356">
        <f t="shared" si="13"/>
        <v>0.2313786665898214</v>
      </c>
      <c r="AQ61" s="356">
        <f t="shared" si="4"/>
        <v>7.8197719020099328</v>
      </c>
      <c r="AR61" s="356">
        <f t="shared" si="16"/>
        <v>8.2357942468471066</v>
      </c>
      <c r="AS61" s="356">
        <f t="shared" si="16"/>
        <v>11.851453175457479</v>
      </c>
      <c r="AT61" s="356">
        <f t="shared" si="7"/>
        <v>6.5019762845849698</v>
      </c>
    </row>
    <row r="62" spans="15:46">
      <c r="O62" s="350">
        <v>36448</v>
      </c>
      <c r="P62" s="351">
        <v>125.6</v>
      </c>
      <c r="Q62" s="351">
        <v>15.3</v>
      </c>
      <c r="R62" s="351">
        <v>22</v>
      </c>
      <c r="S62" s="351">
        <v>45</v>
      </c>
      <c r="T62" s="353" t="str">
        <f t="shared" ca="1" si="0"/>
        <v/>
      </c>
      <c r="U62" s="354">
        <f t="shared" si="3"/>
        <v>38898</v>
      </c>
      <c r="V62" s="348">
        <v>21672</v>
      </c>
      <c r="W62" s="348">
        <v>6869</v>
      </c>
      <c r="X62" s="348">
        <v>12892</v>
      </c>
      <c r="Y62" s="348">
        <v>1558</v>
      </c>
      <c r="Z62" s="348">
        <v>1955</v>
      </c>
      <c r="AA62" s="348">
        <v>48868</v>
      </c>
      <c r="AB62" s="344">
        <f t="shared" si="1"/>
        <v>37920</v>
      </c>
      <c r="AC62" s="344">
        <f t="shared" si="2"/>
        <v>9379</v>
      </c>
      <c r="AD62" s="352"/>
      <c r="AE62" s="356">
        <f t="shared" si="8"/>
        <v>93.5</v>
      </c>
      <c r="AF62" s="356">
        <f t="shared" si="5"/>
        <v>-0.13333333333333344</v>
      </c>
      <c r="AG62" s="356">
        <f t="shared" si="5"/>
        <v>16.333333333333332</v>
      </c>
      <c r="AH62" s="356">
        <f t="shared" si="5"/>
        <v>21.666666666666668</v>
      </c>
      <c r="AI62" s="356">
        <f t="shared" si="15"/>
        <v>0.2357742397850785</v>
      </c>
      <c r="AJ62" s="356">
        <f t="shared" si="15"/>
        <v>0.2366642604945518</v>
      </c>
      <c r="AK62" s="356">
        <f t="shared" si="15"/>
        <v>0.43539676186348869</v>
      </c>
      <c r="AL62" s="356">
        <f t="shared" si="15"/>
        <v>-0.18101423614610837</v>
      </c>
      <c r="AM62" s="356">
        <f t="shared" si="10"/>
        <v>0.2357742397850785</v>
      </c>
      <c r="AN62" s="356">
        <f t="shared" si="11"/>
        <v>8.9002070947330481E-4</v>
      </c>
      <c r="AO62" s="356">
        <f t="shared" si="12"/>
        <v>-0.18101423614610837</v>
      </c>
      <c r="AP62" s="356">
        <f t="shared" si="13"/>
        <v>0.61641099800959709</v>
      </c>
      <c r="AQ62" s="356">
        <f t="shared" si="4"/>
        <v>7.7083643954077843</v>
      </c>
      <c r="AR62" s="356">
        <f t="shared" si="16"/>
        <v>5.4739652870493956</v>
      </c>
      <c r="AS62" s="356">
        <f t="shared" si="16"/>
        <v>0.55752117508309595</v>
      </c>
      <c r="AT62" s="356">
        <f t="shared" si="7"/>
        <v>3.7405001486010292</v>
      </c>
    </row>
    <row r="63" spans="15:46">
      <c r="O63" s="350">
        <v>36479</v>
      </c>
      <c r="P63" s="351">
        <v>128.19999999999999</v>
      </c>
      <c r="Q63" s="351">
        <v>14.3</v>
      </c>
      <c r="R63" s="351">
        <v>34</v>
      </c>
      <c r="S63" s="351">
        <v>45</v>
      </c>
      <c r="T63" s="353" t="str">
        <f t="shared" ca="1" si="0"/>
        <v/>
      </c>
      <c r="U63" s="354">
        <f t="shared" si="3"/>
        <v>38990</v>
      </c>
      <c r="V63" s="348">
        <v>21851</v>
      </c>
      <c r="W63" s="348">
        <v>7145</v>
      </c>
      <c r="X63" s="348">
        <v>12597</v>
      </c>
      <c r="Y63" s="348">
        <v>474</v>
      </c>
      <c r="Z63" s="348">
        <v>2042</v>
      </c>
      <c r="AA63" s="348">
        <v>49319</v>
      </c>
      <c r="AB63" s="344">
        <f t="shared" si="1"/>
        <v>39077</v>
      </c>
      <c r="AC63" s="344">
        <f t="shared" si="2"/>
        <v>10081</v>
      </c>
      <c r="AD63" s="352"/>
      <c r="AE63" s="356">
        <f t="shared" si="8"/>
        <v>87.399999999999991</v>
      </c>
      <c r="AF63" s="356">
        <f t="shared" si="5"/>
        <v>-0.9</v>
      </c>
      <c r="AG63" s="356">
        <f t="shared" si="5"/>
        <v>21</v>
      </c>
      <c r="AH63" s="356">
        <f t="shared" si="5"/>
        <v>31</v>
      </c>
      <c r="AI63" s="356">
        <f t="shared" si="15"/>
        <v>-2.3067324627641158E-2</v>
      </c>
      <c r="AJ63" s="356">
        <f t="shared" si="15"/>
        <v>0.18124693880179529</v>
      </c>
      <c r="AK63" s="356">
        <f t="shared" si="15"/>
        <v>0.94516734781753808</v>
      </c>
      <c r="AL63" s="356">
        <f t="shared" si="15"/>
        <v>0.2955346444892753</v>
      </c>
      <c r="AM63" s="356">
        <f t="shared" si="10"/>
        <v>-2.3067324627641158E-2</v>
      </c>
      <c r="AN63" s="356">
        <f t="shared" si="11"/>
        <v>0.20431426342943645</v>
      </c>
      <c r="AO63" s="356">
        <f t="shared" si="12"/>
        <v>0.2955346444892753</v>
      </c>
      <c r="AP63" s="356">
        <f t="shared" si="13"/>
        <v>0.64963270332826273</v>
      </c>
      <c r="AQ63" s="356">
        <f t="shared" si="4"/>
        <v>5.1539942252165645</v>
      </c>
      <c r="AR63" s="356">
        <f t="shared" si="16"/>
        <v>5.0937256273027884</v>
      </c>
      <c r="AS63" s="356">
        <f t="shared" si="16"/>
        <v>5.6044416509532908</v>
      </c>
      <c r="AT63" s="356">
        <f t="shared" si="7"/>
        <v>7.0406945198046742</v>
      </c>
    </row>
    <row r="64" spans="15:46">
      <c r="O64" s="350">
        <v>36509</v>
      </c>
      <c r="P64" s="351">
        <v>127.2</v>
      </c>
      <c r="Q64" s="351">
        <v>13.5</v>
      </c>
      <c r="R64" s="351">
        <v>33</v>
      </c>
      <c r="S64" s="351">
        <v>54</v>
      </c>
      <c r="T64" s="353" t="str">
        <f t="shared" ca="1" si="0"/>
        <v/>
      </c>
      <c r="U64" s="354">
        <f t="shared" si="3"/>
        <v>39082</v>
      </c>
      <c r="V64" s="348">
        <v>23565</v>
      </c>
      <c r="W64" s="348">
        <v>7510</v>
      </c>
      <c r="X64" s="348">
        <v>13276</v>
      </c>
      <c r="Y64" s="348">
        <v>945</v>
      </c>
      <c r="Z64" s="348">
        <v>2351</v>
      </c>
      <c r="AA64" s="348">
        <v>50124</v>
      </c>
      <c r="AB64" s="344">
        <f t="shared" si="1"/>
        <v>41055</v>
      </c>
      <c r="AC64" s="344">
        <f t="shared" si="2"/>
        <v>9980</v>
      </c>
      <c r="AD64" s="352"/>
      <c r="AE64" s="356">
        <f t="shared" si="8"/>
        <v>88.13333333333334</v>
      </c>
      <c r="AF64" s="356">
        <f t="shared" si="5"/>
        <v>-2.6999999999999997</v>
      </c>
      <c r="AG64" s="356">
        <f t="shared" si="5"/>
        <v>17</v>
      </c>
      <c r="AH64" s="356">
        <f t="shared" si="5"/>
        <v>30</v>
      </c>
      <c r="AI64" s="356">
        <f t="shared" si="15"/>
        <v>8.050240493014265E-3</v>
      </c>
      <c r="AJ64" s="356">
        <f t="shared" si="15"/>
        <v>5.1136705262279994E-2</v>
      </c>
      <c r="AK64" s="356">
        <f t="shared" si="15"/>
        <v>0.50822113128549584</v>
      </c>
      <c r="AL64" s="356">
        <f t="shared" si="15"/>
        <v>0.24447583584976987</v>
      </c>
      <c r="AM64" s="356">
        <f t="shared" si="10"/>
        <v>8.050240493014265E-3</v>
      </c>
      <c r="AN64" s="356">
        <f t="shared" si="11"/>
        <v>4.3086464769265725E-2</v>
      </c>
      <c r="AO64" s="356">
        <f t="shared" si="12"/>
        <v>0.24447583584976987</v>
      </c>
      <c r="AP64" s="356">
        <f t="shared" si="13"/>
        <v>0.263745295435726</v>
      </c>
      <c r="AQ64" s="356">
        <f t="shared" si="4"/>
        <v>6.2587365288361667</v>
      </c>
      <c r="AR64" s="356">
        <f t="shared" si="16"/>
        <v>5.6756756756756772</v>
      </c>
      <c r="AS64" s="356">
        <f t="shared" si="16"/>
        <v>4.9532022294668252</v>
      </c>
      <c r="AT64" s="356">
        <f t="shared" si="7"/>
        <v>3.1506595600189371</v>
      </c>
    </row>
    <row r="65" spans="15:46">
      <c r="O65" s="350">
        <v>36540</v>
      </c>
      <c r="P65" s="351">
        <v>130.9</v>
      </c>
      <c r="Q65" s="351">
        <v>15.5</v>
      </c>
      <c r="R65" s="351">
        <v>28</v>
      </c>
      <c r="S65" s="351">
        <v>53</v>
      </c>
      <c r="T65" s="353">
        <f t="shared" ca="1" si="0"/>
        <v>2007</v>
      </c>
      <c r="U65" s="354">
        <f t="shared" si="3"/>
        <v>39172</v>
      </c>
      <c r="V65" s="348">
        <v>22929</v>
      </c>
      <c r="W65" s="348">
        <v>7296</v>
      </c>
      <c r="X65" s="348">
        <v>14603</v>
      </c>
      <c r="Y65" s="348">
        <v>1411</v>
      </c>
      <c r="Z65" s="348">
        <v>1946</v>
      </c>
      <c r="AA65" s="348">
        <v>52388</v>
      </c>
      <c r="AB65" s="344">
        <f t="shared" si="1"/>
        <v>41471</v>
      </c>
      <c r="AC65" s="344">
        <f t="shared" si="2"/>
        <v>11246</v>
      </c>
      <c r="AD65" s="352"/>
      <c r="AE65" s="356">
        <f t="shared" si="8"/>
        <v>85.533333333333346</v>
      </c>
      <c r="AF65" s="356">
        <f t="shared" si="5"/>
        <v>-4.2</v>
      </c>
      <c r="AG65" s="356">
        <f t="shared" si="5"/>
        <v>18.666666666666668</v>
      </c>
      <c r="AH65" s="356">
        <f t="shared" si="5"/>
        <v>24.666666666666668</v>
      </c>
      <c r="AI65" s="356">
        <f t="shared" si="15"/>
        <v>-0.1022756722074888</v>
      </c>
      <c r="AJ65" s="356">
        <f t="shared" si="15"/>
        <v>-5.7288489353982792E-2</v>
      </c>
      <c r="AK65" s="356">
        <f t="shared" si="15"/>
        <v>0.69028205484051353</v>
      </c>
      <c r="AL65" s="356">
        <f t="shared" si="15"/>
        <v>-2.7837810227592186E-2</v>
      </c>
      <c r="AM65" s="356">
        <f t="shared" si="10"/>
        <v>-0.1022756722074888</v>
      </c>
      <c r="AN65" s="356">
        <f t="shared" si="11"/>
        <v>4.4987182853506009E-2</v>
      </c>
      <c r="AO65" s="356">
        <f t="shared" si="12"/>
        <v>-2.7837810227592186E-2</v>
      </c>
      <c r="AP65" s="356">
        <f t="shared" si="13"/>
        <v>0.71811986506810577</v>
      </c>
      <c r="AQ65" s="356">
        <f t="shared" si="4"/>
        <v>8.7610283654302208</v>
      </c>
      <c r="AR65" s="356">
        <f t="shared" si="16"/>
        <v>8.5884108821450127</v>
      </c>
      <c r="AS65" s="356">
        <f t="shared" si="16"/>
        <v>8.2282744682898681</v>
      </c>
      <c r="AT65" s="356">
        <f t="shared" si="7"/>
        <v>8.0142677470567634</v>
      </c>
    </row>
    <row r="66" spans="15:46">
      <c r="O66" s="350">
        <v>36571</v>
      </c>
      <c r="P66" s="351">
        <v>124.6</v>
      </c>
      <c r="Q66" s="351">
        <v>13.2</v>
      </c>
      <c r="R66" s="351">
        <v>25</v>
      </c>
      <c r="S66" s="351">
        <v>49</v>
      </c>
      <c r="T66" s="353" t="str">
        <f t="shared" ca="1" si="0"/>
        <v/>
      </c>
      <c r="U66" s="354">
        <f t="shared" si="3"/>
        <v>39263</v>
      </c>
      <c r="V66" s="348">
        <v>23052</v>
      </c>
      <c r="W66" s="348">
        <v>7364</v>
      </c>
      <c r="X66" s="348">
        <v>13655</v>
      </c>
      <c r="Y66" s="348">
        <v>2151</v>
      </c>
      <c r="Z66" s="348">
        <v>1833</v>
      </c>
      <c r="AA66" s="348">
        <v>51752</v>
      </c>
      <c r="AB66" s="344">
        <f t="shared" si="1"/>
        <v>40087</v>
      </c>
      <c r="AC66" s="344">
        <f t="shared" si="2"/>
        <v>9671</v>
      </c>
      <c r="AD66" s="352"/>
      <c r="AE66" s="356">
        <f t="shared" si="8"/>
        <v>83.966666666666654</v>
      </c>
      <c r="AF66" s="356">
        <f t="shared" si="5"/>
        <v>-5.5333333333333323</v>
      </c>
      <c r="AG66" s="356">
        <f t="shared" si="5"/>
        <v>15.666666666666666</v>
      </c>
      <c r="AH66" s="356">
        <f t="shared" si="5"/>
        <v>23.666666666666668</v>
      </c>
      <c r="AI66" s="356">
        <f t="shared" si="15"/>
        <v>-0.16875410678343414</v>
      </c>
      <c r="AJ66" s="356">
        <f t="shared" si="15"/>
        <v>-0.15366644012399405</v>
      </c>
      <c r="AK66" s="356">
        <f t="shared" si="15"/>
        <v>0.36257239244148171</v>
      </c>
      <c r="AL66" s="356">
        <f t="shared" si="15"/>
        <v>-7.889661886709759E-2</v>
      </c>
      <c r="AM66" s="356">
        <f t="shared" si="10"/>
        <v>-0.16875410678343414</v>
      </c>
      <c r="AN66" s="356">
        <f t="shared" si="11"/>
        <v>1.5087666659440085E-2</v>
      </c>
      <c r="AO66" s="356">
        <f t="shared" si="12"/>
        <v>-7.889661886709759E-2</v>
      </c>
      <c r="AP66" s="356">
        <f t="shared" si="13"/>
        <v>0.4414690113085793</v>
      </c>
      <c r="AQ66" s="356">
        <f t="shared" si="4"/>
        <v>6.3676633444075321</v>
      </c>
      <c r="AR66" s="356">
        <f t="shared" si="16"/>
        <v>5.7146624472573819</v>
      </c>
      <c r="AS66" s="356">
        <f t="shared" si="16"/>
        <v>3.1133383089881619</v>
      </c>
      <c r="AT66" s="356">
        <f t="shared" si="7"/>
        <v>5.9016125071621417</v>
      </c>
    </row>
    <row r="67" spans="15:46">
      <c r="O67" s="350">
        <v>36600</v>
      </c>
      <c r="P67" s="351">
        <v>125.5</v>
      </c>
      <c r="Q67" s="351">
        <v>12.1</v>
      </c>
      <c r="R67" s="351">
        <v>27</v>
      </c>
      <c r="S67" s="351">
        <v>53</v>
      </c>
      <c r="T67" s="353" t="str">
        <f t="shared" ca="1" si="0"/>
        <v/>
      </c>
      <c r="U67" s="354">
        <f t="shared" si="3"/>
        <v>39355</v>
      </c>
      <c r="V67" s="348">
        <v>23266</v>
      </c>
      <c r="W67" s="348">
        <v>7570</v>
      </c>
      <c r="X67" s="348">
        <v>12363</v>
      </c>
      <c r="Y67" s="348">
        <v>923</v>
      </c>
      <c r="Z67" s="348">
        <v>1792</v>
      </c>
      <c r="AA67" s="348">
        <v>50470</v>
      </c>
      <c r="AB67" s="344">
        <f t="shared" si="1"/>
        <v>40484</v>
      </c>
      <c r="AC67" s="344">
        <f t="shared" si="2"/>
        <v>9648</v>
      </c>
      <c r="AD67" s="352"/>
      <c r="AE67" s="356">
        <f t="shared" si="8"/>
        <v>73.666666666666671</v>
      </c>
      <c r="AF67" s="356">
        <f t="shared" si="5"/>
        <v>-4.5</v>
      </c>
      <c r="AG67" s="356">
        <f t="shared" si="5"/>
        <v>14</v>
      </c>
      <c r="AH67" s="356">
        <f t="shared" si="5"/>
        <v>22.333333333333332</v>
      </c>
      <c r="AI67" s="356">
        <f t="shared" si="15"/>
        <v>-0.60581445325081185</v>
      </c>
      <c r="AJ67" s="356">
        <f t="shared" si="15"/>
        <v>-7.8973528277235333E-2</v>
      </c>
      <c r="AK67" s="356">
        <f t="shared" si="15"/>
        <v>0.18051146888646422</v>
      </c>
      <c r="AL67" s="356">
        <f t="shared" si="15"/>
        <v>-0.14697503038643825</v>
      </c>
      <c r="AM67" s="356">
        <f t="shared" si="10"/>
        <v>-0.60581445325081185</v>
      </c>
      <c r="AN67" s="356">
        <f t="shared" si="11"/>
        <v>0.52684092497357649</v>
      </c>
      <c r="AO67" s="356">
        <f t="shared" si="12"/>
        <v>-0.14697503038643825</v>
      </c>
      <c r="AP67" s="356">
        <f t="shared" si="13"/>
        <v>0.32748649927290246</v>
      </c>
      <c r="AQ67" s="356">
        <f t="shared" si="4"/>
        <v>6.4756761704269934</v>
      </c>
      <c r="AR67" s="356">
        <f t="shared" si="16"/>
        <v>3.6005834634183884</v>
      </c>
      <c r="AS67" s="356">
        <f t="shared" si="16"/>
        <v>-4.2952088086499316</v>
      </c>
      <c r="AT67" s="356">
        <f t="shared" si="7"/>
        <v>2.3337861676027529</v>
      </c>
    </row>
    <row r="68" spans="15:46">
      <c r="O68" s="350">
        <v>36631</v>
      </c>
      <c r="P68" s="351">
        <v>130.80000000000001</v>
      </c>
      <c r="Q68" s="351">
        <v>15.1</v>
      </c>
      <c r="R68" s="351">
        <v>23</v>
      </c>
      <c r="S68" s="351">
        <v>49</v>
      </c>
      <c r="T68" s="353" t="str">
        <f t="shared" ca="1" si="0"/>
        <v/>
      </c>
      <c r="U68" s="354">
        <f t="shared" si="3"/>
        <v>39447</v>
      </c>
      <c r="V68" s="348">
        <v>24850</v>
      </c>
      <c r="W68" s="348">
        <v>7824</v>
      </c>
      <c r="X68" s="348">
        <v>12199</v>
      </c>
      <c r="Y68" s="348">
        <v>285</v>
      </c>
      <c r="Z68" s="348">
        <v>2393</v>
      </c>
      <c r="AA68" s="348">
        <v>52680</v>
      </c>
      <c r="AB68" s="344">
        <f t="shared" si="1"/>
        <v>42195</v>
      </c>
      <c r="AC68" s="344">
        <f t="shared" si="2"/>
        <v>9521</v>
      </c>
      <c r="AD68" s="352"/>
      <c r="AE68" s="356">
        <f t="shared" si="8"/>
        <v>65.866666666666674</v>
      </c>
      <c r="AF68" s="356">
        <f t="shared" si="5"/>
        <v>-9.1</v>
      </c>
      <c r="AG68" s="356">
        <f t="shared" si="5"/>
        <v>14.333333333333334</v>
      </c>
      <c r="AH68" s="356">
        <f t="shared" si="5"/>
        <v>27.333333333333332</v>
      </c>
      <c r="AI68" s="356">
        <f t="shared" si="15"/>
        <v>-0.93679219135232172</v>
      </c>
      <c r="AJ68" s="356">
        <f t="shared" si="15"/>
        <v>-0.41147745843377448</v>
      </c>
      <c r="AK68" s="356">
        <f t="shared" si="15"/>
        <v>0.21692365359746779</v>
      </c>
      <c r="AL68" s="356">
        <f t="shared" si="15"/>
        <v>0.10831901281108876</v>
      </c>
      <c r="AM68" s="356">
        <f t="shared" si="10"/>
        <v>-0.93679219135232172</v>
      </c>
      <c r="AN68" s="356">
        <f t="shared" si="11"/>
        <v>0.52531473291854724</v>
      </c>
      <c r="AO68" s="356">
        <f t="shared" si="12"/>
        <v>0.10831901281108876</v>
      </c>
      <c r="AP68" s="356">
        <f t="shared" si="13"/>
        <v>0.10860464078637903</v>
      </c>
      <c r="AQ68" s="356">
        <f t="shared" si="4"/>
        <v>5.4530023339698772</v>
      </c>
      <c r="AR68" s="356">
        <f t="shared" si="16"/>
        <v>2.7767628790646768</v>
      </c>
      <c r="AS68" s="356">
        <f t="shared" si="16"/>
        <v>-4.5991983967935965</v>
      </c>
      <c r="AT68" s="356">
        <f t="shared" si="7"/>
        <v>5.0993536030644009</v>
      </c>
    </row>
    <row r="69" spans="15:46">
      <c r="O69" s="350">
        <v>36661</v>
      </c>
      <c r="P69" s="351">
        <v>124.1</v>
      </c>
      <c r="Q69" s="351">
        <v>12.8</v>
      </c>
      <c r="R69" s="351">
        <v>23</v>
      </c>
      <c r="S69" s="351">
        <v>45</v>
      </c>
      <c r="T69" s="353" t="str">
        <f>" "</f>
        <v xml:space="preserve"> </v>
      </c>
      <c r="U69" s="354">
        <f t="shared" si="3"/>
        <v>39538</v>
      </c>
      <c r="V69" s="348">
        <v>23846</v>
      </c>
      <c r="W69" s="348">
        <v>7429</v>
      </c>
      <c r="X69" s="348">
        <v>14206</v>
      </c>
      <c r="Y69" s="348">
        <v>1729</v>
      </c>
      <c r="Z69" s="348">
        <v>2005</v>
      </c>
      <c r="AA69" s="348">
        <v>50985</v>
      </c>
      <c r="AB69" s="344">
        <f t="shared" si="1"/>
        <v>41747</v>
      </c>
      <c r="AC69" s="344">
        <f t="shared" si="2"/>
        <v>10472</v>
      </c>
      <c r="AD69" s="352"/>
      <c r="AE69" s="356">
        <f t="shared" si="8"/>
        <v>64.600000000000009</v>
      </c>
      <c r="AF69" s="356">
        <f t="shared" si="5"/>
        <v>-12.866666666666667</v>
      </c>
      <c r="AG69" s="356">
        <f t="shared" si="5"/>
        <v>12.666666666666666</v>
      </c>
      <c r="AH69" s="356">
        <f t="shared" si="5"/>
        <v>10.333333333333334</v>
      </c>
      <c r="AI69" s="356">
        <f t="shared" si="15"/>
        <v>-0.99054071292436174</v>
      </c>
      <c r="AJ69" s="356">
        <f t="shared" si="15"/>
        <v>-0.6837451693590566</v>
      </c>
      <c r="AK69" s="356">
        <f t="shared" si="15"/>
        <v>3.4862730042450066E-2</v>
      </c>
      <c r="AL69" s="356">
        <f t="shared" si="15"/>
        <v>-0.75968073406050296</v>
      </c>
      <c r="AM69" s="356">
        <f t="shared" si="10"/>
        <v>-0.99054071292436174</v>
      </c>
      <c r="AN69" s="356">
        <f t="shared" si="11"/>
        <v>0.30679554356530514</v>
      </c>
      <c r="AO69" s="356">
        <f t="shared" si="12"/>
        <v>-0.75968073406050296</v>
      </c>
      <c r="AP69" s="356">
        <f t="shared" si="13"/>
        <v>0.79454346410295307</v>
      </c>
      <c r="AQ69" s="356">
        <f t="shared" si="4"/>
        <v>3.9993021937284539</v>
      </c>
      <c r="AR69" s="356">
        <f t="shared" si="16"/>
        <v>0.66552530684091948</v>
      </c>
      <c r="AS69" s="356">
        <f t="shared" si="16"/>
        <v>-6.8824470922994863</v>
      </c>
      <c r="AT69" s="356">
        <f t="shared" si="7"/>
        <v>-2.6780942200503972</v>
      </c>
    </row>
    <row r="70" spans="15:46">
      <c r="O70" s="350">
        <v>36692</v>
      </c>
      <c r="P70" s="351">
        <v>118.2</v>
      </c>
      <c r="Q70" s="351">
        <v>12.2</v>
      </c>
      <c r="R70" s="351">
        <v>25</v>
      </c>
      <c r="S70" s="351">
        <v>43</v>
      </c>
      <c r="T70" s="353" t="str">
        <f t="shared" ca="1" si="0"/>
        <v/>
      </c>
      <c r="U70" s="354">
        <f t="shared" si="3"/>
        <v>39629</v>
      </c>
      <c r="V70" s="348">
        <v>23071</v>
      </c>
      <c r="W70" s="348">
        <v>7507</v>
      </c>
      <c r="X70" s="348">
        <v>11568</v>
      </c>
      <c r="Y70" s="348">
        <v>826</v>
      </c>
      <c r="Z70" s="348">
        <v>1748</v>
      </c>
      <c r="AA70" s="348">
        <v>49938</v>
      </c>
      <c r="AB70" s="344">
        <f t="shared" si="1"/>
        <v>39572</v>
      </c>
      <c r="AC70" s="344">
        <f t="shared" si="2"/>
        <v>8994</v>
      </c>
      <c r="AD70" s="352"/>
      <c r="AE70" s="356">
        <f t="shared" si="8"/>
        <v>49</v>
      </c>
      <c r="AF70" s="356">
        <f t="shared" si="5"/>
        <v>-15</v>
      </c>
      <c r="AG70" s="356">
        <f t="shared" si="5"/>
        <v>8</v>
      </c>
      <c r="AH70" s="356">
        <f t="shared" si="5"/>
        <v>1.3333333333333333</v>
      </c>
      <c r="AI70" s="356">
        <f t="shared" si="15"/>
        <v>-1.6524961891273819</v>
      </c>
      <c r="AJ70" s="356">
        <f t="shared" si="15"/>
        <v>-0.83794989059107461</v>
      </c>
      <c r="AK70" s="356">
        <f t="shared" si="15"/>
        <v>-0.47490785591159912</v>
      </c>
      <c r="AL70" s="356">
        <f t="shared" si="15"/>
        <v>-1.2192100118160516</v>
      </c>
      <c r="AM70" s="356">
        <f t="shared" si="10"/>
        <v>-1.6524961891273819</v>
      </c>
      <c r="AN70" s="356">
        <f t="shared" si="11"/>
        <v>0.81454629853630733</v>
      </c>
      <c r="AO70" s="356">
        <f t="shared" si="12"/>
        <v>-1.2192100118160516</v>
      </c>
      <c r="AP70" s="356">
        <f t="shared" si="13"/>
        <v>0.74430215590445248</v>
      </c>
      <c r="AQ70" s="356">
        <f t="shared" si="4"/>
        <v>8.2422349470760992E-2</v>
      </c>
      <c r="AR70" s="356">
        <f t="shared" ref="AR70:AS73" si="17">AB70/AB66*100-100</f>
        <v>-1.2847057649612168</v>
      </c>
      <c r="AS70" s="356">
        <f t="shared" si="17"/>
        <v>-7.0003102057698214</v>
      </c>
      <c r="AT70" s="356">
        <f t="shared" si="7"/>
        <v>-3.5051785438243996</v>
      </c>
    </row>
    <row r="71" spans="15:46">
      <c r="O71" s="350">
        <v>36722</v>
      </c>
      <c r="P71" s="351">
        <v>119.6</v>
      </c>
      <c r="Q71" s="351">
        <v>12.4</v>
      </c>
      <c r="R71" s="351">
        <v>27</v>
      </c>
      <c r="S71" s="351">
        <v>44</v>
      </c>
      <c r="T71" s="353" t="str">
        <f t="shared" ca="1" si="0"/>
        <v/>
      </c>
      <c r="U71" s="354">
        <f t="shared" si="3"/>
        <v>39721</v>
      </c>
      <c r="V71" s="348">
        <v>23212</v>
      </c>
      <c r="W71" s="348">
        <v>7514</v>
      </c>
      <c r="X71" s="348">
        <v>10800</v>
      </c>
      <c r="Y71" s="348">
        <v>148</v>
      </c>
      <c r="Z71" s="348">
        <v>1812</v>
      </c>
      <c r="AA71" s="348">
        <v>49870</v>
      </c>
      <c r="AB71" s="344">
        <f t="shared" si="1"/>
        <v>39566</v>
      </c>
      <c r="AC71" s="344">
        <f t="shared" si="2"/>
        <v>8840</v>
      </c>
      <c r="AD71" s="352"/>
      <c r="AE71" s="356">
        <f t="shared" si="8"/>
        <v>42.666666666666664</v>
      </c>
      <c r="AF71" s="356">
        <f t="shared" si="5"/>
        <v>-17.766666666666669</v>
      </c>
      <c r="AG71" s="356">
        <f t="shared" si="5"/>
        <v>3</v>
      </c>
      <c r="AH71" s="356">
        <f t="shared" si="5"/>
        <v>-7</v>
      </c>
      <c r="AI71" s="356">
        <f t="shared" si="15"/>
        <v>-1.9212387969875824</v>
      </c>
      <c r="AJ71" s="356">
        <f t="shared" si="15"/>
        <v>-1.0379341384388483</v>
      </c>
      <c r="AK71" s="356">
        <f t="shared" si="15"/>
        <v>-1.0210906265766519</v>
      </c>
      <c r="AL71" s="356">
        <f t="shared" si="15"/>
        <v>-1.6447000838119299</v>
      </c>
      <c r="AM71" s="356">
        <f t="shared" si="10"/>
        <v>-1.9212387969875824</v>
      </c>
      <c r="AN71" s="356">
        <f t="shared" si="11"/>
        <v>0.88330465854873408</v>
      </c>
      <c r="AO71" s="356">
        <f t="shared" si="12"/>
        <v>-1.6447000838119299</v>
      </c>
      <c r="AP71" s="356">
        <f t="shared" si="13"/>
        <v>0.62360945723527794</v>
      </c>
      <c r="AQ71" s="356">
        <f t="shared" si="4"/>
        <v>-0.23209834092668302</v>
      </c>
      <c r="AR71" s="356">
        <f t="shared" si="17"/>
        <v>-2.2675624938247267</v>
      </c>
      <c r="AS71" s="356">
        <f t="shared" si="17"/>
        <v>-8.3747927031509164</v>
      </c>
      <c r="AT71" s="356">
        <f t="shared" si="7"/>
        <v>-1.1888250445809376</v>
      </c>
    </row>
    <row r="72" spans="15:46">
      <c r="O72" s="350">
        <v>36753</v>
      </c>
      <c r="P72" s="351">
        <v>123.9</v>
      </c>
      <c r="Q72" s="351">
        <v>14.1</v>
      </c>
      <c r="R72" s="351">
        <v>22</v>
      </c>
      <c r="S72" s="351">
        <v>43</v>
      </c>
      <c r="T72" s="353" t="str">
        <f t="shared" ca="1" si="0"/>
        <v/>
      </c>
      <c r="U72" s="354">
        <f t="shared" si="3"/>
        <v>39813</v>
      </c>
      <c r="V72" s="348">
        <v>24435</v>
      </c>
      <c r="W72" s="348">
        <v>7836</v>
      </c>
      <c r="X72" s="348">
        <v>10097</v>
      </c>
      <c r="Y72" s="348">
        <v>589</v>
      </c>
      <c r="Z72" s="348">
        <v>1962</v>
      </c>
      <c r="AA72" s="348">
        <v>47210</v>
      </c>
      <c r="AB72" s="344">
        <f t="shared" si="1"/>
        <v>39817</v>
      </c>
      <c r="AC72" s="344">
        <f t="shared" si="2"/>
        <v>7546</v>
      </c>
      <c r="AD72" s="352"/>
      <c r="AE72" s="356">
        <f t="shared" si="8"/>
        <v>45.666666666666664</v>
      </c>
      <c r="AF72" s="356">
        <f t="shared" si="5"/>
        <v>-25.900000000000002</v>
      </c>
      <c r="AG72" s="356">
        <f t="shared" si="5"/>
        <v>-9.6666666666666661</v>
      </c>
      <c r="AH72" s="356">
        <f t="shared" si="5"/>
        <v>-23.666666666666668</v>
      </c>
      <c r="AI72" s="356">
        <f t="shared" si="15"/>
        <v>-1.7939396669485401</v>
      </c>
      <c r="AJ72" s="356">
        <f t="shared" si="15"/>
        <v>-1.6258396381359175</v>
      </c>
      <c r="AK72" s="356">
        <f t="shared" si="15"/>
        <v>-2.4047536455947855</v>
      </c>
      <c r="AL72" s="356">
        <f t="shared" si="15"/>
        <v>-2.4956802278036863</v>
      </c>
      <c r="AM72" s="356">
        <f t="shared" si="10"/>
        <v>-1.7939396669485401</v>
      </c>
      <c r="AN72" s="356">
        <f t="shared" si="11"/>
        <v>0.16810002881262265</v>
      </c>
      <c r="AO72" s="356">
        <f t="shared" si="12"/>
        <v>-2.4956802278036863</v>
      </c>
      <c r="AP72" s="356">
        <f t="shared" si="13"/>
        <v>9.0926582208900708E-2</v>
      </c>
      <c r="AQ72" s="356">
        <f t="shared" si="4"/>
        <v>-1.6700201207243452</v>
      </c>
      <c r="AR72" s="356">
        <f t="shared" si="17"/>
        <v>-5.6357388316151287</v>
      </c>
      <c r="AS72" s="356">
        <f t="shared" si="17"/>
        <v>-20.743619367713478</v>
      </c>
      <c r="AT72" s="356">
        <f t="shared" si="7"/>
        <v>-10.383447228549741</v>
      </c>
    </row>
    <row r="73" spans="15:46">
      <c r="O73" s="350">
        <v>36784</v>
      </c>
      <c r="P73" s="351">
        <v>113.8</v>
      </c>
      <c r="Q73" s="351">
        <v>8.6</v>
      </c>
      <c r="R73" s="351">
        <v>26</v>
      </c>
      <c r="S73" s="351">
        <v>48</v>
      </c>
      <c r="T73" s="353">
        <f t="shared" ca="1" si="0"/>
        <v>2009</v>
      </c>
      <c r="U73" s="354">
        <f t="shared" si="3"/>
        <v>39903</v>
      </c>
      <c r="V73" s="348">
        <v>22445</v>
      </c>
      <c r="W73" s="348">
        <v>7671</v>
      </c>
      <c r="X73" s="348">
        <v>10394</v>
      </c>
      <c r="Y73" s="348">
        <v>1602</v>
      </c>
      <c r="Z73" s="348">
        <v>2027</v>
      </c>
      <c r="AA73" s="348">
        <v>47331</v>
      </c>
      <c r="AB73" s="344">
        <f t="shared" si="1"/>
        <v>36881</v>
      </c>
      <c r="AC73" s="344">
        <f t="shared" si="2"/>
        <v>6765</v>
      </c>
      <c r="AD73" s="352"/>
      <c r="AE73" s="356">
        <f t="shared" si="8"/>
        <v>45.966666666666669</v>
      </c>
      <c r="AF73" s="356">
        <f t="shared" si="5"/>
        <v>-30.733333333333334</v>
      </c>
      <c r="AG73" s="356">
        <f t="shared" si="5"/>
        <v>-20.666666666666668</v>
      </c>
      <c r="AH73" s="356">
        <f t="shared" si="5"/>
        <v>-28.333333333333332</v>
      </c>
      <c r="AI73" s="356">
        <f t="shared" si="15"/>
        <v>-1.7812097539446357</v>
      </c>
      <c r="AJ73" s="356">
        <f t="shared" si="15"/>
        <v>-1.9752097096772085</v>
      </c>
      <c r="AK73" s="356">
        <f t="shared" si="15"/>
        <v>-3.6063557410579015</v>
      </c>
      <c r="AL73" s="356">
        <f t="shared" si="15"/>
        <v>-2.7339546681213784</v>
      </c>
      <c r="AM73" s="356">
        <f t="shared" si="10"/>
        <v>-1.9752097096772085</v>
      </c>
      <c r="AN73" s="356">
        <f t="shared" si="11"/>
        <v>0.19399995573257289</v>
      </c>
      <c r="AO73" s="356">
        <f t="shared" si="12"/>
        <v>-3.6063557410579015</v>
      </c>
      <c r="AP73" s="356">
        <f t="shared" si="13"/>
        <v>0.87240107293652303</v>
      </c>
      <c r="AQ73" s="356">
        <f t="shared" si="4"/>
        <v>-5.8751991948335132</v>
      </c>
      <c r="AR73" s="356">
        <f>AB73/AB69*100-100</f>
        <v>-11.655927372026724</v>
      </c>
      <c r="AS73" s="356">
        <f t="shared" si="17"/>
        <v>-35.399159663865547</v>
      </c>
      <c r="AT73" s="356">
        <f t="shared" si="7"/>
        <v>-7.1668137687555173</v>
      </c>
    </row>
    <row r="74" spans="15:46">
      <c r="O74" s="350">
        <v>36814</v>
      </c>
      <c r="P74" s="351">
        <v>114.8</v>
      </c>
      <c r="Q74" s="351">
        <v>8.8000000000000007</v>
      </c>
      <c r="R74" s="351">
        <v>13</v>
      </c>
      <c r="S74" s="351">
        <v>50</v>
      </c>
      <c r="T74" s="353" t="str">
        <f t="shared" ca="1" si="0"/>
        <v/>
      </c>
      <c r="U74" s="354">
        <f t="shared" si="3"/>
        <v>39994</v>
      </c>
      <c r="V74" s="348">
        <v>22123</v>
      </c>
      <c r="W74" s="348">
        <v>7107</v>
      </c>
      <c r="X74" s="348">
        <v>10135</v>
      </c>
      <c r="Y74" s="348">
        <v>2094</v>
      </c>
      <c r="Z74" s="348">
        <v>2108</v>
      </c>
      <c r="AA74" s="348">
        <v>47481</v>
      </c>
      <c r="AB74" s="344">
        <f t="shared" si="1"/>
        <v>35163</v>
      </c>
      <c r="AC74" s="344">
        <f t="shared" si="2"/>
        <v>5933</v>
      </c>
      <c r="AD74" s="352"/>
      <c r="AE74" s="356">
        <f t="shared" si="8"/>
        <v>48.566666666666663</v>
      </c>
      <c r="AF74" s="356">
        <f t="shared" si="5"/>
        <v>-31.533333333333331</v>
      </c>
      <c r="AG74" s="356">
        <f t="shared" si="5"/>
        <v>-22</v>
      </c>
      <c r="AH74" s="356">
        <f t="shared" si="5"/>
        <v>-20.666666666666668</v>
      </c>
      <c r="AI74" s="356">
        <f t="shared" si="15"/>
        <v>-1.6708838412441327</v>
      </c>
      <c r="AJ74" s="356">
        <f t="shared" si="15"/>
        <v>-2.0330364801392151</v>
      </c>
      <c r="AK74" s="356">
        <f t="shared" si="15"/>
        <v>-3.7520044799019159</v>
      </c>
      <c r="AL74" s="356">
        <f t="shared" si="15"/>
        <v>-2.34250380188517</v>
      </c>
      <c r="AM74" s="356">
        <f t="shared" si="10"/>
        <v>-2.0330364801392151</v>
      </c>
      <c r="AN74" s="356">
        <f t="shared" si="11"/>
        <v>0.36215263889508242</v>
      </c>
      <c r="AO74" s="356">
        <f t="shared" si="12"/>
        <v>-3.7520044799019159</v>
      </c>
      <c r="AP74" s="356">
        <f t="shared" si="13"/>
        <v>1.4095006780167458</v>
      </c>
      <c r="AQ74" s="356">
        <f t="shared" si="4"/>
        <v>-4.1090546573620514</v>
      </c>
      <c r="AR74" s="356">
        <f t="shared" ref="AR74:AS89" si="18">AB74/AB70*100-100</f>
        <v>-11.141716365106646</v>
      </c>
      <c r="AS74" s="356">
        <f t="shared" si="18"/>
        <v>-34.033800311318657</v>
      </c>
      <c r="AT74" s="356">
        <f t="shared" si="7"/>
        <v>-4.9201009251471817</v>
      </c>
    </row>
    <row r="75" spans="15:46">
      <c r="O75" s="350">
        <v>36845</v>
      </c>
      <c r="P75" s="351">
        <v>110.3</v>
      </c>
      <c r="Q75" s="351">
        <v>7</v>
      </c>
      <c r="R75" s="351">
        <v>13</v>
      </c>
      <c r="S75" s="351">
        <v>50</v>
      </c>
      <c r="T75" s="353" t="str">
        <f t="shared" ca="1" si="0"/>
        <v/>
      </c>
      <c r="U75" s="354">
        <f t="shared" si="3"/>
        <v>40086</v>
      </c>
      <c r="V75" s="348">
        <v>22104</v>
      </c>
      <c r="W75" s="348">
        <v>7105</v>
      </c>
      <c r="X75" s="348">
        <v>8747</v>
      </c>
      <c r="Y75" s="348">
        <v>1297</v>
      </c>
      <c r="Z75" s="348">
        <v>1713</v>
      </c>
      <c r="AA75" s="348">
        <v>47227</v>
      </c>
      <c r="AB75" s="344">
        <f t="shared" si="1"/>
        <v>34946</v>
      </c>
      <c r="AC75" s="344">
        <f t="shared" si="2"/>
        <v>5737</v>
      </c>
      <c r="AD75" s="352"/>
      <c r="AE75" s="356">
        <f t="shared" si="8"/>
        <v>49.266666666666673</v>
      </c>
      <c r="AF75" s="356">
        <f t="shared" si="5"/>
        <v>-30.400000000000002</v>
      </c>
      <c r="AG75" s="356">
        <f t="shared" si="5"/>
        <v>-13</v>
      </c>
      <c r="AH75" s="356">
        <f t="shared" si="5"/>
        <v>-11.333333333333334</v>
      </c>
      <c r="AI75" s="356">
        <f t="shared" si="15"/>
        <v>-1.6411807109016889</v>
      </c>
      <c r="AJ75" s="356">
        <f t="shared" si="15"/>
        <v>-1.9511152219847059</v>
      </c>
      <c r="AK75" s="356">
        <f t="shared" si="15"/>
        <v>-2.7688754927048209</v>
      </c>
      <c r="AL75" s="356">
        <f t="shared" si="15"/>
        <v>-1.8659549212497868</v>
      </c>
      <c r="AM75" s="356">
        <f t="shared" si="10"/>
        <v>-1.9511152219847059</v>
      </c>
      <c r="AN75" s="356">
        <f t="shared" si="11"/>
        <v>0.30993451108301695</v>
      </c>
      <c r="AO75" s="356">
        <f t="shared" si="12"/>
        <v>-2.7688754927048209</v>
      </c>
      <c r="AP75" s="356">
        <f t="shared" si="13"/>
        <v>0.90292057145503413</v>
      </c>
      <c r="AQ75" s="356">
        <f t="shared" si="4"/>
        <v>-4.7733930725486857</v>
      </c>
      <c r="AR75" s="356">
        <f t="shared" si="18"/>
        <v>-11.676692109386849</v>
      </c>
      <c r="AS75" s="356">
        <f t="shared" si="18"/>
        <v>-35.101809954751133</v>
      </c>
      <c r="AT75" s="356">
        <f t="shared" si="7"/>
        <v>-5.2997794265089198</v>
      </c>
    </row>
    <row r="76" spans="15:46">
      <c r="O76" s="350">
        <v>36875</v>
      </c>
      <c r="P76" s="351">
        <v>115.7</v>
      </c>
      <c r="Q76" s="351">
        <v>11.4</v>
      </c>
      <c r="R76" s="351">
        <v>18</v>
      </c>
      <c r="S76" s="351">
        <v>41</v>
      </c>
      <c r="T76" s="353" t="str">
        <f t="shared" ca="1" si="0"/>
        <v/>
      </c>
      <c r="U76" s="354">
        <f t="shared" si="3"/>
        <v>40178</v>
      </c>
      <c r="V76" s="348">
        <v>23464</v>
      </c>
      <c r="W76" s="348">
        <v>7351</v>
      </c>
      <c r="X76" s="348">
        <v>9531</v>
      </c>
      <c r="Y76" s="348">
        <v>1119</v>
      </c>
      <c r="Z76" s="348">
        <v>3209</v>
      </c>
      <c r="AA76" s="348">
        <v>45907</v>
      </c>
      <c r="AB76" s="344">
        <f t="shared" si="1"/>
        <v>36018</v>
      </c>
      <c r="AC76" s="344">
        <f t="shared" si="2"/>
        <v>5203</v>
      </c>
      <c r="AD76" s="352"/>
      <c r="AE76" s="356">
        <f t="shared" si="8"/>
        <v>53.70000000000001</v>
      </c>
      <c r="AF76" s="356">
        <f t="shared" si="5"/>
        <v>-27.833333333333332</v>
      </c>
      <c r="AG76" s="356">
        <f t="shared" si="5"/>
        <v>-3</v>
      </c>
      <c r="AH76" s="356">
        <f t="shared" si="5"/>
        <v>-1.3333333333333333</v>
      </c>
      <c r="AI76" s="356">
        <f t="shared" si="15"/>
        <v>-1.4530608853995486</v>
      </c>
      <c r="AJ76" s="356">
        <f t="shared" si="15"/>
        <v>-1.7655876667524337</v>
      </c>
      <c r="AK76" s="356">
        <f t="shared" si="15"/>
        <v>-1.6765099513747153</v>
      </c>
      <c r="AL76" s="356">
        <f t="shared" si="15"/>
        <v>-1.3553668348547325</v>
      </c>
      <c r="AM76" s="356">
        <f t="shared" si="10"/>
        <v>-1.7655876667524337</v>
      </c>
      <c r="AN76" s="356">
        <f t="shared" si="11"/>
        <v>0.31252678135288514</v>
      </c>
      <c r="AO76" s="356">
        <f t="shared" si="12"/>
        <v>-1.6765099513747153</v>
      </c>
      <c r="AP76" s="356">
        <f t="shared" si="13"/>
        <v>0.32114311651998273</v>
      </c>
      <c r="AQ76" s="356">
        <f t="shared" si="4"/>
        <v>-3.9738080622058476</v>
      </c>
      <c r="AR76" s="356">
        <f t="shared" si="18"/>
        <v>-9.5411507647487355</v>
      </c>
      <c r="AS76" s="356">
        <f t="shared" si="18"/>
        <v>-31.04956268221575</v>
      </c>
      <c r="AT76" s="356">
        <f t="shared" si="7"/>
        <v>-2.7600084727811947</v>
      </c>
    </row>
    <row r="77" spans="15:46">
      <c r="O77" s="350">
        <v>36906</v>
      </c>
      <c r="P77" s="351">
        <v>109.4</v>
      </c>
      <c r="Q77" s="351">
        <v>7.1</v>
      </c>
      <c r="R77" s="351">
        <v>21</v>
      </c>
      <c r="S77" s="351">
        <v>42</v>
      </c>
      <c r="T77" s="353" t="str">
        <f>" "</f>
        <v xml:space="preserve"> </v>
      </c>
      <c r="U77" s="354">
        <f t="shared" si="3"/>
        <v>40268</v>
      </c>
      <c r="V77" s="348">
        <v>22343</v>
      </c>
      <c r="W77" s="348">
        <v>6911</v>
      </c>
      <c r="X77" s="348">
        <v>8171</v>
      </c>
      <c r="Y77" s="348">
        <v>1347</v>
      </c>
      <c r="Z77" s="348">
        <v>2179</v>
      </c>
      <c r="AA77" s="348">
        <v>47286</v>
      </c>
      <c r="AB77" s="344">
        <f t="shared" si="1"/>
        <v>33899</v>
      </c>
      <c r="AC77" s="344">
        <f t="shared" si="2"/>
        <v>4645</v>
      </c>
      <c r="AD77" s="352"/>
      <c r="AE77" s="356">
        <f t="shared" si="8"/>
        <v>61.966666666666669</v>
      </c>
      <c r="AF77" s="356">
        <f t="shared" si="5"/>
        <v>-23.766666666666666</v>
      </c>
      <c r="AG77" s="356">
        <f t="shared" si="5"/>
        <v>5.333333333333333</v>
      </c>
      <c r="AH77" s="356">
        <f t="shared" si="5"/>
        <v>8.6666666666666661</v>
      </c>
      <c r="AI77" s="356">
        <f t="shared" si="15"/>
        <v>-1.1022810604030768</v>
      </c>
      <c r="AJ77" s="356">
        <f t="shared" si="15"/>
        <v>-1.4716349169038991</v>
      </c>
      <c r="AK77" s="356">
        <f t="shared" si="15"/>
        <v>-0.76620533359962728</v>
      </c>
      <c r="AL77" s="356">
        <f t="shared" si="15"/>
        <v>-0.84477874845967871</v>
      </c>
      <c r="AM77" s="356">
        <f t="shared" si="10"/>
        <v>-1.4716349169038991</v>
      </c>
      <c r="AN77" s="356">
        <f t="shared" si="11"/>
        <v>0.36935385650082231</v>
      </c>
      <c r="AO77" s="356">
        <f t="shared" si="12"/>
        <v>-0.84477874845967871</v>
      </c>
      <c r="AP77" s="356">
        <f t="shared" si="13"/>
        <v>7.8573414860051427E-2</v>
      </c>
      <c r="AQ77" s="356">
        <f t="shared" si="4"/>
        <v>-0.45444419692582017</v>
      </c>
      <c r="AR77" s="356">
        <f t="shared" si="18"/>
        <v>-8.0854640600851297</v>
      </c>
      <c r="AS77" s="356">
        <f t="shared" si="18"/>
        <v>-31.337767923133768</v>
      </c>
      <c r="AT77" s="356">
        <f t="shared" si="7"/>
        <v>-9.507510933637775E-2</v>
      </c>
    </row>
    <row r="78" spans="15:46">
      <c r="O78" s="350">
        <v>36937</v>
      </c>
      <c r="P78" s="351">
        <v>110.6</v>
      </c>
      <c r="Q78" s="351">
        <v>10.5</v>
      </c>
      <c r="R78" s="351">
        <v>18</v>
      </c>
      <c r="S78" s="351">
        <v>39</v>
      </c>
      <c r="T78" s="353" t="str">
        <f t="shared" ca="1" si="0"/>
        <v/>
      </c>
      <c r="U78" s="354">
        <f t="shared" si="3"/>
        <v>40359</v>
      </c>
      <c r="V78" s="348">
        <v>22284</v>
      </c>
      <c r="W78" s="348">
        <v>6694</v>
      </c>
      <c r="X78" s="348">
        <v>9152</v>
      </c>
      <c r="Y78" s="348">
        <v>2543</v>
      </c>
      <c r="Z78" s="348">
        <v>1979</v>
      </c>
      <c r="AA78" s="348">
        <v>47956</v>
      </c>
      <c r="AB78" s="344">
        <f t="shared" si="1"/>
        <v>33608</v>
      </c>
      <c r="AC78" s="344">
        <f t="shared" si="2"/>
        <v>4630</v>
      </c>
      <c r="AD78" s="352"/>
      <c r="AE78" s="356">
        <f t="shared" si="8"/>
        <v>66.266666666666666</v>
      </c>
      <c r="AF78" s="356">
        <f t="shared" si="5"/>
        <v>-20.399999999999999</v>
      </c>
      <c r="AG78" s="356">
        <f t="shared" si="5"/>
        <v>13.333333333333334</v>
      </c>
      <c r="AH78" s="356">
        <f t="shared" si="5"/>
        <v>18</v>
      </c>
      <c r="AI78" s="356">
        <f t="shared" si="15"/>
        <v>-0.9198189740137831</v>
      </c>
      <c r="AJ78" s="356">
        <f t="shared" si="15"/>
        <v>-1.2282805912096204</v>
      </c>
      <c r="AK78" s="356">
        <f t="shared" si="15"/>
        <v>0.10768709946445723</v>
      </c>
      <c r="AL78" s="356">
        <f t="shared" si="15"/>
        <v>-0.3682298678242949</v>
      </c>
      <c r="AM78" s="356">
        <f t="shared" si="10"/>
        <v>-1.2282805912096204</v>
      </c>
      <c r="AN78" s="356">
        <f t="shared" si="11"/>
        <v>0.30846161719583731</v>
      </c>
      <c r="AO78" s="356">
        <f t="shared" si="12"/>
        <v>-0.3682298678242949</v>
      </c>
      <c r="AP78" s="356">
        <f t="shared" si="13"/>
        <v>0.4759169672887521</v>
      </c>
      <c r="AQ78" s="356">
        <f t="shared" si="4"/>
        <v>0.72774940107581187</v>
      </c>
      <c r="AR78" s="356">
        <f t="shared" si="18"/>
        <v>-4.4222620368000491</v>
      </c>
      <c r="AS78" s="356">
        <f t="shared" si="18"/>
        <v>-21.961907972357992</v>
      </c>
      <c r="AT78" s="356">
        <f t="shared" si="7"/>
        <v>1.000400160064018</v>
      </c>
    </row>
    <row r="79" spans="15:46">
      <c r="O79" s="350">
        <v>36965</v>
      </c>
      <c r="P79" s="351">
        <v>99.5</v>
      </c>
      <c r="Q79" s="351">
        <v>5.2</v>
      </c>
      <c r="R79" s="351">
        <v>21</v>
      </c>
      <c r="S79" s="351">
        <v>40</v>
      </c>
      <c r="T79" s="353" t="str">
        <f t="shared" ca="1" si="0"/>
        <v/>
      </c>
      <c r="U79" s="354">
        <f t="shared" si="3"/>
        <v>40451</v>
      </c>
      <c r="V79" s="348">
        <v>22525</v>
      </c>
      <c r="W79" s="348">
        <v>6637</v>
      </c>
      <c r="X79" s="348">
        <v>7075</v>
      </c>
      <c r="Y79" s="348">
        <v>555</v>
      </c>
      <c r="Z79" s="348">
        <v>2104</v>
      </c>
      <c r="AA79" s="348">
        <v>48832</v>
      </c>
      <c r="AB79" s="344">
        <f t="shared" si="1"/>
        <v>33578</v>
      </c>
      <c r="AC79" s="344">
        <f t="shared" si="2"/>
        <v>4416</v>
      </c>
      <c r="AD79" s="352"/>
      <c r="AE79" s="356">
        <f t="shared" si="8"/>
        <v>60</v>
      </c>
      <c r="AF79" s="356">
        <f t="shared" si="5"/>
        <v>-20.166666666666668</v>
      </c>
      <c r="AG79" s="356">
        <f t="shared" si="5"/>
        <v>11</v>
      </c>
      <c r="AH79" s="356">
        <f t="shared" si="5"/>
        <v>15.666666666666666</v>
      </c>
      <c r="AI79" s="356">
        <f t="shared" si="15"/>
        <v>-1.1857327123175603</v>
      </c>
      <c r="AJ79" s="356">
        <f t="shared" si="15"/>
        <v>-1.2114144498248687</v>
      </c>
      <c r="AK79" s="356">
        <f t="shared" si="15"/>
        <v>-0.14719819351256747</v>
      </c>
      <c r="AL79" s="356">
        <f t="shared" si="15"/>
        <v>-0.48736708798314088</v>
      </c>
      <c r="AM79" s="356">
        <f t="shared" si="10"/>
        <v>-1.2114144498248687</v>
      </c>
      <c r="AN79" s="356">
        <f t="shared" si="11"/>
        <v>2.56817375073084E-2</v>
      </c>
      <c r="AO79" s="356">
        <f t="shared" si="12"/>
        <v>-0.48736708798314088</v>
      </c>
      <c r="AP79" s="356">
        <f t="shared" si="13"/>
        <v>0.34016889447057341</v>
      </c>
      <c r="AQ79" s="356">
        <f t="shared" si="4"/>
        <v>1.9046326456749938</v>
      </c>
      <c r="AR79" s="356">
        <f t="shared" si="18"/>
        <v>-3.9146111142906221</v>
      </c>
      <c r="AS79" s="356">
        <f t="shared" si="18"/>
        <v>-23.025971762245078</v>
      </c>
      <c r="AT79" s="356">
        <f t="shared" si="7"/>
        <v>3.3984796832320541</v>
      </c>
    </row>
    <row r="80" spans="15:46">
      <c r="O80" s="350">
        <v>36996</v>
      </c>
      <c r="P80" s="351">
        <v>100.3</v>
      </c>
      <c r="Q80" s="351">
        <v>4.5999999999999996</v>
      </c>
      <c r="R80" s="351">
        <v>8</v>
      </c>
      <c r="S80" s="351">
        <v>35</v>
      </c>
      <c r="T80" s="353" t="str">
        <f t="shared" ca="1" si="0"/>
        <v/>
      </c>
      <c r="U80" s="354">
        <f t="shared" si="3"/>
        <v>40543</v>
      </c>
      <c r="V80" s="348">
        <v>23834</v>
      </c>
      <c r="W80" s="348">
        <v>7042</v>
      </c>
      <c r="X80" s="348">
        <v>8608</v>
      </c>
      <c r="Y80" s="348">
        <v>1385</v>
      </c>
      <c r="Z80" s="348">
        <v>2996</v>
      </c>
      <c r="AA80" s="348">
        <v>47274</v>
      </c>
      <c r="AB80" s="344">
        <f t="shared" si="1"/>
        <v>35103</v>
      </c>
      <c r="AC80" s="344">
        <f t="shared" si="2"/>
        <v>4227</v>
      </c>
      <c r="AD80" s="352"/>
      <c r="AE80" s="356">
        <f t="shared" si="8"/>
        <v>46.966666666666669</v>
      </c>
      <c r="AF80" s="356">
        <f t="shared" si="5"/>
        <v>-30.7</v>
      </c>
      <c r="AG80" s="356">
        <f t="shared" si="5"/>
        <v>15.333333333333334</v>
      </c>
      <c r="AH80" s="356">
        <f t="shared" si="5"/>
        <v>2</v>
      </c>
      <c r="AI80" s="356">
        <f t="shared" si="15"/>
        <v>-1.7387767105982883</v>
      </c>
      <c r="AJ80" s="356">
        <f t="shared" si="15"/>
        <v>-1.972800260907958</v>
      </c>
      <c r="AK80" s="356">
        <f t="shared" si="15"/>
        <v>0.32616020773047832</v>
      </c>
      <c r="AL80" s="356">
        <f t="shared" si="15"/>
        <v>-1.1851708060563813</v>
      </c>
      <c r="AM80" s="356">
        <f t="shared" si="10"/>
        <v>-1.972800260907958</v>
      </c>
      <c r="AN80" s="356">
        <f t="shared" si="11"/>
        <v>0.2340235503096697</v>
      </c>
      <c r="AO80" s="356">
        <f t="shared" si="12"/>
        <v>-1.1851708060563813</v>
      </c>
      <c r="AP80" s="356">
        <f t="shared" si="13"/>
        <v>1.5113310137868596</v>
      </c>
      <c r="AQ80" s="356">
        <f t="shared" si="4"/>
        <v>1.5768837367882753</v>
      </c>
      <c r="AR80" s="356">
        <f t="shared" si="18"/>
        <v>-2.5403964684324478</v>
      </c>
      <c r="AS80" s="356">
        <f t="shared" si="18"/>
        <v>-18.758408610417064</v>
      </c>
      <c r="AT80" s="356">
        <f t="shared" si="7"/>
        <v>2.9777593831006044</v>
      </c>
    </row>
    <row r="81" spans="15:46">
      <c r="O81" s="350">
        <v>37026</v>
      </c>
      <c r="P81" s="351">
        <v>103.4</v>
      </c>
      <c r="Q81" s="351">
        <v>7.8</v>
      </c>
      <c r="R81" s="351">
        <v>6</v>
      </c>
      <c r="S81" s="351">
        <v>26</v>
      </c>
      <c r="T81" s="353">
        <f t="shared" ca="1" si="0"/>
        <v>2011</v>
      </c>
      <c r="U81" s="354">
        <f t="shared" si="3"/>
        <v>40633</v>
      </c>
      <c r="V81" s="348">
        <v>22167</v>
      </c>
      <c r="W81" s="348">
        <v>6679</v>
      </c>
      <c r="X81" s="348">
        <v>7792</v>
      </c>
      <c r="Y81" s="348">
        <v>1166</v>
      </c>
      <c r="Z81" s="348">
        <v>2163</v>
      </c>
      <c r="AA81" s="348">
        <v>47730</v>
      </c>
      <c r="AB81" s="344">
        <f t="shared" si="1"/>
        <v>33309</v>
      </c>
      <c r="AC81" s="344">
        <f t="shared" si="2"/>
        <v>4463</v>
      </c>
      <c r="AD81" s="352"/>
      <c r="AE81" s="356">
        <f t="shared" si="8"/>
        <v>52.833333333333336</v>
      </c>
      <c r="AF81" s="356">
        <f t="shared" si="5"/>
        <v>-30.633333333333329</v>
      </c>
      <c r="AG81" s="356">
        <f t="shared" si="5"/>
        <v>23.333333333333332</v>
      </c>
      <c r="AH81" s="356">
        <f t="shared" si="5"/>
        <v>11</v>
      </c>
      <c r="AI81" s="356">
        <f t="shared" si="15"/>
        <v>-1.4898361896330501</v>
      </c>
      <c r="AJ81" s="356">
        <f t="shared" si="15"/>
        <v>-1.9679813633694574</v>
      </c>
      <c r="AK81" s="356">
        <f t="shared" si="15"/>
        <v>1.2000526407945626</v>
      </c>
      <c r="AL81" s="356">
        <f t="shared" si="15"/>
        <v>-0.72564152830083273</v>
      </c>
      <c r="AM81" s="356">
        <f t="shared" si="10"/>
        <v>-1.9679813633694574</v>
      </c>
      <c r="AN81" s="356">
        <f t="shared" si="11"/>
        <v>0.4781451737364073</v>
      </c>
      <c r="AO81" s="356">
        <f t="shared" si="12"/>
        <v>-0.72564152830083273</v>
      </c>
      <c r="AP81" s="356">
        <f t="shared" si="13"/>
        <v>1.9256941690953955</v>
      </c>
      <c r="AQ81" s="356">
        <f t="shared" si="4"/>
        <v>-0.78771874860134972</v>
      </c>
      <c r="AR81" s="356">
        <f t="shared" si="18"/>
        <v>-1.7404643204814221</v>
      </c>
      <c r="AS81" s="356">
        <f t="shared" si="18"/>
        <v>-3.9181916038751297</v>
      </c>
      <c r="AT81" s="356">
        <f t="shared" si="7"/>
        <v>0.9389671361502252</v>
      </c>
    </row>
    <row r="82" spans="15:46">
      <c r="O82" s="350">
        <v>37057</v>
      </c>
      <c r="P82" s="351">
        <v>105.3</v>
      </c>
      <c r="Q82" s="351">
        <v>7.2</v>
      </c>
      <c r="R82" s="351">
        <v>-3</v>
      </c>
      <c r="S82" s="351">
        <v>38</v>
      </c>
      <c r="T82" s="353" t="str">
        <f t="shared" ref="T82:T115" ca="1" si="19">IF(YEAR(OFFSET($U82,-1,0))&lt;YEAR($U82),YEAR($U82),"")</f>
        <v/>
      </c>
      <c r="U82" s="354">
        <f t="shared" si="3"/>
        <v>40724</v>
      </c>
      <c r="V82" s="348">
        <v>21985</v>
      </c>
      <c r="W82" s="348">
        <v>6671</v>
      </c>
      <c r="X82" s="348">
        <v>9383</v>
      </c>
      <c r="Y82" s="348">
        <v>2947</v>
      </c>
      <c r="Z82" s="348">
        <v>2176</v>
      </c>
      <c r="AA82" s="348">
        <v>48398</v>
      </c>
      <c r="AB82" s="344">
        <f t="shared" ref="AB82:AB115" si="20">V82+W82+X82-Y82-Z82</f>
        <v>32916</v>
      </c>
      <c r="AC82" s="344">
        <f t="shared" ref="AC82:AC115" si="21">X82-Y82-Z82</f>
        <v>4260</v>
      </c>
      <c r="AD82" s="352"/>
      <c r="AE82" s="356">
        <f t="shared" si="8"/>
        <v>57.866666666666667</v>
      </c>
      <c r="AF82" s="356">
        <f t="shared" si="5"/>
        <v>-27.133333333333336</v>
      </c>
      <c r="AG82" s="356">
        <f t="shared" si="5"/>
        <v>18.666666666666668</v>
      </c>
      <c r="AH82" s="356">
        <f t="shared" si="5"/>
        <v>9</v>
      </c>
      <c r="AI82" s="356">
        <f t="shared" si="15"/>
        <v>-1.2762565381231015</v>
      </c>
      <c r="AJ82" s="356">
        <f t="shared" si="15"/>
        <v>-1.7149892425981781</v>
      </c>
      <c r="AK82" s="356">
        <f t="shared" si="15"/>
        <v>0.69028205484051353</v>
      </c>
      <c r="AL82" s="356">
        <f t="shared" si="15"/>
        <v>-0.82775914557984354</v>
      </c>
      <c r="AM82" s="356">
        <f t="shared" si="10"/>
        <v>-1.7149892425981781</v>
      </c>
      <c r="AN82" s="356">
        <f t="shared" si="11"/>
        <v>0.43873270447507662</v>
      </c>
      <c r="AO82" s="356">
        <f t="shared" si="12"/>
        <v>-0.82775914557984354</v>
      </c>
      <c r="AP82" s="356">
        <f t="shared" si="13"/>
        <v>1.518041200420357</v>
      </c>
      <c r="AQ82" s="356">
        <f t="shared" si="4"/>
        <v>-1.3417698797343292</v>
      </c>
      <c r="AR82" s="356">
        <f t="shared" si="18"/>
        <v>-2.0590335634372678</v>
      </c>
      <c r="AS82" s="356">
        <f t="shared" si="18"/>
        <v>-7.9913606911447062</v>
      </c>
      <c r="AT82" s="356">
        <f t="shared" si="7"/>
        <v>0.92167820502126574</v>
      </c>
    </row>
    <row r="83" spans="15:46">
      <c r="O83" s="350">
        <v>37087</v>
      </c>
      <c r="P83" s="351">
        <v>96.9</v>
      </c>
      <c r="Q83" s="351">
        <v>3.9</v>
      </c>
      <c r="R83" s="351">
        <v>-2</v>
      </c>
      <c r="S83" s="351">
        <v>31</v>
      </c>
      <c r="T83" s="353" t="str">
        <f t="shared" ca="1" si="19"/>
        <v/>
      </c>
      <c r="U83" s="354">
        <f t="shared" ref="U83:U116" si="22">DATE(YEAR($U82),MONTH($U82)+4,1-1)</f>
        <v>40816</v>
      </c>
      <c r="V83" s="348">
        <v>21771</v>
      </c>
      <c r="W83" s="348">
        <v>6759</v>
      </c>
      <c r="X83" s="348">
        <v>7105</v>
      </c>
      <c r="Y83" s="348">
        <v>849</v>
      </c>
      <c r="Z83" s="348">
        <v>2142</v>
      </c>
      <c r="AA83" s="348">
        <v>48687</v>
      </c>
      <c r="AB83" s="344">
        <f t="shared" si="20"/>
        <v>32644</v>
      </c>
      <c r="AC83" s="344">
        <f t="shared" si="21"/>
        <v>4114</v>
      </c>
      <c r="AD83" s="352"/>
      <c r="AE83" s="356">
        <f t="shared" si="8"/>
        <v>55</v>
      </c>
      <c r="AF83" s="356">
        <f t="shared" si="5"/>
        <v>-28.466666666666669</v>
      </c>
      <c r="AG83" s="356">
        <f t="shared" si="5"/>
        <v>7.333333333333333</v>
      </c>
      <c r="AH83" s="356">
        <f t="shared" si="5"/>
        <v>6.666666666666667</v>
      </c>
      <c r="AI83" s="356">
        <f t="shared" si="15"/>
        <v>-1.3978979290492974</v>
      </c>
      <c r="AJ83" s="356">
        <f t="shared" si="15"/>
        <v>-1.8113671933681894</v>
      </c>
      <c r="AK83" s="356">
        <f t="shared" si="15"/>
        <v>-0.54773222533360622</v>
      </c>
      <c r="AL83" s="356">
        <f t="shared" si="15"/>
        <v>-0.94689636573868941</v>
      </c>
      <c r="AM83" s="356">
        <f t="shared" si="10"/>
        <v>-1.8113671933681894</v>
      </c>
      <c r="AN83" s="356">
        <f t="shared" si="11"/>
        <v>0.41346926431889197</v>
      </c>
      <c r="AO83" s="356">
        <f t="shared" si="12"/>
        <v>-0.94689636573868941</v>
      </c>
      <c r="AP83" s="356">
        <f t="shared" si="13"/>
        <v>0.39916414040508319</v>
      </c>
      <c r="AQ83" s="356">
        <f t="shared" si="4"/>
        <v>-3.3473917869034437</v>
      </c>
      <c r="AR83" s="356">
        <f t="shared" si="18"/>
        <v>-2.7815831794627428</v>
      </c>
      <c r="AS83" s="356">
        <f t="shared" si="18"/>
        <v>-6.838768115942031</v>
      </c>
      <c r="AT83" s="356">
        <f t="shared" si="7"/>
        <v>-0.29693643512450763</v>
      </c>
    </row>
    <row r="84" spans="15:46">
      <c r="O84" s="350">
        <v>37118</v>
      </c>
      <c r="P84" s="351">
        <v>84.2</v>
      </c>
      <c r="Q84" s="351">
        <v>-0.1</v>
      </c>
      <c r="R84" s="351">
        <v>10</v>
      </c>
      <c r="S84" s="351">
        <v>30</v>
      </c>
      <c r="T84" s="353" t="str">
        <f t="shared" ca="1" si="19"/>
        <v/>
      </c>
      <c r="U84" s="354">
        <f t="shared" si="22"/>
        <v>40908</v>
      </c>
      <c r="V84" s="348">
        <v>23522</v>
      </c>
      <c r="W84" s="348">
        <v>6733</v>
      </c>
      <c r="X84" s="348">
        <v>8298</v>
      </c>
      <c r="Y84" s="348">
        <v>1596</v>
      </c>
      <c r="Z84" s="348">
        <v>2216</v>
      </c>
      <c r="AA84" s="348">
        <v>47190</v>
      </c>
      <c r="AB84" s="344">
        <f t="shared" si="20"/>
        <v>34741</v>
      </c>
      <c r="AC84" s="344">
        <f t="shared" si="21"/>
        <v>4486</v>
      </c>
      <c r="AD84" s="352"/>
      <c r="AE84" s="356">
        <f t="shared" si="8"/>
        <v>57.666666666666664</v>
      </c>
      <c r="AF84" s="356">
        <f t="shared" si="5"/>
        <v>-23.133333333333336</v>
      </c>
      <c r="AG84" s="356">
        <f t="shared" si="5"/>
        <v>12.333333333333334</v>
      </c>
      <c r="AH84" s="356">
        <f t="shared" si="5"/>
        <v>8.6666666666666661</v>
      </c>
      <c r="AI84" s="356">
        <f t="shared" si="15"/>
        <v>-1.2847431467923709</v>
      </c>
      <c r="AJ84" s="356">
        <f t="shared" si="15"/>
        <v>-1.4258553902881441</v>
      </c>
      <c r="AK84" s="356">
        <f t="shared" si="15"/>
        <v>-1.5494546685533191E-3</v>
      </c>
      <c r="AL84" s="356">
        <f t="shared" si="15"/>
        <v>-0.84477874845967871</v>
      </c>
      <c r="AM84" s="356">
        <f t="shared" si="10"/>
        <v>-1.4258553902881441</v>
      </c>
      <c r="AN84" s="356">
        <f t="shared" si="11"/>
        <v>0.14111224349577323</v>
      </c>
      <c r="AO84" s="356">
        <f t="shared" si="12"/>
        <v>-0.84477874845967871</v>
      </c>
      <c r="AP84" s="356">
        <f t="shared" si="13"/>
        <v>0.84322929379112543</v>
      </c>
      <c r="AQ84" s="356">
        <f t="shared" si="4"/>
        <v>-1.3090542921876249</v>
      </c>
      <c r="AR84" s="356">
        <f t="shared" si="18"/>
        <v>-1.0312508902373025</v>
      </c>
      <c r="AS84" s="356">
        <f t="shared" si="18"/>
        <v>6.1272770286254996</v>
      </c>
      <c r="AT84" s="356">
        <f t="shared" si="7"/>
        <v>-0.17768752379743091</v>
      </c>
    </row>
    <row r="85" spans="15:46">
      <c r="O85" s="350">
        <v>37149</v>
      </c>
      <c r="P85" s="351">
        <v>82.9</v>
      </c>
      <c r="Q85" s="351">
        <v>1</v>
      </c>
      <c r="R85" s="351">
        <v>0</v>
      </c>
      <c r="S85" s="351">
        <v>23</v>
      </c>
      <c r="T85" s="353" t="str">
        <f>" "</f>
        <v xml:space="preserve"> </v>
      </c>
      <c r="U85" s="354">
        <f t="shared" si="22"/>
        <v>40999</v>
      </c>
      <c r="V85" s="348">
        <v>21563</v>
      </c>
      <c r="W85" s="348">
        <v>6587</v>
      </c>
      <c r="X85" s="348">
        <v>9406</v>
      </c>
      <c r="Y85" s="348">
        <v>2978</v>
      </c>
      <c r="Z85" s="348">
        <v>2258</v>
      </c>
      <c r="AA85" s="348">
        <v>47490</v>
      </c>
      <c r="AB85" s="344">
        <f t="shared" si="20"/>
        <v>32320</v>
      </c>
      <c r="AC85" s="344">
        <f t="shared" si="21"/>
        <v>4170</v>
      </c>
      <c r="AD85" s="352"/>
      <c r="AE85" s="356">
        <f t="shared" si="8"/>
        <v>58.066666666666663</v>
      </c>
      <c r="AF85" s="356">
        <f t="shared" si="5"/>
        <v>-26.666666666666668</v>
      </c>
      <c r="AG85" s="356">
        <f t="shared" si="5"/>
        <v>8.6666666666666661</v>
      </c>
      <c r="AH85" s="356">
        <f t="shared" si="5"/>
        <v>7</v>
      </c>
      <c r="AI85" s="356">
        <f t="shared" si="15"/>
        <v>-1.267769929453832</v>
      </c>
      <c r="AJ85" s="356">
        <f t="shared" si="15"/>
        <v>-1.681256959828674</v>
      </c>
      <c r="AK85" s="356">
        <f t="shared" si="15"/>
        <v>-0.40208348648959213</v>
      </c>
      <c r="AL85" s="356">
        <f t="shared" si="15"/>
        <v>-0.92987676285885423</v>
      </c>
      <c r="AM85" s="356">
        <f t="shared" si="10"/>
        <v>-1.681256959828674</v>
      </c>
      <c r="AN85" s="356">
        <f t="shared" si="11"/>
        <v>0.41348703037484191</v>
      </c>
      <c r="AO85" s="356">
        <f t="shared" si="12"/>
        <v>-0.92987676285885423</v>
      </c>
      <c r="AP85" s="356">
        <f t="shared" si="13"/>
        <v>0.5277932763692621</v>
      </c>
      <c r="AQ85" s="356">
        <f t="shared" ref="AQ85:AQ114" si="23">V85/V81*100-100</f>
        <v>-2.7247710560743457</v>
      </c>
      <c r="AR85" s="356">
        <f t="shared" si="18"/>
        <v>-2.9691674922693494</v>
      </c>
      <c r="AS85" s="356">
        <f t="shared" si="18"/>
        <v>-6.5650907461348851</v>
      </c>
      <c r="AT85" s="356">
        <f t="shared" si="7"/>
        <v>-0.50282840980516141</v>
      </c>
    </row>
    <row r="86" spans="15:46">
      <c r="O86" s="350">
        <v>37179</v>
      </c>
      <c r="P86" s="351">
        <v>76.3</v>
      </c>
      <c r="Q86" s="351">
        <v>-3</v>
      </c>
      <c r="R86" s="351">
        <v>-2</v>
      </c>
      <c r="S86" s="351">
        <v>19</v>
      </c>
      <c r="T86" s="353" t="str">
        <f t="shared" ca="1" si="19"/>
        <v/>
      </c>
      <c r="U86" s="354">
        <f t="shared" si="22"/>
        <v>41090</v>
      </c>
      <c r="V86" s="348">
        <v>21565</v>
      </c>
      <c r="W86" s="348">
        <v>6411</v>
      </c>
      <c r="X86" s="348">
        <v>11775</v>
      </c>
      <c r="Y86" s="348">
        <v>3195</v>
      </c>
      <c r="Z86" s="348">
        <v>4613</v>
      </c>
      <c r="AA86" s="348">
        <v>48309</v>
      </c>
      <c r="AB86" s="344">
        <f t="shared" si="20"/>
        <v>31943</v>
      </c>
      <c r="AC86" s="344">
        <f t="shared" si="21"/>
        <v>3967</v>
      </c>
      <c r="AD86" s="352"/>
      <c r="AE86" s="356">
        <f t="shared" si="8"/>
        <v>61.933333333333337</v>
      </c>
      <c r="AF86" s="356">
        <f t="shared" si="8"/>
        <v>-25.599999999999998</v>
      </c>
      <c r="AG86" s="356">
        <f t="shared" si="8"/>
        <v>10</v>
      </c>
      <c r="AH86" s="356">
        <f t="shared" si="8"/>
        <v>7</v>
      </c>
      <c r="AI86" s="356">
        <f t="shared" si="15"/>
        <v>-1.1036954951812883</v>
      </c>
      <c r="AJ86" s="356">
        <f t="shared" si="15"/>
        <v>-1.6041545992126647</v>
      </c>
      <c r="AK86" s="356">
        <f t="shared" si="15"/>
        <v>-0.256434747645578</v>
      </c>
      <c r="AL86" s="356">
        <f t="shared" si="15"/>
        <v>-0.92987676285885423</v>
      </c>
      <c r="AM86" s="356">
        <f t="shared" si="10"/>
        <v>-1.6041545992126647</v>
      </c>
      <c r="AN86" s="356">
        <f t="shared" si="11"/>
        <v>0.50045910403137639</v>
      </c>
      <c r="AO86" s="356">
        <f t="shared" si="12"/>
        <v>-0.92987676285885423</v>
      </c>
      <c r="AP86" s="356">
        <f t="shared" si="13"/>
        <v>0.67344201521327629</v>
      </c>
      <c r="AQ86" s="356">
        <f t="shared" si="23"/>
        <v>-1.9103934500795958</v>
      </c>
      <c r="AR86" s="356">
        <f t="shared" si="18"/>
        <v>-2.9560092356300913</v>
      </c>
      <c r="AS86" s="356">
        <f t="shared" si="18"/>
        <v>-6.8779342723004646</v>
      </c>
      <c r="AT86" s="356">
        <f t="shared" ref="AT86:AT113" si="24">AA86/AA82*100-100</f>
        <v>-0.18389189635935566</v>
      </c>
    </row>
    <row r="87" spans="15:46">
      <c r="O87" s="350">
        <v>37210</v>
      </c>
      <c r="P87" s="351">
        <v>79.400000000000006</v>
      </c>
      <c r="Q87" s="351">
        <v>0</v>
      </c>
      <c r="R87" s="351">
        <v>-10</v>
      </c>
      <c r="S87" s="351">
        <v>12</v>
      </c>
      <c r="T87" s="353" t="str">
        <f t="shared" ca="1" si="19"/>
        <v/>
      </c>
      <c r="U87" s="354">
        <f t="shared" si="22"/>
        <v>41182</v>
      </c>
      <c r="V87" s="348">
        <v>22075</v>
      </c>
      <c r="W87" s="348">
        <v>6488</v>
      </c>
      <c r="X87" s="348">
        <v>8262</v>
      </c>
      <c r="Y87" s="348">
        <v>1689</v>
      </c>
      <c r="Z87" s="348">
        <v>2345</v>
      </c>
      <c r="AA87" s="348">
        <v>48832</v>
      </c>
      <c r="AB87" s="344">
        <f t="shared" si="20"/>
        <v>32791</v>
      </c>
      <c r="AC87" s="344">
        <f t="shared" si="21"/>
        <v>4228</v>
      </c>
      <c r="AD87" s="352"/>
      <c r="AE87" s="356">
        <f t="shared" ref="AE87:AH115" si="25">SUMIFS(P:P,$O:$O,"&lt;="&amp;$U87,$O:$O,"&gt;"&amp;DATE(YEAR($U87),MONTH($U87)-2,1-1))/COUNTIFS(P:P,"&lt;&gt;"&amp;"",$O:$O,"&lt;="&amp;$U87,$O:$O,"&gt;"&amp;DATE(YEAR($U87),MONTH($U87)-2,1-1))</f>
        <v>65.966666666666654</v>
      </c>
      <c r="AF87" s="356">
        <f t="shared" si="25"/>
        <v>-20.8</v>
      </c>
      <c r="AG87" s="356">
        <f t="shared" si="25"/>
        <v>12</v>
      </c>
      <c r="AH87" s="356">
        <f t="shared" si="25"/>
        <v>12</v>
      </c>
      <c r="AI87" s="356">
        <f t="shared" si="15"/>
        <v>-0.93254888701768779</v>
      </c>
      <c r="AJ87" s="356">
        <f t="shared" si="15"/>
        <v>-1.2571939764406241</v>
      </c>
      <c r="AK87" s="356">
        <f t="shared" si="15"/>
        <v>-3.7961639379556898E-2</v>
      </c>
      <c r="AL87" s="356">
        <f t="shared" si="15"/>
        <v>-0.67458271966132732</v>
      </c>
      <c r="AM87" s="356">
        <f t="shared" ref="AM87:AM115" si="26">MIN(AI87:AJ87)</f>
        <v>-1.2571939764406241</v>
      </c>
      <c r="AN87" s="356">
        <f t="shared" ref="AN87:AN115" si="27">MAX(AI87:AJ87)-AM87</f>
        <v>0.32464508942293635</v>
      </c>
      <c r="AO87" s="356">
        <f t="shared" ref="AO87:AO115" si="28">MIN(AK87:AL87)</f>
        <v>-0.67458271966132732</v>
      </c>
      <c r="AP87" s="356">
        <f t="shared" ref="AP87:AP115" si="29">MAX(AK87:AL87)-AO87</f>
        <v>0.63662108028177045</v>
      </c>
      <c r="AQ87" s="356">
        <f t="shared" si="23"/>
        <v>1.3963529465803219</v>
      </c>
      <c r="AR87" s="356">
        <f t="shared" si="18"/>
        <v>0.45031246170812267</v>
      </c>
      <c r="AS87" s="356">
        <f t="shared" si="18"/>
        <v>2.7710257656781749</v>
      </c>
      <c r="AT87" s="356">
        <f t="shared" si="24"/>
        <v>0.29782077351244141</v>
      </c>
    </row>
    <row r="88" spans="15:46">
      <c r="O88" s="350">
        <v>37240</v>
      </c>
      <c r="P88" s="351">
        <v>87.7</v>
      </c>
      <c r="Q88" s="351">
        <v>1.4</v>
      </c>
      <c r="R88" s="351">
        <v>-5</v>
      </c>
      <c r="S88" s="351">
        <v>11</v>
      </c>
      <c r="T88" s="353" t="str">
        <f t="shared" ca="1" si="19"/>
        <v/>
      </c>
      <c r="U88" s="354">
        <f t="shared" si="22"/>
        <v>41274</v>
      </c>
      <c r="V88" s="348">
        <v>23694</v>
      </c>
      <c r="W88" s="348">
        <v>6345</v>
      </c>
      <c r="X88" s="348">
        <v>8690</v>
      </c>
      <c r="Y88" s="348">
        <v>1521</v>
      </c>
      <c r="Z88" s="348">
        <v>2645</v>
      </c>
      <c r="AA88" s="348">
        <v>47807</v>
      </c>
      <c r="AB88" s="344">
        <f t="shared" si="20"/>
        <v>34563</v>
      </c>
      <c r="AC88" s="344">
        <f t="shared" si="21"/>
        <v>4524</v>
      </c>
      <c r="AD88" s="352"/>
      <c r="AE88" s="356">
        <f t="shared" si="25"/>
        <v>58.166666666666664</v>
      </c>
      <c r="AF88" s="356">
        <f t="shared" si="25"/>
        <v>-23.866666666666664</v>
      </c>
      <c r="AG88" s="356">
        <f t="shared" si="25"/>
        <v>11.333333333333334</v>
      </c>
      <c r="AH88" s="356">
        <f t="shared" si="25"/>
        <v>16.333333333333332</v>
      </c>
      <c r="AI88" s="356">
        <f t="shared" si="15"/>
        <v>-1.2635266251191972</v>
      </c>
      <c r="AJ88" s="356">
        <f t="shared" si="15"/>
        <v>-1.4788632632116498</v>
      </c>
      <c r="AK88" s="356">
        <f t="shared" si="15"/>
        <v>-0.11078600880156388</v>
      </c>
      <c r="AL88" s="356">
        <f t="shared" si="15"/>
        <v>-0.45332788222347065</v>
      </c>
      <c r="AM88" s="356">
        <f t="shared" si="26"/>
        <v>-1.4788632632116498</v>
      </c>
      <c r="AN88" s="356">
        <f t="shared" si="27"/>
        <v>0.21533663809245263</v>
      </c>
      <c r="AO88" s="356">
        <f t="shared" si="28"/>
        <v>-0.45332788222347065</v>
      </c>
      <c r="AP88" s="356">
        <f t="shared" si="29"/>
        <v>0.34254187342190678</v>
      </c>
      <c r="AQ88" s="356">
        <f t="shared" si="23"/>
        <v>0.73123033755632605</v>
      </c>
      <c r="AR88" s="356">
        <f t="shared" si="18"/>
        <v>-0.51236291413603396</v>
      </c>
      <c r="AS88" s="356">
        <f t="shared" si="18"/>
        <v>0.8470798038341627</v>
      </c>
      <c r="AT88" s="356">
        <f t="shared" si="24"/>
        <v>1.3074803983894867</v>
      </c>
    </row>
    <row r="89" spans="15:46">
      <c r="O89" s="350">
        <v>37271</v>
      </c>
      <c r="P89" s="351">
        <v>91.7</v>
      </c>
      <c r="Q89" s="351">
        <v>3.1</v>
      </c>
      <c r="R89" s="351">
        <v>5</v>
      </c>
      <c r="S89" s="351">
        <v>12</v>
      </c>
      <c r="T89" s="353">
        <f t="shared" ca="1" si="19"/>
        <v>2013</v>
      </c>
      <c r="U89" s="354">
        <f t="shared" si="22"/>
        <v>41364</v>
      </c>
      <c r="V89" s="348">
        <v>21514</v>
      </c>
      <c r="W89" s="348">
        <v>6290</v>
      </c>
      <c r="X89" s="348">
        <v>8999</v>
      </c>
      <c r="Y89" s="348">
        <v>2528</v>
      </c>
      <c r="Z89" s="348">
        <v>2117</v>
      </c>
      <c r="AA89" s="348">
        <v>46753</v>
      </c>
      <c r="AB89" s="344">
        <f t="shared" si="20"/>
        <v>32158</v>
      </c>
      <c r="AC89" s="344">
        <f t="shared" si="21"/>
        <v>4354</v>
      </c>
      <c r="AD89" s="352"/>
      <c r="AE89" s="356">
        <f t="shared" si="25"/>
        <v>61.199999999999996</v>
      </c>
      <c r="AF89" s="356">
        <f t="shared" si="25"/>
        <v>-23.933333333333334</v>
      </c>
      <c r="AG89" s="356">
        <f t="shared" si="25"/>
        <v>9.6666666666666661</v>
      </c>
      <c r="AH89" s="356">
        <f t="shared" si="25"/>
        <v>17</v>
      </c>
      <c r="AI89" s="356">
        <f t="shared" si="15"/>
        <v>-1.1348130603019435</v>
      </c>
      <c r="AJ89" s="356">
        <f t="shared" si="15"/>
        <v>-1.4836821607501507</v>
      </c>
      <c r="AK89" s="356">
        <f t="shared" si="15"/>
        <v>-0.2928469323565816</v>
      </c>
      <c r="AL89" s="356">
        <f t="shared" si="15"/>
        <v>-0.4192886764638003</v>
      </c>
      <c r="AM89" s="356">
        <f t="shared" si="26"/>
        <v>-1.4836821607501507</v>
      </c>
      <c r="AN89" s="356">
        <f t="shared" si="27"/>
        <v>0.34886910044820718</v>
      </c>
      <c r="AO89" s="356">
        <f t="shared" si="28"/>
        <v>-0.4192886764638003</v>
      </c>
      <c r="AP89" s="356">
        <f t="shared" si="29"/>
        <v>0.1264417441072187</v>
      </c>
      <c r="AQ89" s="356">
        <f t="shared" si="23"/>
        <v>-0.22724110745258486</v>
      </c>
      <c r="AR89" s="356">
        <f t="shared" si="18"/>
        <v>-0.50123762376237835</v>
      </c>
      <c r="AS89" s="356">
        <f t="shared" si="18"/>
        <v>4.4124700239808163</v>
      </c>
      <c r="AT89" s="356">
        <f t="shared" si="24"/>
        <v>-1.5519056643504001</v>
      </c>
    </row>
    <row r="90" spans="15:46">
      <c r="O90" s="350">
        <v>37302</v>
      </c>
      <c r="P90" s="351">
        <v>88</v>
      </c>
      <c r="Q90" s="351">
        <v>2.9</v>
      </c>
      <c r="R90" s="351">
        <v>2</v>
      </c>
      <c r="S90" s="351">
        <v>15</v>
      </c>
      <c r="T90" s="353" t="str">
        <f t="shared" ca="1" si="19"/>
        <v/>
      </c>
      <c r="U90" s="354">
        <f t="shared" si="22"/>
        <v>41455</v>
      </c>
      <c r="V90" s="348">
        <v>21466</v>
      </c>
      <c r="W90" s="348">
        <v>6268</v>
      </c>
      <c r="X90" s="348">
        <v>8560</v>
      </c>
      <c r="Y90" s="348">
        <v>1721</v>
      </c>
      <c r="Z90" s="348">
        <v>2371</v>
      </c>
      <c r="AA90" s="348">
        <v>48144</v>
      </c>
      <c r="AB90" s="344">
        <f t="shared" si="20"/>
        <v>32202</v>
      </c>
      <c r="AC90" s="344">
        <f t="shared" si="21"/>
        <v>4468</v>
      </c>
      <c r="AD90" s="352"/>
      <c r="AE90" s="356">
        <f t="shared" si="25"/>
        <v>63.566666666666663</v>
      </c>
      <c r="AF90" s="356">
        <f t="shared" si="25"/>
        <v>-26.333333333333332</v>
      </c>
      <c r="AG90" s="356">
        <f t="shared" si="25"/>
        <v>8.3333333333333339</v>
      </c>
      <c r="AH90" s="356">
        <f t="shared" si="25"/>
        <v>15.299999999999999</v>
      </c>
      <c r="AI90" s="356">
        <f t="shared" si="15"/>
        <v>-1.0343881910489212</v>
      </c>
      <c r="AJ90" s="356">
        <f t="shared" si="15"/>
        <v>-1.6571624721361708</v>
      </c>
      <c r="AK90" s="356">
        <f t="shared" si="15"/>
        <v>-0.43849567120059552</v>
      </c>
      <c r="AL90" s="356">
        <f t="shared" si="15"/>
        <v>-0.50608865115095958</v>
      </c>
      <c r="AM90" s="356">
        <f t="shared" si="26"/>
        <v>-1.6571624721361708</v>
      </c>
      <c r="AN90" s="356">
        <f t="shared" si="27"/>
        <v>0.62277428108724964</v>
      </c>
      <c r="AO90" s="356">
        <f t="shared" si="28"/>
        <v>-0.50608865115095958</v>
      </c>
      <c r="AP90" s="356">
        <f t="shared" si="29"/>
        <v>6.7592979950364063E-2</v>
      </c>
      <c r="AQ90" s="356">
        <f t="shared" si="23"/>
        <v>-0.45907720843960931</v>
      </c>
      <c r="AR90" s="356">
        <f t="shared" ref="AR90:AS105" si="30">AB90/AB86*100-100</f>
        <v>0.81081927182793834</v>
      </c>
      <c r="AS90" s="356">
        <f t="shared" si="30"/>
        <v>12.62919082430048</v>
      </c>
      <c r="AT90" s="356">
        <f t="shared" si="24"/>
        <v>-0.34155126373967448</v>
      </c>
    </row>
    <row r="91" spans="15:46">
      <c r="O91" s="350">
        <v>37330</v>
      </c>
      <c r="P91" s="351">
        <v>83.1</v>
      </c>
      <c r="Q91" s="351">
        <v>2.2000000000000002</v>
      </c>
      <c r="R91" s="351">
        <v>5</v>
      </c>
      <c r="S91" s="351">
        <v>23</v>
      </c>
      <c r="T91" s="353" t="str">
        <f t="shared" ca="1" si="19"/>
        <v/>
      </c>
      <c r="U91" s="354">
        <f t="shared" si="22"/>
        <v>41547</v>
      </c>
      <c r="V91" s="348">
        <v>22042</v>
      </c>
      <c r="W91" s="348">
        <v>6708</v>
      </c>
      <c r="X91" s="348">
        <v>9292</v>
      </c>
      <c r="Y91" s="348">
        <v>1163</v>
      </c>
      <c r="Z91" s="348">
        <v>2781</v>
      </c>
      <c r="AA91" s="348">
        <v>51035</v>
      </c>
      <c r="AB91" s="344">
        <f t="shared" si="20"/>
        <v>34098</v>
      </c>
      <c r="AC91" s="344">
        <f t="shared" si="21"/>
        <v>5348</v>
      </c>
      <c r="AD91" s="352"/>
      <c r="AE91" s="356">
        <f t="shared" si="25"/>
        <v>69.36666666666666</v>
      </c>
      <c r="AF91" s="356">
        <f t="shared" si="25"/>
        <v>-21.700000000000003</v>
      </c>
      <c r="AG91" s="356">
        <f t="shared" si="25"/>
        <v>13</v>
      </c>
      <c r="AH91" s="356">
        <f t="shared" si="25"/>
        <v>22.599999999999998</v>
      </c>
      <c r="AI91" s="356">
        <f t="shared" si="15"/>
        <v>-0.78827653964010624</v>
      </c>
      <c r="AJ91" s="356">
        <f t="shared" si="15"/>
        <v>-1.3222490932103819</v>
      </c>
      <c r="AK91" s="356">
        <f t="shared" si="15"/>
        <v>7.1274914753453655E-2</v>
      </c>
      <c r="AL91" s="356">
        <f t="shared" si="15"/>
        <v>-0.13335934808257019</v>
      </c>
      <c r="AM91" s="356">
        <f t="shared" si="26"/>
        <v>-1.3222490932103819</v>
      </c>
      <c r="AN91" s="356">
        <f t="shared" si="27"/>
        <v>0.53397255357027562</v>
      </c>
      <c r="AO91" s="356">
        <f t="shared" si="28"/>
        <v>-0.13335934808257019</v>
      </c>
      <c r="AP91" s="356">
        <f t="shared" si="29"/>
        <v>0.20463426283602384</v>
      </c>
      <c r="AQ91" s="356">
        <f t="shared" si="23"/>
        <v>-0.14949037372593921</v>
      </c>
      <c r="AR91" s="356">
        <f t="shared" si="30"/>
        <v>3.9858497758531257</v>
      </c>
      <c r="AS91" s="356">
        <f t="shared" si="30"/>
        <v>26.490066225165563</v>
      </c>
      <c r="AT91" s="356">
        <f t="shared" si="24"/>
        <v>4.511385976408917</v>
      </c>
    </row>
    <row r="92" spans="15:46">
      <c r="O92" s="350">
        <v>37361</v>
      </c>
      <c r="P92" s="351">
        <v>91.7</v>
      </c>
      <c r="Q92" s="351">
        <v>4.9000000000000004</v>
      </c>
      <c r="R92" s="351">
        <v>6</v>
      </c>
      <c r="S92" s="351">
        <v>20</v>
      </c>
      <c r="T92" s="353" t="str">
        <f t="shared" ca="1" si="19"/>
        <v/>
      </c>
      <c r="U92" s="354">
        <f t="shared" si="22"/>
        <v>41639</v>
      </c>
      <c r="V92" s="348">
        <v>23761</v>
      </c>
      <c r="W92" s="348">
        <v>6665</v>
      </c>
      <c r="X92" s="348">
        <v>9826</v>
      </c>
      <c r="Y92" s="348">
        <v>968</v>
      </c>
      <c r="Z92" s="348">
        <v>2888</v>
      </c>
      <c r="AA92" s="348">
        <v>49108</v>
      </c>
      <c r="AB92" s="344">
        <f t="shared" si="20"/>
        <v>36396</v>
      </c>
      <c r="AC92" s="344">
        <f t="shared" si="21"/>
        <v>5970</v>
      </c>
      <c r="AD92" s="352"/>
      <c r="AE92" s="356">
        <f t="shared" si="25"/>
        <v>75.666666666666671</v>
      </c>
      <c r="AF92" s="356">
        <f t="shared" si="25"/>
        <v>-13.1</v>
      </c>
      <c r="AG92" s="356">
        <f t="shared" si="25"/>
        <v>15</v>
      </c>
      <c r="AH92" s="356">
        <f t="shared" si="25"/>
        <v>36.06666666666667</v>
      </c>
      <c r="AI92" s="356">
        <f t="shared" si="15"/>
        <v>-0.52094836655811705</v>
      </c>
      <c r="AJ92" s="356">
        <f t="shared" si="15"/>
        <v>-0.70061131074380845</v>
      </c>
      <c r="AK92" s="356">
        <f t="shared" si="15"/>
        <v>0.28974802301947478</v>
      </c>
      <c r="AL92" s="356">
        <f t="shared" si="15"/>
        <v>0.55423260826276943</v>
      </c>
      <c r="AM92" s="356">
        <f t="shared" si="26"/>
        <v>-0.70061131074380845</v>
      </c>
      <c r="AN92" s="356">
        <f t="shared" si="27"/>
        <v>0.1796629441856914</v>
      </c>
      <c r="AO92" s="356">
        <f t="shared" si="28"/>
        <v>0.28974802301947478</v>
      </c>
      <c r="AP92" s="356">
        <f t="shared" si="29"/>
        <v>0.26448458524329466</v>
      </c>
      <c r="AQ92" s="356">
        <f t="shared" si="23"/>
        <v>0.28277200979150052</v>
      </c>
      <c r="AR92" s="356">
        <f t="shared" si="30"/>
        <v>5.3033590834129001</v>
      </c>
      <c r="AS92" s="356">
        <f t="shared" si="30"/>
        <v>31.962864721485431</v>
      </c>
      <c r="AT92" s="356">
        <f t="shared" si="24"/>
        <v>2.721358796828909</v>
      </c>
    </row>
    <row r="93" spans="15:46">
      <c r="O93" s="350">
        <v>37391</v>
      </c>
      <c r="P93" s="351">
        <v>92.4</v>
      </c>
      <c r="Q93" s="351">
        <v>4.0999999999999996</v>
      </c>
      <c r="R93" s="351">
        <v>6</v>
      </c>
      <c r="S93" s="351">
        <v>26</v>
      </c>
      <c r="T93" s="353" t="str">
        <f>" "</f>
        <v xml:space="preserve"> </v>
      </c>
      <c r="U93" s="354">
        <f t="shared" si="22"/>
        <v>41729</v>
      </c>
      <c r="V93" s="348">
        <v>21826</v>
      </c>
      <c r="W93" s="348">
        <v>6826</v>
      </c>
      <c r="X93" s="348">
        <v>10355</v>
      </c>
      <c r="Y93" s="348">
        <v>1924</v>
      </c>
      <c r="Z93" s="348">
        <v>2955</v>
      </c>
      <c r="AA93" s="348">
        <v>50655</v>
      </c>
      <c r="AB93" s="344">
        <f t="shared" si="20"/>
        <v>34128</v>
      </c>
      <c r="AC93" s="344">
        <f t="shared" si="21"/>
        <v>5476</v>
      </c>
      <c r="AD93" s="352"/>
      <c r="AE93" s="356">
        <f t="shared" si="25"/>
        <v>84.399999999999991</v>
      </c>
      <c r="AF93" s="356">
        <f t="shared" si="25"/>
        <v>-9.1333333333333329</v>
      </c>
      <c r="AG93" s="356">
        <f t="shared" si="25"/>
        <v>16</v>
      </c>
      <c r="AH93" s="356">
        <f t="shared" si="25"/>
        <v>40.366666666666667</v>
      </c>
      <c r="AI93" s="356">
        <f t="shared" si="15"/>
        <v>-0.15036645466668344</v>
      </c>
      <c r="AJ93" s="356">
        <f t="shared" si="15"/>
        <v>-0.41388690720302473</v>
      </c>
      <c r="AK93" s="356">
        <f t="shared" si="15"/>
        <v>0.39898457715248531</v>
      </c>
      <c r="AL93" s="356">
        <f t="shared" si="15"/>
        <v>0.77378548541264258</v>
      </c>
      <c r="AM93" s="356">
        <f t="shared" si="26"/>
        <v>-0.41388690720302473</v>
      </c>
      <c r="AN93" s="356">
        <f t="shared" si="27"/>
        <v>0.26352045253634127</v>
      </c>
      <c r="AO93" s="356">
        <f t="shared" si="28"/>
        <v>0.39898457715248531</v>
      </c>
      <c r="AP93" s="356">
        <f t="shared" si="29"/>
        <v>0.37480090826015727</v>
      </c>
      <c r="AQ93" s="356">
        <f t="shared" si="23"/>
        <v>1.4502184623965633</v>
      </c>
      <c r="AR93" s="356">
        <f t="shared" si="30"/>
        <v>6.1260028608744364</v>
      </c>
      <c r="AS93" s="356">
        <f t="shared" si="30"/>
        <v>25.769407441433174</v>
      </c>
      <c r="AT93" s="356">
        <f t="shared" si="24"/>
        <v>8.3459884927170407</v>
      </c>
    </row>
    <row r="94" spans="15:46">
      <c r="O94" s="350">
        <v>37422</v>
      </c>
      <c r="P94" s="351">
        <v>89</v>
      </c>
      <c r="Q94" s="351">
        <v>2.6</v>
      </c>
      <c r="R94" s="351">
        <v>0</v>
      </c>
      <c r="S94" s="351">
        <v>25</v>
      </c>
      <c r="T94" s="353" t="str">
        <f t="shared" ca="1" si="19"/>
        <v/>
      </c>
      <c r="U94" s="354">
        <f t="shared" si="22"/>
        <v>41820</v>
      </c>
      <c r="V94" s="348">
        <v>22002</v>
      </c>
      <c r="W94" s="348">
        <v>6965</v>
      </c>
      <c r="X94" s="348">
        <v>10047</v>
      </c>
      <c r="Y94" s="348">
        <v>1844</v>
      </c>
      <c r="Z94" s="348">
        <v>3203</v>
      </c>
      <c r="AA94" s="348">
        <v>52341</v>
      </c>
      <c r="AB94" s="344">
        <f t="shared" si="20"/>
        <v>33967</v>
      </c>
      <c r="AC94" s="344">
        <f t="shared" si="21"/>
        <v>5000</v>
      </c>
      <c r="AD94" s="352"/>
      <c r="AE94" s="356">
        <f t="shared" si="25"/>
        <v>82.566666666666677</v>
      </c>
      <c r="AF94" s="356">
        <f t="shared" si="25"/>
        <v>-11.066666666666668</v>
      </c>
      <c r="AG94" s="356">
        <f t="shared" si="25"/>
        <v>18.333333333333332</v>
      </c>
      <c r="AH94" s="356">
        <f t="shared" si="25"/>
        <v>41.133333333333333</v>
      </c>
      <c r="AI94" s="356">
        <f t="shared" si="15"/>
        <v>-0.22816036746831958</v>
      </c>
      <c r="AJ94" s="356">
        <f t="shared" si="15"/>
        <v>-0.55363493581954126</v>
      </c>
      <c r="AK94" s="356">
        <f t="shared" si="15"/>
        <v>0.65386987012950981</v>
      </c>
      <c r="AL94" s="356">
        <f t="shared" si="15"/>
        <v>0.81293057203626329</v>
      </c>
      <c r="AM94" s="356">
        <f t="shared" si="26"/>
        <v>-0.55363493581954126</v>
      </c>
      <c r="AN94" s="356">
        <f t="shared" si="27"/>
        <v>0.32547456835122168</v>
      </c>
      <c r="AO94" s="356">
        <f t="shared" si="28"/>
        <v>0.65386987012950981</v>
      </c>
      <c r="AP94" s="356">
        <f t="shared" si="29"/>
        <v>0.15906070190675348</v>
      </c>
      <c r="AQ94" s="356">
        <f t="shared" si="23"/>
        <v>2.4969719556507926</v>
      </c>
      <c r="AR94" s="356">
        <f t="shared" si="30"/>
        <v>5.481026023228381</v>
      </c>
      <c r="AS94" s="356">
        <f t="shared" si="30"/>
        <v>11.90689346463742</v>
      </c>
      <c r="AT94" s="356">
        <f t="shared" si="24"/>
        <v>8.7175972083748832</v>
      </c>
    </row>
    <row r="95" spans="15:46">
      <c r="O95" s="350">
        <v>37452</v>
      </c>
      <c r="P95" s="351">
        <v>78.3</v>
      </c>
      <c r="Q95" s="351">
        <v>-0.8</v>
      </c>
      <c r="R95" s="351">
        <v>1</v>
      </c>
      <c r="S95" s="351">
        <v>21</v>
      </c>
      <c r="T95" s="353" t="str">
        <f t="shared" ca="1" si="19"/>
        <v/>
      </c>
      <c r="U95" s="354">
        <f t="shared" si="22"/>
        <v>41912</v>
      </c>
      <c r="V95" s="348">
        <v>22575</v>
      </c>
      <c r="W95" s="348">
        <v>6719</v>
      </c>
      <c r="X95" s="348">
        <v>11113</v>
      </c>
      <c r="Y95" s="348">
        <v>1990</v>
      </c>
      <c r="Z95" s="348">
        <v>2945</v>
      </c>
      <c r="AA95" s="348">
        <v>54974</v>
      </c>
      <c r="AB95" s="344">
        <f t="shared" si="20"/>
        <v>35472</v>
      </c>
      <c r="AC95" s="344">
        <f t="shared" si="21"/>
        <v>6178</v>
      </c>
      <c r="AD95" s="352"/>
      <c r="AE95" s="356">
        <f t="shared" si="25"/>
        <v>89.766666666666666</v>
      </c>
      <c r="AF95" s="356">
        <f t="shared" si="25"/>
        <v>-6.6000000000000005</v>
      </c>
      <c r="AG95" s="356">
        <f t="shared" si="25"/>
        <v>22</v>
      </c>
      <c r="AH95" s="356">
        <f t="shared" si="25"/>
        <v>44.266666666666673</v>
      </c>
      <c r="AI95" s="356">
        <f t="shared" si="15"/>
        <v>7.73575446253814E-2</v>
      </c>
      <c r="AJ95" s="356">
        <f t="shared" si="15"/>
        <v>-0.23076880074000322</v>
      </c>
      <c r="AK95" s="356">
        <f t="shared" si="15"/>
        <v>1.0544039019505487</v>
      </c>
      <c r="AL95" s="356">
        <f t="shared" si="15"/>
        <v>0.97291483910671384</v>
      </c>
      <c r="AM95" s="356">
        <f t="shared" si="26"/>
        <v>-0.23076880074000322</v>
      </c>
      <c r="AN95" s="356">
        <f t="shared" si="27"/>
        <v>0.30812634536538464</v>
      </c>
      <c r="AO95" s="356">
        <f t="shared" si="28"/>
        <v>0.97291483910671384</v>
      </c>
      <c r="AP95" s="356">
        <f t="shared" si="29"/>
        <v>8.1489062843834836E-2</v>
      </c>
      <c r="AQ95" s="356">
        <f t="shared" si="23"/>
        <v>2.4181108792305679</v>
      </c>
      <c r="AR95" s="356">
        <f t="shared" si="30"/>
        <v>4.0295618511349716</v>
      </c>
      <c r="AS95" s="356">
        <f t="shared" si="30"/>
        <v>15.519820493642484</v>
      </c>
      <c r="AT95" s="356">
        <f t="shared" si="24"/>
        <v>7.7182325854805498</v>
      </c>
    </row>
    <row r="96" spans="15:46">
      <c r="O96" s="350">
        <v>37483</v>
      </c>
      <c r="P96" s="351">
        <v>73.3</v>
      </c>
      <c r="Q96" s="351">
        <v>-2.6</v>
      </c>
      <c r="R96" s="351">
        <v>6</v>
      </c>
      <c r="S96" s="351">
        <v>7</v>
      </c>
      <c r="T96" s="353" t="str">
        <f t="shared" ca="1" si="19"/>
        <v/>
      </c>
      <c r="U96" s="354">
        <f t="shared" si="22"/>
        <v>42004</v>
      </c>
      <c r="V96" s="348">
        <v>24525</v>
      </c>
      <c r="W96" s="348">
        <v>6563</v>
      </c>
      <c r="X96" s="348">
        <v>11931</v>
      </c>
      <c r="Y96" s="348">
        <v>2249</v>
      </c>
      <c r="Z96" s="348">
        <v>3498</v>
      </c>
      <c r="AA96" s="348">
        <v>53759</v>
      </c>
      <c r="AB96" s="344">
        <f t="shared" si="20"/>
        <v>37272</v>
      </c>
      <c r="AC96" s="344">
        <f t="shared" si="21"/>
        <v>6184</v>
      </c>
      <c r="AD96" s="352"/>
      <c r="AE96" s="356">
        <f t="shared" si="25"/>
        <v>87.100000000000009</v>
      </c>
      <c r="AF96" s="356">
        <f t="shared" si="25"/>
        <v>-3.3333333333333335</v>
      </c>
      <c r="AG96" s="356">
        <f t="shared" si="25"/>
        <v>23.666666666666668</v>
      </c>
      <c r="AH96" s="356">
        <f t="shared" si="25"/>
        <v>47.5</v>
      </c>
      <c r="AI96" s="356">
        <f t="shared" si="15"/>
        <v>-3.5797237631544659E-2</v>
      </c>
      <c r="AJ96" s="356">
        <f t="shared" si="15"/>
        <v>5.3571786465245802E-3</v>
      </c>
      <c r="AK96" s="356">
        <f t="shared" si="15"/>
        <v>1.2364648255055664</v>
      </c>
      <c r="AL96" s="356">
        <f t="shared" si="15"/>
        <v>1.1380049870411144</v>
      </c>
      <c r="AM96" s="356">
        <f t="shared" si="26"/>
        <v>-3.5797237631544659E-2</v>
      </c>
      <c r="AN96" s="356">
        <f t="shared" si="27"/>
        <v>4.115441627806924E-2</v>
      </c>
      <c r="AO96" s="356">
        <f t="shared" si="28"/>
        <v>1.1380049870411144</v>
      </c>
      <c r="AP96" s="356">
        <f t="shared" si="29"/>
        <v>9.8459838464451943E-2</v>
      </c>
      <c r="AQ96" s="356">
        <f t="shared" si="23"/>
        <v>3.2153528891881678</v>
      </c>
      <c r="AR96" s="356">
        <f t="shared" si="30"/>
        <v>2.4068578964721468</v>
      </c>
      <c r="AS96" s="356">
        <f t="shared" si="30"/>
        <v>3.5845896147403806</v>
      </c>
      <c r="AT96" s="356">
        <f t="shared" si="24"/>
        <v>9.470961961391211</v>
      </c>
    </row>
    <row r="97" spans="15:46">
      <c r="O97" s="350">
        <v>37514</v>
      </c>
      <c r="P97" s="351">
        <v>70.3</v>
      </c>
      <c r="Q97" s="351">
        <v>-2.2999999999999998</v>
      </c>
      <c r="R97" s="351">
        <v>13</v>
      </c>
      <c r="S97" s="351">
        <v>10</v>
      </c>
      <c r="T97" s="353">
        <f t="shared" ca="1" si="19"/>
        <v>2015</v>
      </c>
      <c r="U97" s="354">
        <f t="shared" si="22"/>
        <v>42094</v>
      </c>
      <c r="V97" s="348">
        <v>22608</v>
      </c>
      <c r="W97" s="348">
        <v>6944</v>
      </c>
      <c r="X97" s="348">
        <v>12751</v>
      </c>
      <c r="Y97" s="348">
        <v>1470</v>
      </c>
      <c r="Z97" s="348">
        <v>5178</v>
      </c>
      <c r="AA97" s="348">
        <v>65471</v>
      </c>
      <c r="AB97" s="344">
        <f t="shared" si="20"/>
        <v>35655</v>
      </c>
      <c r="AC97" s="344">
        <f t="shared" si="21"/>
        <v>6103</v>
      </c>
      <c r="AD97" s="352"/>
      <c r="AE97" s="356">
        <f t="shared" si="25"/>
        <v>98.333333333333329</v>
      </c>
      <c r="AF97" s="356">
        <f t="shared" si="25"/>
        <v>2.8000000000000003</v>
      </c>
      <c r="AG97" s="356">
        <f t="shared" si="25"/>
        <v>21.666666666666668</v>
      </c>
      <c r="AH97" s="356">
        <f t="shared" si="25"/>
        <v>49.833333333333336</v>
      </c>
      <c r="AI97" s="356">
        <f t="shared" si="15"/>
        <v>0.44086728262575753</v>
      </c>
      <c r="AJ97" s="356">
        <f t="shared" si="15"/>
        <v>0.44869575218857677</v>
      </c>
      <c r="AK97" s="356">
        <f t="shared" si="15"/>
        <v>1.0179917172395452</v>
      </c>
      <c r="AL97" s="356">
        <f t="shared" si="15"/>
        <v>1.2571422071999603</v>
      </c>
      <c r="AM97" s="356">
        <f t="shared" si="26"/>
        <v>0.44086728262575753</v>
      </c>
      <c r="AN97" s="356">
        <f t="shared" si="27"/>
        <v>7.8284695628192402E-3</v>
      </c>
      <c r="AO97" s="356">
        <f t="shared" si="28"/>
        <v>1.0179917172395452</v>
      </c>
      <c r="AP97" s="356">
        <f t="shared" si="29"/>
        <v>0.2391504899604151</v>
      </c>
      <c r="AQ97" s="356">
        <f t="shared" si="23"/>
        <v>3.5828828003298838</v>
      </c>
      <c r="AR97" s="356">
        <f t="shared" si="30"/>
        <v>4.4743319268635702</v>
      </c>
      <c r="AS97" s="356">
        <f t="shared" si="30"/>
        <v>11.449963476990504</v>
      </c>
      <c r="AT97" s="356">
        <f t="shared" si="24"/>
        <v>29.248840193465611</v>
      </c>
    </row>
    <row r="98" spans="15:46">
      <c r="O98" s="350">
        <v>37544</v>
      </c>
      <c r="P98" s="351">
        <v>65.900000000000006</v>
      </c>
      <c r="Q98" s="351">
        <v>-3.4</v>
      </c>
      <c r="R98" s="351">
        <v>12</v>
      </c>
      <c r="S98" s="351">
        <v>11</v>
      </c>
      <c r="T98" s="353" t="str">
        <f t="shared" ca="1" si="19"/>
        <v/>
      </c>
      <c r="U98" s="354">
        <f t="shared" si="22"/>
        <v>42185</v>
      </c>
      <c r="V98" s="348">
        <v>22589</v>
      </c>
      <c r="W98" s="348">
        <v>6880</v>
      </c>
      <c r="X98" s="348">
        <v>14487</v>
      </c>
      <c r="Y98" s="348">
        <v>1985</v>
      </c>
      <c r="Z98" s="348">
        <v>6802</v>
      </c>
      <c r="AA98" s="348">
        <v>63316</v>
      </c>
      <c r="AB98" s="344">
        <f t="shared" si="20"/>
        <v>35169</v>
      </c>
      <c r="AC98" s="344">
        <f t="shared" si="21"/>
        <v>5700</v>
      </c>
      <c r="AD98" s="352"/>
      <c r="AE98" s="356">
        <f t="shared" si="25"/>
        <v>100</v>
      </c>
      <c r="AF98" s="356">
        <f t="shared" si="25"/>
        <v>4.7333333333333334</v>
      </c>
      <c r="AG98" s="356">
        <f t="shared" si="25"/>
        <v>23.666666666666668</v>
      </c>
      <c r="AH98" s="356">
        <f t="shared" si="25"/>
        <v>51.933333333333337</v>
      </c>
      <c r="AI98" s="356">
        <f t="shared" si="15"/>
        <v>0.51158902153633679</v>
      </c>
      <c r="AJ98" s="356">
        <f t="shared" si="15"/>
        <v>0.58844378080509319</v>
      </c>
      <c r="AK98" s="356">
        <f t="shared" si="15"/>
        <v>1.2364648255055664</v>
      </c>
      <c r="AL98" s="356">
        <f t="shared" si="15"/>
        <v>1.3643657053429219</v>
      </c>
      <c r="AM98" s="356">
        <f t="shared" si="26"/>
        <v>0.51158902153633679</v>
      </c>
      <c r="AN98" s="356">
        <f t="shared" si="27"/>
        <v>7.6854759268756401E-2</v>
      </c>
      <c r="AO98" s="356">
        <f t="shared" si="28"/>
        <v>1.2364648255055664</v>
      </c>
      <c r="AP98" s="356">
        <f t="shared" si="29"/>
        <v>0.12790087983735554</v>
      </c>
      <c r="AQ98" s="356">
        <f t="shared" si="23"/>
        <v>2.6679392782474167</v>
      </c>
      <c r="AR98" s="356">
        <f t="shared" si="30"/>
        <v>3.5387287661554012</v>
      </c>
      <c r="AS98" s="356">
        <f t="shared" si="30"/>
        <v>13.999999999999986</v>
      </c>
      <c r="AT98" s="356">
        <f t="shared" si="24"/>
        <v>20.968265795456716</v>
      </c>
    </row>
    <row r="99" spans="15:46">
      <c r="O99" s="350">
        <v>37575</v>
      </c>
      <c r="P99" s="351">
        <v>66.5</v>
      </c>
      <c r="Q99" s="351">
        <v>-5.3</v>
      </c>
      <c r="R99" s="351">
        <v>9</v>
      </c>
      <c r="S99" s="351">
        <v>17</v>
      </c>
      <c r="T99" s="353" t="str">
        <f t="shared" ca="1" si="19"/>
        <v/>
      </c>
      <c r="U99" s="354">
        <f t="shared" si="22"/>
        <v>42277</v>
      </c>
      <c r="V99" s="348">
        <v>23398</v>
      </c>
      <c r="W99" s="348">
        <v>6802</v>
      </c>
      <c r="X99" s="348">
        <v>15052</v>
      </c>
      <c r="Y99" s="348">
        <v>1024</v>
      </c>
      <c r="Z99" s="348">
        <v>7505</v>
      </c>
      <c r="AA99" s="348">
        <v>68721</v>
      </c>
      <c r="AB99" s="344">
        <f t="shared" si="20"/>
        <v>36723</v>
      </c>
      <c r="AC99" s="344">
        <f t="shared" si="21"/>
        <v>6523</v>
      </c>
      <c r="AD99" s="352"/>
      <c r="AE99" s="356">
        <f t="shared" si="25"/>
        <v>100.46666666666665</v>
      </c>
      <c r="AF99" s="356">
        <f t="shared" si="25"/>
        <v>3.6333333333333329</v>
      </c>
      <c r="AG99" s="356">
        <f t="shared" si="25"/>
        <v>21.666666666666668</v>
      </c>
      <c r="AH99" s="356">
        <f t="shared" si="25"/>
        <v>50.266666666666673</v>
      </c>
      <c r="AI99" s="356">
        <f t="shared" si="15"/>
        <v>0.53139110843129833</v>
      </c>
      <c r="AJ99" s="356">
        <f t="shared" si="15"/>
        <v>0.50893197141983382</v>
      </c>
      <c r="AK99" s="356">
        <f t="shared" si="15"/>
        <v>1.0179917172395452</v>
      </c>
      <c r="AL99" s="356">
        <f t="shared" si="15"/>
        <v>1.2792676909437461</v>
      </c>
      <c r="AM99" s="356">
        <f t="shared" si="26"/>
        <v>0.50893197141983382</v>
      </c>
      <c r="AN99" s="356">
        <f t="shared" si="27"/>
        <v>2.2459137011464514E-2</v>
      </c>
      <c r="AO99" s="356">
        <f t="shared" si="28"/>
        <v>1.0179917172395452</v>
      </c>
      <c r="AP99" s="356">
        <f t="shared" si="29"/>
        <v>0.26127597370420097</v>
      </c>
      <c r="AQ99" s="356">
        <f t="shared" si="23"/>
        <v>3.6456256921373154</v>
      </c>
      <c r="AR99" s="356">
        <f t="shared" si="30"/>
        <v>3.5267253044655007</v>
      </c>
      <c r="AS99" s="356">
        <f t="shared" si="30"/>
        <v>5.5843314988669448</v>
      </c>
      <c r="AT99" s="356">
        <f t="shared" si="24"/>
        <v>25.006366646050864</v>
      </c>
    </row>
    <row r="100" spans="15:46">
      <c r="O100" s="350">
        <v>37605</v>
      </c>
      <c r="P100" s="351">
        <v>63.8</v>
      </c>
      <c r="Q100" s="351">
        <v>-12.5</v>
      </c>
      <c r="R100" s="351">
        <v>6</v>
      </c>
      <c r="S100" s="351">
        <v>8</v>
      </c>
      <c r="T100" s="353" t="str">
        <f t="shared" ca="1" si="19"/>
        <v/>
      </c>
      <c r="U100" s="354">
        <f t="shared" si="22"/>
        <v>42369</v>
      </c>
      <c r="V100" s="348">
        <v>25200</v>
      </c>
      <c r="W100" s="348">
        <v>6828</v>
      </c>
      <c r="X100" s="348">
        <v>24004</v>
      </c>
      <c r="Y100" s="348">
        <v>2056</v>
      </c>
      <c r="Z100" s="348">
        <v>15247</v>
      </c>
      <c r="AA100" s="348">
        <v>67497</v>
      </c>
      <c r="AB100" s="344">
        <f t="shared" si="20"/>
        <v>38729</v>
      </c>
      <c r="AC100" s="344">
        <f t="shared" si="21"/>
        <v>6701</v>
      </c>
      <c r="AD100" s="352"/>
      <c r="AE100" s="356">
        <f t="shared" si="25"/>
        <v>102.76666666666665</v>
      </c>
      <c r="AF100" s="356">
        <f t="shared" si="25"/>
        <v>9.4</v>
      </c>
      <c r="AG100" s="356">
        <f t="shared" si="25"/>
        <v>16</v>
      </c>
      <c r="AH100" s="356">
        <f t="shared" si="25"/>
        <v>52.9</v>
      </c>
      <c r="AI100" s="356">
        <f t="shared" si="15"/>
        <v>0.62898710812789727</v>
      </c>
      <c r="AJ100" s="356">
        <f t="shared" si="15"/>
        <v>0.92576660850013293</v>
      </c>
      <c r="AK100" s="356">
        <f t="shared" si="15"/>
        <v>0.39898457715248531</v>
      </c>
      <c r="AL100" s="356">
        <f t="shared" si="15"/>
        <v>1.4137225536944433</v>
      </c>
      <c r="AM100" s="356">
        <f t="shared" si="26"/>
        <v>0.62898710812789727</v>
      </c>
      <c r="AN100" s="356">
        <f t="shared" si="27"/>
        <v>0.29677950037223566</v>
      </c>
      <c r="AO100" s="356">
        <f t="shared" si="28"/>
        <v>0.39898457715248531</v>
      </c>
      <c r="AP100" s="356">
        <f t="shared" si="29"/>
        <v>1.014737976541958</v>
      </c>
      <c r="AQ100" s="356">
        <f t="shared" si="23"/>
        <v>2.7522935779816606</v>
      </c>
      <c r="AR100" s="356">
        <f t="shared" si="30"/>
        <v>3.909100665378844</v>
      </c>
      <c r="AS100" s="356">
        <f t="shared" si="30"/>
        <v>8.3602846054333639</v>
      </c>
      <c r="AT100" s="356">
        <f t="shared" si="24"/>
        <v>25.554790825722208</v>
      </c>
    </row>
    <row r="101" spans="15:46">
      <c r="O101" s="350">
        <v>37636</v>
      </c>
      <c r="P101" s="351">
        <v>64.5</v>
      </c>
      <c r="Q101" s="351">
        <v>-10.9</v>
      </c>
      <c r="R101" s="351">
        <v>3</v>
      </c>
      <c r="S101" s="351">
        <v>2</v>
      </c>
      <c r="T101" s="353" t="str">
        <f>" "</f>
        <v xml:space="preserve"> </v>
      </c>
      <c r="U101" s="354">
        <f t="shared" si="22"/>
        <v>42460</v>
      </c>
      <c r="V101" s="348">
        <v>24260</v>
      </c>
      <c r="W101" s="348">
        <v>7181</v>
      </c>
      <c r="X101" s="348">
        <v>19866</v>
      </c>
      <c r="Y101" s="348">
        <v>2365</v>
      </c>
      <c r="Z101" s="348">
        <v>11328</v>
      </c>
      <c r="AA101" s="348">
        <v>65727</v>
      </c>
      <c r="AB101" s="344">
        <f t="shared" si="20"/>
        <v>37614</v>
      </c>
      <c r="AC101" s="344">
        <f t="shared" si="21"/>
        <v>6173</v>
      </c>
      <c r="AD101" s="352"/>
      <c r="AE101" s="356">
        <f t="shared" si="25"/>
        <v>105</v>
      </c>
      <c r="AF101" s="356">
        <f t="shared" si="25"/>
        <v>8.7999999999999989</v>
      </c>
      <c r="AG101" s="356">
        <f t="shared" si="25"/>
        <v>16</v>
      </c>
      <c r="AH101" s="356">
        <f t="shared" si="25"/>
        <v>52.1</v>
      </c>
      <c r="AI101" s="356">
        <f t="shared" si="15"/>
        <v>0.72375423826807384</v>
      </c>
      <c r="AJ101" s="356">
        <f t="shared" si="15"/>
        <v>0.88239653065362766</v>
      </c>
      <c r="AK101" s="356">
        <f t="shared" si="15"/>
        <v>0.39898457715248531</v>
      </c>
      <c r="AL101" s="356">
        <f t="shared" si="15"/>
        <v>1.3728755067828393</v>
      </c>
      <c r="AM101" s="356">
        <f t="shared" si="26"/>
        <v>0.72375423826807384</v>
      </c>
      <c r="AN101" s="356">
        <f t="shared" si="27"/>
        <v>0.15864229238555383</v>
      </c>
      <c r="AO101" s="356">
        <f t="shared" si="28"/>
        <v>0.39898457715248531</v>
      </c>
      <c r="AP101" s="356">
        <f t="shared" si="29"/>
        <v>0.97389092963035395</v>
      </c>
      <c r="AQ101" s="356">
        <f t="shared" si="23"/>
        <v>7.3071479122434511</v>
      </c>
      <c r="AR101" s="356">
        <f t="shared" si="30"/>
        <v>5.4943205721497606</v>
      </c>
      <c r="AS101" s="356">
        <f t="shared" si="30"/>
        <v>1.146976896608237</v>
      </c>
      <c r="AT101" s="356">
        <f t="shared" si="24"/>
        <v>0.39101281483404193</v>
      </c>
    </row>
    <row r="102" spans="15:46">
      <c r="O102" s="350">
        <v>37667</v>
      </c>
      <c r="P102" s="351">
        <v>62.3</v>
      </c>
      <c r="Q102" s="351">
        <v>-10</v>
      </c>
      <c r="R102" s="351">
        <v>-1</v>
      </c>
      <c r="S102" s="351">
        <v>9</v>
      </c>
      <c r="T102" s="353" t="str">
        <f t="shared" ca="1" si="19"/>
        <v/>
      </c>
      <c r="U102" s="354">
        <f t="shared" si="22"/>
        <v>42551</v>
      </c>
      <c r="V102" s="348">
        <v>23621</v>
      </c>
      <c r="W102" s="348">
        <v>7074</v>
      </c>
      <c r="X102" s="348">
        <v>25226</v>
      </c>
      <c r="Y102" s="348">
        <v>2852</v>
      </c>
      <c r="Z102" s="348">
        <v>16100</v>
      </c>
      <c r="AA102" s="348">
        <v>65020</v>
      </c>
      <c r="AB102" s="344">
        <f t="shared" si="20"/>
        <v>36969</v>
      </c>
      <c r="AC102" s="344">
        <f t="shared" si="21"/>
        <v>6274</v>
      </c>
      <c r="AD102" s="352"/>
      <c r="AE102" s="356">
        <f t="shared" si="25"/>
        <v>101.40000000000002</v>
      </c>
      <c r="AF102" s="356">
        <f t="shared" si="25"/>
        <v>8.1666666666666661</v>
      </c>
      <c r="AG102" s="356">
        <f t="shared" si="25"/>
        <v>17</v>
      </c>
      <c r="AH102" s="356">
        <f t="shared" si="25"/>
        <v>50.966666666666669</v>
      </c>
      <c r="AI102" s="356">
        <f t="shared" si="15"/>
        <v>0.57099528222122398</v>
      </c>
      <c r="AJ102" s="356">
        <f t="shared" si="15"/>
        <v>0.83661700403787231</v>
      </c>
      <c r="AK102" s="356">
        <f t="shared" si="15"/>
        <v>0.50822113128549584</v>
      </c>
      <c r="AL102" s="356">
        <f t="shared" ref="AL102:AL115" si="31">(AH102-AVERAGE(AH$22:AH$115))/STDEV(AH$22:AH$115)</f>
        <v>1.3150088569913998</v>
      </c>
      <c r="AM102" s="356">
        <f t="shared" si="26"/>
        <v>0.57099528222122398</v>
      </c>
      <c r="AN102" s="356">
        <f t="shared" si="27"/>
        <v>0.26562172181664834</v>
      </c>
      <c r="AO102" s="356">
        <f t="shared" si="28"/>
        <v>0.50822113128549584</v>
      </c>
      <c r="AP102" s="356">
        <f t="shared" si="29"/>
        <v>0.80678772570590396</v>
      </c>
      <c r="AQ102" s="356">
        <f t="shared" si="23"/>
        <v>4.5685953340121301</v>
      </c>
      <c r="AR102" s="356">
        <f t="shared" si="30"/>
        <v>5.1181438198413503</v>
      </c>
      <c r="AS102" s="356">
        <f t="shared" si="30"/>
        <v>10.070175438596493</v>
      </c>
      <c r="AT102" s="356">
        <f t="shared" si="24"/>
        <v>2.6912628719439056</v>
      </c>
    </row>
    <row r="103" spans="15:46">
      <c r="O103" s="350">
        <v>37695</v>
      </c>
      <c r="P103" s="351">
        <v>62.8</v>
      </c>
      <c r="Q103" s="351">
        <v>-9.9</v>
      </c>
      <c r="R103" s="351">
        <v>-4</v>
      </c>
      <c r="S103" s="351">
        <v>9</v>
      </c>
      <c r="T103" s="353" t="str">
        <f t="shared" ca="1" si="19"/>
        <v/>
      </c>
      <c r="U103" s="354">
        <f t="shared" si="22"/>
        <v>42643</v>
      </c>
      <c r="V103" s="348">
        <v>24386</v>
      </c>
      <c r="W103" s="348">
        <v>7126</v>
      </c>
      <c r="X103" s="348">
        <v>23844</v>
      </c>
      <c r="Y103" s="348">
        <v>2319</v>
      </c>
      <c r="Z103" s="348">
        <v>14077</v>
      </c>
      <c r="AA103" s="348">
        <v>68683</v>
      </c>
      <c r="AB103" s="344">
        <f t="shared" si="20"/>
        <v>38960</v>
      </c>
      <c r="AC103" s="344">
        <f t="shared" si="21"/>
        <v>7448</v>
      </c>
      <c r="AD103" s="352"/>
      <c r="AE103" s="356">
        <f t="shared" si="25"/>
        <v>101.43333333333334</v>
      </c>
      <c r="AF103" s="356">
        <f t="shared" si="25"/>
        <v>4.3666666666666671</v>
      </c>
      <c r="AG103" s="356">
        <f t="shared" si="25"/>
        <v>18.333333333333332</v>
      </c>
      <c r="AH103" s="356">
        <f t="shared" si="25"/>
        <v>42.199999999999996</v>
      </c>
      <c r="AI103" s="356">
        <f t="shared" ref="AI103:AK115" si="32">(AE103-AVERAGE(AE$22:AE$115))/STDEV(AE$22:AE$115)</f>
        <v>0.57240971699943488</v>
      </c>
      <c r="AJ103" s="356">
        <f t="shared" si="32"/>
        <v>0.5619398443433401</v>
      </c>
      <c r="AK103" s="356">
        <f t="shared" si="32"/>
        <v>0.65386987012950981</v>
      </c>
      <c r="AL103" s="356">
        <f t="shared" si="31"/>
        <v>0.86739330125173553</v>
      </c>
      <c r="AM103" s="356">
        <f t="shared" si="26"/>
        <v>0.5619398443433401</v>
      </c>
      <c r="AN103" s="356">
        <f t="shared" si="27"/>
        <v>1.0469872656094781E-2</v>
      </c>
      <c r="AO103" s="356">
        <f t="shared" si="28"/>
        <v>0.65386987012950981</v>
      </c>
      <c r="AP103" s="356">
        <f t="shared" si="29"/>
        <v>0.21352343112222572</v>
      </c>
      <c r="AQ103" s="356">
        <f t="shared" si="23"/>
        <v>4.2225831267629843</v>
      </c>
      <c r="AR103" s="356">
        <f t="shared" si="30"/>
        <v>6.0915502546088334</v>
      </c>
      <c r="AS103" s="356">
        <f t="shared" si="30"/>
        <v>14.180591752261222</v>
      </c>
      <c r="AT103" s="356">
        <f t="shared" si="24"/>
        <v>-5.5296052152911557E-2</v>
      </c>
    </row>
    <row r="104" spans="15:46">
      <c r="O104" s="350">
        <v>37726</v>
      </c>
      <c r="P104" s="351">
        <v>68.400000000000006</v>
      </c>
      <c r="Q104" s="351">
        <v>-8.3000000000000007</v>
      </c>
      <c r="R104" s="351">
        <v>2</v>
      </c>
      <c r="S104" s="351">
        <v>7</v>
      </c>
      <c r="T104" s="353" t="str">
        <f t="shared" ca="1" si="19"/>
        <v/>
      </c>
      <c r="U104" s="354">
        <f t="shared" si="22"/>
        <v>42735</v>
      </c>
      <c r="V104" s="348">
        <v>26406</v>
      </c>
      <c r="W104" s="348">
        <v>7068</v>
      </c>
      <c r="X104" s="348">
        <v>31036</v>
      </c>
      <c r="Y104" s="348">
        <v>2956</v>
      </c>
      <c r="Z104" s="348">
        <v>20647</v>
      </c>
      <c r="AA104" s="348">
        <v>75322</v>
      </c>
      <c r="AB104" s="344">
        <f t="shared" si="20"/>
        <v>40907</v>
      </c>
      <c r="AC104" s="344">
        <f t="shared" si="21"/>
        <v>7433</v>
      </c>
      <c r="AD104" s="352"/>
      <c r="AE104" s="356">
        <f t="shared" si="25"/>
        <v>97.100000000000009</v>
      </c>
      <c r="AF104" s="356">
        <f t="shared" si="25"/>
        <v>3.7666666666666671</v>
      </c>
      <c r="AG104" s="356">
        <f t="shared" si="25"/>
        <v>16.333333333333332</v>
      </c>
      <c r="AH104" s="356">
        <f t="shared" si="25"/>
        <v>39.299999999999997</v>
      </c>
      <c r="AI104" s="356">
        <f t="shared" si="32"/>
        <v>0.38853319583192958</v>
      </c>
      <c r="AJ104" s="356">
        <f t="shared" si="32"/>
        <v>0.51856976649683495</v>
      </c>
      <c r="AK104" s="356">
        <f t="shared" si="32"/>
        <v>0.43539676186348869</v>
      </c>
      <c r="AL104" s="356">
        <f t="shared" si="31"/>
        <v>0.7193227561971699</v>
      </c>
      <c r="AM104" s="356">
        <f t="shared" si="26"/>
        <v>0.38853319583192958</v>
      </c>
      <c r="AN104" s="356">
        <f t="shared" si="27"/>
        <v>0.13003657066490537</v>
      </c>
      <c r="AO104" s="356">
        <f t="shared" si="28"/>
        <v>0.43539676186348869</v>
      </c>
      <c r="AP104" s="356">
        <f t="shared" si="29"/>
        <v>0.28392599433368121</v>
      </c>
      <c r="AQ104" s="356">
        <f t="shared" si="23"/>
        <v>4.7857142857142776</v>
      </c>
      <c r="AR104" s="356">
        <f t="shared" si="30"/>
        <v>5.62369283999071</v>
      </c>
      <c r="AS104" s="356">
        <f t="shared" si="30"/>
        <v>10.923742724966417</v>
      </c>
      <c r="AT104" s="356">
        <f t="shared" si="24"/>
        <v>11.593107841830005</v>
      </c>
    </row>
    <row r="105" spans="15:46">
      <c r="O105" s="350">
        <v>37756</v>
      </c>
      <c r="P105" s="351">
        <v>66.5</v>
      </c>
      <c r="Q105" s="351">
        <v>-10.199999999999999</v>
      </c>
      <c r="R105" s="351">
        <v>1</v>
      </c>
      <c r="S105" s="351">
        <v>8</v>
      </c>
      <c r="T105" s="353">
        <f t="shared" ca="1" si="19"/>
        <v>2017</v>
      </c>
      <c r="U105" s="354">
        <f t="shared" si="22"/>
        <v>42825</v>
      </c>
      <c r="V105" s="348">
        <v>24758</v>
      </c>
      <c r="W105" s="348">
        <v>7412</v>
      </c>
      <c r="X105" s="348">
        <v>13174</v>
      </c>
      <c r="Y105" s="348">
        <v>2086</v>
      </c>
      <c r="Z105" s="348">
        <v>4583</v>
      </c>
      <c r="AA105" s="348">
        <v>68770</v>
      </c>
      <c r="AB105" s="344">
        <f t="shared" si="20"/>
        <v>38675</v>
      </c>
      <c r="AC105" s="344">
        <f t="shared" si="21"/>
        <v>6505</v>
      </c>
      <c r="AD105" s="352"/>
      <c r="AE105" s="356">
        <f t="shared" si="25"/>
        <v>101.90000000000002</v>
      </c>
      <c r="AF105" s="356">
        <f t="shared" si="25"/>
        <v>3.3333333333333335</v>
      </c>
      <c r="AG105" s="356">
        <f t="shared" si="25"/>
        <v>15.666666666666666</v>
      </c>
      <c r="AH105" s="356">
        <f t="shared" si="25"/>
        <v>38.766666666666666</v>
      </c>
      <c r="AI105" s="356">
        <f t="shared" si="32"/>
        <v>0.59221180389439765</v>
      </c>
      <c r="AJ105" s="356">
        <f t="shared" si="32"/>
        <v>0.4872469324965813</v>
      </c>
      <c r="AK105" s="356">
        <f t="shared" si="32"/>
        <v>0.36257239244148171</v>
      </c>
      <c r="AL105" s="356">
        <f t="shared" si="31"/>
        <v>0.69209139158943378</v>
      </c>
      <c r="AM105" s="356">
        <f t="shared" si="26"/>
        <v>0.4872469324965813</v>
      </c>
      <c r="AN105" s="356">
        <f t="shared" si="27"/>
        <v>0.10496487139781635</v>
      </c>
      <c r="AO105" s="356">
        <f t="shared" si="28"/>
        <v>0.36257239244148171</v>
      </c>
      <c r="AP105" s="356">
        <f t="shared" si="29"/>
        <v>0.32951899914795207</v>
      </c>
      <c r="AQ105" s="356">
        <f t="shared" si="23"/>
        <v>2.0527617477329017</v>
      </c>
      <c r="AR105" s="356">
        <f t="shared" si="30"/>
        <v>2.8207582283192494</v>
      </c>
      <c r="AS105" s="356">
        <f t="shared" si="30"/>
        <v>5.3782601652357016</v>
      </c>
      <c r="AT105" s="356">
        <f t="shared" si="24"/>
        <v>4.6297564166932972</v>
      </c>
    </row>
    <row r="106" spans="15:46">
      <c r="O106" s="350">
        <v>37787</v>
      </c>
      <c r="P106" s="351">
        <v>65.8</v>
      </c>
      <c r="Q106" s="351">
        <v>-8.8000000000000007</v>
      </c>
      <c r="R106" s="351">
        <v>1</v>
      </c>
      <c r="S106" s="351">
        <v>-2</v>
      </c>
      <c r="T106" s="353" t="str">
        <f t="shared" ca="1" si="19"/>
        <v/>
      </c>
      <c r="U106" s="354">
        <f t="shared" si="22"/>
        <v>42916</v>
      </c>
      <c r="V106" s="348">
        <v>24234</v>
      </c>
      <c r="W106" s="348">
        <v>7320</v>
      </c>
      <c r="X106" s="348">
        <v>52304</v>
      </c>
      <c r="Y106" s="348">
        <v>3139</v>
      </c>
      <c r="Z106" s="348">
        <v>42559</v>
      </c>
      <c r="AA106" s="348">
        <v>69722</v>
      </c>
      <c r="AB106" s="344">
        <f t="shared" si="20"/>
        <v>38160</v>
      </c>
      <c r="AC106" s="344">
        <f t="shared" si="21"/>
        <v>6606</v>
      </c>
      <c r="AD106" s="352"/>
      <c r="AE106" s="356">
        <f t="shared" si="25"/>
        <v>102.5</v>
      </c>
      <c r="AF106" s="356">
        <f t="shared" si="25"/>
        <v>6.8666666666666671</v>
      </c>
      <c r="AG106" s="356">
        <f t="shared" si="25"/>
        <v>14.666666666666666</v>
      </c>
      <c r="AH106" s="356">
        <f t="shared" si="25"/>
        <v>43.79999999999999</v>
      </c>
      <c r="AI106" s="356">
        <f t="shared" si="32"/>
        <v>0.61767162990220525</v>
      </c>
      <c r="AJ106" s="356">
        <f t="shared" si="32"/>
        <v>0.7426485020371113</v>
      </c>
      <c r="AK106" s="356">
        <f t="shared" si="32"/>
        <v>0.25333583830847117</v>
      </c>
      <c r="AL106" s="356">
        <f t="shared" si="31"/>
        <v>0.94908739507494388</v>
      </c>
      <c r="AM106" s="356">
        <f t="shared" si="26"/>
        <v>0.61767162990220525</v>
      </c>
      <c r="AN106" s="356">
        <f t="shared" si="27"/>
        <v>0.12497687213490605</v>
      </c>
      <c r="AO106" s="356">
        <f t="shared" si="28"/>
        <v>0.25333583830847117</v>
      </c>
      <c r="AP106" s="356">
        <f t="shared" si="29"/>
        <v>0.69575155676647271</v>
      </c>
      <c r="AQ106" s="356">
        <f t="shared" si="23"/>
        <v>2.5951483849117238</v>
      </c>
      <c r="AR106" s="356">
        <f t="shared" ref="AR106:AS113" si="33">AB106/AB102*100-100</f>
        <v>3.221618112472612</v>
      </c>
      <c r="AS106" s="356">
        <f t="shared" si="33"/>
        <v>5.2916799489958635</v>
      </c>
      <c r="AT106" s="356">
        <f t="shared" si="24"/>
        <v>7.2316210396800926</v>
      </c>
    </row>
    <row r="107" spans="15:46">
      <c r="O107" s="350">
        <v>37817</v>
      </c>
      <c r="P107" s="351">
        <v>60.9</v>
      </c>
      <c r="Q107" s="351">
        <v>-10.7</v>
      </c>
      <c r="R107" s="351">
        <v>5</v>
      </c>
      <c r="S107" s="351">
        <v>8</v>
      </c>
      <c r="T107" s="353" t="str">
        <f t="shared" ca="1" si="19"/>
        <v/>
      </c>
      <c r="U107" s="354">
        <f t="shared" si="22"/>
        <v>43008</v>
      </c>
      <c r="V107" s="348">
        <v>25426</v>
      </c>
      <c r="W107" s="348">
        <v>7412</v>
      </c>
      <c r="X107" s="348">
        <v>13142</v>
      </c>
      <c r="Y107" s="348">
        <v>1292</v>
      </c>
      <c r="Z107" s="348">
        <v>4536</v>
      </c>
      <c r="AA107" s="348">
        <v>78414</v>
      </c>
      <c r="AB107" s="344">
        <f t="shared" si="20"/>
        <v>40152</v>
      </c>
      <c r="AC107" s="344">
        <f t="shared" si="21"/>
        <v>7314</v>
      </c>
      <c r="AD107" s="352"/>
      <c r="AE107" s="356">
        <f t="shared" si="25"/>
        <v>104.60000000000001</v>
      </c>
      <c r="AF107" s="356">
        <f t="shared" si="25"/>
        <v>8.4666666666666668</v>
      </c>
      <c r="AG107" s="356">
        <f t="shared" si="25"/>
        <v>18</v>
      </c>
      <c r="AH107" s="356">
        <f t="shared" si="25"/>
        <v>42.433333333333337</v>
      </c>
      <c r="AI107" s="356">
        <f t="shared" si="32"/>
        <v>0.70678102092953521</v>
      </c>
      <c r="AJ107" s="356">
        <f t="shared" si="32"/>
        <v>0.85830204296112489</v>
      </c>
      <c r="AK107" s="356">
        <f t="shared" si="32"/>
        <v>0.61745768541850643</v>
      </c>
      <c r="AL107" s="356">
        <f t="shared" si="31"/>
        <v>0.87930702326762056</v>
      </c>
      <c r="AM107" s="356">
        <f t="shared" si="26"/>
        <v>0.70678102092953521</v>
      </c>
      <c r="AN107" s="356">
        <f t="shared" si="27"/>
        <v>0.15152102203158968</v>
      </c>
      <c r="AO107" s="356">
        <f t="shared" si="28"/>
        <v>0.61745768541850643</v>
      </c>
      <c r="AP107" s="356">
        <f t="shared" si="29"/>
        <v>0.26184933784911413</v>
      </c>
      <c r="AQ107" s="356">
        <f t="shared" si="23"/>
        <v>4.2647420651193357</v>
      </c>
      <c r="AR107" s="356">
        <f t="shared" si="33"/>
        <v>3.0595482546201112</v>
      </c>
      <c r="AS107" s="356">
        <f t="shared" si="33"/>
        <v>-1.7991407089151465</v>
      </c>
      <c r="AT107" s="356">
        <f t="shared" si="24"/>
        <v>14.16798916762518</v>
      </c>
    </row>
    <row r="108" spans="15:46">
      <c r="O108" s="350">
        <v>37848</v>
      </c>
      <c r="P108" s="351">
        <v>63</v>
      </c>
      <c r="Q108" s="351">
        <v>-7.5</v>
      </c>
      <c r="R108" s="351">
        <v>4</v>
      </c>
      <c r="S108" s="351">
        <v>3</v>
      </c>
      <c r="T108" s="353" t="str">
        <f t="shared" ca="1" si="19"/>
        <v/>
      </c>
      <c r="U108" s="354">
        <f t="shared" si="22"/>
        <v>43100</v>
      </c>
      <c r="V108" s="348">
        <v>27211</v>
      </c>
      <c r="W108" s="348">
        <v>7407</v>
      </c>
      <c r="X108" s="348">
        <v>14594</v>
      </c>
      <c r="Y108" s="348">
        <v>2954</v>
      </c>
      <c r="Z108" s="348">
        <v>3637</v>
      </c>
      <c r="AA108" s="348">
        <v>80225</v>
      </c>
      <c r="AB108" s="344">
        <f t="shared" si="20"/>
        <v>42621</v>
      </c>
      <c r="AC108" s="344">
        <f t="shared" si="21"/>
        <v>8003</v>
      </c>
      <c r="AD108" s="352"/>
      <c r="AE108" s="356">
        <f t="shared" si="25"/>
        <v>103.86666666666666</v>
      </c>
      <c r="AF108" s="356">
        <f t="shared" si="25"/>
        <v>8.7333333333333325</v>
      </c>
      <c r="AG108" s="356">
        <f t="shared" si="25"/>
        <v>18.333333333333332</v>
      </c>
      <c r="AH108" s="356">
        <f t="shared" si="25"/>
        <v>39.666666666666664</v>
      </c>
      <c r="AI108" s="356">
        <f t="shared" si="32"/>
        <v>0.67566345580887988</v>
      </c>
      <c r="AJ108" s="356">
        <f t="shared" si="32"/>
        <v>0.87757763311512715</v>
      </c>
      <c r="AK108" s="356">
        <f t="shared" si="32"/>
        <v>0.65386987012950981</v>
      </c>
      <c r="AL108" s="356">
        <f t="shared" si="31"/>
        <v>0.7380443193649886</v>
      </c>
      <c r="AM108" s="356">
        <f t="shared" si="26"/>
        <v>0.67566345580887988</v>
      </c>
      <c r="AN108" s="356">
        <f t="shared" si="27"/>
        <v>0.20191417730624728</v>
      </c>
      <c r="AO108" s="356">
        <f t="shared" si="28"/>
        <v>0.65386987012950981</v>
      </c>
      <c r="AP108" s="356">
        <f t="shared" si="29"/>
        <v>8.4174449235478788E-2</v>
      </c>
      <c r="AQ108" s="356">
        <f t="shared" si="23"/>
        <v>3.0485495720669462</v>
      </c>
      <c r="AR108" s="356">
        <f t="shared" si="33"/>
        <v>4.1899919329210178</v>
      </c>
      <c r="AS108" s="356">
        <f t="shared" si="33"/>
        <v>7.6685053141396509</v>
      </c>
      <c r="AT108" s="356">
        <f t="shared" si="24"/>
        <v>6.5093863678606425</v>
      </c>
    </row>
    <row r="109" spans="15:46">
      <c r="O109" s="350">
        <v>37879</v>
      </c>
      <c r="P109" s="351">
        <v>68</v>
      </c>
      <c r="Q109" s="351">
        <v>-6.9</v>
      </c>
      <c r="R109" s="351">
        <v>4</v>
      </c>
      <c r="S109" s="351">
        <v>4</v>
      </c>
      <c r="T109" s="353" t="str">
        <f>" "</f>
        <v xml:space="preserve"> </v>
      </c>
      <c r="U109" s="354">
        <f t="shared" si="22"/>
        <v>43190</v>
      </c>
      <c r="V109" s="348">
        <v>25532</v>
      </c>
      <c r="W109" s="348">
        <v>7626</v>
      </c>
      <c r="X109" s="348">
        <v>14798</v>
      </c>
      <c r="Y109" s="348">
        <v>2838</v>
      </c>
      <c r="Z109" s="348">
        <v>4483</v>
      </c>
      <c r="AA109" s="348">
        <v>77078</v>
      </c>
      <c r="AB109" s="344">
        <f t="shared" si="20"/>
        <v>40635</v>
      </c>
      <c r="AC109" s="344">
        <f t="shared" si="21"/>
        <v>7477</v>
      </c>
      <c r="AD109" s="352"/>
      <c r="AE109" s="356">
        <f t="shared" si="25"/>
        <v>107.90000000000002</v>
      </c>
      <c r="AF109" s="356">
        <f t="shared" si="25"/>
        <v>9.6666666666666661</v>
      </c>
      <c r="AG109" s="356">
        <f t="shared" si="25"/>
        <v>16.666666666666668</v>
      </c>
      <c r="AH109" s="356">
        <f t="shared" si="25"/>
        <v>41</v>
      </c>
      <c r="AI109" s="356">
        <f t="shared" si="32"/>
        <v>0.84681006397248226</v>
      </c>
      <c r="AJ109" s="356">
        <f t="shared" si="32"/>
        <v>0.94504219865413508</v>
      </c>
      <c r="AK109" s="356">
        <f t="shared" si="32"/>
        <v>0.47180894657449246</v>
      </c>
      <c r="AL109" s="356">
        <f t="shared" si="31"/>
        <v>0.80612273088432929</v>
      </c>
      <c r="AM109" s="356">
        <f t="shared" si="26"/>
        <v>0.84681006397248226</v>
      </c>
      <c r="AN109" s="356">
        <f t="shared" si="27"/>
        <v>9.8232134681652816E-2</v>
      </c>
      <c r="AO109" s="356">
        <f t="shared" si="28"/>
        <v>0.47180894657449246</v>
      </c>
      <c r="AP109" s="356">
        <f t="shared" si="29"/>
        <v>0.33431378430983683</v>
      </c>
      <c r="AQ109" s="356">
        <f t="shared" si="23"/>
        <v>3.1262622182728848</v>
      </c>
      <c r="AR109" s="356">
        <f t="shared" si="33"/>
        <v>5.0678733031674312</v>
      </c>
      <c r="AS109" s="356">
        <f t="shared" si="33"/>
        <v>14.94235203689469</v>
      </c>
      <c r="AT109" s="356">
        <f t="shared" si="24"/>
        <v>12.080849207503277</v>
      </c>
    </row>
    <row r="110" spans="15:46">
      <c r="O110" s="350">
        <v>37909</v>
      </c>
      <c r="P110" s="351">
        <v>69.400000000000006</v>
      </c>
      <c r="Q110" s="351">
        <v>-5.6</v>
      </c>
      <c r="R110" s="351">
        <v>14</v>
      </c>
      <c r="S110" s="351">
        <v>8</v>
      </c>
      <c r="T110" s="353" t="str">
        <f t="shared" ca="1" si="19"/>
        <v/>
      </c>
      <c r="U110" s="354">
        <f t="shared" si="22"/>
        <v>43281</v>
      </c>
      <c r="V110" s="348">
        <v>25323</v>
      </c>
      <c r="W110" s="348">
        <v>7682</v>
      </c>
      <c r="X110" s="348">
        <v>15733</v>
      </c>
      <c r="Y110" s="348">
        <v>2762</v>
      </c>
      <c r="Z110" s="348">
        <v>5389</v>
      </c>
      <c r="AA110" s="348">
        <v>76951</v>
      </c>
      <c r="AB110" s="344">
        <f t="shared" si="20"/>
        <v>40587</v>
      </c>
      <c r="AC110" s="344">
        <f t="shared" si="21"/>
        <v>7582</v>
      </c>
      <c r="AD110" s="352"/>
      <c r="AE110" s="356">
        <f t="shared" si="25"/>
        <v>104.26666666666665</v>
      </c>
      <c r="AF110" s="356">
        <f t="shared" si="25"/>
        <v>10.433333333333334</v>
      </c>
      <c r="AG110" s="356">
        <f t="shared" si="25"/>
        <v>23.333333333333332</v>
      </c>
      <c r="AH110" s="356">
        <f t="shared" si="25"/>
        <v>44.300000000000004</v>
      </c>
      <c r="AI110" s="356">
        <f t="shared" si="32"/>
        <v>0.69263667314741839</v>
      </c>
      <c r="AJ110" s="356">
        <f t="shared" si="32"/>
        <v>1.0004595203468916</v>
      </c>
      <c r="AK110" s="356">
        <f t="shared" si="32"/>
        <v>1.2000526407945626</v>
      </c>
      <c r="AL110" s="356">
        <f t="shared" si="31"/>
        <v>0.97461679939469725</v>
      </c>
      <c r="AM110" s="356">
        <f t="shared" si="26"/>
        <v>0.69263667314741839</v>
      </c>
      <c r="AN110" s="356">
        <f t="shared" si="27"/>
        <v>0.30782284719947317</v>
      </c>
      <c r="AO110" s="356">
        <f t="shared" si="28"/>
        <v>0.97461679939469725</v>
      </c>
      <c r="AP110" s="356">
        <f t="shared" si="29"/>
        <v>0.22543584139986539</v>
      </c>
      <c r="AQ110" s="356">
        <f t="shared" si="23"/>
        <v>4.4936865560782451</v>
      </c>
      <c r="AR110" s="356">
        <f t="shared" si="33"/>
        <v>6.3600628930817464</v>
      </c>
      <c r="AS110" s="356">
        <f t="shared" si="33"/>
        <v>14.77444747199516</v>
      </c>
      <c r="AT110" s="356">
        <f t="shared" si="24"/>
        <v>10.368319899027554</v>
      </c>
    </row>
    <row r="111" spans="15:46">
      <c r="O111" s="350">
        <v>37940</v>
      </c>
      <c r="P111" s="351">
        <v>78.2</v>
      </c>
      <c r="Q111" s="351">
        <v>-2.5</v>
      </c>
      <c r="R111" s="351">
        <v>13</v>
      </c>
      <c r="S111" s="351">
        <v>1</v>
      </c>
      <c r="T111" s="353" t="str">
        <f t="shared" ca="1" si="19"/>
        <v/>
      </c>
      <c r="U111" s="354">
        <f t="shared" si="22"/>
        <v>43373</v>
      </c>
      <c r="V111" s="348">
        <v>26291</v>
      </c>
      <c r="W111" s="348">
        <v>7861</v>
      </c>
      <c r="X111" s="348">
        <v>18695</v>
      </c>
      <c r="Y111" s="348">
        <v>4083</v>
      </c>
      <c r="Z111" s="348">
        <v>6041</v>
      </c>
      <c r="AA111" s="348">
        <v>84233</v>
      </c>
      <c r="AB111" s="344">
        <f t="shared" si="20"/>
        <v>42723</v>
      </c>
      <c r="AC111" s="344">
        <f t="shared" si="21"/>
        <v>8571</v>
      </c>
      <c r="AD111" s="352"/>
      <c r="AE111" s="356">
        <f t="shared" si="25"/>
        <v>102.13333333333333</v>
      </c>
      <c r="AF111" s="356">
        <f t="shared" si="25"/>
        <v>9.5</v>
      </c>
      <c r="AG111" s="356">
        <f t="shared" si="25"/>
        <v>18.333333333333332</v>
      </c>
      <c r="AH111" s="356">
        <f t="shared" si="25"/>
        <v>40.833333333333336</v>
      </c>
      <c r="AI111" s="356">
        <f t="shared" si="32"/>
        <v>0.60211284734187764</v>
      </c>
      <c r="AJ111" s="356">
        <f t="shared" si="32"/>
        <v>0.93299495480788375</v>
      </c>
      <c r="AK111" s="356">
        <f t="shared" si="32"/>
        <v>0.65386987012950981</v>
      </c>
      <c r="AL111" s="356">
        <f t="shared" si="31"/>
        <v>0.79761292944441176</v>
      </c>
      <c r="AM111" s="356">
        <f t="shared" si="26"/>
        <v>0.60211284734187764</v>
      </c>
      <c r="AN111" s="356">
        <f t="shared" si="27"/>
        <v>0.3308821074660061</v>
      </c>
      <c r="AO111" s="356">
        <f t="shared" si="28"/>
        <v>0.65386987012950981</v>
      </c>
      <c r="AP111" s="356">
        <f t="shared" si="29"/>
        <v>0.14374305931490194</v>
      </c>
      <c r="AQ111" s="356">
        <f t="shared" si="23"/>
        <v>3.4020294187052684</v>
      </c>
      <c r="AR111" s="356">
        <f t="shared" si="33"/>
        <v>6.4031679617453534</v>
      </c>
      <c r="AS111" s="356">
        <f t="shared" si="33"/>
        <v>17.186218211648892</v>
      </c>
      <c r="AT111" s="356">
        <f t="shared" si="24"/>
        <v>7.4208687224220284</v>
      </c>
    </row>
    <row r="112" spans="15:46">
      <c r="O112" s="350">
        <v>37970</v>
      </c>
      <c r="P112" s="351">
        <v>78.3</v>
      </c>
      <c r="Q112" s="351">
        <v>-3.5</v>
      </c>
      <c r="R112" s="351">
        <v>8</v>
      </c>
      <c r="S112" s="351">
        <v>19</v>
      </c>
      <c r="T112" s="353" t="str">
        <f t="shared" ca="1" si="19"/>
        <v/>
      </c>
      <c r="U112" s="354">
        <f t="shared" si="22"/>
        <v>43465</v>
      </c>
      <c r="V112" s="348">
        <v>27980</v>
      </c>
      <c r="W112" s="348">
        <v>7696</v>
      </c>
      <c r="X112" s="348">
        <v>24361</v>
      </c>
      <c r="Y112" s="348">
        <v>5530</v>
      </c>
      <c r="Z112" s="348">
        <v>10329</v>
      </c>
      <c r="AA112" s="348">
        <v>83144</v>
      </c>
      <c r="AB112" s="344">
        <f t="shared" si="20"/>
        <v>44178</v>
      </c>
      <c r="AC112" s="344">
        <f t="shared" si="21"/>
        <v>8502</v>
      </c>
      <c r="AD112" s="352"/>
      <c r="AE112" s="356">
        <f t="shared" si="25"/>
        <v>95.5</v>
      </c>
      <c r="AF112" s="356">
        <f t="shared" si="25"/>
        <v>5.833333333333333</v>
      </c>
      <c r="AG112" s="356">
        <f t="shared" si="25"/>
        <v>27</v>
      </c>
      <c r="AH112" s="356">
        <f t="shared" si="25"/>
        <v>41.333333333333336</v>
      </c>
      <c r="AI112" s="356">
        <f t="shared" si="32"/>
        <v>0.32064032647777335</v>
      </c>
      <c r="AJ112" s="356">
        <f t="shared" si="32"/>
        <v>0.66795559019035255</v>
      </c>
      <c r="AK112" s="356">
        <f t="shared" si="32"/>
        <v>1.6005866726156013</v>
      </c>
      <c r="AL112" s="356">
        <f t="shared" si="31"/>
        <v>0.82314233376416446</v>
      </c>
      <c r="AM112" s="356">
        <f t="shared" si="26"/>
        <v>0.32064032647777335</v>
      </c>
      <c r="AN112" s="356">
        <f t="shared" si="27"/>
        <v>0.3473152637125792</v>
      </c>
      <c r="AO112" s="356">
        <f t="shared" si="28"/>
        <v>0.82314233376416446</v>
      </c>
      <c r="AP112" s="356">
        <f t="shared" si="29"/>
        <v>0.77744433885143682</v>
      </c>
      <c r="AQ112" s="356">
        <f t="shared" si="23"/>
        <v>2.8260629892322982</v>
      </c>
      <c r="AR112" s="356">
        <f t="shared" si="33"/>
        <v>3.6531287393538321</v>
      </c>
      <c r="AS112" s="356">
        <f t="shared" si="33"/>
        <v>6.2351618143196248</v>
      </c>
      <c r="AT112" s="356">
        <f t="shared" si="24"/>
        <v>3.638516671860387</v>
      </c>
    </row>
    <row r="113" spans="15:46">
      <c r="O113" s="350">
        <v>38001</v>
      </c>
      <c r="P113" s="351">
        <v>85.7</v>
      </c>
      <c r="Q113" s="351">
        <v>-2.9</v>
      </c>
      <c r="R113" s="351">
        <v>14</v>
      </c>
      <c r="S113" s="351">
        <v>13</v>
      </c>
      <c r="T113" s="353">
        <f t="shared" ca="1" si="19"/>
        <v>2019</v>
      </c>
      <c r="U113" s="354">
        <f t="shared" si="22"/>
        <v>43555</v>
      </c>
      <c r="V113" s="348">
        <v>26180</v>
      </c>
      <c r="W113" s="348">
        <v>7973</v>
      </c>
      <c r="X113" s="348">
        <v>15626</v>
      </c>
      <c r="Y113" s="348">
        <v>2347</v>
      </c>
      <c r="Z113" s="348">
        <v>5403</v>
      </c>
      <c r="AA113" s="348">
        <v>82750</v>
      </c>
      <c r="AB113" s="344">
        <f t="shared" si="20"/>
        <v>42029</v>
      </c>
      <c r="AC113" s="344">
        <f t="shared" si="21"/>
        <v>7876</v>
      </c>
      <c r="AD113" s="352"/>
      <c r="AE113" s="356">
        <f t="shared" si="25"/>
        <v>92.8</v>
      </c>
      <c r="AF113" s="356">
        <f t="shared" si="25"/>
        <v>-0.66666666666666663</v>
      </c>
      <c r="AG113" s="356">
        <f t="shared" si="25"/>
        <v>18</v>
      </c>
      <c r="AH113" s="356">
        <f t="shared" si="25"/>
        <v>33.199999999999996</v>
      </c>
      <c r="AI113" s="356">
        <f t="shared" si="32"/>
        <v>0.20607110944263518</v>
      </c>
      <c r="AJ113" s="356">
        <f t="shared" si="32"/>
        <v>0.19811308018654727</v>
      </c>
      <c r="AK113" s="356">
        <f t="shared" si="32"/>
        <v>0.61745768541850643</v>
      </c>
      <c r="AL113" s="356">
        <f t="shared" si="31"/>
        <v>0.40786402349618694</v>
      </c>
      <c r="AM113" s="356">
        <f t="shared" si="26"/>
        <v>0.19811308018654727</v>
      </c>
      <c r="AN113" s="356">
        <f t="shared" si="27"/>
        <v>7.9580292560879062E-3</v>
      </c>
      <c r="AO113" s="356">
        <f t="shared" si="28"/>
        <v>0.40786402349618694</v>
      </c>
      <c r="AP113" s="356">
        <f t="shared" si="29"/>
        <v>0.20959366192231949</v>
      </c>
      <c r="AQ113" s="356">
        <f t="shared" si="23"/>
        <v>2.5379915400282016</v>
      </c>
      <c r="AR113" s="356">
        <f t="shared" si="33"/>
        <v>3.4305401747262181</v>
      </c>
      <c r="AS113" s="356">
        <f t="shared" si="33"/>
        <v>5.3363648522134497</v>
      </c>
      <c r="AT113" s="356">
        <f t="shared" si="24"/>
        <v>7.3587794182516433</v>
      </c>
    </row>
    <row r="114" spans="15:46">
      <c r="O114" s="350">
        <v>38032</v>
      </c>
      <c r="P114" s="351">
        <v>85.8</v>
      </c>
      <c r="Q114" s="351">
        <v>-2</v>
      </c>
      <c r="R114" s="351">
        <v>7</v>
      </c>
      <c r="S114" s="351">
        <v>11</v>
      </c>
      <c r="T114" s="353" t="str">
        <f t="shared" ca="1" si="19"/>
        <v/>
      </c>
      <c r="U114" s="354">
        <f t="shared" si="22"/>
        <v>43646</v>
      </c>
      <c r="V114" s="348">
        <v>26109</v>
      </c>
      <c r="W114" s="348">
        <v>7961</v>
      </c>
      <c r="X114" s="348">
        <v>51394</v>
      </c>
      <c r="Y114" s="348" t="s">
        <v>1210</v>
      </c>
      <c r="Z114" s="348" t="s">
        <v>1210</v>
      </c>
      <c r="AA114" s="348">
        <v>81450</v>
      </c>
      <c r="AB114" s="344" t="e">
        <f t="shared" si="20"/>
        <v>#VALUE!</v>
      </c>
      <c r="AC114" s="344" t="e">
        <f t="shared" si="21"/>
        <v>#VALUE!</v>
      </c>
      <c r="AD114" s="352"/>
      <c r="AE114" s="356">
        <f t="shared" si="25"/>
        <v>89.433333333333337</v>
      </c>
      <c r="AF114" s="356">
        <f t="shared" si="25"/>
        <v>1.5333333333333332</v>
      </c>
      <c r="AG114" s="356">
        <f t="shared" si="25"/>
        <v>17.666666666666668</v>
      </c>
      <c r="AH114" s="356">
        <f t="shared" si="25"/>
        <v>32.833333333333336</v>
      </c>
      <c r="AI114" s="356">
        <f t="shared" si="32"/>
        <v>6.321319684326579E-2</v>
      </c>
      <c r="AJ114" s="356">
        <f t="shared" si="32"/>
        <v>0.35713669895706596</v>
      </c>
      <c r="AK114" s="356">
        <f t="shared" si="32"/>
        <v>0.58104550070750305</v>
      </c>
      <c r="AL114" s="356">
        <f t="shared" si="31"/>
        <v>0.38914246032836863</v>
      </c>
      <c r="AM114" s="356">
        <f t="shared" si="26"/>
        <v>6.321319684326579E-2</v>
      </c>
      <c r="AN114" s="356">
        <f t="shared" si="27"/>
        <v>0.29392350211380014</v>
      </c>
      <c r="AO114" s="356">
        <f t="shared" si="28"/>
        <v>0.38914246032836863</v>
      </c>
      <c r="AP114" s="356">
        <f t="shared" si="29"/>
        <v>0.19190304037913442</v>
      </c>
      <c r="AQ114" s="356">
        <f t="shared" si="23"/>
        <v>3.1038976424594154</v>
      </c>
      <c r="AR114" s="356"/>
      <c r="AS114" s="356"/>
      <c r="AT114" s="356"/>
    </row>
    <row r="115" spans="15:46">
      <c r="O115" s="350">
        <v>38061</v>
      </c>
      <c r="P115" s="351">
        <v>86.9</v>
      </c>
      <c r="Q115" s="351">
        <v>0.9</v>
      </c>
      <c r="R115" s="351">
        <v>1</v>
      </c>
      <c r="S115" s="351">
        <v>8</v>
      </c>
      <c r="T115" s="353" t="str">
        <f t="shared" ca="1" si="19"/>
        <v/>
      </c>
      <c r="U115" s="354">
        <f t="shared" si="22"/>
        <v>43738</v>
      </c>
      <c r="V115" s="357"/>
      <c r="W115" s="357"/>
      <c r="X115" s="357"/>
      <c r="Y115" s="357"/>
      <c r="Z115" s="357"/>
      <c r="AA115" s="357"/>
      <c r="AB115" s="344">
        <f t="shared" si="20"/>
        <v>0</v>
      </c>
      <c r="AC115" s="344">
        <f t="shared" si="21"/>
        <v>0</v>
      </c>
      <c r="AD115" s="352"/>
      <c r="AE115" s="356">
        <f t="shared" si="25"/>
        <v>79.333333333333329</v>
      </c>
      <c r="AF115" s="356">
        <f t="shared" si="25"/>
        <v>-5.4333333333333336</v>
      </c>
      <c r="AG115" s="356">
        <f t="shared" si="25"/>
        <v>8</v>
      </c>
      <c r="AH115" s="356">
        <f t="shared" si="25"/>
        <v>24.366666666666664</v>
      </c>
      <c r="AI115" s="358">
        <f t="shared" si="32"/>
        <v>-0.36536054095484355</v>
      </c>
      <c r="AJ115" s="358">
        <f t="shared" si="32"/>
        <v>-0.14643809381624329</v>
      </c>
      <c r="AK115" s="358">
        <f t="shared" si="32"/>
        <v>-0.47490785591159912</v>
      </c>
      <c r="AL115" s="358">
        <f t="shared" si="31"/>
        <v>-4.3155452819444023E-2</v>
      </c>
      <c r="AM115" s="356">
        <f t="shared" si="26"/>
        <v>-0.36536054095484355</v>
      </c>
      <c r="AN115" s="356">
        <f t="shared" si="27"/>
        <v>0.21892244713860026</v>
      </c>
      <c r="AO115" s="356">
        <f t="shared" si="28"/>
        <v>-0.47490785591159912</v>
      </c>
      <c r="AP115" s="356">
        <f t="shared" si="29"/>
        <v>0.43175240309215512</v>
      </c>
      <c r="AQ115" s="356"/>
      <c r="AR115" s="359"/>
      <c r="AS115" s="254"/>
    </row>
    <row r="116" spans="15:46">
      <c r="O116" s="350">
        <v>38092</v>
      </c>
      <c r="P116" s="351">
        <v>90.8</v>
      </c>
      <c r="Q116" s="351">
        <v>-0.4</v>
      </c>
      <c r="R116" s="351">
        <v>14</v>
      </c>
      <c r="S116" s="351">
        <v>16</v>
      </c>
      <c r="T116" s="351"/>
      <c r="U116" s="354">
        <f t="shared" si="22"/>
        <v>43830</v>
      </c>
      <c r="V116" s="357"/>
      <c r="W116" s="357"/>
      <c r="X116" s="357"/>
      <c r="Y116" s="357"/>
      <c r="Z116" s="357"/>
      <c r="AA116" s="357"/>
      <c r="AB116" s="357"/>
      <c r="AC116" s="357"/>
      <c r="AD116" s="352"/>
      <c r="AE116" s="356"/>
      <c r="AF116" s="356"/>
      <c r="AG116" s="356"/>
      <c r="AH116" s="356"/>
      <c r="AI116" s="250"/>
      <c r="AJ116" s="345"/>
      <c r="AL116" s="254"/>
      <c r="AM116" s="254"/>
      <c r="AN116" s="254"/>
      <c r="AO116" s="254"/>
      <c r="AP116" s="254"/>
      <c r="AQ116" s="360"/>
      <c r="AR116" s="359"/>
      <c r="AS116" s="254"/>
    </row>
    <row r="117" spans="15:46">
      <c r="O117" s="350">
        <v>38122</v>
      </c>
      <c r="P117" s="351">
        <v>91.1</v>
      </c>
      <c r="Q117" s="351">
        <v>-0.2</v>
      </c>
      <c r="R117" s="351">
        <v>16</v>
      </c>
      <c r="S117" s="351">
        <v>10</v>
      </c>
      <c r="T117" s="351"/>
      <c r="U117" s="263"/>
      <c r="V117" s="357"/>
      <c r="W117" s="357"/>
      <c r="X117" s="357"/>
      <c r="Y117" s="357"/>
      <c r="Z117" s="357"/>
      <c r="AA117" s="357"/>
      <c r="AB117" s="357"/>
      <c r="AC117" s="357"/>
      <c r="AD117" s="352"/>
      <c r="AE117" s="356"/>
      <c r="AF117" s="356"/>
      <c r="AG117" s="356"/>
      <c r="AH117" s="356"/>
      <c r="AI117" s="250"/>
      <c r="AJ117" s="345"/>
      <c r="AL117" s="254"/>
      <c r="AM117" s="254"/>
      <c r="AN117" s="254"/>
      <c r="AO117" s="254"/>
      <c r="AP117" s="254"/>
      <c r="AQ117" s="360"/>
      <c r="AR117" s="359"/>
      <c r="AS117" s="254"/>
    </row>
    <row r="118" spans="15:46">
      <c r="O118" s="350">
        <v>38153</v>
      </c>
      <c r="P118" s="351">
        <v>90.1</v>
      </c>
      <c r="Q118" s="351">
        <v>-0.8</v>
      </c>
      <c r="R118" s="351">
        <v>18</v>
      </c>
      <c r="S118" s="351">
        <v>13</v>
      </c>
      <c r="T118" s="351"/>
      <c r="U118" s="263"/>
      <c r="V118" s="357"/>
      <c r="W118" s="357"/>
      <c r="X118" s="357"/>
      <c r="Y118" s="357"/>
      <c r="Z118" s="357"/>
      <c r="AA118" s="357"/>
      <c r="AB118" s="357"/>
      <c r="AC118" s="357"/>
      <c r="AD118" s="352"/>
      <c r="AE118" s="356"/>
      <c r="AF118" s="356"/>
      <c r="AG118" s="356"/>
      <c r="AH118" s="356"/>
      <c r="AI118" s="250"/>
      <c r="AJ118" s="345"/>
      <c r="AL118" s="254"/>
      <c r="AM118" s="254"/>
      <c r="AN118" s="254"/>
      <c r="AO118" s="254"/>
      <c r="AP118" s="254"/>
      <c r="AQ118" s="360"/>
      <c r="AR118" s="359"/>
      <c r="AS118" s="254"/>
    </row>
    <row r="119" spans="15:46">
      <c r="O119" s="350">
        <v>38183</v>
      </c>
      <c r="P119" s="351">
        <v>96.6</v>
      </c>
      <c r="Q119" s="351">
        <v>4.0999999999999996</v>
      </c>
      <c r="R119" s="351">
        <v>14</v>
      </c>
      <c r="S119" s="351">
        <v>4</v>
      </c>
      <c r="T119" s="351"/>
      <c r="U119" s="263"/>
      <c r="V119" s="357"/>
      <c r="W119" s="357"/>
      <c r="X119" s="357"/>
      <c r="Y119" s="357"/>
      <c r="Z119" s="357"/>
      <c r="AA119" s="357"/>
      <c r="AB119" s="357"/>
      <c r="AC119" s="357"/>
      <c r="AD119" s="352"/>
      <c r="AE119" s="356"/>
      <c r="AF119" s="356"/>
      <c r="AG119" s="356"/>
      <c r="AH119" s="356"/>
      <c r="AI119" s="250"/>
      <c r="AJ119" s="345"/>
      <c r="AL119" s="254"/>
      <c r="AM119" s="254"/>
      <c r="AN119" s="254"/>
      <c r="AO119" s="254"/>
      <c r="AP119" s="254"/>
      <c r="AQ119" s="360"/>
      <c r="AR119" s="359"/>
      <c r="AS119" s="254"/>
    </row>
    <row r="120" spans="15:46">
      <c r="O120" s="350">
        <v>38214</v>
      </c>
      <c r="P120" s="351">
        <v>93.6</v>
      </c>
      <c r="Q120" s="351">
        <v>3.6</v>
      </c>
      <c r="R120" s="351">
        <v>-1</v>
      </c>
      <c r="S120" s="351">
        <v>19</v>
      </c>
      <c r="T120" s="351"/>
      <c r="U120" s="263"/>
      <c r="V120" s="357"/>
      <c r="W120" s="357"/>
      <c r="X120" s="357"/>
      <c r="Y120" s="357"/>
      <c r="Z120" s="357"/>
      <c r="AA120" s="357"/>
      <c r="AB120" s="357"/>
      <c r="AC120" s="357"/>
      <c r="AD120" s="352"/>
      <c r="AE120" s="356"/>
      <c r="AF120" s="356"/>
      <c r="AG120" s="356"/>
      <c r="AH120" s="356"/>
      <c r="AI120" s="250"/>
      <c r="AJ120" s="345"/>
      <c r="AL120" s="254"/>
      <c r="AM120" s="254"/>
      <c r="AN120" s="254"/>
      <c r="AO120" s="254"/>
      <c r="AP120" s="254"/>
      <c r="AQ120" s="360"/>
      <c r="AR120" s="359"/>
      <c r="AS120" s="254"/>
    </row>
    <row r="121" spans="15:46">
      <c r="O121" s="350">
        <v>38245</v>
      </c>
      <c r="P121" s="351">
        <v>95.5</v>
      </c>
      <c r="Q121" s="351">
        <v>5</v>
      </c>
      <c r="R121" s="351">
        <v>8</v>
      </c>
      <c r="S121" s="351">
        <v>15</v>
      </c>
      <c r="T121" s="351"/>
      <c r="U121" s="263"/>
      <c r="V121" s="357"/>
      <c r="W121" s="357"/>
      <c r="X121" s="357"/>
      <c r="Y121" s="357"/>
      <c r="Z121" s="357"/>
      <c r="AA121" s="357"/>
      <c r="AB121" s="357"/>
      <c r="AC121" s="357"/>
      <c r="AD121" s="352"/>
      <c r="AE121" s="356"/>
      <c r="AF121" s="356"/>
      <c r="AG121" s="356"/>
      <c r="AH121" s="356"/>
      <c r="AI121" s="250"/>
      <c r="AJ121" s="345"/>
      <c r="AL121" s="254"/>
      <c r="AM121" s="254"/>
      <c r="AN121" s="254"/>
      <c r="AO121" s="254"/>
      <c r="AP121" s="254"/>
      <c r="AQ121" s="360"/>
      <c r="AR121" s="359"/>
      <c r="AS121" s="254"/>
    </row>
    <row r="122" spans="15:46">
      <c r="O122" s="350">
        <v>38275</v>
      </c>
      <c r="P122" s="351">
        <v>99.6</v>
      </c>
      <c r="Q122" s="351">
        <v>7.6</v>
      </c>
      <c r="R122" s="351">
        <v>9</v>
      </c>
      <c r="S122" s="351">
        <v>0</v>
      </c>
      <c r="T122" s="351"/>
      <c r="U122" s="263"/>
      <c r="V122" s="357"/>
      <c r="W122" s="357"/>
      <c r="X122" s="357"/>
      <c r="Y122" s="357"/>
      <c r="Z122" s="357"/>
      <c r="AA122" s="357"/>
      <c r="AB122" s="357"/>
      <c r="AC122" s="357"/>
      <c r="AD122" s="352"/>
      <c r="AE122" s="356"/>
      <c r="AF122" s="356"/>
      <c r="AG122" s="356"/>
      <c r="AH122" s="356"/>
      <c r="AI122" s="250"/>
      <c r="AJ122" s="345"/>
      <c r="AL122" s="254"/>
      <c r="AM122" s="254"/>
      <c r="AN122" s="254"/>
      <c r="AO122" s="254"/>
      <c r="AP122" s="254"/>
      <c r="AQ122" s="360"/>
      <c r="AR122" s="359"/>
      <c r="AS122" s="254"/>
    </row>
    <row r="123" spans="15:46">
      <c r="O123" s="350">
        <v>38306</v>
      </c>
      <c r="P123" s="351">
        <v>92.6</v>
      </c>
      <c r="Q123" s="351">
        <v>4</v>
      </c>
      <c r="R123" s="351">
        <v>4</v>
      </c>
      <c r="S123" s="351">
        <v>7</v>
      </c>
      <c r="T123" s="351"/>
      <c r="U123" s="263"/>
      <c r="V123" s="357"/>
      <c r="W123" s="357"/>
      <c r="X123" s="357"/>
      <c r="Y123" s="357"/>
      <c r="Z123" s="357"/>
      <c r="AA123" s="357"/>
      <c r="AB123" s="357"/>
      <c r="AC123" s="357"/>
      <c r="AD123" s="352"/>
      <c r="AE123" s="356"/>
      <c r="AF123" s="356"/>
      <c r="AG123" s="356"/>
      <c r="AH123" s="356"/>
      <c r="AI123" s="250"/>
      <c r="AJ123" s="345"/>
      <c r="AL123" s="254"/>
      <c r="AM123" s="254"/>
      <c r="AN123" s="254"/>
      <c r="AO123" s="254"/>
      <c r="AP123" s="254"/>
      <c r="AQ123" s="360"/>
      <c r="AR123" s="359"/>
      <c r="AS123" s="254"/>
    </row>
    <row r="124" spans="15:46">
      <c r="O124" s="350">
        <v>38336</v>
      </c>
      <c r="P124" s="351">
        <v>103.9</v>
      </c>
      <c r="Q124" s="351">
        <v>6.7</v>
      </c>
      <c r="R124" s="351">
        <v>6</v>
      </c>
      <c r="S124" s="351">
        <v>2</v>
      </c>
      <c r="T124" s="351"/>
      <c r="U124" s="263"/>
      <c r="V124" s="357"/>
      <c r="W124" s="357"/>
      <c r="X124" s="357"/>
      <c r="Y124" s="357"/>
      <c r="Z124" s="357"/>
      <c r="AA124" s="357"/>
      <c r="AB124" s="357"/>
      <c r="AC124" s="357"/>
      <c r="AD124" s="352"/>
      <c r="AE124" s="356"/>
      <c r="AF124" s="356"/>
      <c r="AG124" s="356"/>
      <c r="AH124" s="356"/>
      <c r="AI124" s="250"/>
      <c r="AJ124" s="345"/>
      <c r="AL124" s="254"/>
      <c r="AM124" s="254"/>
      <c r="AN124" s="254"/>
      <c r="AO124" s="254"/>
      <c r="AP124" s="254"/>
      <c r="AQ124" s="360"/>
      <c r="AR124" s="359"/>
      <c r="AS124" s="254"/>
    </row>
    <row r="125" spans="15:46">
      <c r="O125" s="350">
        <v>38367</v>
      </c>
      <c r="P125" s="351">
        <v>106.8</v>
      </c>
      <c r="Q125" s="351">
        <v>6.9</v>
      </c>
      <c r="R125" s="351">
        <v>1</v>
      </c>
      <c r="S125" s="351">
        <v>16</v>
      </c>
      <c r="T125" s="351"/>
      <c r="U125" s="263"/>
      <c r="V125" s="357"/>
      <c r="W125" s="357"/>
      <c r="X125" s="357"/>
      <c r="Y125" s="357"/>
      <c r="Z125" s="357"/>
      <c r="AA125" s="357"/>
      <c r="AB125" s="357"/>
      <c r="AC125" s="357"/>
      <c r="AD125" s="352"/>
      <c r="AE125" s="356"/>
      <c r="AF125" s="356"/>
      <c r="AG125" s="356"/>
      <c r="AH125" s="356"/>
      <c r="AI125" s="250"/>
      <c r="AJ125" s="345"/>
      <c r="AL125" s="254"/>
      <c r="AM125" s="254"/>
      <c r="AN125" s="254"/>
      <c r="AO125" s="254"/>
      <c r="AP125" s="254"/>
      <c r="AQ125" s="360"/>
      <c r="AR125" s="359"/>
      <c r="AS125" s="254"/>
    </row>
    <row r="126" spans="15:46">
      <c r="O126" s="350">
        <v>38398</v>
      </c>
      <c r="P126" s="351">
        <v>99.5</v>
      </c>
      <c r="Q126" s="351">
        <v>5.2</v>
      </c>
      <c r="R126" s="351">
        <v>14</v>
      </c>
      <c r="S126" s="351">
        <v>10</v>
      </c>
      <c r="T126" s="351"/>
      <c r="U126" s="263"/>
      <c r="V126" s="357"/>
      <c r="W126" s="357"/>
      <c r="X126" s="357"/>
      <c r="Y126" s="357"/>
      <c r="Z126" s="357"/>
      <c r="AA126" s="357"/>
      <c r="AB126" s="357"/>
      <c r="AC126" s="357"/>
      <c r="AD126" s="352"/>
      <c r="AE126" s="356"/>
      <c r="AF126" s="356"/>
      <c r="AG126" s="356"/>
      <c r="AH126" s="356"/>
      <c r="AI126" s="250"/>
      <c r="AJ126" s="345"/>
      <c r="AL126" s="254"/>
      <c r="AM126" s="254"/>
      <c r="AN126" s="254"/>
      <c r="AO126" s="254"/>
      <c r="AP126" s="254"/>
      <c r="AQ126" s="360"/>
      <c r="AR126" s="359"/>
      <c r="AS126" s="254"/>
    </row>
    <row r="127" spans="15:46">
      <c r="O127" s="350">
        <v>38426</v>
      </c>
      <c r="P127" s="351">
        <v>104.2</v>
      </c>
      <c r="Q127" s="351">
        <v>7.6</v>
      </c>
      <c r="R127" s="351">
        <v>13</v>
      </c>
      <c r="S127" s="351">
        <v>2</v>
      </c>
      <c r="T127" s="351"/>
      <c r="U127" s="263"/>
      <c r="V127" s="357"/>
      <c r="W127" s="357"/>
      <c r="X127" s="357"/>
      <c r="Y127" s="357"/>
      <c r="Z127" s="357"/>
      <c r="AA127" s="357"/>
      <c r="AB127" s="357"/>
      <c r="AC127" s="357"/>
      <c r="AD127" s="352"/>
      <c r="AE127" s="356"/>
      <c r="AF127" s="356"/>
      <c r="AG127" s="356"/>
      <c r="AH127" s="356"/>
      <c r="AI127" s="250"/>
      <c r="AJ127" s="345"/>
      <c r="AL127" s="254"/>
      <c r="AM127" s="254"/>
      <c r="AN127" s="254"/>
      <c r="AO127" s="254"/>
      <c r="AP127" s="254"/>
      <c r="AQ127" s="360"/>
      <c r="AR127" s="359"/>
      <c r="AS127" s="254"/>
    </row>
    <row r="128" spans="15:46">
      <c r="O128" s="350">
        <v>38457</v>
      </c>
      <c r="P128" s="351">
        <v>97.3</v>
      </c>
      <c r="Q128" s="351">
        <v>1.8</v>
      </c>
      <c r="R128" s="351">
        <v>10</v>
      </c>
      <c r="S128" s="351">
        <v>8</v>
      </c>
      <c r="T128" s="351"/>
      <c r="U128" s="263"/>
      <c r="V128" s="357"/>
      <c r="W128" s="357"/>
      <c r="X128" s="357"/>
      <c r="Y128" s="357"/>
      <c r="Z128" s="357"/>
      <c r="AA128" s="357"/>
      <c r="AB128" s="357"/>
      <c r="AC128" s="357"/>
      <c r="AD128" s="352"/>
      <c r="AE128" s="356"/>
      <c r="AF128" s="356"/>
      <c r="AG128" s="356"/>
      <c r="AH128" s="356"/>
      <c r="AI128" s="250"/>
      <c r="AJ128" s="345"/>
      <c r="AL128" s="254"/>
      <c r="AM128" s="254"/>
      <c r="AN128" s="254"/>
      <c r="AO128" s="254"/>
      <c r="AP128" s="254"/>
      <c r="AQ128" s="360"/>
      <c r="AR128" s="359"/>
      <c r="AS128" s="254"/>
    </row>
    <row r="129" spans="15:46">
      <c r="O129" s="350">
        <v>38487</v>
      </c>
      <c r="P129" s="351">
        <v>97.4</v>
      </c>
      <c r="Q129" s="351">
        <v>3.4</v>
      </c>
      <c r="R129" s="351">
        <v>4</v>
      </c>
      <c r="S129" s="351">
        <v>20</v>
      </c>
      <c r="T129" s="351"/>
      <c r="U129" s="263"/>
      <c r="V129" s="357"/>
      <c r="W129" s="357"/>
      <c r="X129" s="357"/>
      <c r="Y129" s="357"/>
      <c r="Z129" s="357"/>
      <c r="AA129" s="357"/>
      <c r="AB129" s="357"/>
      <c r="AC129" s="357"/>
      <c r="AD129" s="352"/>
      <c r="AE129" s="356"/>
      <c r="AF129" s="356"/>
      <c r="AG129" s="356"/>
      <c r="AH129" s="356"/>
      <c r="AI129" s="250"/>
      <c r="AJ129" s="345"/>
      <c r="AL129" s="254"/>
      <c r="AM129" s="254"/>
      <c r="AN129" s="254"/>
      <c r="AO129" s="254"/>
      <c r="AP129" s="254"/>
      <c r="AQ129" s="360"/>
      <c r="AR129" s="359"/>
      <c r="AS129" s="254"/>
    </row>
    <row r="130" spans="15:46">
      <c r="O130" s="350">
        <v>38518</v>
      </c>
      <c r="P130" s="351">
        <v>99.6</v>
      </c>
      <c r="Q130" s="351">
        <v>2.7</v>
      </c>
      <c r="R130" s="351">
        <v>11</v>
      </c>
      <c r="S130" s="351">
        <v>9</v>
      </c>
      <c r="T130" s="351"/>
      <c r="U130" s="263"/>
      <c r="V130" s="357"/>
      <c r="W130" s="357"/>
      <c r="X130" s="357"/>
      <c r="Y130" s="357"/>
      <c r="Z130" s="357"/>
      <c r="AA130" s="357"/>
      <c r="AB130" s="357"/>
      <c r="AC130" s="357"/>
      <c r="AD130" s="352"/>
      <c r="AE130" s="356"/>
      <c r="AF130" s="356"/>
      <c r="AG130" s="356"/>
      <c r="AH130" s="356"/>
      <c r="AI130" s="250"/>
      <c r="AJ130" s="345"/>
      <c r="AL130" s="254"/>
      <c r="AM130" s="254"/>
      <c r="AN130" s="254"/>
      <c r="AO130" s="254"/>
      <c r="AP130" s="254"/>
      <c r="AQ130" s="360"/>
      <c r="AR130" s="359"/>
      <c r="AS130" s="254"/>
    </row>
    <row r="131" spans="15:46">
      <c r="O131" s="350">
        <v>38548</v>
      </c>
      <c r="P131" s="351">
        <v>96.5</v>
      </c>
      <c r="Q131" s="351">
        <v>3.5</v>
      </c>
      <c r="R131" s="351">
        <v>15</v>
      </c>
      <c r="S131" s="351">
        <v>-1</v>
      </c>
      <c r="T131" s="351"/>
      <c r="U131" s="263"/>
      <c r="V131" s="357"/>
      <c r="W131" s="357"/>
      <c r="X131" s="357"/>
      <c r="Y131" s="357"/>
      <c r="Z131" s="357"/>
      <c r="AA131" s="357"/>
      <c r="AB131" s="357"/>
      <c r="AC131" s="357"/>
      <c r="AD131" s="352"/>
      <c r="AE131" s="356"/>
      <c r="AF131" s="356"/>
      <c r="AG131" s="356"/>
      <c r="AH131" s="356"/>
      <c r="AL131" s="254"/>
      <c r="AM131" s="254"/>
      <c r="AN131" s="254"/>
      <c r="AO131" s="254"/>
      <c r="AP131" s="254"/>
      <c r="AQ131" s="360"/>
      <c r="AR131" s="359"/>
      <c r="AS131" s="254"/>
    </row>
    <row r="132" spans="15:46">
      <c r="O132" s="350">
        <v>38579</v>
      </c>
      <c r="P132" s="351">
        <v>91</v>
      </c>
      <c r="Q132" s="351">
        <v>1</v>
      </c>
      <c r="R132" s="351">
        <v>9</v>
      </c>
      <c r="S132" s="351">
        <v>18</v>
      </c>
      <c r="T132" s="351"/>
      <c r="U132" s="263"/>
      <c r="V132" s="357"/>
      <c r="W132" s="357"/>
      <c r="X132" s="357"/>
      <c r="Y132" s="357"/>
      <c r="Z132" s="357"/>
      <c r="AA132" s="357"/>
      <c r="AB132" s="357"/>
      <c r="AC132" s="357"/>
      <c r="AD132" s="352"/>
      <c r="AE132" s="356"/>
      <c r="AF132" s="356"/>
      <c r="AG132" s="356"/>
      <c r="AH132" s="356"/>
      <c r="AL132" s="254"/>
      <c r="AM132" s="254"/>
      <c r="AN132" s="254"/>
      <c r="AO132" s="254"/>
      <c r="AP132" s="254"/>
      <c r="AQ132" s="360"/>
      <c r="AR132" s="359"/>
      <c r="AS132" s="254"/>
    </row>
    <row r="133" spans="15:46">
      <c r="O133" s="350">
        <v>38610</v>
      </c>
      <c r="P133" s="351">
        <v>80.5</v>
      </c>
      <c r="Q133" s="351">
        <v>-2.6</v>
      </c>
      <c r="R133" s="351">
        <v>9</v>
      </c>
      <c r="S133" s="351">
        <v>6</v>
      </c>
      <c r="T133" s="351"/>
      <c r="U133" s="263"/>
      <c r="V133" s="357"/>
      <c r="W133" s="357"/>
      <c r="X133" s="357"/>
      <c r="Y133" s="357"/>
      <c r="Z133" s="357"/>
      <c r="AA133" s="357"/>
      <c r="AB133" s="357"/>
      <c r="AC133" s="357"/>
      <c r="AD133" s="352"/>
      <c r="AE133" s="356"/>
      <c r="AF133" s="356"/>
      <c r="AG133" s="356"/>
      <c r="AH133" s="356"/>
      <c r="AL133" s="254"/>
      <c r="AM133" s="254"/>
      <c r="AN133" s="254"/>
      <c r="AO133" s="254"/>
    </row>
    <row r="134" spans="15:46">
      <c r="O134" s="350">
        <v>38640</v>
      </c>
      <c r="P134" s="351">
        <v>85</v>
      </c>
      <c r="Q134" s="351">
        <v>-0.6</v>
      </c>
      <c r="R134" s="351">
        <v>2</v>
      </c>
      <c r="S134" s="351">
        <v>9</v>
      </c>
      <c r="T134" s="351"/>
      <c r="U134" s="263"/>
      <c r="V134" s="357"/>
      <c r="W134" s="357"/>
      <c r="X134" s="357"/>
      <c r="Y134" s="357"/>
      <c r="Z134" s="357"/>
      <c r="AA134" s="357"/>
      <c r="AB134" s="357"/>
      <c r="AC134" s="357"/>
      <c r="AD134" s="352"/>
      <c r="AE134" s="356"/>
      <c r="AF134" s="356"/>
      <c r="AG134" s="356"/>
      <c r="AH134" s="356"/>
      <c r="AL134" s="254"/>
      <c r="AM134" s="254"/>
      <c r="AN134" s="254"/>
    </row>
    <row r="135" spans="15:46">
      <c r="O135" s="350">
        <v>38671</v>
      </c>
      <c r="P135" s="351">
        <v>94</v>
      </c>
      <c r="Q135" s="351">
        <v>2.8</v>
      </c>
      <c r="R135" s="351">
        <v>10</v>
      </c>
      <c r="S135" s="351">
        <v>21</v>
      </c>
      <c r="T135" s="351"/>
      <c r="U135" s="263"/>
      <c r="V135" s="357"/>
      <c r="W135" s="357"/>
      <c r="X135" s="357"/>
      <c r="Y135" s="357"/>
      <c r="Z135" s="357"/>
      <c r="AA135" s="357"/>
      <c r="AB135" s="357"/>
      <c r="AC135" s="357"/>
      <c r="AD135" s="352"/>
      <c r="AE135" s="356"/>
      <c r="AF135" s="356"/>
      <c r="AG135" s="356"/>
      <c r="AH135" s="356"/>
      <c r="AL135" s="254"/>
      <c r="AM135" s="254"/>
      <c r="AN135" s="254"/>
      <c r="AO135" s="254"/>
      <c r="AP135" s="254"/>
      <c r="AQ135" s="254"/>
      <c r="AR135" s="254"/>
      <c r="AS135" s="254"/>
      <c r="AT135" s="254"/>
    </row>
    <row r="136" spans="15:46">
      <c r="O136" s="350">
        <v>38701</v>
      </c>
      <c r="P136" s="351">
        <v>98.2</v>
      </c>
      <c r="Q136" s="351">
        <v>4.9000000000000004</v>
      </c>
      <c r="R136" s="351">
        <v>8</v>
      </c>
      <c r="S136" s="351">
        <v>27</v>
      </c>
      <c r="T136" s="351"/>
      <c r="U136" s="263"/>
      <c r="V136" s="357"/>
      <c r="W136" s="357"/>
      <c r="X136" s="357"/>
      <c r="Y136" s="357"/>
      <c r="Z136" s="357"/>
      <c r="AA136" s="357"/>
      <c r="AB136" s="357"/>
      <c r="AC136" s="357"/>
      <c r="AD136" s="352"/>
      <c r="AE136" s="356"/>
      <c r="AF136" s="356"/>
      <c r="AG136" s="356"/>
      <c r="AH136" s="356"/>
      <c r="AL136" s="254"/>
      <c r="AM136" s="254"/>
      <c r="AN136" s="254"/>
      <c r="AO136" s="254"/>
      <c r="AP136" s="254"/>
      <c r="AQ136" s="254"/>
      <c r="AR136" s="254"/>
      <c r="AS136" s="254"/>
      <c r="AT136" s="254"/>
    </row>
    <row r="137" spans="15:46">
      <c r="O137" s="350">
        <v>38732</v>
      </c>
      <c r="P137" s="351">
        <v>106.2</v>
      </c>
      <c r="Q137" s="351">
        <v>5.4</v>
      </c>
      <c r="R137" s="351">
        <v>7</v>
      </c>
      <c r="S137" s="351">
        <v>30</v>
      </c>
      <c r="T137" s="351"/>
      <c r="U137" s="263"/>
      <c r="V137" s="357"/>
      <c r="W137" s="357"/>
      <c r="X137" s="357"/>
      <c r="Y137" s="357"/>
      <c r="Z137" s="357"/>
      <c r="AA137" s="357"/>
      <c r="AB137" s="357"/>
      <c r="AC137" s="357"/>
      <c r="AD137" s="352"/>
      <c r="AE137" s="356"/>
      <c r="AF137" s="356"/>
      <c r="AG137" s="356"/>
      <c r="AH137" s="356"/>
      <c r="AL137" s="254"/>
      <c r="AM137" s="254"/>
      <c r="AN137" s="254"/>
      <c r="AO137" s="254"/>
      <c r="AP137" s="254"/>
      <c r="AQ137" s="254"/>
      <c r="AR137" s="254"/>
      <c r="AS137" s="254"/>
      <c r="AT137" s="254"/>
    </row>
    <row r="138" spans="15:46">
      <c r="O138" s="350">
        <v>38763</v>
      </c>
      <c r="P138" s="351">
        <v>102.9</v>
      </c>
      <c r="Q138" s="351">
        <v>3.9</v>
      </c>
      <c r="R138" s="351">
        <v>12</v>
      </c>
      <c r="S138" s="351">
        <v>30</v>
      </c>
      <c r="T138" s="351"/>
      <c r="U138" s="263"/>
      <c r="V138" s="357"/>
      <c r="W138" s="357"/>
      <c r="X138" s="357"/>
      <c r="Y138" s="357"/>
      <c r="Z138" s="357"/>
      <c r="AA138" s="357"/>
      <c r="AB138" s="357"/>
      <c r="AC138" s="357"/>
      <c r="AD138" s="352"/>
      <c r="AE138" s="356"/>
      <c r="AF138" s="356"/>
      <c r="AG138" s="356"/>
      <c r="AH138" s="356"/>
      <c r="AL138" s="254"/>
      <c r="AM138" s="254"/>
      <c r="AN138" s="254"/>
      <c r="AO138" s="254"/>
      <c r="AP138" s="254"/>
      <c r="AQ138" s="254"/>
      <c r="AR138" s="254"/>
      <c r="AS138" s="254"/>
      <c r="AT138" s="254"/>
    </row>
    <row r="139" spans="15:46">
      <c r="O139" s="350">
        <v>38791</v>
      </c>
      <c r="P139" s="351">
        <v>92.3</v>
      </c>
      <c r="Q139" s="351">
        <v>2.5</v>
      </c>
      <c r="R139" s="351">
        <v>17</v>
      </c>
      <c r="S139" s="351">
        <v>27</v>
      </c>
      <c r="T139" s="351"/>
      <c r="U139" s="263"/>
      <c r="V139" s="357"/>
      <c r="W139" s="357"/>
      <c r="X139" s="357"/>
      <c r="Y139" s="357"/>
      <c r="Z139" s="357"/>
      <c r="AA139" s="357"/>
      <c r="AB139" s="357"/>
      <c r="AC139" s="357"/>
      <c r="AD139" s="352"/>
      <c r="AE139" s="356"/>
      <c r="AF139" s="356"/>
      <c r="AG139" s="356"/>
      <c r="AH139" s="356"/>
      <c r="AL139" s="254"/>
      <c r="AM139" s="254"/>
      <c r="AN139" s="254"/>
      <c r="AO139" s="254"/>
      <c r="AP139" s="254"/>
      <c r="AQ139" s="254"/>
      <c r="AR139" s="254"/>
      <c r="AS139" s="254"/>
      <c r="AT139" s="254"/>
    </row>
    <row r="140" spans="15:46">
      <c r="O140" s="350">
        <v>38822</v>
      </c>
      <c r="P140" s="351">
        <v>98.8</v>
      </c>
      <c r="Q140" s="351">
        <v>3.4</v>
      </c>
      <c r="R140" s="351">
        <v>15</v>
      </c>
      <c r="S140" s="351">
        <v>25</v>
      </c>
      <c r="T140" s="351"/>
      <c r="U140" s="263"/>
      <c r="V140" s="357"/>
      <c r="W140" s="357"/>
      <c r="X140" s="357"/>
      <c r="Y140" s="357"/>
      <c r="Z140" s="357"/>
      <c r="AA140" s="357"/>
      <c r="AB140" s="357"/>
      <c r="AC140" s="357"/>
      <c r="AD140" s="352"/>
      <c r="AE140" s="356"/>
      <c r="AF140" s="356"/>
      <c r="AG140" s="356"/>
      <c r="AH140" s="356"/>
      <c r="AL140" s="254"/>
      <c r="AM140" s="254"/>
      <c r="AN140" s="254"/>
      <c r="AO140" s="254"/>
      <c r="AP140" s="254"/>
      <c r="AQ140" s="254"/>
      <c r="AR140" s="254"/>
      <c r="AS140" s="254"/>
      <c r="AT140" s="254"/>
    </row>
    <row r="141" spans="15:46">
      <c r="O141" s="350">
        <v>38852</v>
      </c>
      <c r="P141" s="351">
        <v>92.3</v>
      </c>
      <c r="Q141" s="351">
        <v>-0.1</v>
      </c>
      <c r="R141" s="351">
        <v>11</v>
      </c>
      <c r="S141" s="351">
        <v>20</v>
      </c>
      <c r="T141" s="351"/>
      <c r="U141" s="263"/>
      <c r="V141" s="357"/>
      <c r="W141" s="357"/>
      <c r="X141" s="357"/>
      <c r="Y141" s="357"/>
      <c r="Z141" s="357"/>
      <c r="AA141" s="357"/>
      <c r="AB141" s="357"/>
      <c r="AC141" s="357"/>
      <c r="AD141" s="352"/>
      <c r="AE141" s="356"/>
      <c r="AF141" s="356"/>
      <c r="AG141" s="356"/>
      <c r="AH141" s="356"/>
      <c r="AL141" s="254"/>
      <c r="AM141" s="254"/>
      <c r="AN141" s="254"/>
      <c r="AO141" s="254"/>
      <c r="AP141" s="254"/>
      <c r="AQ141" s="254"/>
      <c r="AR141" s="254"/>
      <c r="AS141" s="254"/>
      <c r="AT141" s="254"/>
    </row>
    <row r="142" spans="15:46">
      <c r="O142" s="350">
        <v>38883</v>
      </c>
      <c r="P142" s="351">
        <v>89.4</v>
      </c>
      <c r="Q142" s="351">
        <v>-3.7</v>
      </c>
      <c r="R142" s="351">
        <v>23</v>
      </c>
      <c r="S142" s="351">
        <v>20</v>
      </c>
      <c r="T142" s="351"/>
      <c r="U142" s="263"/>
      <c r="V142" s="357"/>
      <c r="W142" s="357"/>
      <c r="X142" s="357"/>
      <c r="Y142" s="357"/>
      <c r="Z142" s="357"/>
      <c r="AA142" s="357"/>
      <c r="AB142" s="357"/>
      <c r="AC142" s="357"/>
      <c r="AD142" s="352"/>
      <c r="AE142" s="356"/>
      <c r="AF142" s="356"/>
      <c r="AG142" s="356"/>
      <c r="AH142" s="356"/>
      <c r="AL142" s="254"/>
      <c r="AM142" s="254"/>
      <c r="AN142" s="254"/>
      <c r="AO142" s="254"/>
      <c r="AP142" s="254"/>
      <c r="AQ142" s="254"/>
      <c r="AR142" s="254"/>
      <c r="AS142" s="254"/>
      <c r="AT142" s="254"/>
    </row>
    <row r="143" spans="15:46">
      <c r="O143" s="350">
        <v>38913</v>
      </c>
      <c r="P143" s="351">
        <v>90.9</v>
      </c>
      <c r="Q143" s="351">
        <v>-0.1</v>
      </c>
      <c r="R143" s="351">
        <v>28</v>
      </c>
      <c r="S143" s="351">
        <v>29</v>
      </c>
      <c r="T143" s="351"/>
      <c r="U143" s="263"/>
      <c r="V143" s="357"/>
      <c r="W143" s="357"/>
      <c r="X143" s="357"/>
      <c r="Y143" s="357"/>
      <c r="Z143" s="357"/>
      <c r="AA143" s="357"/>
      <c r="AB143" s="357"/>
      <c r="AC143" s="357"/>
      <c r="AD143" s="352"/>
      <c r="AE143" s="356"/>
      <c r="AF143" s="356"/>
      <c r="AG143" s="356"/>
      <c r="AH143" s="356"/>
      <c r="AL143" s="254"/>
      <c r="AM143" s="254"/>
      <c r="AN143" s="254"/>
      <c r="AO143" s="254"/>
      <c r="AP143" s="254"/>
      <c r="AQ143" s="254"/>
      <c r="AR143" s="254"/>
      <c r="AS143" s="254"/>
      <c r="AT143" s="254"/>
    </row>
    <row r="144" spans="15:46">
      <c r="O144" s="350">
        <v>38944</v>
      </c>
      <c r="P144" s="351">
        <v>84.8</v>
      </c>
      <c r="Q144" s="351">
        <v>-2.2000000000000002</v>
      </c>
      <c r="R144" s="351">
        <v>18</v>
      </c>
      <c r="S144" s="351">
        <v>32</v>
      </c>
      <c r="T144" s="351"/>
      <c r="U144" s="263"/>
      <c r="V144" s="357"/>
      <c r="W144" s="357"/>
      <c r="X144" s="357"/>
      <c r="Y144" s="357"/>
      <c r="Z144" s="357"/>
      <c r="AA144" s="357"/>
      <c r="AB144" s="357"/>
      <c r="AC144" s="357"/>
      <c r="AD144" s="352"/>
      <c r="AE144" s="356"/>
      <c r="AF144" s="356"/>
      <c r="AG144" s="356"/>
      <c r="AH144" s="356"/>
      <c r="AL144" s="254"/>
      <c r="AM144" s="254"/>
      <c r="AN144" s="254"/>
      <c r="AO144" s="254"/>
      <c r="AP144" s="254"/>
      <c r="AQ144" s="254"/>
      <c r="AR144" s="254"/>
      <c r="AS144" s="254"/>
      <c r="AT144" s="254"/>
    </row>
    <row r="145" spans="15:46">
      <c r="O145" s="350">
        <v>38975</v>
      </c>
      <c r="P145" s="351">
        <v>86.5</v>
      </c>
      <c r="Q145" s="351">
        <v>-0.4</v>
      </c>
      <c r="R145" s="351">
        <v>17</v>
      </c>
      <c r="S145" s="351">
        <v>32</v>
      </c>
      <c r="T145" s="351"/>
      <c r="U145" s="263"/>
      <c r="V145" s="357"/>
      <c r="W145" s="357"/>
      <c r="X145" s="357"/>
      <c r="Y145" s="357"/>
      <c r="Z145" s="357"/>
      <c r="AA145" s="357"/>
      <c r="AB145" s="357"/>
      <c r="AC145" s="357"/>
      <c r="AD145" s="352"/>
      <c r="AE145" s="356"/>
      <c r="AF145" s="356"/>
      <c r="AG145" s="356"/>
      <c r="AH145" s="356"/>
      <c r="AL145" s="254"/>
      <c r="AM145" s="254"/>
      <c r="AN145" s="254"/>
      <c r="AO145" s="254"/>
      <c r="AP145" s="254"/>
      <c r="AQ145" s="254"/>
      <c r="AR145" s="254"/>
      <c r="AS145" s="254"/>
      <c r="AT145" s="254"/>
    </row>
    <row r="146" spans="15:46">
      <c r="O146" s="350">
        <v>39005</v>
      </c>
      <c r="P146" s="351">
        <v>86.7</v>
      </c>
      <c r="Q146" s="351">
        <v>-0.5</v>
      </c>
      <c r="R146" s="351">
        <v>16</v>
      </c>
      <c r="S146" s="351">
        <v>29</v>
      </c>
      <c r="T146" s="351"/>
      <c r="U146" s="263"/>
      <c r="V146" s="357"/>
      <c r="W146" s="357"/>
      <c r="X146" s="357"/>
      <c r="Y146" s="357"/>
      <c r="Z146" s="357"/>
      <c r="AA146" s="357"/>
      <c r="AB146" s="357"/>
      <c r="AC146" s="357"/>
      <c r="AD146" s="352"/>
      <c r="AE146" s="356"/>
      <c r="AF146" s="356"/>
      <c r="AG146" s="356"/>
      <c r="AH146" s="356"/>
      <c r="AL146" s="254"/>
      <c r="AM146" s="254"/>
      <c r="AN146" s="254"/>
      <c r="AO146" s="254"/>
      <c r="AP146" s="254"/>
      <c r="AQ146" s="254"/>
      <c r="AR146" s="254"/>
      <c r="AS146" s="254"/>
      <c r="AT146" s="254"/>
    </row>
    <row r="147" spans="15:46">
      <c r="O147" s="350">
        <v>39036</v>
      </c>
      <c r="P147" s="351">
        <v>87.9</v>
      </c>
      <c r="Q147" s="351">
        <v>-4.2</v>
      </c>
      <c r="R147" s="351">
        <v>16</v>
      </c>
      <c r="S147" s="351">
        <v>28</v>
      </c>
      <c r="T147" s="351"/>
      <c r="U147" s="263"/>
      <c r="V147" s="357"/>
      <c r="W147" s="357"/>
      <c r="X147" s="357"/>
      <c r="Y147" s="357"/>
      <c r="Z147" s="357"/>
      <c r="AA147" s="357"/>
      <c r="AB147" s="357"/>
      <c r="AC147" s="357"/>
      <c r="AD147" s="352"/>
      <c r="AE147" s="356"/>
      <c r="AF147" s="356"/>
      <c r="AG147" s="356"/>
      <c r="AH147" s="356"/>
      <c r="AL147" s="254"/>
      <c r="AM147" s="254"/>
      <c r="AN147" s="254"/>
      <c r="AO147" s="254"/>
      <c r="AP147" s="254"/>
      <c r="AQ147" s="254"/>
      <c r="AR147" s="254"/>
      <c r="AS147" s="254"/>
      <c r="AT147" s="254"/>
    </row>
    <row r="148" spans="15:46">
      <c r="O148" s="350">
        <v>39066</v>
      </c>
      <c r="P148" s="351">
        <v>89.8</v>
      </c>
      <c r="Q148" s="351">
        <v>-3.4</v>
      </c>
      <c r="R148" s="351">
        <v>19</v>
      </c>
      <c r="S148" s="351">
        <v>33</v>
      </c>
      <c r="T148" s="351"/>
      <c r="U148" s="263"/>
      <c r="V148" s="357"/>
      <c r="W148" s="357"/>
      <c r="X148" s="357"/>
      <c r="Y148" s="357"/>
      <c r="Z148" s="357"/>
      <c r="AA148" s="357"/>
      <c r="AB148" s="357"/>
      <c r="AC148" s="357"/>
      <c r="AD148" s="352"/>
      <c r="AE148" s="356"/>
      <c r="AF148" s="356"/>
      <c r="AG148" s="356"/>
      <c r="AH148" s="356"/>
      <c r="AL148" s="254"/>
      <c r="AM148" s="254"/>
      <c r="AN148" s="254"/>
      <c r="AO148" s="254"/>
      <c r="AP148" s="254"/>
      <c r="AQ148" s="254"/>
      <c r="AR148" s="254"/>
      <c r="AS148" s="254"/>
      <c r="AT148" s="254"/>
    </row>
    <row r="149" spans="15:46">
      <c r="O149" s="350">
        <v>39097</v>
      </c>
      <c r="P149" s="351">
        <v>93.2</v>
      </c>
      <c r="Q149" s="351">
        <v>-2.9</v>
      </c>
      <c r="R149" s="351">
        <v>19</v>
      </c>
      <c r="S149" s="351">
        <v>34</v>
      </c>
      <c r="T149" s="351"/>
      <c r="U149" s="263"/>
      <c r="V149" s="357"/>
      <c r="W149" s="357"/>
      <c r="X149" s="357"/>
      <c r="Y149" s="357"/>
      <c r="Z149" s="357"/>
      <c r="AA149" s="357"/>
      <c r="AB149" s="357"/>
      <c r="AC149" s="357"/>
      <c r="AD149" s="352"/>
      <c r="AE149" s="356"/>
      <c r="AF149" s="356"/>
      <c r="AG149" s="356"/>
      <c r="AH149" s="356"/>
      <c r="AL149" s="254"/>
      <c r="AM149" s="254"/>
      <c r="AN149" s="254"/>
      <c r="AO149" s="254"/>
      <c r="AP149" s="254"/>
      <c r="AQ149" s="254"/>
      <c r="AR149" s="254"/>
      <c r="AS149" s="254"/>
      <c r="AT149" s="254"/>
    </row>
    <row r="150" spans="15:46">
      <c r="O150" s="350">
        <v>39128</v>
      </c>
      <c r="P150" s="351">
        <v>84.9</v>
      </c>
      <c r="Q150" s="351">
        <v>-3.1</v>
      </c>
      <c r="R150" s="351">
        <v>20</v>
      </c>
      <c r="S150" s="351">
        <v>23</v>
      </c>
      <c r="T150" s="351"/>
      <c r="U150" s="263"/>
      <c r="V150" s="357"/>
      <c r="W150" s="357"/>
      <c r="X150" s="357"/>
      <c r="Y150" s="357"/>
      <c r="Z150" s="357"/>
      <c r="AA150" s="357"/>
      <c r="AB150" s="357"/>
      <c r="AC150" s="357"/>
      <c r="AD150" s="352"/>
      <c r="AE150" s="356"/>
      <c r="AF150" s="356"/>
      <c r="AG150" s="356"/>
      <c r="AH150" s="356"/>
      <c r="AL150" s="254"/>
      <c r="AM150" s="254"/>
      <c r="AN150" s="254"/>
      <c r="AO150" s="254"/>
      <c r="AP150" s="254"/>
      <c r="AQ150" s="254"/>
      <c r="AR150" s="254"/>
      <c r="AS150" s="254"/>
      <c r="AT150" s="254"/>
    </row>
    <row r="151" spans="15:46">
      <c r="O151" s="350">
        <v>39156</v>
      </c>
      <c r="P151" s="351">
        <v>78.5</v>
      </c>
      <c r="Q151" s="351">
        <v>-6.6</v>
      </c>
      <c r="R151" s="351">
        <v>17</v>
      </c>
      <c r="S151" s="351">
        <v>17</v>
      </c>
      <c r="T151" s="351"/>
      <c r="U151" s="263"/>
      <c r="V151" s="357"/>
      <c r="W151" s="357"/>
      <c r="X151" s="357"/>
      <c r="Y151" s="357"/>
      <c r="Z151" s="357"/>
      <c r="AA151" s="357"/>
      <c r="AB151" s="357"/>
      <c r="AC151" s="357"/>
      <c r="AD151" s="352"/>
      <c r="AE151" s="356"/>
      <c r="AF151" s="356"/>
      <c r="AG151" s="356"/>
      <c r="AH151" s="356"/>
      <c r="AL151" s="254"/>
      <c r="AM151" s="254"/>
      <c r="AN151" s="254"/>
      <c r="AO151" s="254"/>
      <c r="AP151" s="254"/>
      <c r="AQ151" s="254"/>
      <c r="AR151" s="254"/>
      <c r="AS151" s="254"/>
      <c r="AT151" s="254"/>
    </row>
    <row r="152" spans="15:46">
      <c r="O152" s="350">
        <v>39187</v>
      </c>
      <c r="P152" s="351">
        <v>83</v>
      </c>
      <c r="Q152" s="351">
        <v>-11.7</v>
      </c>
      <c r="R152" s="351">
        <v>17</v>
      </c>
      <c r="S152" s="351">
        <v>28</v>
      </c>
      <c r="T152" s="351"/>
      <c r="U152" s="263"/>
      <c r="V152" s="357"/>
      <c r="W152" s="357"/>
      <c r="X152" s="357"/>
      <c r="Y152" s="357"/>
      <c r="Z152" s="357"/>
      <c r="AA152" s="357"/>
      <c r="AB152" s="357"/>
      <c r="AC152" s="357"/>
      <c r="AD152" s="352"/>
      <c r="AE152" s="356"/>
      <c r="AF152" s="356"/>
      <c r="AG152" s="356"/>
      <c r="AH152" s="356"/>
      <c r="AL152" s="254"/>
      <c r="AM152" s="254"/>
      <c r="AN152" s="254"/>
      <c r="AO152" s="254"/>
      <c r="AP152" s="254"/>
      <c r="AQ152" s="254"/>
      <c r="AR152" s="254"/>
      <c r="AS152" s="254"/>
      <c r="AT152" s="254"/>
    </row>
    <row r="153" spans="15:46">
      <c r="O153" s="350">
        <v>39217</v>
      </c>
      <c r="P153" s="351">
        <v>85.7</v>
      </c>
      <c r="Q153" s="351">
        <v>-2.7</v>
      </c>
      <c r="R153" s="351">
        <v>20</v>
      </c>
      <c r="S153" s="351">
        <v>18</v>
      </c>
      <c r="T153" s="351"/>
      <c r="U153" s="263"/>
      <c r="V153" s="357"/>
      <c r="W153" s="357"/>
      <c r="X153" s="357"/>
      <c r="Y153" s="357"/>
      <c r="Z153" s="357"/>
      <c r="AA153" s="357"/>
      <c r="AB153" s="357"/>
      <c r="AC153" s="357"/>
      <c r="AD153" s="352"/>
      <c r="AE153" s="356"/>
      <c r="AF153" s="356"/>
      <c r="AG153" s="356"/>
      <c r="AH153" s="356"/>
      <c r="AL153" s="254"/>
      <c r="AM153" s="254"/>
      <c r="AN153" s="254"/>
      <c r="AO153" s="254"/>
      <c r="AP153" s="254"/>
      <c r="AQ153" s="254"/>
      <c r="AR153" s="254"/>
      <c r="AS153" s="254"/>
      <c r="AT153" s="254"/>
    </row>
    <row r="154" spans="15:46">
      <c r="O154" s="350">
        <v>39248</v>
      </c>
      <c r="P154" s="351">
        <v>83.2</v>
      </c>
      <c r="Q154" s="351">
        <v>-2.2000000000000002</v>
      </c>
      <c r="R154" s="351">
        <v>10</v>
      </c>
      <c r="S154" s="351">
        <v>25</v>
      </c>
      <c r="T154" s="351"/>
      <c r="U154" s="263"/>
      <c r="V154" s="357"/>
      <c r="W154" s="357"/>
      <c r="X154" s="357"/>
      <c r="Y154" s="357"/>
      <c r="Z154" s="357"/>
      <c r="AA154" s="357"/>
      <c r="AB154" s="357"/>
      <c r="AC154" s="357"/>
      <c r="AD154" s="352"/>
      <c r="AE154" s="356"/>
      <c r="AF154" s="356"/>
      <c r="AG154" s="356"/>
      <c r="AH154" s="356"/>
      <c r="AL154" s="254"/>
      <c r="AM154" s="254"/>
      <c r="AN154" s="254"/>
      <c r="AO154" s="254"/>
      <c r="AP154" s="254"/>
      <c r="AQ154" s="254"/>
      <c r="AR154" s="254"/>
      <c r="AS154" s="254"/>
      <c r="AT154" s="254"/>
    </row>
    <row r="155" spans="15:46">
      <c r="O155" s="350">
        <v>39278</v>
      </c>
      <c r="P155" s="351">
        <v>74.7</v>
      </c>
      <c r="Q155" s="351">
        <v>-6.5</v>
      </c>
      <c r="R155" s="351">
        <v>12</v>
      </c>
      <c r="S155" s="351">
        <v>31</v>
      </c>
      <c r="T155" s="351"/>
      <c r="U155" s="263"/>
      <c r="V155" s="357"/>
      <c r="W155" s="357"/>
      <c r="X155" s="357"/>
      <c r="Y155" s="357"/>
      <c r="Z155" s="357"/>
      <c r="AA155" s="357"/>
      <c r="AB155" s="357"/>
      <c r="AC155" s="357"/>
      <c r="AD155" s="352"/>
      <c r="AE155" s="356"/>
      <c r="AF155" s="356"/>
      <c r="AG155" s="356"/>
      <c r="AH155" s="356"/>
      <c r="AL155" s="254"/>
      <c r="AM155" s="254"/>
      <c r="AN155" s="254"/>
      <c r="AO155" s="254"/>
      <c r="AP155" s="254"/>
      <c r="AQ155" s="254"/>
      <c r="AR155" s="254"/>
      <c r="AS155" s="254"/>
      <c r="AT155" s="254"/>
    </row>
    <row r="156" spans="15:46">
      <c r="O156" s="350">
        <v>39309</v>
      </c>
      <c r="P156" s="351">
        <v>72</v>
      </c>
      <c r="Q156" s="351">
        <v>-3.8</v>
      </c>
      <c r="R156" s="351">
        <v>15</v>
      </c>
      <c r="S156" s="351">
        <v>11</v>
      </c>
      <c r="T156" s="351"/>
      <c r="U156" s="263"/>
      <c r="V156" s="357"/>
      <c r="W156" s="357"/>
      <c r="X156" s="357"/>
      <c r="Y156" s="357"/>
      <c r="Z156" s="357"/>
      <c r="AA156" s="357"/>
      <c r="AB156" s="357"/>
      <c r="AC156" s="357"/>
      <c r="AD156" s="352"/>
      <c r="AE156" s="356"/>
      <c r="AF156" s="356"/>
      <c r="AG156" s="356"/>
      <c r="AH156" s="356"/>
      <c r="AL156" s="254"/>
      <c r="AM156" s="254"/>
      <c r="AN156" s="254"/>
      <c r="AO156" s="254"/>
      <c r="AP156" s="254"/>
      <c r="AQ156" s="254"/>
      <c r="AR156" s="254"/>
      <c r="AS156" s="254"/>
      <c r="AT156" s="254"/>
    </row>
    <row r="157" spans="15:46">
      <c r="O157" s="350">
        <v>39340</v>
      </c>
      <c r="P157" s="351">
        <v>74.3</v>
      </c>
      <c r="Q157" s="351">
        <v>-3.2</v>
      </c>
      <c r="R157" s="351">
        <v>15</v>
      </c>
      <c r="S157" s="351">
        <v>25</v>
      </c>
      <c r="T157" s="351"/>
      <c r="U157" s="263"/>
      <c r="V157" s="357"/>
      <c r="W157" s="357"/>
      <c r="X157" s="357"/>
      <c r="Y157" s="357"/>
      <c r="Z157" s="357"/>
      <c r="AA157" s="357"/>
      <c r="AB157" s="357"/>
      <c r="AC157" s="357"/>
      <c r="AD157" s="352"/>
      <c r="AE157" s="356"/>
      <c r="AF157" s="356"/>
      <c r="AG157" s="356"/>
      <c r="AH157" s="356"/>
      <c r="AL157" s="254"/>
      <c r="AM157" s="254"/>
      <c r="AN157" s="254"/>
      <c r="AO157" s="254"/>
      <c r="AP157" s="254"/>
      <c r="AQ157" s="254"/>
      <c r="AR157" s="254"/>
      <c r="AS157" s="254"/>
      <c r="AT157" s="254"/>
    </row>
    <row r="158" spans="15:46">
      <c r="O158" s="350">
        <v>39370</v>
      </c>
      <c r="P158" s="351">
        <v>71.8</v>
      </c>
      <c r="Q158" s="351">
        <v>-4.2</v>
      </c>
      <c r="R158" s="351">
        <v>17</v>
      </c>
      <c r="S158" s="351">
        <v>31</v>
      </c>
      <c r="T158" s="351"/>
      <c r="U158" s="263"/>
      <c r="V158" s="357"/>
      <c r="W158" s="357"/>
      <c r="X158" s="357"/>
      <c r="Y158" s="357"/>
      <c r="Z158" s="357"/>
      <c r="AA158" s="357"/>
      <c r="AB158" s="357"/>
      <c r="AC158" s="357"/>
      <c r="AD158" s="352"/>
      <c r="AE158" s="356"/>
      <c r="AF158" s="356"/>
      <c r="AG158" s="356"/>
      <c r="AH158" s="356"/>
      <c r="AL158" s="254"/>
      <c r="AM158" s="254"/>
      <c r="AN158" s="254"/>
      <c r="AO158" s="254"/>
      <c r="AP158" s="254"/>
      <c r="AQ158" s="254"/>
      <c r="AR158" s="254"/>
      <c r="AS158" s="254"/>
      <c r="AT158" s="254"/>
    </row>
    <row r="159" spans="15:46">
      <c r="O159" s="350">
        <v>39401</v>
      </c>
      <c r="P159" s="351">
        <v>63.1</v>
      </c>
      <c r="Q159" s="351">
        <v>-10.7</v>
      </c>
      <c r="R159" s="351">
        <v>17</v>
      </c>
      <c r="S159" s="351">
        <v>30</v>
      </c>
      <c r="T159" s="351"/>
      <c r="U159" s="263"/>
      <c r="V159" s="357"/>
      <c r="W159" s="357"/>
      <c r="X159" s="357"/>
      <c r="Y159" s="357"/>
      <c r="Z159" s="357"/>
      <c r="AA159" s="357"/>
      <c r="AB159" s="357"/>
      <c r="AC159" s="357"/>
      <c r="AD159" s="352"/>
      <c r="AE159" s="356"/>
      <c r="AF159" s="356"/>
      <c r="AG159" s="356"/>
      <c r="AH159" s="356"/>
      <c r="AL159" s="254"/>
      <c r="AM159" s="254"/>
      <c r="AN159" s="254"/>
      <c r="AO159" s="254"/>
      <c r="AP159" s="254"/>
      <c r="AQ159" s="254"/>
      <c r="AR159" s="254"/>
      <c r="AS159" s="254"/>
      <c r="AT159" s="254"/>
    </row>
    <row r="160" spans="15:46">
      <c r="O160" s="350">
        <v>39431</v>
      </c>
      <c r="P160" s="351">
        <v>62.7</v>
      </c>
      <c r="Q160" s="351">
        <v>-12.4</v>
      </c>
      <c r="R160" s="351">
        <v>9</v>
      </c>
      <c r="S160" s="351">
        <v>21</v>
      </c>
      <c r="T160" s="351"/>
      <c r="U160" s="263"/>
      <c r="V160" s="357"/>
      <c r="W160" s="357"/>
      <c r="X160" s="357"/>
      <c r="Y160" s="357"/>
      <c r="Z160" s="357"/>
      <c r="AA160" s="357"/>
      <c r="AB160" s="357"/>
      <c r="AC160" s="357"/>
      <c r="AD160" s="352"/>
      <c r="AE160" s="356"/>
      <c r="AF160" s="356"/>
      <c r="AG160" s="356"/>
      <c r="AH160" s="356"/>
      <c r="AL160" s="254"/>
      <c r="AM160" s="254"/>
      <c r="AN160" s="254"/>
      <c r="AO160" s="254"/>
      <c r="AP160" s="254"/>
      <c r="AQ160" s="254"/>
      <c r="AR160" s="254"/>
      <c r="AS160" s="254"/>
      <c r="AT160" s="254"/>
    </row>
    <row r="161" spans="15:46">
      <c r="O161" s="350">
        <v>39462</v>
      </c>
      <c r="P161" s="351">
        <v>67</v>
      </c>
      <c r="Q161" s="351">
        <v>-13.4</v>
      </c>
      <c r="R161" s="351">
        <v>17</v>
      </c>
      <c r="S161" s="351">
        <v>12</v>
      </c>
      <c r="T161" s="351"/>
      <c r="U161" s="263"/>
      <c r="V161" s="357"/>
      <c r="W161" s="357"/>
      <c r="X161" s="357"/>
      <c r="Y161" s="357"/>
      <c r="Z161" s="357"/>
      <c r="AA161" s="357"/>
      <c r="AB161" s="357"/>
      <c r="AC161" s="357"/>
      <c r="AD161" s="352"/>
      <c r="AE161" s="356"/>
      <c r="AF161" s="356"/>
      <c r="AG161" s="356"/>
      <c r="AH161" s="356"/>
      <c r="AL161" s="254"/>
      <c r="AM161" s="254"/>
      <c r="AN161" s="254"/>
      <c r="AO161" s="254"/>
      <c r="AP161" s="254"/>
      <c r="AQ161" s="254"/>
      <c r="AR161" s="254"/>
      <c r="AS161" s="254"/>
      <c r="AT161" s="254"/>
    </row>
    <row r="162" spans="15:46">
      <c r="O162" s="350">
        <v>39493</v>
      </c>
      <c r="P162" s="351">
        <v>63.5</v>
      </c>
      <c r="Q162" s="351">
        <v>-12.2</v>
      </c>
      <c r="R162" s="351">
        <v>5</v>
      </c>
      <c r="S162" s="351">
        <v>11</v>
      </c>
      <c r="T162" s="351"/>
      <c r="U162" s="263"/>
      <c r="V162" s="357"/>
      <c r="W162" s="357"/>
      <c r="X162" s="357"/>
      <c r="Y162" s="357"/>
      <c r="Z162" s="357"/>
      <c r="AA162" s="357"/>
      <c r="AB162" s="357"/>
      <c r="AC162" s="357"/>
      <c r="AD162" s="352"/>
      <c r="AE162" s="356"/>
      <c r="AF162" s="356"/>
      <c r="AG162" s="356"/>
      <c r="AH162" s="356"/>
      <c r="AL162" s="254"/>
      <c r="AM162" s="254"/>
      <c r="AN162" s="254"/>
      <c r="AO162" s="254"/>
      <c r="AP162" s="254"/>
      <c r="AQ162" s="254"/>
      <c r="AR162" s="254"/>
      <c r="AS162" s="254"/>
      <c r="AT162" s="254"/>
    </row>
    <row r="163" spans="15:46">
      <c r="O163" s="350">
        <v>39522</v>
      </c>
      <c r="P163" s="351">
        <v>63.3</v>
      </c>
      <c r="Q163" s="351">
        <v>-13</v>
      </c>
      <c r="R163" s="351">
        <v>16</v>
      </c>
      <c r="S163" s="351">
        <v>8</v>
      </c>
      <c r="T163" s="351"/>
      <c r="U163" s="263"/>
      <c r="V163" s="357"/>
      <c r="W163" s="357"/>
      <c r="X163" s="357"/>
      <c r="Y163" s="357"/>
      <c r="Z163" s="357"/>
      <c r="AA163" s="357"/>
      <c r="AB163" s="357"/>
      <c r="AC163" s="357"/>
      <c r="AD163" s="352"/>
      <c r="AE163" s="356"/>
      <c r="AF163" s="356"/>
      <c r="AG163" s="356"/>
      <c r="AH163" s="356"/>
      <c r="AL163" s="254"/>
      <c r="AM163" s="254"/>
      <c r="AN163" s="254"/>
      <c r="AO163" s="254"/>
      <c r="AP163" s="254"/>
      <c r="AQ163" s="254"/>
      <c r="AR163" s="254"/>
      <c r="AS163" s="254"/>
      <c r="AT163" s="254"/>
    </row>
    <row r="164" spans="15:46">
      <c r="O164" s="350">
        <v>39553</v>
      </c>
      <c r="P164" s="351">
        <v>56</v>
      </c>
      <c r="Q164" s="351">
        <v>-15</v>
      </c>
      <c r="R164" s="351">
        <v>11</v>
      </c>
      <c r="S164" s="351">
        <v>1</v>
      </c>
      <c r="T164" s="351"/>
      <c r="U164" s="263"/>
      <c r="V164" s="357"/>
      <c r="W164" s="357"/>
      <c r="X164" s="357"/>
      <c r="Y164" s="357"/>
      <c r="Z164" s="357"/>
      <c r="AA164" s="357"/>
      <c r="AB164" s="357"/>
      <c r="AC164" s="357"/>
      <c r="AD164" s="352"/>
      <c r="AE164" s="356"/>
      <c r="AF164" s="356"/>
      <c r="AG164" s="356"/>
      <c r="AH164" s="356"/>
      <c r="AL164" s="254"/>
      <c r="AM164" s="254"/>
      <c r="AN164" s="254"/>
      <c r="AO164" s="254"/>
      <c r="AP164" s="254"/>
      <c r="AQ164" s="254"/>
      <c r="AR164" s="254"/>
      <c r="AS164" s="254"/>
      <c r="AT164" s="254"/>
    </row>
    <row r="165" spans="15:46">
      <c r="O165" s="350">
        <v>39583</v>
      </c>
      <c r="P165" s="351">
        <v>48.8</v>
      </c>
      <c r="Q165" s="351">
        <v>-12.1</v>
      </c>
      <c r="R165" s="351">
        <v>8</v>
      </c>
      <c r="S165" s="351">
        <v>6</v>
      </c>
      <c r="T165" s="351"/>
      <c r="U165" s="263"/>
      <c r="V165" s="357"/>
      <c r="W165" s="357"/>
      <c r="X165" s="357"/>
      <c r="Y165" s="357"/>
      <c r="Z165" s="357"/>
      <c r="AA165" s="357"/>
      <c r="AB165" s="357"/>
      <c r="AC165" s="357"/>
      <c r="AD165" s="352"/>
      <c r="AE165" s="356"/>
      <c r="AF165" s="356"/>
      <c r="AG165" s="356"/>
      <c r="AH165" s="356"/>
      <c r="AL165" s="254"/>
      <c r="AM165" s="254"/>
      <c r="AN165" s="254"/>
      <c r="AO165" s="254"/>
      <c r="AP165" s="254"/>
      <c r="AQ165" s="254"/>
      <c r="AR165" s="254"/>
      <c r="AS165" s="254"/>
      <c r="AT165" s="254"/>
    </row>
    <row r="166" spans="15:46">
      <c r="O166" s="350">
        <v>39614</v>
      </c>
      <c r="P166" s="351">
        <v>42.2</v>
      </c>
      <c r="Q166" s="351">
        <v>-17.899999999999999</v>
      </c>
      <c r="R166" s="351">
        <v>5</v>
      </c>
      <c r="S166" s="351">
        <v>-3</v>
      </c>
      <c r="T166" s="351"/>
      <c r="U166" s="263"/>
      <c r="V166" s="357"/>
      <c r="W166" s="357"/>
      <c r="X166" s="357"/>
      <c r="Y166" s="357"/>
      <c r="Z166" s="357"/>
      <c r="AA166" s="357"/>
      <c r="AB166" s="357"/>
      <c r="AC166" s="357"/>
      <c r="AD166" s="352"/>
      <c r="AE166" s="356"/>
      <c r="AF166" s="356"/>
      <c r="AG166" s="356"/>
      <c r="AH166" s="356"/>
      <c r="AL166" s="254"/>
      <c r="AM166" s="254"/>
      <c r="AN166" s="254"/>
      <c r="AO166" s="254"/>
      <c r="AP166" s="254"/>
      <c r="AQ166" s="254"/>
      <c r="AR166" s="254"/>
      <c r="AS166" s="254"/>
      <c r="AT166" s="254"/>
    </row>
    <row r="167" spans="15:46">
      <c r="O167" s="350">
        <v>39644</v>
      </c>
      <c r="P167" s="351">
        <v>39.6</v>
      </c>
      <c r="Q167" s="351">
        <v>-20.3</v>
      </c>
      <c r="R167" s="351">
        <v>3</v>
      </c>
      <c r="S167" s="351">
        <v>-8</v>
      </c>
      <c r="T167" s="351"/>
      <c r="U167" s="263"/>
      <c r="V167" s="357"/>
      <c r="W167" s="357"/>
      <c r="X167" s="357"/>
      <c r="Y167" s="357"/>
      <c r="Z167" s="357"/>
      <c r="AA167" s="357"/>
      <c r="AB167" s="357"/>
      <c r="AC167" s="357"/>
      <c r="AD167" s="352"/>
      <c r="AE167" s="356"/>
      <c r="AF167" s="356"/>
      <c r="AG167" s="356"/>
      <c r="AH167" s="356"/>
      <c r="AL167" s="254"/>
      <c r="AM167" s="254"/>
      <c r="AN167" s="254"/>
      <c r="AO167" s="254"/>
      <c r="AP167" s="254"/>
      <c r="AQ167" s="254"/>
      <c r="AR167" s="254"/>
      <c r="AS167" s="254"/>
      <c r="AT167" s="254"/>
    </row>
    <row r="168" spans="15:46">
      <c r="O168" s="350">
        <v>39675</v>
      </c>
      <c r="P168" s="351">
        <v>43.4</v>
      </c>
      <c r="Q168" s="351">
        <v>-17.600000000000001</v>
      </c>
      <c r="R168" s="351">
        <v>4</v>
      </c>
      <c r="S168" s="351">
        <v>-7</v>
      </c>
      <c r="T168" s="351"/>
      <c r="U168" s="263"/>
      <c r="V168" s="357"/>
      <c r="W168" s="357"/>
      <c r="X168" s="357"/>
      <c r="Y168" s="357"/>
      <c r="Z168" s="357"/>
      <c r="AA168" s="357"/>
      <c r="AB168" s="357"/>
      <c r="AC168" s="357"/>
      <c r="AD168" s="352"/>
      <c r="AE168" s="356"/>
      <c r="AF168" s="356"/>
      <c r="AG168" s="356"/>
      <c r="AH168" s="356"/>
      <c r="AL168" s="254"/>
      <c r="AM168" s="254"/>
      <c r="AN168" s="254"/>
      <c r="AO168" s="254"/>
      <c r="AP168" s="254"/>
      <c r="AQ168" s="254"/>
      <c r="AR168" s="254"/>
      <c r="AS168" s="254"/>
      <c r="AT168" s="254"/>
    </row>
    <row r="169" spans="15:46">
      <c r="O169" s="350">
        <v>39706</v>
      </c>
      <c r="P169" s="351">
        <v>45</v>
      </c>
      <c r="Q169" s="351">
        <v>-15.4</v>
      </c>
      <c r="R169" s="351">
        <v>2</v>
      </c>
      <c r="S169" s="351">
        <v>-6</v>
      </c>
      <c r="T169" s="351"/>
      <c r="U169" s="263"/>
      <c r="V169" s="357"/>
      <c r="W169" s="357"/>
      <c r="X169" s="357"/>
      <c r="Y169" s="357"/>
      <c r="Z169" s="357"/>
      <c r="AA169" s="357"/>
      <c r="AB169" s="357"/>
      <c r="AC169" s="357"/>
      <c r="AD169" s="352"/>
      <c r="AE169" s="356"/>
      <c r="AF169" s="356"/>
      <c r="AG169" s="356"/>
      <c r="AH169" s="356"/>
      <c r="AL169" s="254"/>
      <c r="AM169" s="254"/>
      <c r="AN169" s="254"/>
      <c r="AO169" s="254"/>
      <c r="AP169" s="254"/>
      <c r="AQ169" s="254"/>
      <c r="AR169" s="254"/>
      <c r="AS169" s="254"/>
      <c r="AT169" s="254"/>
    </row>
    <row r="170" spans="15:46">
      <c r="O170" s="350">
        <v>39736</v>
      </c>
      <c r="P170" s="351">
        <v>42</v>
      </c>
      <c r="Q170" s="351">
        <v>-25.6</v>
      </c>
      <c r="R170" s="351">
        <v>-7</v>
      </c>
      <c r="S170" s="351">
        <v>-20</v>
      </c>
      <c r="T170" s="351"/>
      <c r="U170" s="263"/>
      <c r="V170" s="357"/>
      <c r="W170" s="357"/>
      <c r="X170" s="357"/>
      <c r="Y170" s="357"/>
      <c r="Z170" s="357"/>
      <c r="AA170" s="357"/>
      <c r="AB170" s="357"/>
      <c r="AC170" s="357"/>
      <c r="AD170" s="352"/>
      <c r="AE170" s="356"/>
      <c r="AF170" s="356"/>
      <c r="AG170" s="356"/>
      <c r="AH170" s="356"/>
      <c r="AL170" s="254"/>
      <c r="AM170" s="254"/>
      <c r="AN170" s="254"/>
      <c r="AO170" s="254"/>
      <c r="AP170" s="254"/>
      <c r="AQ170" s="254"/>
      <c r="AR170" s="254"/>
      <c r="AS170" s="254"/>
      <c r="AT170" s="254"/>
    </row>
    <row r="171" spans="15:46">
      <c r="O171" s="350">
        <v>39767</v>
      </c>
      <c r="P171" s="351">
        <v>44.8</v>
      </c>
      <c r="Q171" s="351">
        <v>-25.1</v>
      </c>
      <c r="R171" s="351">
        <v>-9</v>
      </c>
      <c r="S171" s="351">
        <v>-26</v>
      </c>
      <c r="T171" s="351"/>
      <c r="U171" s="263"/>
      <c r="V171" s="357"/>
      <c r="W171" s="357"/>
      <c r="X171" s="357"/>
      <c r="Y171" s="357"/>
      <c r="Z171" s="357"/>
      <c r="AA171" s="357"/>
      <c r="AB171" s="357"/>
      <c r="AC171" s="357"/>
      <c r="AD171" s="352"/>
      <c r="AE171" s="356"/>
      <c r="AF171" s="356"/>
      <c r="AG171" s="356"/>
      <c r="AH171" s="356"/>
      <c r="AL171" s="254"/>
      <c r="AM171" s="254"/>
      <c r="AN171" s="254"/>
      <c r="AO171" s="254"/>
      <c r="AP171" s="254"/>
      <c r="AQ171" s="254"/>
      <c r="AR171" s="254"/>
      <c r="AS171" s="254"/>
      <c r="AT171" s="254"/>
    </row>
    <row r="172" spans="15:46">
      <c r="O172" s="350">
        <v>39797</v>
      </c>
      <c r="P172" s="351">
        <v>50.2</v>
      </c>
      <c r="Q172" s="351">
        <v>-27</v>
      </c>
      <c r="R172" s="351">
        <v>-13</v>
      </c>
      <c r="S172" s="351">
        <v>-25</v>
      </c>
      <c r="T172" s="351"/>
      <c r="U172" s="263"/>
      <c r="V172" s="357"/>
      <c r="W172" s="357"/>
      <c r="X172" s="357"/>
      <c r="Y172" s="357"/>
      <c r="Z172" s="357"/>
      <c r="AA172" s="357"/>
      <c r="AB172" s="357"/>
      <c r="AC172" s="357"/>
      <c r="AD172" s="352"/>
      <c r="AE172" s="356"/>
      <c r="AF172" s="356"/>
      <c r="AG172" s="356"/>
      <c r="AH172" s="356"/>
      <c r="AL172" s="254"/>
      <c r="AM172" s="254"/>
      <c r="AN172" s="254"/>
      <c r="AO172" s="254"/>
      <c r="AP172" s="254"/>
      <c r="AQ172" s="254"/>
      <c r="AR172" s="254"/>
      <c r="AS172" s="254"/>
      <c r="AT172" s="254"/>
    </row>
    <row r="173" spans="15:46">
      <c r="O173" s="350">
        <v>39828</v>
      </c>
      <c r="P173" s="351">
        <v>49.6</v>
      </c>
      <c r="Q173" s="351">
        <v>-27.9</v>
      </c>
      <c r="R173" s="351">
        <v>-14</v>
      </c>
      <c r="S173" s="351">
        <v>-27</v>
      </c>
      <c r="T173" s="351"/>
      <c r="U173" s="263"/>
      <c r="V173" s="357"/>
      <c r="W173" s="357"/>
      <c r="X173" s="357"/>
      <c r="Y173" s="357"/>
      <c r="Z173" s="357"/>
      <c r="AA173" s="357"/>
      <c r="AB173" s="357"/>
      <c r="AC173" s="357"/>
      <c r="AD173" s="352"/>
      <c r="AE173" s="356"/>
      <c r="AF173" s="356"/>
      <c r="AG173" s="356"/>
      <c r="AH173" s="356"/>
      <c r="AL173" s="254"/>
      <c r="AM173" s="254"/>
      <c r="AN173" s="254"/>
      <c r="AO173" s="254"/>
      <c r="AP173" s="254"/>
      <c r="AQ173" s="254"/>
      <c r="AR173" s="254"/>
      <c r="AS173" s="254"/>
      <c r="AT173" s="254"/>
    </row>
    <row r="174" spans="15:46">
      <c r="O174" s="350">
        <v>39859</v>
      </c>
      <c r="P174" s="351">
        <v>44.2</v>
      </c>
      <c r="Q174" s="351">
        <v>-31.6</v>
      </c>
      <c r="R174" s="351">
        <v>-24</v>
      </c>
      <c r="S174" s="351">
        <v>-31</v>
      </c>
      <c r="T174" s="351"/>
      <c r="U174" s="263"/>
      <c r="V174" s="357"/>
      <c r="W174" s="357"/>
      <c r="X174" s="357"/>
      <c r="Y174" s="357"/>
      <c r="Z174" s="357"/>
      <c r="AA174" s="357"/>
      <c r="AB174" s="357"/>
      <c r="AC174" s="357"/>
      <c r="AD174" s="352"/>
      <c r="AE174" s="356"/>
      <c r="AF174" s="356"/>
      <c r="AG174" s="356"/>
      <c r="AH174" s="356"/>
      <c r="AL174" s="254"/>
      <c r="AM174" s="254"/>
      <c r="AN174" s="254"/>
      <c r="AO174" s="254"/>
      <c r="AP174" s="254"/>
      <c r="AQ174" s="254"/>
      <c r="AR174" s="254"/>
      <c r="AS174" s="254"/>
      <c r="AT174" s="254"/>
    </row>
    <row r="175" spans="15:46">
      <c r="O175" s="350">
        <v>39887</v>
      </c>
      <c r="P175" s="351">
        <v>44.1</v>
      </c>
      <c r="Q175" s="351">
        <v>-32.700000000000003</v>
      </c>
      <c r="R175" s="351">
        <v>-24</v>
      </c>
      <c r="S175" s="351">
        <v>-27</v>
      </c>
      <c r="T175" s="351"/>
      <c r="U175" s="263"/>
      <c r="V175" s="357"/>
      <c r="W175" s="357"/>
      <c r="X175" s="357"/>
      <c r="Y175" s="357"/>
      <c r="Z175" s="357"/>
      <c r="AA175" s="357"/>
      <c r="AB175" s="357"/>
      <c r="AC175" s="357"/>
      <c r="AD175" s="352"/>
      <c r="AE175" s="356"/>
      <c r="AF175" s="356"/>
      <c r="AG175" s="356"/>
      <c r="AH175" s="356"/>
      <c r="AL175" s="254"/>
      <c r="AM175" s="254"/>
      <c r="AN175" s="254"/>
      <c r="AO175" s="254"/>
      <c r="AP175" s="254"/>
      <c r="AQ175" s="254"/>
      <c r="AR175" s="254"/>
      <c r="AS175" s="254"/>
      <c r="AT175" s="254"/>
    </row>
    <row r="176" spans="15:46">
      <c r="O176" s="350">
        <v>39918</v>
      </c>
      <c r="P176" s="351">
        <v>46.8</v>
      </c>
      <c r="Q176" s="351">
        <v>-31</v>
      </c>
      <c r="R176" s="351">
        <v>-26</v>
      </c>
      <c r="S176" s="351">
        <v>-29</v>
      </c>
      <c r="T176" s="351"/>
      <c r="U176" s="263"/>
      <c r="V176" s="357"/>
      <c r="W176" s="357"/>
      <c r="X176" s="357"/>
      <c r="Y176" s="357"/>
      <c r="Z176" s="357"/>
      <c r="AA176" s="357"/>
      <c r="AB176" s="357"/>
      <c r="AC176" s="357"/>
      <c r="AD176" s="352"/>
      <c r="AE176" s="356"/>
      <c r="AF176" s="356"/>
      <c r="AG176" s="356"/>
      <c r="AH176" s="356"/>
      <c r="AL176" s="254"/>
      <c r="AM176" s="254"/>
      <c r="AN176" s="254"/>
      <c r="AO176" s="254"/>
      <c r="AP176" s="254"/>
      <c r="AQ176" s="254"/>
      <c r="AR176" s="254"/>
      <c r="AS176" s="254"/>
      <c r="AT176" s="254"/>
    </row>
    <row r="177" spans="15:46">
      <c r="O177" s="350">
        <v>39948</v>
      </c>
      <c r="P177" s="351">
        <v>45.5</v>
      </c>
      <c r="Q177" s="351">
        <v>-35.5</v>
      </c>
      <c r="R177" s="351">
        <v>-23</v>
      </c>
      <c r="S177" s="351">
        <v>-22</v>
      </c>
      <c r="T177" s="351"/>
      <c r="U177" s="263"/>
      <c r="V177" s="357"/>
      <c r="W177" s="357"/>
      <c r="X177" s="357"/>
      <c r="Y177" s="357"/>
      <c r="Z177" s="357"/>
      <c r="AA177" s="357"/>
      <c r="AB177" s="357"/>
      <c r="AC177" s="357"/>
      <c r="AD177" s="352"/>
      <c r="AE177" s="356"/>
      <c r="AF177" s="356"/>
      <c r="AG177" s="356"/>
      <c r="AH177" s="356"/>
      <c r="AL177" s="254"/>
      <c r="AM177" s="254"/>
      <c r="AN177" s="254"/>
      <c r="AO177" s="254"/>
      <c r="AP177" s="254"/>
      <c r="AQ177" s="254"/>
      <c r="AR177" s="254"/>
      <c r="AS177" s="254"/>
      <c r="AT177" s="254"/>
    </row>
    <row r="178" spans="15:46">
      <c r="O178" s="350">
        <v>39979</v>
      </c>
      <c r="P178" s="351">
        <v>53.4</v>
      </c>
      <c r="Q178" s="351">
        <v>-28.1</v>
      </c>
      <c r="R178" s="351">
        <v>-17</v>
      </c>
      <c r="S178" s="351">
        <v>-11</v>
      </c>
      <c r="T178" s="351"/>
      <c r="U178" s="263"/>
      <c r="V178" s="357"/>
      <c r="W178" s="357"/>
      <c r="X178" s="357"/>
      <c r="Y178" s="357"/>
      <c r="Z178" s="357"/>
      <c r="AA178" s="357"/>
      <c r="AB178" s="357"/>
      <c r="AC178" s="357"/>
      <c r="AD178" s="352"/>
      <c r="AE178" s="356"/>
      <c r="AF178" s="356"/>
      <c r="AG178" s="356"/>
      <c r="AH178" s="356"/>
      <c r="AL178" s="254"/>
      <c r="AM178" s="254"/>
      <c r="AN178" s="254"/>
      <c r="AO178" s="254"/>
      <c r="AP178" s="254"/>
      <c r="AQ178" s="254"/>
      <c r="AR178" s="254"/>
      <c r="AS178" s="254"/>
      <c r="AT178" s="254"/>
    </row>
    <row r="179" spans="15:46">
      <c r="O179" s="350">
        <v>40009</v>
      </c>
      <c r="P179" s="351">
        <v>49.5</v>
      </c>
      <c r="Q179" s="351">
        <v>-31</v>
      </c>
      <c r="R179" s="351">
        <v>-15</v>
      </c>
      <c r="S179" s="351">
        <v>-15</v>
      </c>
      <c r="T179" s="351"/>
      <c r="U179" s="263"/>
      <c r="V179" s="357"/>
      <c r="W179" s="357"/>
      <c r="X179" s="357"/>
      <c r="Y179" s="357"/>
      <c r="Z179" s="357"/>
      <c r="AA179" s="357"/>
      <c r="AB179" s="357"/>
      <c r="AC179" s="357"/>
      <c r="AD179" s="352"/>
      <c r="AE179" s="356"/>
      <c r="AF179" s="356"/>
      <c r="AG179" s="356"/>
      <c r="AH179" s="356"/>
      <c r="AL179" s="254"/>
      <c r="AM179" s="254"/>
      <c r="AN179" s="254"/>
      <c r="AO179" s="254"/>
      <c r="AP179" s="254"/>
      <c r="AQ179" s="254"/>
      <c r="AR179" s="254"/>
      <c r="AS179" s="254"/>
      <c r="AT179" s="254"/>
    </row>
    <row r="180" spans="15:46">
      <c r="O180" s="350">
        <v>40040</v>
      </c>
      <c r="P180" s="351">
        <v>48.7</v>
      </c>
      <c r="Q180" s="351">
        <v>-31.2</v>
      </c>
      <c r="R180" s="351">
        <v>-13</v>
      </c>
      <c r="S180" s="351">
        <v>-11</v>
      </c>
      <c r="T180" s="351"/>
      <c r="U180" s="263"/>
      <c r="V180" s="357"/>
      <c r="W180" s="357"/>
      <c r="X180" s="357"/>
      <c r="Y180" s="357"/>
      <c r="Z180" s="357"/>
      <c r="AA180" s="357"/>
      <c r="AB180" s="357"/>
      <c r="AC180" s="357"/>
      <c r="AD180" s="352"/>
      <c r="AE180" s="356"/>
      <c r="AF180" s="356"/>
      <c r="AG180" s="356"/>
      <c r="AH180" s="356"/>
      <c r="AL180" s="254"/>
      <c r="AM180" s="254"/>
      <c r="AN180" s="254"/>
      <c r="AO180" s="254"/>
      <c r="AP180" s="254"/>
      <c r="AQ180" s="254"/>
      <c r="AR180" s="254"/>
      <c r="AS180" s="254"/>
      <c r="AT180" s="254"/>
    </row>
    <row r="181" spans="15:46">
      <c r="O181" s="350">
        <v>40071</v>
      </c>
      <c r="P181" s="351">
        <v>49.6</v>
      </c>
      <c r="Q181" s="351">
        <v>-29</v>
      </c>
      <c r="R181" s="351">
        <v>-11</v>
      </c>
      <c r="S181" s="351">
        <v>-8</v>
      </c>
      <c r="T181" s="351"/>
      <c r="U181" s="263"/>
      <c r="V181" s="357"/>
      <c r="W181" s="357"/>
      <c r="X181" s="357"/>
      <c r="Y181" s="357"/>
      <c r="Z181" s="357"/>
      <c r="AA181" s="357"/>
      <c r="AB181" s="357"/>
      <c r="AC181" s="357"/>
      <c r="AD181" s="352"/>
      <c r="AE181" s="356"/>
      <c r="AF181" s="356"/>
      <c r="AG181" s="356"/>
      <c r="AH181" s="356"/>
      <c r="AL181" s="254"/>
      <c r="AM181" s="254"/>
      <c r="AN181" s="254"/>
      <c r="AO181" s="254"/>
      <c r="AP181" s="254"/>
      <c r="AQ181" s="254"/>
      <c r="AR181" s="254"/>
      <c r="AS181" s="254"/>
      <c r="AT181" s="254"/>
    </row>
    <row r="182" spans="15:46">
      <c r="O182" s="350">
        <v>40101</v>
      </c>
      <c r="P182" s="351">
        <v>54.2</v>
      </c>
      <c r="Q182" s="351">
        <v>-25.5</v>
      </c>
      <c r="R182" s="351">
        <v>-4</v>
      </c>
      <c r="S182" s="351">
        <v>0</v>
      </c>
      <c r="T182" s="351"/>
      <c r="U182" s="263"/>
      <c r="V182" s="357"/>
      <c r="W182" s="357"/>
      <c r="X182" s="357"/>
      <c r="Y182" s="357"/>
      <c r="Z182" s="357"/>
      <c r="AA182" s="357"/>
      <c r="AB182" s="357"/>
      <c r="AC182" s="357"/>
      <c r="AD182" s="352"/>
      <c r="AE182" s="356"/>
      <c r="AF182" s="356"/>
      <c r="AG182" s="356"/>
      <c r="AH182" s="356"/>
      <c r="AL182" s="254"/>
      <c r="AM182" s="254"/>
      <c r="AN182" s="254"/>
      <c r="AO182" s="254"/>
      <c r="AP182" s="254"/>
      <c r="AQ182" s="254"/>
      <c r="AR182" s="254"/>
      <c r="AS182" s="254"/>
      <c r="AT182" s="254"/>
    </row>
    <row r="183" spans="15:46">
      <c r="O183" s="350">
        <v>40132</v>
      </c>
      <c r="P183" s="351">
        <v>53.6</v>
      </c>
      <c r="Q183" s="351">
        <v>-27.6</v>
      </c>
      <c r="R183" s="351">
        <v>-6</v>
      </c>
      <c r="S183" s="351">
        <v>-3</v>
      </c>
      <c r="T183" s="351"/>
      <c r="U183" s="263"/>
      <c r="V183" s="357"/>
      <c r="W183" s="357"/>
      <c r="X183" s="357"/>
      <c r="Y183" s="357"/>
      <c r="Z183" s="357"/>
      <c r="AA183" s="357"/>
      <c r="AB183" s="357"/>
      <c r="AC183" s="357"/>
      <c r="AD183" s="352"/>
      <c r="AE183" s="356"/>
      <c r="AF183" s="356"/>
      <c r="AG183" s="356"/>
      <c r="AH183" s="356"/>
      <c r="AL183" s="254"/>
      <c r="AM183" s="254"/>
      <c r="AN183" s="254"/>
      <c r="AO183" s="254"/>
      <c r="AP183" s="254"/>
      <c r="AQ183" s="254"/>
      <c r="AR183" s="254"/>
      <c r="AS183" s="254"/>
      <c r="AT183" s="254"/>
    </row>
    <row r="184" spans="15:46">
      <c r="O184" s="350">
        <v>40162</v>
      </c>
      <c r="P184" s="351">
        <v>53.3</v>
      </c>
      <c r="Q184" s="351">
        <v>-30.4</v>
      </c>
      <c r="R184" s="351">
        <v>1</v>
      </c>
      <c r="S184" s="351">
        <v>-1</v>
      </c>
      <c r="T184" s="351"/>
      <c r="U184" s="263"/>
      <c r="V184" s="357"/>
      <c r="W184" s="357"/>
      <c r="X184" s="357"/>
      <c r="Y184" s="357"/>
      <c r="Z184" s="357"/>
      <c r="AA184" s="357"/>
      <c r="AB184" s="357"/>
      <c r="AC184" s="357"/>
      <c r="AD184" s="352"/>
      <c r="AE184" s="356"/>
      <c r="AF184" s="356"/>
      <c r="AG184" s="356"/>
      <c r="AH184" s="356"/>
      <c r="AL184" s="254"/>
      <c r="AM184" s="254"/>
      <c r="AN184" s="254"/>
      <c r="AO184" s="254"/>
      <c r="AP184" s="254"/>
      <c r="AQ184" s="254"/>
      <c r="AR184" s="254"/>
      <c r="AS184" s="254"/>
      <c r="AT184" s="254"/>
    </row>
    <row r="185" spans="15:46">
      <c r="O185" s="350">
        <v>40193</v>
      </c>
      <c r="P185" s="351">
        <v>64.599999999999994</v>
      </c>
      <c r="Q185" s="351">
        <v>-24.4</v>
      </c>
      <c r="R185" s="351">
        <v>2</v>
      </c>
      <c r="S185" s="351">
        <v>5</v>
      </c>
      <c r="T185" s="351"/>
      <c r="U185" s="263"/>
      <c r="V185" s="357"/>
      <c r="W185" s="357"/>
      <c r="X185" s="357"/>
      <c r="Y185" s="357"/>
      <c r="Z185" s="357"/>
      <c r="AA185" s="357"/>
      <c r="AB185" s="357"/>
      <c r="AC185" s="357"/>
      <c r="AD185" s="352"/>
      <c r="AE185" s="356"/>
      <c r="AF185" s="356"/>
      <c r="AG185" s="356"/>
      <c r="AH185" s="356"/>
      <c r="AL185" s="254"/>
      <c r="AM185" s="254"/>
      <c r="AN185" s="254"/>
      <c r="AO185" s="254"/>
      <c r="AP185" s="254"/>
      <c r="AQ185" s="254"/>
      <c r="AR185" s="254"/>
      <c r="AS185" s="254"/>
      <c r="AT185" s="254"/>
    </row>
    <row r="186" spans="15:46">
      <c r="O186" s="350">
        <v>40224</v>
      </c>
      <c r="P186" s="351">
        <v>59.4</v>
      </c>
      <c r="Q186" s="351">
        <v>-23.5</v>
      </c>
      <c r="R186" s="351">
        <v>6</v>
      </c>
      <c r="S186" s="351">
        <v>11</v>
      </c>
      <c r="T186" s="351"/>
      <c r="AL186" s="254"/>
      <c r="AM186" s="254"/>
      <c r="AN186" s="254"/>
      <c r="AO186" s="254"/>
      <c r="AP186" s="254"/>
      <c r="AQ186" s="254"/>
      <c r="AR186" s="254"/>
      <c r="AS186" s="254"/>
      <c r="AT186" s="254"/>
    </row>
    <row r="187" spans="15:46">
      <c r="O187" s="350">
        <v>40252</v>
      </c>
      <c r="P187" s="351">
        <v>61.9</v>
      </c>
      <c r="Q187" s="351">
        <v>-23.4</v>
      </c>
      <c r="R187" s="351">
        <v>8</v>
      </c>
      <c r="S187" s="351">
        <v>10</v>
      </c>
      <c r="T187" s="351"/>
      <c r="AL187" s="254"/>
      <c r="AM187" s="254"/>
      <c r="AN187" s="254"/>
      <c r="AO187" s="254"/>
      <c r="AP187" s="254"/>
      <c r="AQ187" s="254"/>
      <c r="AR187" s="254"/>
      <c r="AS187" s="254"/>
      <c r="AT187" s="254"/>
    </row>
    <row r="188" spans="15:46">
      <c r="O188" s="350">
        <v>40283</v>
      </c>
      <c r="P188" s="351">
        <v>65.599999999999994</v>
      </c>
      <c r="Q188" s="351">
        <v>-21.2</v>
      </c>
      <c r="R188" s="351">
        <v>11</v>
      </c>
      <c r="S188" s="351">
        <v>14</v>
      </c>
      <c r="T188" s="351"/>
      <c r="AL188" s="254"/>
      <c r="AM188" s="254"/>
      <c r="AN188" s="254"/>
      <c r="AO188" s="254"/>
      <c r="AP188" s="254"/>
      <c r="AQ188" s="254"/>
      <c r="AR188" s="254"/>
      <c r="AS188" s="254"/>
      <c r="AT188" s="254"/>
    </row>
    <row r="189" spans="15:46">
      <c r="O189" s="350">
        <v>40313</v>
      </c>
      <c r="P189" s="351">
        <v>65.3</v>
      </c>
      <c r="Q189" s="351">
        <v>-20.9</v>
      </c>
      <c r="R189" s="351">
        <v>15</v>
      </c>
      <c r="S189" s="351">
        <v>19</v>
      </c>
      <c r="T189" s="351"/>
      <c r="AL189" s="254"/>
      <c r="AM189" s="254"/>
      <c r="AN189" s="254"/>
      <c r="AO189" s="254"/>
      <c r="AP189" s="254"/>
      <c r="AQ189" s="254"/>
      <c r="AR189" s="254"/>
      <c r="AS189" s="254"/>
      <c r="AT189" s="254"/>
    </row>
    <row r="190" spans="15:46">
      <c r="O190" s="350">
        <v>40344</v>
      </c>
      <c r="P190" s="351">
        <v>67.900000000000006</v>
      </c>
      <c r="Q190" s="351">
        <v>-19.100000000000001</v>
      </c>
      <c r="R190" s="351">
        <v>14</v>
      </c>
      <c r="S190" s="351">
        <v>21</v>
      </c>
      <c r="T190" s="351"/>
      <c r="AL190" s="254"/>
      <c r="AM190" s="254"/>
      <c r="AN190" s="254"/>
      <c r="AO190" s="254"/>
      <c r="AP190" s="254"/>
      <c r="AQ190" s="254"/>
      <c r="AR190" s="254"/>
      <c r="AS190" s="254"/>
      <c r="AT190" s="254"/>
    </row>
    <row r="191" spans="15:46">
      <c r="O191" s="350">
        <v>40374</v>
      </c>
      <c r="P191" s="351">
        <v>66.2</v>
      </c>
      <c r="Q191" s="351">
        <v>-16.5</v>
      </c>
      <c r="R191" s="351">
        <v>12</v>
      </c>
      <c r="S191" s="351">
        <v>22</v>
      </c>
      <c r="T191" s="351"/>
      <c r="AL191" s="254"/>
      <c r="AM191" s="254"/>
      <c r="AN191" s="254"/>
      <c r="AO191" s="254"/>
      <c r="AP191" s="254"/>
      <c r="AQ191" s="254"/>
      <c r="AR191" s="254"/>
      <c r="AS191" s="254"/>
      <c r="AT191" s="254"/>
    </row>
    <row r="192" spans="15:46">
      <c r="O192" s="350">
        <v>40405</v>
      </c>
      <c r="P192" s="351">
        <v>61.4</v>
      </c>
      <c r="Q192" s="351">
        <v>-20.2</v>
      </c>
      <c r="R192" s="351">
        <v>11</v>
      </c>
      <c r="S192" s="351">
        <v>18</v>
      </c>
      <c r="T192" s="351"/>
      <c r="AL192" s="254"/>
      <c r="AM192" s="254"/>
      <c r="AN192" s="254"/>
      <c r="AO192" s="254"/>
      <c r="AP192" s="254"/>
      <c r="AQ192" s="254"/>
      <c r="AR192" s="254"/>
      <c r="AS192" s="254"/>
      <c r="AT192" s="254"/>
    </row>
    <row r="193" spans="15:46">
      <c r="O193" s="350">
        <v>40436</v>
      </c>
      <c r="P193" s="351">
        <v>52.4</v>
      </c>
      <c r="Q193" s="351">
        <v>-23.8</v>
      </c>
      <c r="R193" s="351">
        <v>10</v>
      </c>
      <c r="S193" s="351">
        <v>7</v>
      </c>
      <c r="T193" s="351"/>
      <c r="AL193" s="254"/>
      <c r="AM193" s="254"/>
      <c r="AN193" s="254"/>
      <c r="AO193" s="254"/>
      <c r="AP193" s="254"/>
      <c r="AQ193" s="254"/>
      <c r="AR193" s="254"/>
      <c r="AS193" s="254"/>
      <c r="AT193" s="254"/>
    </row>
    <row r="194" spans="15:46">
      <c r="O194" s="350">
        <v>40466</v>
      </c>
      <c r="P194" s="351">
        <v>48.1</v>
      </c>
      <c r="Q194" s="351">
        <v>-29.3</v>
      </c>
      <c r="R194" s="351">
        <v>13</v>
      </c>
      <c r="S194" s="351">
        <v>4</v>
      </c>
      <c r="T194" s="351"/>
      <c r="AL194" s="254"/>
      <c r="AM194" s="254"/>
      <c r="AN194" s="254"/>
      <c r="AO194" s="254"/>
      <c r="AP194" s="254"/>
      <c r="AQ194" s="254"/>
      <c r="AR194" s="254"/>
      <c r="AS194" s="254"/>
      <c r="AT194" s="254"/>
    </row>
    <row r="195" spans="15:46">
      <c r="O195" s="350">
        <v>40497</v>
      </c>
      <c r="P195" s="351">
        <v>48.4</v>
      </c>
      <c r="Q195" s="351">
        <v>-30</v>
      </c>
      <c r="R195" s="351">
        <v>15</v>
      </c>
      <c r="S195" s="351">
        <v>2</v>
      </c>
      <c r="T195" s="351"/>
      <c r="AL195" s="254"/>
      <c r="AM195" s="254"/>
      <c r="AN195" s="254"/>
      <c r="AO195" s="254"/>
      <c r="AP195" s="254"/>
      <c r="AQ195" s="254"/>
      <c r="AR195" s="254"/>
      <c r="AS195" s="254"/>
      <c r="AT195" s="254"/>
    </row>
    <row r="196" spans="15:46">
      <c r="O196" s="350">
        <v>40527</v>
      </c>
      <c r="P196" s="351">
        <v>44.4</v>
      </c>
      <c r="Q196" s="351">
        <v>-32.799999999999997</v>
      </c>
      <c r="R196" s="351">
        <v>18</v>
      </c>
      <c r="S196" s="351">
        <v>0</v>
      </c>
      <c r="T196" s="351"/>
      <c r="AL196" s="254"/>
      <c r="AM196" s="254"/>
      <c r="AN196" s="254"/>
      <c r="AO196" s="254"/>
      <c r="AP196" s="254"/>
      <c r="AQ196" s="254"/>
      <c r="AR196" s="254"/>
      <c r="AS196" s="254"/>
      <c r="AT196" s="254"/>
    </row>
    <row r="197" spans="15:46">
      <c r="O197" s="350">
        <v>40558</v>
      </c>
      <c r="P197" s="351">
        <v>48.7</v>
      </c>
      <c r="Q197" s="351">
        <v>-33.6</v>
      </c>
      <c r="R197" s="351">
        <v>20</v>
      </c>
      <c r="S197" s="351">
        <v>8</v>
      </c>
      <c r="T197" s="351"/>
      <c r="AL197" s="254"/>
      <c r="AM197" s="254"/>
      <c r="AN197" s="254"/>
      <c r="AO197" s="254"/>
      <c r="AP197" s="254"/>
      <c r="AQ197" s="254"/>
      <c r="AR197" s="254"/>
      <c r="AS197" s="254"/>
      <c r="AT197" s="254"/>
    </row>
    <row r="198" spans="15:46">
      <c r="O198" s="350">
        <v>40589</v>
      </c>
      <c r="P198" s="351">
        <v>50.3</v>
      </c>
      <c r="Q198" s="351">
        <v>-33.5</v>
      </c>
      <c r="R198" s="351">
        <v>27</v>
      </c>
      <c r="S198" s="351">
        <v>11</v>
      </c>
      <c r="T198" s="351"/>
      <c r="AL198" s="254"/>
      <c r="AM198" s="254"/>
      <c r="AN198" s="254"/>
      <c r="AO198" s="254"/>
      <c r="AP198" s="254"/>
      <c r="AQ198" s="254"/>
      <c r="AR198" s="254"/>
      <c r="AS198" s="254"/>
      <c r="AT198" s="254"/>
    </row>
    <row r="199" spans="15:46">
      <c r="O199" s="350">
        <v>40617</v>
      </c>
      <c r="P199" s="351">
        <v>59.5</v>
      </c>
      <c r="Q199" s="351">
        <v>-24.8</v>
      </c>
      <c r="R199" s="351">
        <v>23</v>
      </c>
      <c r="S199" s="351">
        <v>14</v>
      </c>
      <c r="T199" s="351"/>
      <c r="AL199" s="254"/>
      <c r="AM199" s="254"/>
      <c r="AN199" s="254"/>
      <c r="AO199" s="254"/>
      <c r="AP199" s="254"/>
      <c r="AQ199" s="254"/>
      <c r="AR199" s="254"/>
      <c r="AS199" s="254"/>
      <c r="AT199" s="254"/>
    </row>
    <row r="200" spans="15:46">
      <c r="O200" s="350">
        <v>40648</v>
      </c>
      <c r="P200" s="351">
        <v>57.9</v>
      </c>
      <c r="Q200" s="351">
        <v>-25.8</v>
      </c>
      <c r="R200" s="351">
        <v>25</v>
      </c>
      <c r="S200" s="351">
        <v>10</v>
      </c>
      <c r="T200" s="351"/>
      <c r="AL200" s="254"/>
      <c r="AM200" s="254"/>
      <c r="AN200" s="254"/>
      <c r="AO200" s="254"/>
      <c r="AP200" s="254"/>
      <c r="AQ200" s="254"/>
      <c r="AR200" s="254"/>
      <c r="AS200" s="254"/>
      <c r="AT200" s="254"/>
    </row>
    <row r="201" spans="15:46">
      <c r="O201" s="350">
        <v>40678</v>
      </c>
      <c r="P201" s="351">
        <v>59.4</v>
      </c>
      <c r="Q201" s="351">
        <v>-27.7</v>
      </c>
      <c r="R201" s="351">
        <v>17</v>
      </c>
      <c r="S201" s="351">
        <v>9</v>
      </c>
      <c r="T201" s="351"/>
      <c r="AL201" s="254"/>
      <c r="AM201" s="254"/>
      <c r="AN201" s="254"/>
      <c r="AO201" s="254"/>
      <c r="AP201" s="254"/>
      <c r="AQ201" s="254"/>
      <c r="AR201" s="254"/>
      <c r="AS201" s="254"/>
      <c r="AT201" s="254"/>
    </row>
    <row r="202" spans="15:46">
      <c r="O202" s="350">
        <v>40709</v>
      </c>
      <c r="P202" s="351">
        <v>56.3</v>
      </c>
      <c r="Q202" s="351">
        <v>-27.9</v>
      </c>
      <c r="R202" s="351">
        <v>14</v>
      </c>
      <c r="S202" s="351">
        <v>8</v>
      </c>
      <c r="T202" s="351"/>
      <c r="AL202" s="254"/>
      <c r="AM202" s="254"/>
      <c r="AN202" s="254"/>
      <c r="AO202" s="254"/>
      <c r="AP202" s="254"/>
      <c r="AQ202" s="254"/>
      <c r="AR202" s="254"/>
      <c r="AS202" s="254"/>
      <c r="AT202" s="254"/>
    </row>
    <row r="203" spans="15:46">
      <c r="O203" s="350">
        <v>40739</v>
      </c>
      <c r="P203" s="351">
        <v>55.9</v>
      </c>
      <c r="Q203" s="351">
        <v>-28.9</v>
      </c>
      <c r="R203" s="351">
        <v>7</v>
      </c>
      <c r="S203" s="351">
        <v>5</v>
      </c>
      <c r="T203" s="351"/>
      <c r="AL203" s="254"/>
      <c r="AM203" s="254"/>
      <c r="AN203" s="254"/>
      <c r="AO203" s="254"/>
      <c r="AP203" s="254"/>
      <c r="AQ203" s="254"/>
      <c r="AR203" s="254"/>
      <c r="AS203" s="254"/>
      <c r="AT203" s="254"/>
    </row>
    <row r="204" spans="15:46">
      <c r="O204" s="350">
        <v>40770</v>
      </c>
      <c r="P204" s="351">
        <v>55.8</v>
      </c>
      <c r="Q204" s="351">
        <v>-27.5</v>
      </c>
      <c r="R204" s="351">
        <v>7</v>
      </c>
      <c r="S204" s="351">
        <v>6</v>
      </c>
      <c r="T204" s="351"/>
      <c r="AL204" s="254"/>
      <c r="AM204" s="254"/>
      <c r="AN204" s="254"/>
      <c r="AO204" s="254"/>
      <c r="AP204" s="254"/>
      <c r="AQ204" s="254"/>
      <c r="AR204" s="254"/>
      <c r="AS204" s="254"/>
      <c r="AT204" s="254"/>
    </row>
    <row r="205" spans="15:46">
      <c r="O205" s="350">
        <v>40801</v>
      </c>
      <c r="P205" s="351">
        <v>53.3</v>
      </c>
      <c r="Q205" s="351">
        <v>-29</v>
      </c>
      <c r="R205" s="351">
        <v>8</v>
      </c>
      <c r="S205" s="351">
        <v>9</v>
      </c>
      <c r="T205" s="351"/>
      <c r="AL205" s="254"/>
      <c r="AM205" s="254"/>
      <c r="AN205" s="254"/>
      <c r="AO205" s="254"/>
      <c r="AP205" s="254"/>
      <c r="AQ205" s="254"/>
      <c r="AR205" s="254"/>
      <c r="AS205" s="254"/>
      <c r="AT205" s="254"/>
    </row>
    <row r="206" spans="15:46">
      <c r="O206" s="350">
        <v>40831</v>
      </c>
      <c r="P206" s="351">
        <v>63.7</v>
      </c>
      <c r="Q206" s="351">
        <v>-20.3</v>
      </c>
      <c r="R206" s="351">
        <v>19</v>
      </c>
      <c r="S206" s="351">
        <v>14</v>
      </c>
      <c r="T206" s="351"/>
      <c r="AL206" s="254"/>
      <c r="AM206" s="254"/>
      <c r="AN206" s="254"/>
      <c r="AO206" s="254"/>
      <c r="AP206" s="254"/>
      <c r="AQ206" s="254"/>
      <c r="AR206" s="254"/>
      <c r="AS206" s="254"/>
      <c r="AT206" s="254"/>
    </row>
    <row r="207" spans="15:46">
      <c r="O207" s="350">
        <v>40862</v>
      </c>
      <c r="P207" s="351">
        <v>60.1</v>
      </c>
      <c r="Q207" s="351">
        <v>-20.9</v>
      </c>
      <c r="R207" s="351">
        <v>8</v>
      </c>
      <c r="S207" s="351">
        <v>8</v>
      </c>
      <c r="T207" s="351"/>
      <c r="AL207" s="254"/>
      <c r="AM207" s="254"/>
      <c r="AN207" s="254"/>
      <c r="AO207" s="254"/>
      <c r="AP207" s="254"/>
      <c r="AQ207" s="254"/>
      <c r="AR207" s="254"/>
      <c r="AS207" s="254"/>
      <c r="AT207" s="254"/>
    </row>
    <row r="208" spans="15:46">
      <c r="O208" s="350">
        <v>40892</v>
      </c>
      <c r="P208" s="351">
        <v>49.2</v>
      </c>
      <c r="Q208" s="351">
        <v>-28.2</v>
      </c>
      <c r="R208" s="351">
        <v>10</v>
      </c>
      <c r="S208" s="351">
        <v>4</v>
      </c>
      <c r="T208" s="351"/>
      <c r="AL208" s="254"/>
      <c r="AM208" s="254"/>
      <c r="AN208" s="254"/>
      <c r="AO208" s="254"/>
      <c r="AP208" s="254"/>
      <c r="AQ208" s="254"/>
      <c r="AR208" s="254"/>
      <c r="AS208" s="254"/>
      <c r="AT208" s="254"/>
    </row>
    <row r="209" spans="15:46">
      <c r="O209" s="350">
        <v>40923</v>
      </c>
      <c r="P209" s="351">
        <v>56.6</v>
      </c>
      <c r="Q209" s="351">
        <v>-28.2</v>
      </c>
      <c r="R209" s="351">
        <v>13</v>
      </c>
      <c r="S209" s="351">
        <v>4</v>
      </c>
      <c r="T209" s="351"/>
      <c r="AL209" s="254"/>
      <c r="AM209" s="254"/>
      <c r="AN209" s="254"/>
      <c r="AO209" s="254"/>
      <c r="AP209" s="254"/>
      <c r="AQ209" s="254"/>
      <c r="AR209" s="254"/>
      <c r="AS209" s="254"/>
      <c r="AT209" s="254"/>
    </row>
    <row r="210" spans="15:46">
      <c r="O210" s="350">
        <v>40954</v>
      </c>
      <c r="P210" s="351">
        <v>57</v>
      </c>
      <c r="Q210" s="351">
        <v>-27.2</v>
      </c>
      <c r="R210" s="351">
        <v>8</v>
      </c>
      <c r="S210" s="351">
        <v>13</v>
      </c>
      <c r="T210" s="351"/>
      <c r="AL210" s="254"/>
      <c r="AM210" s="254"/>
      <c r="AN210" s="254"/>
      <c r="AO210" s="254"/>
      <c r="AP210" s="254"/>
      <c r="AQ210" s="254"/>
      <c r="AR210" s="254"/>
      <c r="AS210" s="254"/>
      <c r="AT210" s="254"/>
    </row>
    <row r="211" spans="15:46">
      <c r="O211" s="350">
        <v>40983</v>
      </c>
      <c r="P211" s="351">
        <v>60.6</v>
      </c>
      <c r="Q211" s="351">
        <v>-24.6</v>
      </c>
      <c r="R211" s="351">
        <v>5</v>
      </c>
      <c r="S211" s="351">
        <v>4</v>
      </c>
      <c r="T211" s="351"/>
      <c r="AL211" s="254"/>
      <c r="AM211" s="254"/>
      <c r="AN211" s="254"/>
      <c r="AO211" s="254"/>
      <c r="AP211" s="254"/>
      <c r="AQ211" s="254"/>
      <c r="AR211" s="254"/>
      <c r="AS211" s="254"/>
      <c r="AT211" s="254"/>
    </row>
    <row r="212" spans="15:46">
      <c r="O212" s="350">
        <v>41014</v>
      </c>
      <c r="P212" s="351">
        <v>62.5</v>
      </c>
      <c r="Q212" s="351">
        <v>-24.8</v>
      </c>
      <c r="R212" s="351">
        <v>6</v>
      </c>
      <c r="S212" s="351">
        <v>11</v>
      </c>
      <c r="T212" s="351"/>
      <c r="AL212" s="254"/>
      <c r="AM212" s="254"/>
      <c r="AN212" s="254"/>
      <c r="AO212" s="254"/>
      <c r="AP212" s="254"/>
      <c r="AQ212" s="254"/>
      <c r="AR212" s="254"/>
      <c r="AS212" s="254"/>
      <c r="AT212" s="254"/>
    </row>
    <row r="213" spans="15:46">
      <c r="O213" s="350">
        <v>41044</v>
      </c>
      <c r="P213" s="351">
        <v>61</v>
      </c>
      <c r="Q213" s="351">
        <v>-25.8</v>
      </c>
      <c r="R213" s="351">
        <v>11</v>
      </c>
      <c r="S213" s="351">
        <v>7</v>
      </c>
      <c r="T213" s="351"/>
      <c r="AL213" s="254"/>
      <c r="AM213" s="254"/>
      <c r="AN213" s="254"/>
      <c r="AO213" s="254"/>
      <c r="AP213" s="254"/>
      <c r="AQ213" s="254"/>
      <c r="AR213" s="254"/>
      <c r="AS213" s="254"/>
      <c r="AT213" s="254"/>
    </row>
    <row r="214" spans="15:46">
      <c r="O214" s="350">
        <v>41075</v>
      </c>
      <c r="P214" s="351">
        <v>62.3</v>
      </c>
      <c r="Q214" s="351">
        <v>-26.2</v>
      </c>
      <c r="R214" s="351">
        <v>13</v>
      </c>
      <c r="S214" s="351">
        <v>3</v>
      </c>
      <c r="T214" s="351"/>
      <c r="AL214" s="254"/>
      <c r="AM214" s="254"/>
      <c r="AN214" s="254"/>
      <c r="AO214" s="254"/>
      <c r="AP214" s="254"/>
      <c r="AQ214" s="254"/>
      <c r="AR214" s="254"/>
      <c r="AS214" s="254"/>
      <c r="AT214" s="254"/>
    </row>
    <row r="215" spans="15:46">
      <c r="O215" s="350">
        <v>41105</v>
      </c>
      <c r="P215" s="351">
        <v>67.7</v>
      </c>
      <c r="Q215" s="351">
        <v>-19.2</v>
      </c>
      <c r="R215" s="351">
        <v>15</v>
      </c>
      <c r="S215" s="351">
        <v>10</v>
      </c>
      <c r="T215" s="351"/>
      <c r="AL215" s="254"/>
      <c r="AM215" s="254"/>
      <c r="AN215" s="254"/>
      <c r="AO215" s="254"/>
      <c r="AP215" s="254"/>
      <c r="AQ215" s="254"/>
      <c r="AR215" s="254"/>
      <c r="AS215" s="254"/>
      <c r="AT215" s="254"/>
    </row>
    <row r="216" spans="15:46">
      <c r="O216" s="350">
        <v>41136</v>
      </c>
      <c r="P216" s="351">
        <v>70</v>
      </c>
      <c r="Q216" s="351">
        <v>-18.5</v>
      </c>
      <c r="R216" s="351">
        <v>9</v>
      </c>
      <c r="S216" s="351">
        <v>15</v>
      </c>
      <c r="T216" s="351"/>
      <c r="AL216" s="254"/>
      <c r="AM216" s="254"/>
      <c r="AN216" s="254"/>
      <c r="AO216" s="254"/>
      <c r="AP216" s="254"/>
      <c r="AQ216" s="254"/>
      <c r="AR216" s="254"/>
      <c r="AS216" s="254"/>
      <c r="AT216" s="254"/>
    </row>
    <row r="217" spans="15:46">
      <c r="O217" s="350">
        <v>41167</v>
      </c>
      <c r="P217" s="351">
        <v>60.2</v>
      </c>
      <c r="Q217" s="351">
        <v>-24.7</v>
      </c>
      <c r="R217" s="351">
        <v>12</v>
      </c>
      <c r="S217" s="351">
        <v>11</v>
      </c>
      <c r="T217" s="351"/>
      <c r="AL217" s="254"/>
      <c r="AM217" s="254"/>
      <c r="AN217" s="254"/>
      <c r="AO217" s="254"/>
      <c r="AP217" s="254"/>
      <c r="AQ217" s="254"/>
      <c r="AR217" s="254"/>
      <c r="AS217" s="254"/>
      <c r="AT217" s="254"/>
    </row>
    <row r="218" spans="15:46">
      <c r="O218" s="350">
        <v>41197</v>
      </c>
      <c r="P218" s="351">
        <v>60.9</v>
      </c>
      <c r="Q218" s="351">
        <v>-24.8</v>
      </c>
      <c r="R218" s="351">
        <v>8</v>
      </c>
      <c r="S218" s="351">
        <v>13</v>
      </c>
      <c r="T218" s="351"/>
      <c r="AL218" s="254"/>
      <c r="AM218" s="254"/>
      <c r="AN218" s="254"/>
      <c r="AO218" s="254"/>
      <c r="AP218" s="254"/>
      <c r="AQ218" s="254"/>
      <c r="AR218" s="254"/>
      <c r="AS218" s="254"/>
      <c r="AT218" s="254"/>
    </row>
    <row r="219" spans="15:46">
      <c r="O219" s="261">
        <v>41228</v>
      </c>
      <c r="P219" s="351">
        <v>63.8</v>
      </c>
      <c r="Q219" s="351">
        <v>-21</v>
      </c>
      <c r="R219" s="351">
        <v>15</v>
      </c>
      <c r="S219" s="351">
        <v>21</v>
      </c>
      <c r="T219" s="351"/>
      <c r="AL219" s="254"/>
      <c r="AM219" s="254"/>
      <c r="AN219" s="254"/>
      <c r="AO219" s="254"/>
      <c r="AP219" s="254"/>
      <c r="AQ219" s="254"/>
      <c r="AR219" s="254"/>
      <c r="AS219" s="254"/>
      <c r="AT219" s="254"/>
    </row>
    <row r="220" spans="15:46">
      <c r="O220" s="261">
        <v>41258</v>
      </c>
      <c r="P220" s="351">
        <v>49.8</v>
      </c>
      <c r="Q220" s="351">
        <v>-25.8</v>
      </c>
      <c r="R220" s="351">
        <v>11</v>
      </c>
      <c r="S220" s="351">
        <v>15</v>
      </c>
      <c r="T220" s="351"/>
      <c r="AL220" s="254"/>
      <c r="AM220" s="254"/>
      <c r="AN220" s="254"/>
      <c r="AO220" s="254"/>
      <c r="AP220" s="254"/>
      <c r="AQ220" s="254"/>
      <c r="AR220" s="254"/>
      <c r="AS220" s="254"/>
      <c r="AT220" s="254"/>
    </row>
    <row r="221" spans="15:46">
      <c r="O221" s="261">
        <v>41289</v>
      </c>
      <c r="P221" s="351">
        <v>64.2</v>
      </c>
      <c r="Q221" s="351">
        <v>-21.7</v>
      </c>
      <c r="R221" s="351">
        <v>8</v>
      </c>
      <c r="S221" s="351">
        <v>21</v>
      </c>
      <c r="T221" s="351"/>
      <c r="AL221" s="254"/>
      <c r="AM221" s="254"/>
      <c r="AN221" s="254"/>
      <c r="AO221" s="254"/>
      <c r="AP221" s="254"/>
      <c r="AQ221" s="254"/>
      <c r="AR221" s="254"/>
      <c r="AS221" s="254"/>
      <c r="AT221" s="254"/>
    </row>
    <row r="222" spans="15:46">
      <c r="O222" s="261">
        <v>41320</v>
      </c>
      <c r="P222" s="351">
        <v>59.4</v>
      </c>
      <c r="Q222" s="351">
        <v>-24.2</v>
      </c>
      <c r="R222" s="351">
        <v>13</v>
      </c>
      <c r="S222" s="351">
        <v>13.9</v>
      </c>
      <c r="T222" s="351"/>
      <c r="AL222" s="254"/>
      <c r="AM222" s="254"/>
      <c r="AN222" s="254"/>
      <c r="AO222" s="254"/>
      <c r="AP222" s="254"/>
      <c r="AQ222" s="254"/>
      <c r="AR222" s="254"/>
      <c r="AS222" s="254"/>
      <c r="AT222" s="254"/>
    </row>
    <row r="223" spans="15:46">
      <c r="O223" s="261">
        <v>41348</v>
      </c>
      <c r="P223" s="351">
        <v>60</v>
      </c>
      <c r="Q223" s="351">
        <v>-25.9</v>
      </c>
      <c r="R223" s="351">
        <v>8</v>
      </c>
      <c r="S223" s="351">
        <v>16.100000000000001</v>
      </c>
      <c r="T223" s="351"/>
      <c r="AL223" s="254"/>
      <c r="AM223" s="254"/>
      <c r="AN223" s="254"/>
      <c r="AO223" s="254"/>
      <c r="AP223" s="254"/>
      <c r="AQ223" s="254"/>
      <c r="AR223" s="254"/>
      <c r="AS223" s="254"/>
      <c r="AT223" s="254"/>
    </row>
    <row r="224" spans="15:46">
      <c r="O224" s="261">
        <v>41379</v>
      </c>
      <c r="P224" s="351">
        <v>58.9</v>
      </c>
      <c r="Q224" s="351">
        <v>-28</v>
      </c>
      <c r="R224" s="351">
        <v>7</v>
      </c>
      <c r="S224" s="351">
        <v>15.6</v>
      </c>
      <c r="T224" s="351"/>
      <c r="AL224" s="254"/>
      <c r="AM224" s="254"/>
      <c r="AN224" s="254"/>
      <c r="AO224" s="254"/>
      <c r="AP224" s="254"/>
      <c r="AQ224" s="254"/>
      <c r="AR224" s="254"/>
      <c r="AS224" s="254"/>
      <c r="AT224" s="254"/>
    </row>
    <row r="225" spans="15:46">
      <c r="O225" s="261">
        <v>41409</v>
      </c>
      <c r="P225" s="351">
        <v>61.2</v>
      </c>
      <c r="Q225" s="351">
        <v>-27.6</v>
      </c>
      <c r="R225" s="351">
        <v>9</v>
      </c>
      <c r="S225" s="351">
        <v>12.2</v>
      </c>
      <c r="T225" s="351"/>
      <c r="AL225" s="254"/>
      <c r="AM225" s="254"/>
      <c r="AN225" s="254"/>
      <c r="AO225" s="254"/>
      <c r="AP225" s="254"/>
      <c r="AQ225" s="254"/>
      <c r="AR225" s="254"/>
      <c r="AS225" s="254"/>
      <c r="AT225" s="254"/>
    </row>
    <row r="226" spans="15:46">
      <c r="O226" s="261">
        <v>41440</v>
      </c>
      <c r="P226" s="351">
        <v>70.599999999999994</v>
      </c>
      <c r="Q226" s="351">
        <v>-23.4</v>
      </c>
      <c r="R226" s="351">
        <v>9</v>
      </c>
      <c r="S226" s="351">
        <v>18.100000000000001</v>
      </c>
      <c r="T226" s="351"/>
      <c r="AL226" s="254"/>
      <c r="AM226" s="254"/>
      <c r="AN226" s="254"/>
      <c r="AO226" s="254"/>
      <c r="AP226" s="254"/>
      <c r="AQ226" s="254"/>
      <c r="AR226" s="254"/>
      <c r="AS226" s="254"/>
      <c r="AT226" s="254"/>
    </row>
    <row r="227" spans="15:46">
      <c r="O227" s="261">
        <v>41470</v>
      </c>
      <c r="P227" s="351">
        <v>68.2</v>
      </c>
      <c r="Q227" s="351">
        <v>-25.3</v>
      </c>
      <c r="R227" s="351">
        <v>9</v>
      </c>
      <c r="S227" s="351">
        <v>18.3</v>
      </c>
      <c r="T227" s="351"/>
      <c r="AL227" s="254"/>
      <c r="AM227" s="254"/>
      <c r="AN227" s="254"/>
      <c r="AO227" s="254"/>
      <c r="AP227" s="254"/>
      <c r="AQ227" s="254"/>
      <c r="AR227" s="254"/>
      <c r="AS227" s="254"/>
      <c r="AT227" s="254"/>
    </row>
    <row r="228" spans="15:46">
      <c r="O228" s="261">
        <v>41501</v>
      </c>
      <c r="P228" s="351">
        <v>66.8</v>
      </c>
      <c r="Q228" s="351">
        <v>-23.1</v>
      </c>
      <c r="R228" s="351">
        <v>15</v>
      </c>
      <c r="S228" s="351">
        <v>23.7</v>
      </c>
      <c r="T228" s="351"/>
      <c r="AL228" s="254"/>
      <c r="AM228" s="254"/>
      <c r="AN228" s="254"/>
      <c r="AO228" s="254"/>
      <c r="AP228" s="254"/>
      <c r="AQ228" s="254"/>
      <c r="AR228" s="254"/>
      <c r="AS228" s="254"/>
      <c r="AT228" s="254"/>
    </row>
    <row r="229" spans="15:46">
      <c r="O229" s="261">
        <v>41532</v>
      </c>
      <c r="P229" s="351">
        <v>73.099999999999994</v>
      </c>
      <c r="Q229" s="351">
        <v>-16.7</v>
      </c>
      <c r="R229" s="351">
        <v>15</v>
      </c>
      <c r="S229" s="351">
        <v>25.8</v>
      </c>
      <c r="T229" s="351"/>
      <c r="AL229" s="254"/>
      <c r="AM229" s="254"/>
      <c r="AN229" s="254"/>
      <c r="AO229" s="254"/>
      <c r="AP229" s="254"/>
      <c r="AQ229" s="254"/>
      <c r="AR229" s="254"/>
      <c r="AS229" s="254"/>
      <c r="AT229" s="254"/>
    </row>
    <row r="230" spans="15:46">
      <c r="O230" s="261">
        <v>41562</v>
      </c>
      <c r="P230" s="351">
        <v>76.2</v>
      </c>
      <c r="Q230" s="351">
        <v>-15.1</v>
      </c>
      <c r="R230" s="351">
        <v>15</v>
      </c>
      <c r="S230" s="351">
        <v>32.200000000000003</v>
      </c>
      <c r="T230" s="351"/>
      <c r="AL230" s="254"/>
      <c r="AM230" s="254"/>
      <c r="AN230" s="254"/>
      <c r="AO230" s="254"/>
      <c r="AP230" s="254"/>
      <c r="AQ230" s="254"/>
      <c r="AR230" s="254"/>
      <c r="AS230" s="254"/>
      <c r="AT230" s="254"/>
    </row>
    <row r="231" spans="15:46">
      <c r="O231" s="261">
        <v>41593</v>
      </c>
      <c r="P231" s="351">
        <v>71</v>
      </c>
      <c r="Q231" s="351">
        <v>-17.3</v>
      </c>
      <c r="R231" s="351">
        <v>15</v>
      </c>
      <c r="S231" s="351">
        <v>32.6</v>
      </c>
      <c r="T231" s="351"/>
      <c r="AL231" s="254"/>
      <c r="AM231" s="254"/>
      <c r="AN231" s="254"/>
      <c r="AO231" s="254"/>
      <c r="AP231" s="254"/>
      <c r="AQ231" s="254"/>
      <c r="AR231" s="254"/>
      <c r="AS231" s="254"/>
      <c r="AT231" s="254"/>
    </row>
    <row r="232" spans="15:46">
      <c r="O232" s="261">
        <v>41623</v>
      </c>
      <c r="P232" s="351">
        <v>79.8</v>
      </c>
      <c r="Q232" s="351">
        <v>-6.9</v>
      </c>
      <c r="R232" s="351">
        <v>15</v>
      </c>
      <c r="S232" s="351">
        <v>43.4</v>
      </c>
      <c r="T232" s="351"/>
      <c r="AL232" s="254"/>
      <c r="AM232" s="254"/>
      <c r="AN232" s="254"/>
      <c r="AO232" s="254"/>
      <c r="AP232" s="254"/>
      <c r="AQ232" s="254"/>
      <c r="AR232" s="254"/>
      <c r="AS232" s="254"/>
      <c r="AT232" s="254"/>
    </row>
    <row r="233" spans="15:46">
      <c r="O233" s="261">
        <v>41654</v>
      </c>
      <c r="P233" s="351">
        <v>84.6</v>
      </c>
      <c r="Q233" s="351">
        <v>-9.4</v>
      </c>
      <c r="R233" s="351">
        <v>14</v>
      </c>
      <c r="S233" s="351">
        <v>40.9</v>
      </c>
      <c r="T233" s="351"/>
      <c r="AL233" s="254"/>
      <c r="AM233" s="254"/>
      <c r="AN233" s="254"/>
      <c r="AO233" s="254"/>
      <c r="AP233" s="254"/>
      <c r="AQ233" s="254"/>
      <c r="AR233" s="254"/>
      <c r="AS233" s="254"/>
      <c r="AT233" s="254"/>
    </row>
    <row r="234" spans="15:46">
      <c r="O234" s="261">
        <v>41685</v>
      </c>
      <c r="P234" s="351">
        <v>85.5</v>
      </c>
      <c r="Q234" s="351">
        <v>-7.5</v>
      </c>
      <c r="R234" s="351">
        <v>17</v>
      </c>
      <c r="S234" s="351">
        <v>38.1</v>
      </c>
      <c r="T234" s="351"/>
      <c r="AL234" s="254"/>
      <c r="AM234" s="254"/>
      <c r="AN234" s="254"/>
      <c r="AO234" s="254"/>
      <c r="AP234" s="254"/>
      <c r="AQ234" s="254"/>
      <c r="AR234" s="254"/>
      <c r="AS234" s="254"/>
      <c r="AT234" s="254"/>
    </row>
    <row r="235" spans="15:46">
      <c r="O235" s="261">
        <v>41713</v>
      </c>
      <c r="P235" s="351">
        <v>83.1</v>
      </c>
      <c r="Q235" s="351">
        <v>-10.5</v>
      </c>
      <c r="R235" s="351">
        <v>17</v>
      </c>
      <c r="S235" s="351">
        <v>42.1</v>
      </c>
      <c r="T235" s="351"/>
      <c r="AL235" s="254"/>
      <c r="AM235" s="254"/>
      <c r="AN235" s="254"/>
      <c r="AO235" s="254"/>
      <c r="AP235" s="254"/>
      <c r="AQ235" s="254"/>
      <c r="AR235" s="254"/>
      <c r="AS235" s="254"/>
      <c r="AT235" s="254"/>
    </row>
    <row r="236" spans="15:46">
      <c r="O236" s="261">
        <v>41744</v>
      </c>
      <c r="P236" s="351">
        <v>87.2</v>
      </c>
      <c r="Q236" s="351">
        <v>-6.8</v>
      </c>
      <c r="R236" s="351">
        <v>20</v>
      </c>
      <c r="S236" s="351">
        <v>44.5</v>
      </c>
      <c r="T236" s="351"/>
      <c r="AL236" s="254"/>
      <c r="AM236" s="254"/>
      <c r="AN236" s="254"/>
      <c r="AO236" s="254"/>
      <c r="AP236" s="254"/>
      <c r="AQ236" s="254"/>
      <c r="AR236" s="254"/>
      <c r="AS236" s="254"/>
      <c r="AT236" s="254"/>
    </row>
    <row r="237" spans="15:46">
      <c r="O237" s="261">
        <v>41774</v>
      </c>
      <c r="P237" s="351">
        <v>79.400000000000006</v>
      </c>
      <c r="Q237" s="351">
        <v>-13.1</v>
      </c>
      <c r="R237" s="351">
        <v>19</v>
      </c>
      <c r="S237" s="351">
        <v>40.299999999999997</v>
      </c>
      <c r="T237" s="351"/>
      <c r="AL237" s="254"/>
      <c r="AM237" s="254"/>
      <c r="AN237" s="254"/>
      <c r="AO237" s="254"/>
      <c r="AP237" s="254"/>
      <c r="AQ237" s="254"/>
      <c r="AR237" s="254"/>
      <c r="AS237" s="254"/>
      <c r="AT237" s="254"/>
    </row>
    <row r="238" spans="15:46">
      <c r="O238" s="261">
        <v>41805</v>
      </c>
      <c r="P238" s="351">
        <v>81.099999999999994</v>
      </c>
      <c r="Q238" s="351">
        <v>-13.3</v>
      </c>
      <c r="R238" s="351">
        <v>16</v>
      </c>
      <c r="S238" s="351">
        <v>38.6</v>
      </c>
      <c r="T238" s="351"/>
      <c r="AL238" s="254"/>
      <c r="AM238" s="254"/>
      <c r="AN238" s="254"/>
      <c r="AO238" s="254"/>
      <c r="AP238" s="254"/>
      <c r="AQ238" s="254"/>
      <c r="AR238" s="254"/>
      <c r="AS238" s="254"/>
      <c r="AT238" s="254"/>
    </row>
    <row r="239" spans="15:46">
      <c r="O239" s="261">
        <v>41835</v>
      </c>
      <c r="P239" s="351">
        <v>89.4</v>
      </c>
      <c r="Q239" s="351">
        <v>-7.9</v>
      </c>
      <c r="R239" s="351">
        <v>20</v>
      </c>
      <c r="S239" s="351">
        <v>43.6</v>
      </c>
      <c r="T239" s="351"/>
      <c r="AL239" s="254"/>
      <c r="AM239" s="254"/>
      <c r="AN239" s="254"/>
      <c r="AO239" s="254"/>
      <c r="AP239" s="254"/>
      <c r="AQ239" s="254"/>
      <c r="AR239" s="254"/>
      <c r="AS239" s="254"/>
      <c r="AT239" s="254"/>
    </row>
    <row r="240" spans="15:46">
      <c r="O240" s="261">
        <v>41866</v>
      </c>
      <c r="P240" s="351">
        <v>87.1</v>
      </c>
      <c r="Q240" s="351">
        <v>-8</v>
      </c>
      <c r="R240" s="351">
        <v>23</v>
      </c>
      <c r="S240" s="351">
        <v>42.5</v>
      </c>
      <c r="T240" s="351"/>
      <c r="AL240" s="254"/>
      <c r="AM240" s="254"/>
      <c r="AN240" s="254"/>
      <c r="AO240" s="254"/>
      <c r="AP240" s="254"/>
      <c r="AQ240" s="254"/>
      <c r="AR240" s="254"/>
      <c r="AS240" s="254"/>
      <c r="AT240" s="254"/>
    </row>
    <row r="241" spans="15:46">
      <c r="O241" s="261">
        <v>41897</v>
      </c>
      <c r="P241" s="351">
        <v>92.8</v>
      </c>
      <c r="Q241" s="351">
        <v>-3.9</v>
      </c>
      <c r="R241" s="351">
        <v>23</v>
      </c>
      <c r="S241" s="351">
        <v>46.7</v>
      </c>
      <c r="T241" s="351"/>
      <c r="AL241" s="254"/>
      <c r="AM241" s="254"/>
      <c r="AN241" s="254"/>
      <c r="AO241" s="254"/>
      <c r="AP241" s="254"/>
      <c r="AQ241" s="254"/>
      <c r="AR241" s="254"/>
      <c r="AS241" s="254"/>
      <c r="AT241" s="254"/>
    </row>
    <row r="242" spans="15:46">
      <c r="O242" s="261">
        <v>41927</v>
      </c>
      <c r="P242" s="351">
        <v>85.5</v>
      </c>
      <c r="Q242" s="351">
        <v>-6.8</v>
      </c>
      <c r="R242" s="351">
        <v>21</v>
      </c>
      <c r="S242" s="351">
        <v>43.6</v>
      </c>
      <c r="T242" s="351"/>
      <c r="AL242" s="254"/>
      <c r="AM242" s="254"/>
      <c r="AN242" s="254"/>
      <c r="AO242" s="254"/>
      <c r="AP242" s="254"/>
      <c r="AQ242" s="254"/>
      <c r="AR242" s="254"/>
      <c r="AS242" s="254"/>
      <c r="AT242" s="254"/>
    </row>
    <row r="243" spans="15:46">
      <c r="O243" s="261">
        <v>41958</v>
      </c>
      <c r="P243" s="351">
        <v>85.3</v>
      </c>
      <c r="Q243" s="351">
        <v>-4.7</v>
      </c>
      <c r="R243" s="351">
        <v>25</v>
      </c>
      <c r="S243" s="351">
        <v>47.5</v>
      </c>
      <c r="T243" s="351"/>
      <c r="AL243" s="254"/>
      <c r="AM243" s="254"/>
      <c r="AN243" s="254"/>
      <c r="AO243" s="254"/>
      <c r="AP243" s="254"/>
      <c r="AQ243" s="254"/>
      <c r="AR243" s="254"/>
      <c r="AS243" s="254"/>
      <c r="AT243" s="254"/>
    </row>
    <row r="244" spans="15:46">
      <c r="O244" s="261">
        <v>41988</v>
      </c>
      <c r="P244" s="351">
        <v>90.5</v>
      </c>
      <c r="Q244" s="351">
        <v>1.5</v>
      </c>
      <c r="R244" s="351">
        <v>25</v>
      </c>
      <c r="S244" s="351">
        <v>51.4</v>
      </c>
      <c r="T244" s="351"/>
      <c r="AL244" s="254"/>
      <c r="AM244" s="254"/>
      <c r="AN244" s="254"/>
      <c r="AO244" s="254"/>
      <c r="AP244" s="254"/>
      <c r="AQ244" s="254"/>
      <c r="AR244" s="254"/>
      <c r="AS244" s="254"/>
      <c r="AT244" s="254"/>
    </row>
    <row r="245" spans="15:46">
      <c r="O245" s="261">
        <v>42019</v>
      </c>
      <c r="P245" s="351">
        <v>101.1</v>
      </c>
      <c r="Q245" s="351">
        <v>1.8</v>
      </c>
      <c r="R245" s="351">
        <v>18</v>
      </c>
      <c r="S245" s="351">
        <v>49.5</v>
      </c>
      <c r="T245" s="351"/>
      <c r="AL245" s="254"/>
      <c r="AM245" s="254"/>
      <c r="AN245" s="254"/>
      <c r="AO245" s="254"/>
      <c r="AP245" s="254"/>
      <c r="AQ245" s="254"/>
      <c r="AR245" s="254"/>
      <c r="AS245" s="254"/>
      <c r="AT245" s="254"/>
    </row>
    <row r="246" spans="15:46">
      <c r="O246" s="261">
        <v>42050</v>
      </c>
      <c r="P246" s="351">
        <v>96.1</v>
      </c>
      <c r="Q246" s="351">
        <v>3.1</v>
      </c>
      <c r="R246" s="351">
        <v>22</v>
      </c>
      <c r="S246" s="351">
        <v>48.8</v>
      </c>
      <c r="T246" s="351"/>
      <c r="AL246" s="254"/>
      <c r="AM246" s="254"/>
      <c r="AN246" s="254"/>
      <c r="AO246" s="254"/>
      <c r="AP246" s="254"/>
      <c r="AQ246" s="254"/>
      <c r="AR246" s="254"/>
      <c r="AS246" s="254"/>
      <c r="AT246" s="254"/>
    </row>
    <row r="247" spans="15:46">
      <c r="O247" s="261">
        <v>42078</v>
      </c>
      <c r="P247" s="351">
        <v>97.8</v>
      </c>
      <c r="Q247" s="351">
        <v>3.5</v>
      </c>
      <c r="R247" s="351">
        <v>25</v>
      </c>
      <c r="S247" s="351">
        <v>51.2</v>
      </c>
      <c r="T247" s="351"/>
      <c r="AL247" s="254"/>
      <c r="AM247" s="254"/>
      <c r="AN247" s="254"/>
      <c r="AO247" s="254"/>
      <c r="AP247" s="254"/>
      <c r="AQ247" s="254"/>
      <c r="AR247" s="254"/>
      <c r="AS247" s="254"/>
      <c r="AT247" s="254"/>
    </row>
    <row r="248" spans="15:46">
      <c r="O248" s="261">
        <v>42109</v>
      </c>
      <c r="P248" s="351">
        <v>98.7</v>
      </c>
      <c r="Q248" s="351">
        <v>3.6</v>
      </c>
      <c r="R248" s="351">
        <v>23</v>
      </c>
      <c r="S248" s="351">
        <v>49.7</v>
      </c>
      <c r="T248" s="351"/>
      <c r="AL248" s="254"/>
      <c r="AM248" s="254"/>
      <c r="AN248" s="254"/>
      <c r="AO248" s="254"/>
      <c r="AP248" s="254"/>
      <c r="AQ248" s="254"/>
      <c r="AR248" s="254"/>
      <c r="AS248" s="254"/>
      <c r="AT248" s="254"/>
    </row>
    <row r="249" spans="15:46">
      <c r="O249" s="261">
        <v>42139</v>
      </c>
      <c r="P249" s="351">
        <v>98.5</v>
      </c>
      <c r="Q249" s="351">
        <v>4.5</v>
      </c>
      <c r="R249" s="351">
        <v>24</v>
      </c>
      <c r="S249" s="351">
        <v>52.6</v>
      </c>
      <c r="T249" s="351"/>
      <c r="AL249" s="254"/>
      <c r="AM249" s="254"/>
      <c r="AN249" s="254"/>
      <c r="AO249" s="254"/>
      <c r="AP249" s="254"/>
      <c r="AQ249" s="254"/>
      <c r="AR249" s="254"/>
      <c r="AS249" s="254"/>
      <c r="AT249" s="254"/>
    </row>
    <row r="250" spans="15:46">
      <c r="O250" s="261">
        <v>42170</v>
      </c>
      <c r="P250" s="351">
        <v>102.8</v>
      </c>
      <c r="Q250" s="351">
        <v>6.1</v>
      </c>
      <c r="R250" s="351">
        <v>24</v>
      </c>
      <c r="S250" s="351">
        <v>53.5</v>
      </c>
      <c r="T250" s="351"/>
      <c r="AL250" s="254"/>
      <c r="AM250" s="254"/>
      <c r="AN250" s="254"/>
      <c r="AO250" s="254"/>
      <c r="AP250" s="254"/>
      <c r="AQ250" s="254"/>
      <c r="AR250" s="254"/>
      <c r="AS250" s="254"/>
      <c r="AT250" s="254"/>
    </row>
    <row r="251" spans="15:46">
      <c r="O251" s="261">
        <v>42200</v>
      </c>
      <c r="P251" s="351">
        <v>99.7</v>
      </c>
      <c r="Q251" s="351">
        <v>3.1</v>
      </c>
      <c r="R251" s="351">
        <v>26</v>
      </c>
      <c r="S251" s="351">
        <v>51.1</v>
      </c>
      <c r="T251" s="351"/>
      <c r="AL251" s="254"/>
      <c r="AM251" s="254"/>
      <c r="AN251" s="254"/>
      <c r="AO251" s="254"/>
      <c r="AP251" s="254"/>
      <c r="AQ251" s="254"/>
      <c r="AR251" s="254"/>
      <c r="AS251" s="254"/>
      <c r="AT251" s="254"/>
    </row>
    <row r="252" spans="15:46">
      <c r="O252" s="261">
        <v>42231</v>
      </c>
      <c r="P252" s="351">
        <v>101.1</v>
      </c>
      <c r="Q252" s="351">
        <v>3.5</v>
      </c>
      <c r="R252" s="351">
        <v>20</v>
      </c>
      <c r="S252" s="351">
        <v>49.4</v>
      </c>
      <c r="T252" s="351"/>
      <c r="AL252" s="254"/>
      <c r="AM252" s="254"/>
      <c r="AN252" s="254"/>
      <c r="AO252" s="254"/>
      <c r="AP252" s="254"/>
      <c r="AQ252" s="254"/>
      <c r="AR252" s="254"/>
      <c r="AS252" s="254"/>
      <c r="AT252" s="254"/>
    </row>
    <row r="253" spans="15:46">
      <c r="O253" s="261">
        <v>42262</v>
      </c>
      <c r="P253" s="351">
        <v>100.6</v>
      </c>
      <c r="Q253" s="351">
        <v>4.3</v>
      </c>
      <c r="R253" s="351">
        <v>19</v>
      </c>
      <c r="S253" s="351">
        <v>50.3</v>
      </c>
      <c r="T253" s="351"/>
      <c r="AL253" s="254"/>
      <c r="AM253" s="254"/>
      <c r="AN253" s="254"/>
      <c r="AO253" s="254"/>
      <c r="AP253" s="254"/>
      <c r="AQ253" s="254"/>
      <c r="AR253" s="254"/>
      <c r="AS253" s="254"/>
      <c r="AT253" s="254"/>
    </row>
    <row r="254" spans="15:46">
      <c r="O254" s="261">
        <v>42292</v>
      </c>
      <c r="P254" s="351">
        <v>101.3</v>
      </c>
      <c r="Q254" s="351">
        <v>7.3</v>
      </c>
      <c r="R254" s="351">
        <v>14</v>
      </c>
      <c r="S254" s="351">
        <v>48.9</v>
      </c>
      <c r="T254" s="351"/>
      <c r="AL254" s="254"/>
      <c r="AM254" s="254"/>
      <c r="AN254" s="254"/>
      <c r="AO254" s="254"/>
      <c r="AP254" s="254"/>
      <c r="AQ254" s="254"/>
      <c r="AR254" s="254"/>
      <c r="AS254" s="254"/>
      <c r="AT254" s="254"/>
    </row>
    <row r="255" spans="15:46">
      <c r="O255" s="261">
        <v>42323</v>
      </c>
      <c r="P255" s="351">
        <v>103.1</v>
      </c>
      <c r="Q255" s="351">
        <v>9.6999999999999993</v>
      </c>
      <c r="R255" s="351">
        <v>17</v>
      </c>
      <c r="S255" s="351">
        <v>55.8</v>
      </c>
      <c r="T255" s="351"/>
      <c r="AL255" s="254"/>
      <c r="AM255" s="254"/>
      <c r="AN255" s="254"/>
      <c r="AO255" s="254"/>
      <c r="AP255" s="254"/>
      <c r="AQ255" s="254"/>
      <c r="AR255" s="254"/>
      <c r="AS255" s="254"/>
      <c r="AT255" s="254"/>
    </row>
    <row r="256" spans="15:46">
      <c r="O256" s="261">
        <v>42353</v>
      </c>
      <c r="P256" s="351">
        <v>103.9</v>
      </c>
      <c r="Q256" s="351">
        <v>11.2</v>
      </c>
      <c r="R256" s="351">
        <v>17</v>
      </c>
      <c r="S256" s="351">
        <v>54</v>
      </c>
      <c r="T256" s="351"/>
      <c r="AL256" s="254"/>
      <c r="AM256" s="254"/>
      <c r="AN256" s="254"/>
      <c r="AO256" s="254"/>
      <c r="AP256" s="254"/>
      <c r="AQ256" s="254"/>
      <c r="AR256" s="254"/>
      <c r="AS256" s="254"/>
      <c r="AT256" s="254"/>
    </row>
    <row r="257" spans="15:46">
      <c r="O257" s="261">
        <v>42384</v>
      </c>
      <c r="P257" s="351">
        <v>108.6</v>
      </c>
      <c r="Q257" s="351">
        <v>10</v>
      </c>
      <c r="R257" s="351">
        <v>18</v>
      </c>
      <c r="S257" s="351">
        <v>53.8</v>
      </c>
      <c r="T257" s="351"/>
      <c r="AL257" s="254"/>
      <c r="AM257" s="254"/>
      <c r="AN257" s="254"/>
      <c r="AO257" s="254"/>
      <c r="AP257" s="254"/>
      <c r="AQ257" s="254"/>
      <c r="AR257" s="254"/>
      <c r="AS257" s="254"/>
      <c r="AT257" s="254"/>
    </row>
    <row r="258" spans="15:46">
      <c r="O258" s="261">
        <v>42415</v>
      </c>
      <c r="P258" s="351">
        <v>105.8</v>
      </c>
      <c r="Q258" s="351">
        <v>10.3</v>
      </c>
      <c r="R258" s="351">
        <v>14</v>
      </c>
      <c r="S258" s="351">
        <v>52</v>
      </c>
      <c r="T258" s="351"/>
      <c r="AL258" s="254"/>
      <c r="AM258" s="254"/>
      <c r="AN258" s="254"/>
      <c r="AO258" s="254"/>
      <c r="AP258" s="254"/>
      <c r="AQ258" s="254"/>
      <c r="AR258" s="254"/>
      <c r="AS258" s="254"/>
      <c r="AT258" s="254"/>
    </row>
    <row r="259" spans="15:46">
      <c r="O259" s="261">
        <v>42444</v>
      </c>
      <c r="P259" s="351">
        <v>100.6</v>
      </c>
      <c r="Q259" s="351">
        <v>6.1</v>
      </c>
      <c r="R259" s="351">
        <v>16</v>
      </c>
      <c r="S259" s="351">
        <v>50.5</v>
      </c>
      <c r="T259" s="351"/>
      <c r="AL259" s="254"/>
      <c r="AM259" s="254"/>
      <c r="AN259" s="254"/>
      <c r="AO259" s="254"/>
      <c r="AP259" s="254"/>
      <c r="AQ259" s="254"/>
      <c r="AR259" s="254"/>
      <c r="AS259" s="254"/>
      <c r="AT259" s="254"/>
    </row>
    <row r="260" spans="15:46">
      <c r="O260" s="261">
        <v>42475</v>
      </c>
      <c r="P260" s="351">
        <v>102.7</v>
      </c>
      <c r="Q260" s="351">
        <v>6.2</v>
      </c>
      <c r="R260" s="351">
        <v>15</v>
      </c>
      <c r="S260" s="351">
        <v>46.4</v>
      </c>
      <c r="T260" s="351"/>
      <c r="AL260" s="254"/>
      <c r="AM260" s="254"/>
      <c r="AN260" s="254"/>
      <c r="AO260" s="254"/>
      <c r="AP260" s="254"/>
      <c r="AQ260" s="254"/>
      <c r="AR260" s="254"/>
      <c r="AS260" s="254"/>
      <c r="AT260" s="254"/>
    </row>
    <row r="261" spans="15:46">
      <c r="O261" s="261">
        <v>42505</v>
      </c>
      <c r="P261" s="351">
        <v>98.1</v>
      </c>
      <c r="Q261" s="351">
        <v>9.1</v>
      </c>
      <c r="R261" s="351">
        <v>19</v>
      </c>
      <c r="S261" s="351">
        <v>56</v>
      </c>
      <c r="T261" s="351"/>
      <c r="AL261" s="254"/>
      <c r="AM261" s="254"/>
      <c r="AN261" s="254"/>
      <c r="AO261" s="254"/>
      <c r="AP261" s="254"/>
      <c r="AQ261" s="254"/>
      <c r="AR261" s="254"/>
      <c r="AS261" s="254"/>
      <c r="AT261" s="254"/>
    </row>
    <row r="262" spans="15:46">
      <c r="O262" s="261">
        <v>42536</v>
      </c>
      <c r="P262" s="351">
        <v>103.4</v>
      </c>
      <c r="Q262" s="351">
        <v>9.1999999999999993</v>
      </c>
      <c r="R262" s="351">
        <v>17</v>
      </c>
      <c r="S262" s="351">
        <v>50.5</v>
      </c>
      <c r="T262" s="351"/>
      <c r="AL262" s="254"/>
      <c r="AM262" s="254"/>
      <c r="AN262" s="254"/>
      <c r="AO262" s="254"/>
      <c r="AP262" s="254"/>
      <c r="AQ262" s="254"/>
      <c r="AR262" s="254"/>
      <c r="AS262" s="254"/>
      <c r="AT262" s="254"/>
    </row>
    <row r="263" spans="15:46">
      <c r="O263" s="261">
        <v>42566</v>
      </c>
      <c r="P263" s="351">
        <v>99.6</v>
      </c>
      <c r="Q263" s="351">
        <v>3.2</v>
      </c>
      <c r="R263" s="351">
        <v>14</v>
      </c>
      <c r="S263" s="351">
        <v>46.7</v>
      </c>
      <c r="T263" s="351"/>
      <c r="AL263" s="254"/>
      <c r="AM263" s="254"/>
      <c r="AN263" s="254"/>
      <c r="AO263" s="254"/>
      <c r="AP263" s="254"/>
      <c r="AQ263" s="254"/>
      <c r="AR263" s="254"/>
      <c r="AS263" s="254"/>
      <c r="AT263" s="254"/>
    </row>
    <row r="264" spans="15:46">
      <c r="O264" s="261">
        <v>42597</v>
      </c>
      <c r="P264" s="351">
        <v>102.7</v>
      </c>
      <c r="Q264" s="351">
        <v>4.9000000000000004</v>
      </c>
      <c r="R264" s="351">
        <v>23</v>
      </c>
      <c r="S264" s="351">
        <v>40.299999999999997</v>
      </c>
      <c r="T264" s="351"/>
      <c r="AL264" s="254"/>
      <c r="AM264" s="254"/>
      <c r="AN264" s="254"/>
      <c r="AO264" s="254"/>
      <c r="AP264" s="254"/>
      <c r="AQ264" s="254"/>
      <c r="AR264" s="254"/>
      <c r="AS264" s="254"/>
      <c r="AT264" s="254"/>
    </row>
    <row r="265" spans="15:46">
      <c r="O265" s="261">
        <v>42628</v>
      </c>
      <c r="P265" s="351">
        <v>102</v>
      </c>
      <c r="Q265" s="351">
        <v>5</v>
      </c>
      <c r="R265" s="351">
        <v>18</v>
      </c>
      <c r="S265" s="351">
        <v>39.6</v>
      </c>
      <c r="T265" s="351"/>
      <c r="AL265" s="254"/>
      <c r="AM265" s="254"/>
      <c r="AN265" s="254"/>
      <c r="AO265" s="254"/>
      <c r="AP265" s="254"/>
      <c r="AQ265" s="254"/>
      <c r="AR265" s="254"/>
      <c r="AS265" s="254"/>
      <c r="AT265" s="254"/>
    </row>
    <row r="266" spans="15:46">
      <c r="O266" s="261">
        <v>42658</v>
      </c>
      <c r="P266" s="351">
        <v>97.3</v>
      </c>
      <c r="Q266" s="351">
        <v>4.9000000000000004</v>
      </c>
      <c r="R266" s="351">
        <v>16</v>
      </c>
      <c r="S266" s="351">
        <v>40.299999999999997</v>
      </c>
      <c r="T266" s="351"/>
      <c r="AL266" s="254"/>
      <c r="AM266" s="254"/>
      <c r="AN266" s="254"/>
      <c r="AO266" s="254"/>
      <c r="AP266" s="254"/>
      <c r="AQ266" s="254"/>
      <c r="AR266" s="254"/>
      <c r="AS266" s="254"/>
      <c r="AT266" s="254"/>
    </row>
    <row r="267" spans="15:46">
      <c r="O267" s="261">
        <v>42689</v>
      </c>
      <c r="P267" s="351">
        <v>97.8</v>
      </c>
      <c r="Q267" s="351">
        <v>3.6</v>
      </c>
      <c r="R267" s="351">
        <v>13</v>
      </c>
      <c r="S267" s="351">
        <v>34.9</v>
      </c>
      <c r="T267" s="351"/>
      <c r="AL267" s="254"/>
      <c r="AM267" s="254"/>
      <c r="AN267" s="254"/>
      <c r="AO267" s="254"/>
      <c r="AP267" s="254"/>
      <c r="AQ267" s="254"/>
      <c r="AR267" s="254"/>
      <c r="AS267" s="254"/>
      <c r="AT267" s="254"/>
    </row>
    <row r="268" spans="15:46">
      <c r="O268" s="261">
        <v>42719</v>
      </c>
      <c r="P268" s="351">
        <v>96.2</v>
      </c>
      <c r="Q268" s="351">
        <v>2.8</v>
      </c>
      <c r="R268" s="351">
        <v>20</v>
      </c>
      <c r="S268" s="351">
        <v>42.7</v>
      </c>
      <c r="T268" s="351"/>
      <c r="AL268" s="254"/>
      <c r="AM268" s="254"/>
      <c r="AN268" s="254"/>
      <c r="AO268" s="254"/>
      <c r="AP268" s="254"/>
      <c r="AQ268" s="254"/>
      <c r="AR268" s="254"/>
      <c r="AS268" s="254"/>
      <c r="AT268" s="254"/>
    </row>
    <row r="269" spans="15:46">
      <c r="O269" s="261">
        <v>42750</v>
      </c>
      <c r="P269" s="351">
        <v>103.1</v>
      </c>
      <c r="Q269" s="351">
        <v>3.6</v>
      </c>
      <c r="R269" s="351">
        <v>18</v>
      </c>
      <c r="S269" s="351">
        <v>35.4</v>
      </c>
      <c r="T269" s="351"/>
      <c r="AL269" s="254"/>
      <c r="AM269" s="254"/>
      <c r="AN269" s="254"/>
      <c r="AO269" s="254"/>
      <c r="AP269" s="254"/>
      <c r="AQ269" s="254"/>
      <c r="AR269" s="254"/>
      <c r="AS269" s="254"/>
      <c r="AT269" s="254"/>
    </row>
    <row r="270" spans="15:46">
      <c r="O270" s="261">
        <v>42781</v>
      </c>
      <c r="P270" s="351">
        <v>100.7</v>
      </c>
      <c r="Q270" s="351">
        <v>1.6</v>
      </c>
      <c r="R270" s="351">
        <v>19</v>
      </c>
      <c r="S270" s="351">
        <v>37.9</v>
      </c>
      <c r="T270" s="351"/>
      <c r="AL270" s="254"/>
      <c r="AM270" s="254"/>
      <c r="AN270" s="254"/>
      <c r="AO270" s="254"/>
      <c r="AP270" s="254"/>
      <c r="AQ270" s="254"/>
      <c r="AR270" s="254"/>
      <c r="AS270" s="254"/>
      <c r="AT270" s="254"/>
    </row>
    <row r="271" spans="15:46">
      <c r="O271" s="261">
        <v>42809</v>
      </c>
      <c r="P271" s="351">
        <v>101.9</v>
      </c>
      <c r="Q271" s="351">
        <v>4.8</v>
      </c>
      <c r="R271" s="351">
        <v>10</v>
      </c>
      <c r="S271" s="351">
        <v>43</v>
      </c>
      <c r="T271" s="351"/>
      <c r="AL271" s="254"/>
      <c r="AM271" s="254"/>
      <c r="AN271" s="254"/>
      <c r="AO271" s="254"/>
      <c r="AP271" s="254"/>
      <c r="AQ271" s="254"/>
      <c r="AR271" s="254"/>
      <c r="AS271" s="254"/>
      <c r="AT271" s="254"/>
    </row>
    <row r="272" spans="15:46">
      <c r="O272" s="261">
        <v>42840</v>
      </c>
      <c r="P272" s="351">
        <v>102</v>
      </c>
      <c r="Q272" s="351">
        <v>6.6</v>
      </c>
      <c r="R272" s="351">
        <v>7</v>
      </c>
      <c r="S272" s="351">
        <v>49.4</v>
      </c>
      <c r="T272" s="351"/>
      <c r="AL272" s="254"/>
      <c r="AM272" s="254"/>
      <c r="AN272" s="254"/>
      <c r="AO272" s="254"/>
      <c r="AP272" s="254"/>
      <c r="AQ272" s="254"/>
      <c r="AR272" s="254"/>
      <c r="AS272" s="254"/>
      <c r="AT272" s="254"/>
    </row>
    <row r="273" spans="15:46">
      <c r="O273" s="261">
        <v>42870</v>
      </c>
      <c r="P273" s="351">
        <v>100.5</v>
      </c>
      <c r="Q273" s="351">
        <v>7.1</v>
      </c>
      <c r="R273" s="351">
        <v>18</v>
      </c>
      <c r="S273" s="351">
        <v>42.3</v>
      </c>
      <c r="T273" s="351"/>
      <c r="AL273" s="254"/>
      <c r="AM273" s="254"/>
      <c r="AN273" s="254"/>
      <c r="AO273" s="254"/>
      <c r="AP273" s="254"/>
      <c r="AQ273" s="254"/>
      <c r="AR273" s="254"/>
      <c r="AS273" s="254"/>
      <c r="AT273" s="254"/>
    </row>
    <row r="274" spans="15:46">
      <c r="O274" s="261">
        <v>42901</v>
      </c>
      <c r="P274" s="351">
        <v>105</v>
      </c>
      <c r="Q274" s="351">
        <v>6.9</v>
      </c>
      <c r="R274" s="351">
        <v>19</v>
      </c>
      <c r="S274" s="351">
        <v>39.700000000000003</v>
      </c>
      <c r="T274" s="351"/>
      <c r="AL274" s="254"/>
      <c r="AM274" s="254"/>
      <c r="AN274" s="254"/>
      <c r="AO274" s="254"/>
      <c r="AP274" s="254"/>
      <c r="AQ274" s="254"/>
      <c r="AR274" s="254"/>
      <c r="AS274" s="254"/>
      <c r="AT274" s="254"/>
    </row>
    <row r="275" spans="15:46">
      <c r="O275" s="261">
        <v>42931</v>
      </c>
      <c r="P275" s="351">
        <v>105.1</v>
      </c>
      <c r="Q275" s="351">
        <v>7.9</v>
      </c>
      <c r="R275" s="351">
        <v>24</v>
      </c>
      <c r="S275" s="351">
        <v>46.1</v>
      </c>
      <c r="T275" s="351"/>
      <c r="AL275" s="254"/>
      <c r="AM275" s="254"/>
      <c r="AN275" s="254"/>
      <c r="AO275" s="254"/>
      <c r="AP275" s="254"/>
      <c r="AQ275" s="254"/>
      <c r="AR275" s="254"/>
      <c r="AS275" s="254"/>
      <c r="AT275" s="254"/>
    </row>
    <row r="276" spans="15:46">
      <c r="O276" s="261">
        <v>42962</v>
      </c>
      <c r="P276" s="351">
        <v>102.9</v>
      </c>
      <c r="Q276" s="351">
        <v>10</v>
      </c>
      <c r="R276" s="351">
        <v>18</v>
      </c>
      <c r="S276" s="351">
        <v>39.200000000000003</v>
      </c>
      <c r="T276" s="351"/>
      <c r="AL276" s="254"/>
      <c r="AM276" s="254"/>
      <c r="AN276" s="254"/>
      <c r="AO276" s="254"/>
      <c r="AP276" s="254"/>
      <c r="AQ276" s="254"/>
      <c r="AR276" s="254"/>
      <c r="AS276" s="254"/>
      <c r="AT276" s="254"/>
    </row>
    <row r="277" spans="15:46">
      <c r="O277" s="261">
        <v>42993</v>
      </c>
      <c r="P277" s="351">
        <v>105.8</v>
      </c>
      <c r="Q277" s="351">
        <v>7.5</v>
      </c>
      <c r="R277" s="351">
        <v>12</v>
      </c>
      <c r="S277" s="351">
        <v>42</v>
      </c>
      <c r="T277" s="351"/>
      <c r="AL277" s="254"/>
      <c r="AM277" s="254"/>
      <c r="AN277" s="254"/>
      <c r="AO277" s="254"/>
      <c r="AP277" s="254"/>
      <c r="AQ277" s="254"/>
      <c r="AR277" s="254"/>
      <c r="AS277" s="254"/>
      <c r="AT277" s="254"/>
    </row>
    <row r="278" spans="15:46">
      <c r="O278" s="261">
        <v>43023</v>
      </c>
      <c r="P278" s="351">
        <v>104.8</v>
      </c>
      <c r="Q278" s="351">
        <v>8.6</v>
      </c>
      <c r="R278" s="351">
        <v>19</v>
      </c>
      <c r="S278" s="351">
        <v>41.8</v>
      </c>
      <c r="T278" s="351"/>
      <c r="AL278" s="254"/>
      <c r="AM278" s="254"/>
      <c r="AN278" s="254"/>
      <c r="AO278" s="254"/>
      <c r="AP278" s="254"/>
      <c r="AQ278" s="254"/>
      <c r="AR278" s="254"/>
      <c r="AS278" s="254"/>
      <c r="AT278" s="254"/>
    </row>
    <row r="279" spans="15:46">
      <c r="O279" s="261">
        <v>43054</v>
      </c>
      <c r="P279" s="351">
        <v>103.6</v>
      </c>
      <c r="Q279" s="351">
        <v>8.8000000000000007</v>
      </c>
      <c r="R279" s="351">
        <v>19</v>
      </c>
      <c r="S279" s="351">
        <v>37.200000000000003</v>
      </c>
      <c r="T279" s="351"/>
      <c r="AL279" s="254"/>
      <c r="AM279" s="254"/>
      <c r="AN279" s="254"/>
      <c r="AO279" s="254"/>
      <c r="AP279" s="254"/>
      <c r="AQ279" s="254"/>
      <c r="AR279" s="254"/>
      <c r="AS279" s="254"/>
      <c r="AT279" s="254"/>
    </row>
    <row r="280" spans="15:46">
      <c r="O280" s="261">
        <v>43084</v>
      </c>
      <c r="P280" s="351">
        <v>103.2</v>
      </c>
      <c r="Q280" s="351">
        <v>8.8000000000000007</v>
      </c>
      <c r="R280" s="351">
        <v>17</v>
      </c>
      <c r="S280" s="351">
        <v>40</v>
      </c>
      <c r="T280" s="351"/>
      <c r="AL280" s="254"/>
      <c r="AM280" s="254"/>
      <c r="AN280" s="254"/>
      <c r="AO280" s="254"/>
      <c r="AP280" s="254"/>
      <c r="AQ280" s="254"/>
      <c r="AR280" s="254"/>
      <c r="AS280" s="254"/>
      <c r="AT280" s="254"/>
    </row>
    <row r="281" spans="15:46">
      <c r="O281" s="261">
        <v>43115</v>
      </c>
      <c r="P281" s="351">
        <v>110.4</v>
      </c>
      <c r="Q281" s="351">
        <v>8</v>
      </c>
      <c r="R281" s="351">
        <v>21</v>
      </c>
      <c r="S281" s="351">
        <v>37.4</v>
      </c>
      <c r="T281" s="351"/>
      <c r="AL281" s="254"/>
      <c r="AM281" s="254"/>
      <c r="AN281" s="254"/>
      <c r="AO281" s="254"/>
      <c r="AP281" s="254"/>
      <c r="AQ281" s="254"/>
      <c r="AR281" s="254"/>
      <c r="AS281" s="254"/>
      <c r="AT281" s="254"/>
    </row>
    <row r="282" spans="15:46">
      <c r="O282" s="261">
        <v>43146</v>
      </c>
      <c r="P282" s="351">
        <v>105.2</v>
      </c>
      <c r="Q282" s="351">
        <v>10.7</v>
      </c>
      <c r="R282" s="351">
        <v>15</v>
      </c>
      <c r="S282" s="351">
        <v>41.2</v>
      </c>
      <c r="T282" s="351"/>
      <c r="AL282" s="254"/>
      <c r="AM282" s="254"/>
      <c r="AN282" s="254"/>
      <c r="AO282" s="254"/>
      <c r="AP282" s="254"/>
      <c r="AQ282" s="254"/>
      <c r="AR282" s="254"/>
      <c r="AS282" s="254"/>
      <c r="AT282" s="254"/>
    </row>
    <row r="283" spans="15:46">
      <c r="O283" s="261">
        <v>43174</v>
      </c>
      <c r="P283" s="351">
        <v>108.1</v>
      </c>
      <c r="Q283" s="351">
        <v>10.3</v>
      </c>
      <c r="R283" s="351">
        <v>14</v>
      </c>
      <c r="S283" s="351">
        <v>44.4</v>
      </c>
      <c r="T283" s="351"/>
      <c r="AL283" s="254"/>
      <c r="AM283" s="254"/>
      <c r="AN283" s="254"/>
      <c r="AO283" s="254"/>
      <c r="AP283" s="254"/>
      <c r="AQ283" s="254"/>
      <c r="AR283" s="254"/>
      <c r="AS283" s="254"/>
      <c r="AT283" s="254"/>
    </row>
    <row r="284" spans="15:46">
      <c r="O284" s="261">
        <v>43205</v>
      </c>
      <c r="P284" s="351">
        <v>104</v>
      </c>
      <c r="Q284" s="351">
        <v>10.7</v>
      </c>
      <c r="R284" s="351">
        <v>25</v>
      </c>
      <c r="S284" s="351">
        <v>45.7</v>
      </c>
      <c r="T284" s="351"/>
      <c r="AL284" s="254"/>
      <c r="AM284" s="254"/>
      <c r="AN284" s="254"/>
      <c r="AO284" s="254"/>
      <c r="AP284" s="254"/>
      <c r="AQ284" s="254"/>
      <c r="AR284" s="254"/>
      <c r="AS284" s="254"/>
      <c r="AT284" s="254"/>
    </row>
    <row r="285" spans="15:46">
      <c r="O285" s="261">
        <v>43235</v>
      </c>
      <c r="P285" s="351">
        <v>106.7</v>
      </c>
      <c r="Q285" s="351">
        <v>11.4</v>
      </c>
      <c r="R285" s="351">
        <v>20</v>
      </c>
      <c r="S285" s="351">
        <v>44.3</v>
      </c>
      <c r="T285" s="351"/>
      <c r="AL285" s="254"/>
      <c r="AM285" s="254"/>
      <c r="AN285" s="254"/>
      <c r="AO285" s="254"/>
      <c r="AP285" s="254"/>
      <c r="AQ285" s="254"/>
      <c r="AR285" s="254"/>
      <c r="AS285" s="254"/>
      <c r="AT285" s="254"/>
    </row>
    <row r="286" spans="15:46">
      <c r="O286" s="261">
        <v>43266</v>
      </c>
      <c r="P286" s="351">
        <v>102.1</v>
      </c>
      <c r="Q286" s="351">
        <v>9.1999999999999993</v>
      </c>
      <c r="R286" s="351">
        <v>25</v>
      </c>
      <c r="S286" s="351">
        <v>42.9</v>
      </c>
      <c r="T286" s="351"/>
      <c r="AL286" s="254"/>
      <c r="AM286" s="254"/>
      <c r="AN286" s="254"/>
      <c r="AO286" s="254"/>
      <c r="AP286" s="254"/>
      <c r="AQ286" s="254"/>
      <c r="AR286" s="254"/>
      <c r="AS286" s="254"/>
      <c r="AT286" s="254"/>
    </row>
    <row r="287" spans="15:46">
      <c r="O287" s="261">
        <v>43296</v>
      </c>
      <c r="P287" s="351">
        <v>107.6</v>
      </c>
      <c r="Q287" s="351">
        <v>10.4</v>
      </c>
      <c r="R287" s="351">
        <v>15</v>
      </c>
      <c r="S287" s="351">
        <v>39.799999999999997</v>
      </c>
      <c r="T287" s="351"/>
      <c r="AL287" s="254"/>
      <c r="AM287" s="254"/>
      <c r="AN287" s="254"/>
      <c r="AO287" s="254"/>
      <c r="AP287" s="254"/>
      <c r="AQ287" s="254"/>
      <c r="AR287" s="254"/>
      <c r="AS287" s="254"/>
      <c r="AT287" s="254"/>
    </row>
    <row r="288" spans="15:46">
      <c r="O288" s="261">
        <v>43327</v>
      </c>
      <c r="P288" s="351">
        <v>102.4</v>
      </c>
      <c r="Q288" s="351">
        <v>8.4</v>
      </c>
      <c r="R288" s="351">
        <v>18</v>
      </c>
      <c r="S288" s="351">
        <v>38.6</v>
      </c>
      <c r="T288" s="351"/>
      <c r="AL288" s="254"/>
      <c r="AM288" s="254"/>
      <c r="AN288" s="254"/>
      <c r="AO288" s="254"/>
      <c r="AP288" s="254"/>
      <c r="AQ288" s="254"/>
      <c r="AR288" s="254"/>
      <c r="AS288" s="254"/>
      <c r="AT288" s="254"/>
    </row>
    <row r="289" spans="15:46">
      <c r="O289" s="261">
        <v>43358</v>
      </c>
      <c r="P289" s="351">
        <v>96.4</v>
      </c>
      <c r="Q289" s="351">
        <v>9.6999999999999993</v>
      </c>
      <c r="R289" s="351">
        <v>22</v>
      </c>
      <c r="S289" s="351">
        <v>44.1</v>
      </c>
      <c r="T289" s="351"/>
      <c r="AL289" s="254"/>
      <c r="AM289" s="254"/>
      <c r="AN289" s="254"/>
      <c r="AO289" s="254"/>
      <c r="AP289" s="254"/>
      <c r="AQ289" s="254"/>
      <c r="AR289" s="254"/>
      <c r="AS289" s="254"/>
      <c r="AT289" s="254"/>
    </row>
    <row r="290" spans="15:46">
      <c r="O290" s="261">
        <v>43388</v>
      </c>
      <c r="P290" s="351">
        <v>93.5</v>
      </c>
      <c r="Q290" s="351">
        <v>6.4</v>
      </c>
      <c r="R290" s="351">
        <v>26</v>
      </c>
      <c r="S290" s="351">
        <v>46.6</v>
      </c>
      <c r="T290" s="351"/>
      <c r="AL290" s="254"/>
      <c r="AM290" s="254"/>
      <c r="AN290" s="254"/>
      <c r="AO290" s="254"/>
      <c r="AP290" s="254"/>
      <c r="AQ290" s="254"/>
      <c r="AR290" s="254"/>
      <c r="AS290" s="254"/>
      <c r="AT290" s="254"/>
    </row>
    <row r="291" spans="15:46">
      <c r="O291" s="261">
        <v>43419</v>
      </c>
      <c r="P291" s="351">
        <v>96.5</v>
      </c>
      <c r="Q291" s="351">
        <v>6.5</v>
      </c>
      <c r="R291" s="351">
        <v>26</v>
      </c>
      <c r="S291" s="351">
        <v>41.6</v>
      </c>
      <c r="T291" s="351"/>
      <c r="AL291" s="254"/>
      <c r="AM291" s="254"/>
      <c r="AN291" s="254"/>
      <c r="AO291" s="254"/>
      <c r="AP291" s="254"/>
      <c r="AQ291" s="254"/>
      <c r="AR291" s="254"/>
      <c r="AS291" s="254"/>
      <c r="AT291" s="254"/>
    </row>
    <row r="292" spans="15:46">
      <c r="O292" s="261">
        <v>43449</v>
      </c>
      <c r="P292" s="351">
        <v>96.5</v>
      </c>
      <c r="Q292" s="351">
        <v>4.5999999999999996</v>
      </c>
      <c r="R292" s="351">
        <v>29</v>
      </c>
      <c r="S292" s="351">
        <v>35.799999999999997</v>
      </c>
      <c r="T292" s="351"/>
      <c r="AL292" s="254"/>
      <c r="AM292" s="254"/>
      <c r="AN292" s="254"/>
      <c r="AO292" s="254"/>
      <c r="AP292" s="254"/>
      <c r="AQ292" s="254"/>
      <c r="AR292" s="254"/>
      <c r="AS292" s="254"/>
      <c r="AT292" s="254"/>
    </row>
    <row r="293" spans="15:46">
      <c r="O293" s="261">
        <v>43480</v>
      </c>
      <c r="P293" s="351">
        <v>98.8</v>
      </c>
      <c r="Q293" s="351">
        <v>0.8</v>
      </c>
      <c r="R293" s="351">
        <v>15</v>
      </c>
      <c r="S293" s="351">
        <v>32.4</v>
      </c>
      <c r="T293" s="351"/>
      <c r="AL293" s="254"/>
      <c r="AM293" s="254"/>
      <c r="AN293" s="254"/>
      <c r="AO293" s="254"/>
      <c r="AP293" s="254"/>
      <c r="AQ293" s="254"/>
      <c r="AR293" s="254"/>
      <c r="AS293" s="254"/>
      <c r="AT293" s="254"/>
    </row>
    <row r="294" spans="15:46">
      <c r="O294" s="261">
        <v>43511</v>
      </c>
      <c r="P294" s="351">
        <v>86.5</v>
      </c>
      <c r="Q294" s="351">
        <v>-1.3</v>
      </c>
      <c r="R294" s="351">
        <v>19</v>
      </c>
      <c r="S294" s="351">
        <v>37.200000000000003</v>
      </c>
      <c r="T294" s="351"/>
      <c r="AL294" s="254"/>
      <c r="AM294" s="254"/>
      <c r="AN294" s="254"/>
      <c r="AO294" s="254"/>
      <c r="AP294" s="254"/>
      <c r="AQ294" s="254"/>
      <c r="AR294" s="254"/>
      <c r="AS294" s="254"/>
      <c r="AT294" s="254"/>
    </row>
    <row r="295" spans="15:46">
      <c r="O295" s="261">
        <v>43539</v>
      </c>
      <c r="P295" s="351">
        <v>93.1</v>
      </c>
      <c r="Q295" s="351">
        <v>-1.5</v>
      </c>
      <c r="R295" s="351">
        <v>20</v>
      </c>
      <c r="S295" s="351">
        <v>30</v>
      </c>
      <c r="T295" s="351"/>
      <c r="AL295" s="254"/>
      <c r="AM295" s="254"/>
      <c r="AN295" s="254"/>
      <c r="AO295" s="254"/>
      <c r="AP295" s="254"/>
      <c r="AQ295" s="254"/>
      <c r="AR295" s="254"/>
      <c r="AS295" s="254"/>
      <c r="AT295" s="254"/>
    </row>
    <row r="296" spans="15:46">
      <c r="O296" s="261">
        <v>43570</v>
      </c>
      <c r="P296" s="351">
        <v>87.7</v>
      </c>
      <c r="Q296" s="351">
        <v>-2</v>
      </c>
      <c r="R296" s="351">
        <v>17</v>
      </c>
      <c r="S296" s="351">
        <v>36.5</v>
      </c>
      <c r="T296" s="351"/>
      <c r="AL296" s="254"/>
      <c r="AM296" s="254"/>
      <c r="AN296" s="254"/>
      <c r="AO296" s="254"/>
      <c r="AP296" s="254"/>
      <c r="AQ296" s="254"/>
      <c r="AR296" s="254"/>
      <c r="AS296" s="254"/>
      <c r="AT296" s="254"/>
    </row>
    <row r="297" spans="15:46">
      <c r="O297" s="261">
        <v>43600</v>
      </c>
      <c r="P297" s="351">
        <v>89.9</v>
      </c>
      <c r="Q297" s="351">
        <v>3.2</v>
      </c>
      <c r="R297" s="351">
        <v>20</v>
      </c>
      <c r="S297" s="351">
        <v>30.3</v>
      </c>
      <c r="T297" s="351"/>
      <c r="AL297" s="254"/>
      <c r="AM297" s="254"/>
      <c r="AN297" s="254"/>
      <c r="AO297" s="254"/>
      <c r="AP297" s="254"/>
      <c r="AQ297" s="254"/>
      <c r="AR297" s="254"/>
      <c r="AS297" s="254"/>
      <c r="AT297" s="254"/>
    </row>
    <row r="298" spans="15:46">
      <c r="O298" s="261">
        <v>43631</v>
      </c>
      <c r="P298" s="351">
        <v>90.7</v>
      </c>
      <c r="Q298" s="351">
        <v>3.4</v>
      </c>
      <c r="R298" s="351">
        <v>16</v>
      </c>
      <c r="S298" s="351">
        <v>31.7</v>
      </c>
      <c r="T298" s="351"/>
      <c r="AL298" s="254"/>
      <c r="AM298" s="254"/>
      <c r="AN298" s="254"/>
      <c r="AO298" s="254"/>
      <c r="AP298" s="254"/>
      <c r="AQ298" s="254"/>
      <c r="AR298" s="254"/>
      <c r="AS298" s="254"/>
      <c r="AT298" s="254"/>
    </row>
    <row r="299" spans="15:46">
      <c r="O299" s="261">
        <v>43661</v>
      </c>
      <c r="P299" s="351">
        <v>85.5</v>
      </c>
      <c r="Q299" s="351">
        <v>-2</v>
      </c>
      <c r="R299" s="351">
        <v>10</v>
      </c>
      <c r="S299" s="351">
        <v>29.2</v>
      </c>
      <c r="T299" s="351"/>
      <c r="AL299" s="254"/>
      <c r="AM299" s="254"/>
      <c r="AN299" s="254"/>
      <c r="AO299" s="254"/>
      <c r="AP299" s="254"/>
      <c r="AQ299" s="254"/>
      <c r="AR299" s="254"/>
      <c r="AS299" s="254"/>
      <c r="AT299" s="254"/>
    </row>
    <row r="300" spans="15:46">
      <c r="O300" s="261">
        <v>43692</v>
      </c>
      <c r="P300" s="351">
        <v>77.2</v>
      </c>
      <c r="Q300" s="351">
        <v>-6.4</v>
      </c>
      <c r="R300" s="351">
        <v>10</v>
      </c>
      <c r="S300" s="351">
        <v>23.6</v>
      </c>
      <c r="T300" s="351"/>
      <c r="AL300" s="254"/>
      <c r="AM300" s="254"/>
      <c r="AN300" s="254"/>
      <c r="AO300" s="254"/>
      <c r="AP300" s="254"/>
      <c r="AQ300" s="254"/>
      <c r="AR300" s="254"/>
      <c r="AS300" s="254"/>
      <c r="AT300" s="254"/>
    </row>
    <row r="301" spans="15:46">
      <c r="O301" s="261">
        <v>43723</v>
      </c>
      <c r="P301" s="351">
        <v>75.3</v>
      </c>
      <c r="Q301" s="351">
        <v>-7.9</v>
      </c>
      <c r="R301" s="351">
        <v>4</v>
      </c>
      <c r="S301" s="351">
        <v>20.3</v>
      </c>
      <c r="T301" s="351"/>
      <c r="AL301" s="254"/>
      <c r="AM301" s="254"/>
      <c r="AN301" s="254"/>
      <c r="AO301" s="254"/>
      <c r="AP301" s="254"/>
      <c r="AQ301" s="254"/>
      <c r="AR301" s="254"/>
      <c r="AS301" s="254"/>
      <c r="AT301" s="254"/>
    </row>
    <row r="302" spans="15:46">
      <c r="AL302" s="254"/>
      <c r="AM302" s="254"/>
      <c r="AN302" s="254"/>
      <c r="AO302" s="254"/>
      <c r="AP302" s="254"/>
      <c r="AQ302" s="254"/>
      <c r="AR302" s="254"/>
      <c r="AS302" s="254"/>
      <c r="AT302" s="254"/>
    </row>
    <row r="303" spans="15:46">
      <c r="AL303" s="254"/>
      <c r="AM303" s="254"/>
      <c r="AN303" s="254"/>
      <c r="AO303" s="254"/>
      <c r="AP303" s="254"/>
      <c r="AQ303" s="254"/>
      <c r="AR303" s="254"/>
      <c r="AS303" s="254"/>
      <c r="AT303" s="254"/>
    </row>
    <row r="304" spans="15:46">
      <c r="AL304" s="254"/>
      <c r="AM304" s="254"/>
      <c r="AN304" s="254"/>
      <c r="AO304" s="254"/>
      <c r="AP304" s="254"/>
      <c r="AQ304" s="254"/>
      <c r="AR304" s="254"/>
      <c r="AS304" s="254"/>
      <c r="AT304" s="254"/>
    </row>
    <row r="305" spans="38:46">
      <c r="AL305" s="254"/>
      <c r="AM305" s="254"/>
      <c r="AN305" s="254"/>
      <c r="AO305" s="254"/>
      <c r="AP305" s="254"/>
      <c r="AQ305" s="254"/>
      <c r="AR305" s="254"/>
      <c r="AS305" s="254"/>
      <c r="AT305" s="254"/>
    </row>
    <row r="306" spans="38:46">
      <c r="AL306" s="254"/>
      <c r="AM306" s="254"/>
      <c r="AN306" s="254"/>
      <c r="AO306" s="254"/>
      <c r="AP306" s="254"/>
      <c r="AQ306" s="254"/>
      <c r="AR306" s="254"/>
      <c r="AS306" s="254"/>
      <c r="AT306" s="254"/>
    </row>
    <row r="307" spans="38:46">
      <c r="AL307" s="254"/>
      <c r="AM307" s="254"/>
      <c r="AN307" s="254"/>
      <c r="AO307" s="254"/>
      <c r="AP307" s="254"/>
      <c r="AQ307" s="254"/>
      <c r="AR307" s="254"/>
      <c r="AS307" s="254"/>
      <c r="AT307" s="254"/>
    </row>
    <row r="308" spans="38:46">
      <c r="AL308" s="254"/>
      <c r="AM308" s="254"/>
      <c r="AN308" s="254"/>
      <c r="AO308" s="254"/>
      <c r="AP308" s="254"/>
      <c r="AQ308" s="254"/>
      <c r="AR308" s="254"/>
      <c r="AS308" s="254"/>
      <c r="AT308" s="254"/>
    </row>
  </sheetData>
  <conditionalFormatting sqref="F81:N84">
    <cfRule type="colorScale" priority="1">
      <colorScale>
        <cfvo type="min"/>
        <cfvo type="max"/>
        <color rgb="FFFCFCFF"/>
        <color rgb="FF63BE7B"/>
      </colorScale>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772D3-68FC-4700-B2B3-48411B8081A7}">
  <dimension ref="A1:BD308"/>
  <sheetViews>
    <sheetView showGridLines="0" zoomScaleNormal="100" workbookViewId="0"/>
  </sheetViews>
  <sheetFormatPr defaultRowHeight="15"/>
  <cols>
    <col min="1" max="14" width="9.140625" style="58"/>
    <col min="15" max="15" width="10.42578125" style="248" bestFit="1" customWidth="1"/>
    <col min="16" max="17" width="11.85546875" style="342" customWidth="1"/>
    <col min="18" max="18" width="11.85546875" style="253" customWidth="1"/>
    <col min="19" max="20" width="11.85546875" style="248" customWidth="1"/>
    <col min="21" max="21" width="11.85546875" style="343" customWidth="1"/>
    <col min="22" max="29" width="11.85546875" style="344" customWidth="1"/>
    <col min="30" max="30" width="11.85546875" style="249" customWidth="1"/>
    <col min="31" max="34" width="11.85546875" style="345" customWidth="1"/>
    <col min="35" max="35" width="11.85546875" style="248" customWidth="1"/>
    <col min="36" max="38" width="9.140625" style="248"/>
    <col min="39" max="46" width="10" style="248" customWidth="1"/>
    <col min="47" max="16384" width="9.140625" style="58"/>
  </cols>
  <sheetData>
    <row r="1" spans="1:56">
      <c r="A1" s="191" t="s">
        <v>1231</v>
      </c>
      <c r="O1" s="57"/>
      <c r="AN1" s="346"/>
      <c r="AU1" s="135"/>
      <c r="AV1" s="135"/>
      <c r="AW1" s="135"/>
      <c r="AX1" s="194"/>
      <c r="AY1" s="194"/>
    </row>
    <row r="2" spans="1:56">
      <c r="A2" s="192" t="s">
        <v>1230</v>
      </c>
      <c r="O2" s="57"/>
      <c r="AE2" s="106" t="s">
        <v>1191</v>
      </c>
      <c r="AI2" s="106" t="s">
        <v>1192</v>
      </c>
      <c r="AN2" s="346"/>
      <c r="AU2" s="135"/>
      <c r="AV2" s="93"/>
      <c r="AW2" s="93"/>
      <c r="AX2" s="93"/>
      <c r="AY2" s="93"/>
    </row>
    <row r="3" spans="1:56">
      <c r="A3" s="188"/>
      <c r="B3" s="165"/>
      <c r="C3" s="165"/>
      <c r="D3" s="165"/>
      <c r="E3" s="188"/>
      <c r="O3" s="249"/>
      <c r="AE3" s="345" t="s">
        <v>1193</v>
      </c>
      <c r="AI3" s="248" t="s">
        <v>1194</v>
      </c>
      <c r="AN3" s="346"/>
      <c r="AU3" s="135"/>
      <c r="AV3" s="93"/>
      <c r="AW3" s="93"/>
      <c r="AX3" s="93"/>
      <c r="AY3" s="93"/>
      <c r="AZ3" s="193"/>
      <c r="BA3" s="193"/>
      <c r="BB3" s="193"/>
      <c r="BC3" s="193"/>
      <c r="BD3" s="193"/>
    </row>
    <row r="4" spans="1:56" ht="36.75">
      <c r="A4" s="135"/>
      <c r="P4" s="347" t="s">
        <v>1195</v>
      </c>
      <c r="Q4" s="347" t="s">
        <v>1196</v>
      </c>
      <c r="R4" s="347" t="s">
        <v>1197</v>
      </c>
      <c r="S4" s="347" t="s">
        <v>1198</v>
      </c>
      <c r="T4" s="347"/>
      <c r="V4" s="348" t="s">
        <v>1140</v>
      </c>
      <c r="W4" s="348" t="s">
        <v>1199</v>
      </c>
      <c r="X4" s="348" t="s">
        <v>1158</v>
      </c>
      <c r="Y4" s="348" t="s">
        <v>1200</v>
      </c>
      <c r="Z4" s="348" t="s">
        <v>1201</v>
      </c>
      <c r="AA4" s="348" t="s">
        <v>83</v>
      </c>
      <c r="AB4" s="348" t="s">
        <v>1202</v>
      </c>
      <c r="AC4" s="348" t="s">
        <v>1203</v>
      </c>
      <c r="AE4" s="349" t="s">
        <v>1195</v>
      </c>
      <c r="AF4" s="349" t="s">
        <v>1196</v>
      </c>
      <c r="AG4" s="349" t="s">
        <v>1197</v>
      </c>
      <c r="AH4" s="349" t="s">
        <v>1198</v>
      </c>
      <c r="AI4" s="349" t="s">
        <v>1195</v>
      </c>
      <c r="AJ4" s="349" t="s">
        <v>1196</v>
      </c>
      <c r="AK4" s="349" t="s">
        <v>1197</v>
      </c>
      <c r="AL4" s="349" t="s">
        <v>1198</v>
      </c>
      <c r="AM4" s="349" t="s">
        <v>1204</v>
      </c>
      <c r="AN4" s="349" t="s">
        <v>1205</v>
      </c>
      <c r="AO4" s="349" t="s">
        <v>1206</v>
      </c>
      <c r="AP4" s="349" t="s">
        <v>1207</v>
      </c>
      <c r="AQ4" s="254" t="s">
        <v>1208</v>
      </c>
      <c r="AR4" s="254" t="s">
        <v>1209</v>
      </c>
      <c r="AS4" s="254" t="s">
        <v>493</v>
      </c>
      <c r="AT4" s="254" t="s">
        <v>83</v>
      </c>
      <c r="AU4" s="135"/>
      <c r="AV4" s="93"/>
      <c r="AW4" s="93"/>
      <c r="AX4" s="93"/>
      <c r="AY4" s="93"/>
      <c r="AZ4" s="194"/>
      <c r="BA4" s="194"/>
      <c r="BB4" s="194"/>
      <c r="BC4" s="194"/>
      <c r="BD4" s="194"/>
    </row>
    <row r="5" spans="1:56">
      <c r="A5" s="135"/>
      <c r="O5" s="350">
        <v>34714</v>
      </c>
      <c r="P5" s="351"/>
      <c r="Q5" s="351">
        <v>4.8</v>
      </c>
      <c r="R5" s="351">
        <v>24</v>
      </c>
      <c r="S5" s="351"/>
      <c r="T5" s="351"/>
      <c r="AL5" s="254"/>
      <c r="AM5" s="254"/>
      <c r="AN5" s="346"/>
      <c r="AO5" s="254"/>
      <c r="AP5" s="254"/>
      <c r="AQ5" s="254"/>
      <c r="AR5" s="254"/>
      <c r="AS5" s="254"/>
      <c r="AT5" s="254"/>
      <c r="AU5" s="135"/>
      <c r="AV5" s="93"/>
      <c r="AW5" s="93"/>
      <c r="AX5" s="93"/>
      <c r="AY5" s="93"/>
      <c r="AZ5" s="194"/>
      <c r="BA5" s="194"/>
      <c r="BB5" s="194"/>
      <c r="BC5" s="194"/>
      <c r="BD5" s="194"/>
    </row>
    <row r="6" spans="1:56">
      <c r="A6" s="135"/>
      <c r="O6" s="350">
        <v>34745</v>
      </c>
      <c r="P6" s="351"/>
      <c r="Q6" s="351">
        <v>5.0999999999999996</v>
      </c>
      <c r="R6" s="351">
        <v>18</v>
      </c>
      <c r="S6" s="351"/>
      <c r="T6" s="351"/>
      <c r="AL6" s="254"/>
      <c r="AM6" s="254"/>
      <c r="AN6" s="346"/>
      <c r="AO6" s="254"/>
      <c r="AP6" s="254"/>
      <c r="AQ6" s="254"/>
      <c r="AR6" s="254"/>
      <c r="AS6" s="254"/>
      <c r="AT6" s="254"/>
      <c r="AU6" s="135"/>
      <c r="AV6" s="135"/>
      <c r="AW6" s="135"/>
      <c r="AZ6" s="194"/>
      <c r="BA6" s="194"/>
      <c r="BB6" s="194"/>
      <c r="BC6" s="194"/>
      <c r="BD6" s="194"/>
    </row>
    <row r="7" spans="1:56">
      <c r="A7" s="135"/>
      <c r="O7" s="350">
        <v>34773</v>
      </c>
      <c r="P7" s="351"/>
      <c r="Q7" s="351">
        <v>4.7</v>
      </c>
      <c r="R7" s="351">
        <v>19</v>
      </c>
      <c r="S7" s="351"/>
      <c r="T7" s="351"/>
      <c r="AL7" s="254"/>
      <c r="AM7" s="254"/>
      <c r="AN7" s="346"/>
      <c r="AO7" s="254"/>
      <c r="AP7" s="254"/>
      <c r="AQ7" s="254"/>
      <c r="AR7" s="254"/>
      <c r="AS7" s="254"/>
      <c r="AT7" s="254"/>
      <c r="AU7" s="135"/>
      <c r="AV7" s="135"/>
      <c r="AW7" s="135"/>
      <c r="AZ7" s="194"/>
      <c r="BA7" s="194"/>
      <c r="BB7" s="194"/>
      <c r="BC7" s="194"/>
      <c r="BD7" s="194"/>
    </row>
    <row r="8" spans="1:56">
      <c r="A8" s="135"/>
      <c r="O8" s="350">
        <v>34804</v>
      </c>
      <c r="P8" s="351"/>
      <c r="Q8" s="351">
        <v>1.5</v>
      </c>
      <c r="R8" s="351">
        <v>25</v>
      </c>
      <c r="S8" s="351"/>
      <c r="T8" s="351"/>
      <c r="AL8" s="254"/>
      <c r="AM8" s="254"/>
      <c r="AN8" s="346"/>
      <c r="AO8" s="254"/>
      <c r="AP8" s="254"/>
      <c r="AQ8" s="254"/>
      <c r="AR8" s="254"/>
      <c r="AS8" s="254"/>
      <c r="AT8" s="254"/>
      <c r="AU8" s="135"/>
      <c r="AV8" s="135"/>
      <c r="AW8" s="135"/>
      <c r="AY8" s="193"/>
      <c r="AZ8" s="194"/>
      <c r="BA8" s="194"/>
      <c r="BB8" s="194"/>
      <c r="BC8" s="194"/>
      <c r="BD8" s="194"/>
    </row>
    <row r="9" spans="1:56">
      <c r="A9" s="135"/>
      <c r="O9" s="350">
        <v>34834</v>
      </c>
      <c r="P9" s="351"/>
      <c r="Q9" s="351">
        <v>1.3</v>
      </c>
      <c r="R9" s="351">
        <v>24</v>
      </c>
      <c r="S9" s="351"/>
      <c r="T9" s="351"/>
      <c r="AL9" s="254"/>
      <c r="AM9" s="254"/>
      <c r="AN9" s="346"/>
      <c r="AO9" s="254"/>
      <c r="AP9" s="254"/>
      <c r="AQ9" s="254"/>
      <c r="AR9" s="254"/>
      <c r="AS9" s="254"/>
      <c r="AT9" s="254"/>
      <c r="AU9" s="135"/>
      <c r="AV9" s="135"/>
      <c r="AW9" s="135"/>
      <c r="AY9" s="194"/>
      <c r="AZ9" s="194"/>
      <c r="BA9" s="194"/>
      <c r="BB9" s="194"/>
      <c r="BC9" s="194"/>
      <c r="BD9" s="194"/>
    </row>
    <row r="10" spans="1:56">
      <c r="A10" s="135"/>
      <c r="O10" s="350">
        <v>34865</v>
      </c>
      <c r="P10" s="351"/>
      <c r="Q10" s="351">
        <v>1.6</v>
      </c>
      <c r="R10" s="351">
        <v>23</v>
      </c>
      <c r="S10" s="351"/>
      <c r="T10" s="351"/>
      <c r="AL10" s="254"/>
      <c r="AM10" s="254"/>
      <c r="AN10" s="346"/>
      <c r="AO10" s="254"/>
      <c r="AP10" s="254"/>
      <c r="AQ10" s="254"/>
      <c r="AR10" s="254"/>
      <c r="AS10" s="254"/>
      <c r="AT10" s="254"/>
      <c r="AU10" s="135"/>
      <c r="AV10" s="135"/>
      <c r="AW10" s="135"/>
      <c r="AX10" s="194"/>
      <c r="AY10" s="194"/>
      <c r="AZ10" s="194"/>
      <c r="BA10" s="194"/>
      <c r="BB10" s="194"/>
      <c r="BC10" s="194"/>
      <c r="BD10" s="194"/>
    </row>
    <row r="11" spans="1:56">
      <c r="A11" s="135"/>
      <c r="O11" s="350">
        <v>34895</v>
      </c>
      <c r="P11" s="351"/>
      <c r="Q11" s="351">
        <v>1.7</v>
      </c>
      <c r="R11" s="351">
        <v>23</v>
      </c>
      <c r="S11" s="351"/>
      <c r="T11" s="351"/>
      <c r="AL11" s="254"/>
      <c r="AM11" s="254"/>
      <c r="AN11" s="346"/>
      <c r="AO11" s="254"/>
      <c r="AP11" s="254"/>
      <c r="AQ11" s="254"/>
      <c r="AR11" s="254"/>
      <c r="AS11" s="254"/>
      <c r="AT11" s="254"/>
      <c r="AU11" s="135"/>
      <c r="AV11" s="135"/>
      <c r="AW11" s="135"/>
      <c r="AX11" s="194"/>
      <c r="AY11" s="194"/>
      <c r="AZ11" s="194"/>
      <c r="BA11" s="194"/>
      <c r="BB11" s="194"/>
      <c r="BC11" s="194"/>
      <c r="BD11" s="194"/>
    </row>
    <row r="12" spans="1:56">
      <c r="A12" s="135"/>
      <c r="O12" s="350">
        <v>34926</v>
      </c>
      <c r="P12" s="351"/>
      <c r="Q12" s="351">
        <v>2.2000000000000002</v>
      </c>
      <c r="R12" s="351">
        <v>22</v>
      </c>
      <c r="S12" s="351"/>
      <c r="T12" s="351"/>
      <c r="AL12" s="254"/>
      <c r="AM12" s="254"/>
      <c r="AN12" s="346"/>
      <c r="AO12" s="254"/>
      <c r="AP12" s="254"/>
      <c r="AQ12" s="254"/>
      <c r="AR12" s="254"/>
      <c r="AS12" s="254"/>
      <c r="AT12" s="254"/>
      <c r="AU12" s="135"/>
      <c r="AV12" s="135"/>
      <c r="AW12" s="135"/>
      <c r="AX12" s="194"/>
      <c r="AY12" s="194"/>
      <c r="AZ12" s="194"/>
      <c r="BA12" s="194"/>
      <c r="BB12" s="194"/>
      <c r="BC12" s="194"/>
      <c r="BD12" s="194"/>
    </row>
    <row r="13" spans="1:56">
      <c r="A13" s="135"/>
      <c r="O13" s="350">
        <v>34957</v>
      </c>
      <c r="P13" s="351"/>
      <c r="Q13" s="351">
        <v>4.5999999999999996</v>
      </c>
      <c r="R13" s="351">
        <v>10</v>
      </c>
      <c r="S13" s="351"/>
      <c r="T13" s="351"/>
      <c r="AL13" s="254"/>
      <c r="AM13" s="254"/>
      <c r="AN13" s="346"/>
      <c r="AO13" s="254"/>
      <c r="AP13" s="254"/>
      <c r="AQ13" s="254"/>
      <c r="AR13" s="254"/>
      <c r="AS13" s="254"/>
      <c r="AT13" s="254"/>
      <c r="AU13" s="135"/>
      <c r="AV13" s="135"/>
      <c r="AW13" s="135"/>
    </row>
    <row r="14" spans="1:56">
      <c r="A14" s="135"/>
      <c r="O14" s="350">
        <v>34987</v>
      </c>
      <c r="P14" s="351"/>
      <c r="Q14" s="351">
        <v>5.3</v>
      </c>
      <c r="R14" s="351">
        <v>14</v>
      </c>
      <c r="S14" s="351"/>
      <c r="T14" s="351"/>
      <c r="AL14" s="254"/>
      <c r="AM14" s="254"/>
      <c r="AN14" s="346"/>
      <c r="AO14" s="254"/>
      <c r="AP14" s="254"/>
      <c r="AQ14" s="254"/>
      <c r="AR14" s="254"/>
      <c r="AS14" s="254"/>
      <c r="AT14" s="254"/>
      <c r="AU14" s="135"/>
      <c r="AV14" s="135"/>
      <c r="AW14" s="135"/>
    </row>
    <row r="15" spans="1:56">
      <c r="A15" s="3" t="s">
        <v>1234</v>
      </c>
      <c r="O15" s="350">
        <v>35018</v>
      </c>
      <c r="P15" s="351"/>
      <c r="Q15" s="351">
        <v>7.8</v>
      </c>
      <c r="R15" s="351">
        <v>16</v>
      </c>
      <c r="S15" s="351"/>
      <c r="T15" s="351"/>
      <c r="U15" s="263"/>
      <c r="AD15" s="352"/>
      <c r="AL15" s="254"/>
      <c r="AM15" s="254"/>
      <c r="AN15" s="346"/>
      <c r="AO15" s="254"/>
      <c r="AP15" s="254"/>
      <c r="AQ15" s="254"/>
      <c r="AR15" s="254"/>
      <c r="AS15" s="254"/>
      <c r="AT15" s="254"/>
      <c r="AU15" s="135"/>
      <c r="AV15" s="135"/>
      <c r="AW15" s="135"/>
    </row>
    <row r="16" spans="1:56">
      <c r="A16" s="196" t="s">
        <v>1221</v>
      </c>
      <c r="O16" s="350">
        <v>35048</v>
      </c>
      <c r="P16" s="351"/>
      <c r="Q16" s="351">
        <v>6.3</v>
      </c>
      <c r="R16" s="351">
        <v>23</v>
      </c>
      <c r="S16" s="351"/>
      <c r="T16" s="351"/>
      <c r="U16" s="263"/>
      <c r="AD16" s="352"/>
      <c r="AL16" s="254"/>
      <c r="AM16" s="254"/>
      <c r="AN16" s="346"/>
      <c r="AO16" s="254"/>
      <c r="AP16" s="254"/>
      <c r="AQ16" s="254"/>
      <c r="AR16" s="254"/>
      <c r="AS16" s="254"/>
      <c r="AT16" s="254"/>
      <c r="AU16" s="135"/>
      <c r="AV16" s="135"/>
      <c r="AW16" s="135"/>
    </row>
    <row r="17" spans="1:49">
      <c r="A17" s="197" t="s">
        <v>1222</v>
      </c>
      <c r="O17" s="350">
        <v>35079</v>
      </c>
      <c r="P17" s="351"/>
      <c r="Q17" s="351">
        <v>5.5</v>
      </c>
      <c r="R17" s="351">
        <v>16</v>
      </c>
      <c r="S17" s="351"/>
      <c r="T17" s="353">
        <f ca="1">IF(YEAR(OFFSET($U17,-1,0))&lt;YEAR($U17),YEAR($U17),"")</f>
        <v>1995</v>
      </c>
      <c r="U17" s="354">
        <v>34789</v>
      </c>
      <c r="V17" s="348">
        <v>10267</v>
      </c>
      <c r="W17" s="348">
        <v>4120</v>
      </c>
      <c r="X17" s="348">
        <v>4453</v>
      </c>
      <c r="Y17" s="348">
        <v>70</v>
      </c>
      <c r="Z17" s="348">
        <v>403</v>
      </c>
      <c r="AA17" s="348">
        <v>22298</v>
      </c>
      <c r="AB17" s="344">
        <f>V17+W17+X17-Y17-Z17</f>
        <v>18367</v>
      </c>
      <c r="AC17" s="344">
        <f>X17-Y17-Z17</f>
        <v>3980</v>
      </c>
      <c r="AD17" s="352"/>
      <c r="AE17" s="355"/>
      <c r="AF17" s="355"/>
      <c r="AG17" s="355"/>
      <c r="AH17" s="355"/>
      <c r="AI17" s="255"/>
      <c r="AJ17" s="255"/>
      <c r="AK17" s="255"/>
      <c r="AL17" s="254"/>
      <c r="AM17" s="254"/>
      <c r="AN17" s="346"/>
      <c r="AO17" s="254"/>
      <c r="AP17" s="254"/>
      <c r="AQ17" s="356"/>
      <c r="AR17" s="254"/>
      <c r="AS17" s="254"/>
      <c r="AT17" s="254"/>
      <c r="AU17" s="135"/>
      <c r="AV17" s="135"/>
      <c r="AW17" s="135"/>
    </row>
    <row r="18" spans="1:49">
      <c r="A18" s="197" t="s">
        <v>1223</v>
      </c>
      <c r="O18" s="350">
        <v>35110</v>
      </c>
      <c r="P18" s="351">
        <v>105</v>
      </c>
      <c r="Q18" s="351">
        <v>7.1</v>
      </c>
      <c r="R18" s="351">
        <v>11</v>
      </c>
      <c r="T18" s="353" t="str">
        <f t="shared" ref="T18:T81" ca="1" si="0">IF(YEAR(OFFSET($U18,-1,0))&lt;YEAR($U18),YEAR($U18),"")</f>
        <v/>
      </c>
      <c r="U18" s="354">
        <f>DATE(YEAR($U17),MONTH($U17)+4,1-1)</f>
        <v>34880</v>
      </c>
      <c r="V18" s="348">
        <v>10715</v>
      </c>
      <c r="W18" s="348">
        <v>4099</v>
      </c>
      <c r="X18" s="348">
        <v>4177</v>
      </c>
      <c r="Y18" s="348">
        <v>15</v>
      </c>
      <c r="Z18" s="348">
        <v>383</v>
      </c>
      <c r="AA18" s="348">
        <v>23202</v>
      </c>
      <c r="AB18" s="344">
        <f t="shared" ref="AB18:AB81" si="1">V18+W18+X18-Y18-Z18</f>
        <v>18593</v>
      </c>
      <c r="AC18" s="344">
        <f t="shared" ref="AC18:AC81" si="2">X18-Y18-Z18</f>
        <v>3779</v>
      </c>
      <c r="AD18" s="352"/>
      <c r="AL18" s="254"/>
      <c r="AM18" s="254"/>
      <c r="AN18" s="346"/>
      <c r="AO18" s="254"/>
      <c r="AP18" s="254"/>
      <c r="AQ18" s="356"/>
      <c r="AR18" s="254"/>
      <c r="AS18" s="254"/>
      <c r="AT18" s="254"/>
      <c r="AU18" s="135"/>
      <c r="AV18" s="135"/>
      <c r="AW18" s="135"/>
    </row>
    <row r="19" spans="1:49">
      <c r="A19" s="197" t="s">
        <v>1224</v>
      </c>
      <c r="O19" s="350">
        <v>35139</v>
      </c>
      <c r="P19" s="351">
        <v>102.5</v>
      </c>
      <c r="Q19" s="351">
        <v>5.7</v>
      </c>
      <c r="R19" s="351">
        <v>21</v>
      </c>
      <c r="S19" s="351"/>
      <c r="T19" s="353" t="str">
        <f t="shared" ca="1" si="0"/>
        <v/>
      </c>
      <c r="U19" s="354">
        <f t="shared" ref="U19:U82" si="3">DATE(YEAR($U18),MONTH($U18)+4,1-1)</f>
        <v>34972</v>
      </c>
      <c r="V19" s="348">
        <v>10908</v>
      </c>
      <c r="W19" s="348">
        <v>4075</v>
      </c>
      <c r="X19" s="348">
        <v>4431</v>
      </c>
      <c r="Y19" s="348">
        <v>174</v>
      </c>
      <c r="Z19" s="348">
        <v>437</v>
      </c>
      <c r="AA19" s="348">
        <v>23455</v>
      </c>
      <c r="AB19" s="344">
        <f t="shared" si="1"/>
        <v>18803</v>
      </c>
      <c r="AC19" s="344">
        <f t="shared" si="2"/>
        <v>3820</v>
      </c>
      <c r="AD19" s="352"/>
      <c r="AL19" s="254"/>
      <c r="AM19" s="254"/>
      <c r="AN19" s="346"/>
      <c r="AO19" s="254"/>
      <c r="AP19" s="254"/>
      <c r="AQ19" s="356"/>
      <c r="AR19" s="254"/>
      <c r="AS19" s="254"/>
      <c r="AT19" s="254"/>
      <c r="AU19" s="135"/>
      <c r="AV19" s="135"/>
      <c r="AW19" s="135"/>
    </row>
    <row r="20" spans="1:49">
      <c r="O20" s="350">
        <v>35170</v>
      </c>
      <c r="P20" s="351">
        <v>104.5</v>
      </c>
      <c r="Q20" s="351">
        <v>7.1</v>
      </c>
      <c r="R20" s="351">
        <v>11</v>
      </c>
      <c r="T20" s="353" t="str">
        <f t="shared" ca="1" si="0"/>
        <v/>
      </c>
      <c r="U20" s="354">
        <f t="shared" si="3"/>
        <v>35064</v>
      </c>
      <c r="V20" s="348">
        <v>12353</v>
      </c>
      <c r="W20" s="348">
        <v>4048</v>
      </c>
      <c r="X20" s="348">
        <v>4236</v>
      </c>
      <c r="Y20" s="348">
        <v>94</v>
      </c>
      <c r="Z20" s="348">
        <v>441</v>
      </c>
      <c r="AA20" s="348">
        <v>23350</v>
      </c>
      <c r="AB20" s="344">
        <f t="shared" si="1"/>
        <v>20102</v>
      </c>
      <c r="AC20" s="344">
        <f t="shared" si="2"/>
        <v>3701</v>
      </c>
      <c r="AD20" s="352"/>
      <c r="AL20" s="254"/>
      <c r="AM20" s="254"/>
      <c r="AN20" s="346"/>
      <c r="AO20" s="254"/>
      <c r="AP20" s="254"/>
      <c r="AQ20" s="356"/>
      <c r="AR20" s="254"/>
      <c r="AS20" s="254"/>
      <c r="AT20" s="254"/>
      <c r="AU20" s="135"/>
      <c r="AV20" s="135"/>
      <c r="AW20" s="135"/>
    </row>
    <row r="21" spans="1:49">
      <c r="O21" s="350">
        <v>35200</v>
      </c>
      <c r="P21" s="351">
        <v>102.4</v>
      </c>
      <c r="Q21" s="351">
        <v>6</v>
      </c>
      <c r="R21" s="351">
        <v>8</v>
      </c>
      <c r="S21" s="351"/>
      <c r="T21" s="353" t="str">
        <f>" "</f>
        <v xml:space="preserve"> </v>
      </c>
      <c r="U21" s="354">
        <f t="shared" si="3"/>
        <v>35155</v>
      </c>
      <c r="V21" s="348">
        <v>11174</v>
      </c>
      <c r="W21" s="348">
        <v>4232</v>
      </c>
      <c r="X21" s="348">
        <v>5078</v>
      </c>
      <c r="Y21" s="348">
        <v>17</v>
      </c>
      <c r="Z21" s="348">
        <v>463</v>
      </c>
      <c r="AA21" s="348">
        <v>24153</v>
      </c>
      <c r="AB21" s="344">
        <f t="shared" si="1"/>
        <v>20004</v>
      </c>
      <c r="AC21" s="344">
        <f t="shared" si="2"/>
        <v>4598</v>
      </c>
      <c r="AD21" s="352"/>
      <c r="AE21" s="356"/>
      <c r="AL21" s="254"/>
      <c r="AM21" s="254"/>
      <c r="AN21" s="346"/>
      <c r="AO21" s="254"/>
      <c r="AP21" s="254"/>
      <c r="AQ21" s="356">
        <f t="shared" ref="AQ21:AQ84" si="4">V21/V17*100-100</f>
        <v>8.834128762053183</v>
      </c>
      <c r="AR21" s="356">
        <f>AB21/AB17*100-100</f>
        <v>8.9127239070071198</v>
      </c>
      <c r="AS21" s="356">
        <f>AC21/AC17*100-100</f>
        <v>15.527638190954775</v>
      </c>
      <c r="AT21" s="356">
        <f>AA21/AA17*100-100</f>
        <v>8.319131760696024</v>
      </c>
      <c r="AU21" s="135"/>
      <c r="AV21" s="135"/>
      <c r="AW21" s="135"/>
    </row>
    <row r="22" spans="1:49">
      <c r="O22" s="350">
        <v>35231</v>
      </c>
      <c r="P22" s="351">
        <v>104.2</v>
      </c>
      <c r="Q22" s="351">
        <v>4.9000000000000004</v>
      </c>
      <c r="R22" s="351">
        <v>12</v>
      </c>
      <c r="T22" s="353" t="str">
        <f t="shared" ca="1" si="0"/>
        <v/>
      </c>
      <c r="U22" s="354">
        <f t="shared" si="3"/>
        <v>35246</v>
      </c>
      <c r="V22" s="348">
        <v>11473</v>
      </c>
      <c r="W22" s="348">
        <v>4207</v>
      </c>
      <c r="X22" s="348">
        <v>5201</v>
      </c>
      <c r="Y22" s="348">
        <v>32</v>
      </c>
      <c r="Z22" s="348">
        <v>453</v>
      </c>
      <c r="AA22" s="348">
        <v>25277</v>
      </c>
      <c r="AB22" s="344">
        <f t="shared" si="1"/>
        <v>20396</v>
      </c>
      <c r="AC22" s="344">
        <f t="shared" si="2"/>
        <v>4716</v>
      </c>
      <c r="AD22" s="352"/>
      <c r="AE22" s="356">
        <f>SUMIFS(P:P,$O:$O,"&lt;="&amp;$U22,$O:$O,"&gt;"&amp;DATE(YEAR($U22),MONTH($U22)-2,1-1))/COUNTIFS(P:P,"&lt;&gt;"&amp;"",$O:$O,"&lt;="&amp;$U22,$O:$O,"&gt;"&amp;DATE(YEAR($U22),MONTH($U22)-2,1-1))</f>
        <v>103.7</v>
      </c>
      <c r="AF22" s="356">
        <f t="shared" ref="AF22:AH85" si="5">SUMIFS(Q:Q,$O:$O,"&lt;="&amp;$U22,$O:$O,"&gt;"&amp;DATE(YEAR($U22),MONTH($U22)-2,1-1))/COUNTIFS(Q:Q,"&lt;&gt;"&amp;"",$O:$O,"&lt;="&amp;$U22,$O:$O,"&gt;"&amp;DATE(YEAR($U22),MONTH($U22)-2,1-1))</f>
        <v>6</v>
      </c>
      <c r="AG22" s="356">
        <f t="shared" si="5"/>
        <v>10.333333333333334</v>
      </c>
      <c r="AH22" s="356"/>
      <c r="AI22" s="356">
        <f>(AE22-AVERAGE(AE$22:AE$115))/STDEV(AE$22:AE$115)</f>
        <v>0.66859128191782236</v>
      </c>
      <c r="AJ22" s="356">
        <f>(AF22-AVERAGE(AF$22:AF$115))/STDEV(AF$22:AF$115)</f>
        <v>0.68000283403660389</v>
      </c>
      <c r="AK22" s="356">
        <f>(AG22-AVERAGE(AG$22:AG$115))/STDEV(AG$22:AG$115)</f>
        <v>-0.22002256293457442</v>
      </c>
      <c r="AL22" s="356"/>
      <c r="AM22" s="356">
        <f>MIN(AI22:AJ22)</f>
        <v>0.66859128191782236</v>
      </c>
      <c r="AN22" s="356">
        <f>MAX(AI22:AJ22)-AM22</f>
        <v>1.1411552118781532E-2</v>
      </c>
      <c r="AO22" s="356">
        <f>MIN(AK22:AL22)</f>
        <v>-0.22002256293457442</v>
      </c>
      <c r="AP22" s="356">
        <f>MAX(AK22:AL22)-AO22</f>
        <v>0</v>
      </c>
      <c r="AQ22" s="356">
        <f t="shared" si="4"/>
        <v>7.0741950536630895</v>
      </c>
      <c r="AR22" s="356">
        <f t="shared" ref="AR22:AS37" si="6">AB22/AB18*100-100</f>
        <v>9.6971978701661783</v>
      </c>
      <c r="AS22" s="356">
        <f t="shared" si="6"/>
        <v>24.794919290817674</v>
      </c>
      <c r="AT22" s="356">
        <f t="shared" ref="AT22:AT85" si="7">AA22/AA18*100-100</f>
        <v>8.9431945521937735</v>
      </c>
      <c r="AU22" s="135"/>
      <c r="AV22" s="135"/>
      <c r="AW22" s="135"/>
    </row>
    <row r="23" spans="1:49">
      <c r="O23" s="350">
        <v>35261</v>
      </c>
      <c r="P23" s="351">
        <v>103.1</v>
      </c>
      <c r="Q23" s="351">
        <v>5.3</v>
      </c>
      <c r="R23" s="351">
        <v>4</v>
      </c>
      <c r="T23" s="353" t="str">
        <f t="shared" ca="1" si="0"/>
        <v/>
      </c>
      <c r="U23" s="354">
        <f t="shared" si="3"/>
        <v>35338</v>
      </c>
      <c r="V23" s="348">
        <v>11626</v>
      </c>
      <c r="W23" s="348">
        <v>4191</v>
      </c>
      <c r="X23" s="348">
        <v>4956</v>
      </c>
      <c r="Y23" s="348">
        <v>79</v>
      </c>
      <c r="Z23" s="348">
        <v>510</v>
      </c>
      <c r="AA23" s="348">
        <v>24850</v>
      </c>
      <c r="AB23" s="344">
        <f t="shared" si="1"/>
        <v>20184</v>
      </c>
      <c r="AC23" s="344">
        <f t="shared" si="2"/>
        <v>4367</v>
      </c>
      <c r="AD23" s="352"/>
      <c r="AE23" s="356">
        <f t="shared" ref="AE23:AH86" si="8">SUMIFS(P:P,$O:$O,"&lt;="&amp;$U23,$O:$O,"&gt;"&amp;DATE(YEAR($U23),MONTH($U23)-2,1-1))/COUNTIFS(P:P,"&lt;&gt;"&amp;"",$O:$O,"&lt;="&amp;$U23,$O:$O,"&gt;"&amp;DATE(YEAR($U23),MONTH($U23)-2,1-1))</f>
        <v>101.16666666666667</v>
      </c>
      <c r="AF23" s="356">
        <f t="shared" si="5"/>
        <v>4.3999999999999995</v>
      </c>
      <c r="AG23" s="356">
        <f t="shared" si="5"/>
        <v>10.666666666666666</v>
      </c>
      <c r="AH23" s="356"/>
      <c r="AI23" s="356">
        <f t="shared" ref="AI23:AL38" si="9">(AE23-AVERAGE(AE$22:AE$115))/STDEV(AE$22:AE$115)</f>
        <v>0.56109423877374232</v>
      </c>
      <c r="AJ23" s="356">
        <f t="shared" si="9"/>
        <v>0.5643492931125903</v>
      </c>
      <c r="AK23" s="356">
        <f t="shared" si="9"/>
        <v>-0.18361037822357104</v>
      </c>
      <c r="AL23" s="356"/>
      <c r="AM23" s="356">
        <f t="shared" ref="AM23:AM86" si="10">MIN(AI23:AJ23)</f>
        <v>0.56109423877374232</v>
      </c>
      <c r="AN23" s="356">
        <f t="shared" ref="AN23:AN86" si="11">MAX(AI23:AJ23)-AM23</f>
        <v>3.2550543388479847E-3</v>
      </c>
      <c r="AO23" s="356">
        <f t="shared" ref="AO23:AO86" si="12">MIN(AK23:AL23)</f>
        <v>-0.18361037822357104</v>
      </c>
      <c r="AP23" s="356">
        <f t="shared" ref="AP23:AP86" si="13">MAX(AK23:AL23)-AO23</f>
        <v>0</v>
      </c>
      <c r="AQ23" s="356">
        <f t="shared" si="4"/>
        <v>6.5823248991565748</v>
      </c>
      <c r="AR23" s="356">
        <f t="shared" si="6"/>
        <v>7.3445726745732003</v>
      </c>
      <c r="AS23" s="356">
        <f t="shared" si="6"/>
        <v>14.319371727748688</v>
      </c>
      <c r="AT23" s="356">
        <f t="shared" si="7"/>
        <v>5.9475591558303194</v>
      </c>
      <c r="AU23" s="135"/>
    </row>
    <row r="24" spans="1:49">
      <c r="O24" s="350">
        <v>35292</v>
      </c>
      <c r="P24" s="351">
        <v>98.5</v>
      </c>
      <c r="Q24" s="351">
        <v>2.2000000000000002</v>
      </c>
      <c r="R24" s="351">
        <v>15</v>
      </c>
      <c r="T24" s="353" t="str">
        <f t="shared" ca="1" si="0"/>
        <v/>
      </c>
      <c r="U24" s="354">
        <f t="shared" si="3"/>
        <v>35430</v>
      </c>
      <c r="V24" s="348">
        <v>13149</v>
      </c>
      <c r="W24" s="348">
        <v>4183</v>
      </c>
      <c r="X24" s="348">
        <v>4852</v>
      </c>
      <c r="Y24" s="348">
        <v>3</v>
      </c>
      <c r="Z24" s="348">
        <v>515</v>
      </c>
      <c r="AA24" s="348">
        <v>24868</v>
      </c>
      <c r="AB24" s="344">
        <f t="shared" si="1"/>
        <v>21666</v>
      </c>
      <c r="AC24" s="344">
        <f t="shared" si="2"/>
        <v>4334</v>
      </c>
      <c r="AD24" s="352"/>
      <c r="AE24" s="356">
        <f t="shared" si="8"/>
        <v>109.23333333333333</v>
      </c>
      <c r="AF24" s="356">
        <f t="shared" si="5"/>
        <v>5.8666666666666671</v>
      </c>
      <c r="AG24" s="356">
        <f t="shared" si="5"/>
        <v>10.333333333333334</v>
      </c>
      <c r="AH24" s="356"/>
      <c r="AI24" s="356">
        <f t="shared" si="9"/>
        <v>0.90338745510094465</v>
      </c>
      <c r="AJ24" s="356">
        <f t="shared" si="9"/>
        <v>0.67036503895960287</v>
      </c>
      <c r="AK24" s="356">
        <f t="shared" si="9"/>
        <v>-0.22002256293457442</v>
      </c>
      <c r="AL24" s="356"/>
      <c r="AM24" s="356">
        <f t="shared" si="10"/>
        <v>0.67036503895960287</v>
      </c>
      <c r="AN24" s="356">
        <f t="shared" si="11"/>
        <v>0.23302241614134178</v>
      </c>
      <c r="AO24" s="356">
        <f t="shared" si="12"/>
        <v>-0.22002256293457442</v>
      </c>
      <c r="AP24" s="356">
        <f t="shared" si="13"/>
        <v>0</v>
      </c>
      <c r="AQ24" s="356">
        <f t="shared" si="4"/>
        <v>6.4437788391483934</v>
      </c>
      <c r="AR24" s="356">
        <f t="shared" si="6"/>
        <v>7.7803203661327132</v>
      </c>
      <c r="AS24" s="356">
        <f t="shared" si="6"/>
        <v>17.103485544447452</v>
      </c>
      <c r="AT24" s="356">
        <f t="shared" si="7"/>
        <v>6.5010706638115607</v>
      </c>
      <c r="AU24" s="135"/>
    </row>
    <row r="25" spans="1:49">
      <c r="O25" s="350">
        <v>35323</v>
      </c>
      <c r="P25" s="351">
        <v>101.9</v>
      </c>
      <c r="Q25" s="351">
        <v>5.7</v>
      </c>
      <c r="R25" s="351">
        <v>13</v>
      </c>
      <c r="S25" s="351"/>
      <c r="T25" s="353">
        <f t="shared" ca="1" si="0"/>
        <v>1997</v>
      </c>
      <c r="U25" s="354">
        <f t="shared" si="3"/>
        <v>35520</v>
      </c>
      <c r="V25" s="348">
        <v>11810</v>
      </c>
      <c r="W25" s="348">
        <v>4149</v>
      </c>
      <c r="X25" s="348">
        <v>5608</v>
      </c>
      <c r="Y25" s="348">
        <v>42</v>
      </c>
      <c r="Z25" s="348">
        <v>541</v>
      </c>
      <c r="AA25" s="348">
        <v>26046</v>
      </c>
      <c r="AB25" s="344">
        <f t="shared" si="1"/>
        <v>20984</v>
      </c>
      <c r="AC25" s="344">
        <f t="shared" si="2"/>
        <v>5025</v>
      </c>
      <c r="AD25" s="352"/>
      <c r="AE25" s="356">
        <f t="shared" si="8"/>
        <v>117.63333333333333</v>
      </c>
      <c r="AF25" s="356">
        <f t="shared" si="5"/>
        <v>8.2666666666666657</v>
      </c>
      <c r="AG25" s="356">
        <f t="shared" si="5"/>
        <v>12</v>
      </c>
      <c r="AH25" s="356"/>
      <c r="AI25" s="356">
        <f t="shared" si="9"/>
        <v>1.2598250192102627</v>
      </c>
      <c r="AJ25" s="356">
        <f t="shared" si="9"/>
        <v>0.84384535034562314</v>
      </c>
      <c r="AK25" s="356">
        <f t="shared" si="9"/>
        <v>-3.7961639379556898E-2</v>
      </c>
      <c r="AL25" s="356"/>
      <c r="AM25" s="356">
        <f t="shared" si="10"/>
        <v>0.84384535034562314</v>
      </c>
      <c r="AN25" s="356">
        <f t="shared" si="11"/>
        <v>0.41597966886463955</v>
      </c>
      <c r="AO25" s="356">
        <f t="shared" si="12"/>
        <v>-3.7961639379556898E-2</v>
      </c>
      <c r="AP25" s="356">
        <f t="shared" si="13"/>
        <v>0</v>
      </c>
      <c r="AQ25" s="356">
        <f t="shared" si="4"/>
        <v>5.6917844997315115</v>
      </c>
      <c r="AR25" s="356">
        <f t="shared" si="6"/>
        <v>4.8990201959608015</v>
      </c>
      <c r="AS25" s="356">
        <f t="shared" si="6"/>
        <v>9.28664636798608</v>
      </c>
      <c r="AT25" s="356">
        <f t="shared" si="7"/>
        <v>7.8375357098497034</v>
      </c>
      <c r="AU25" s="135"/>
    </row>
    <row r="26" spans="1:49">
      <c r="O26" s="350">
        <v>35353</v>
      </c>
      <c r="P26" s="351">
        <v>107.8</v>
      </c>
      <c r="Q26" s="351">
        <v>6.4</v>
      </c>
      <c r="R26" s="351">
        <v>12</v>
      </c>
      <c r="S26" s="351"/>
      <c r="T26" s="353" t="str">
        <f t="shared" ca="1" si="0"/>
        <v/>
      </c>
      <c r="U26" s="354">
        <f t="shared" si="3"/>
        <v>35611</v>
      </c>
      <c r="V26" s="348">
        <v>12202</v>
      </c>
      <c r="W26" s="348">
        <v>4478</v>
      </c>
      <c r="X26" s="348">
        <v>5991</v>
      </c>
      <c r="Y26" s="348">
        <v>156</v>
      </c>
      <c r="Z26" s="348">
        <v>560</v>
      </c>
      <c r="AA26" s="348">
        <v>27700</v>
      </c>
      <c r="AB26" s="344">
        <f t="shared" si="1"/>
        <v>21955</v>
      </c>
      <c r="AC26" s="344">
        <f t="shared" si="2"/>
        <v>5275</v>
      </c>
      <c r="AD26" s="352"/>
      <c r="AE26" s="356">
        <f t="shared" si="8"/>
        <v>121.06666666666666</v>
      </c>
      <c r="AF26" s="356">
        <f t="shared" si="5"/>
        <v>11.266666666666666</v>
      </c>
      <c r="AG26" s="356">
        <f t="shared" si="5"/>
        <v>17</v>
      </c>
      <c r="AH26" s="356"/>
      <c r="AI26" s="356">
        <f t="shared" si="9"/>
        <v>1.4055118013660557</v>
      </c>
      <c r="AJ26" s="356">
        <f t="shared" si="9"/>
        <v>1.0606957395781487</v>
      </c>
      <c r="AK26" s="356">
        <f t="shared" si="9"/>
        <v>0.50822113128549584</v>
      </c>
      <c r="AL26" s="356"/>
      <c r="AM26" s="356">
        <f t="shared" si="10"/>
        <v>1.0606957395781487</v>
      </c>
      <c r="AN26" s="356">
        <f t="shared" si="11"/>
        <v>0.34481606178790702</v>
      </c>
      <c r="AO26" s="356">
        <f t="shared" si="12"/>
        <v>0.50822113128549584</v>
      </c>
      <c r="AP26" s="356">
        <f t="shared" si="13"/>
        <v>0</v>
      </c>
      <c r="AQ26" s="356">
        <f t="shared" si="4"/>
        <v>6.354048635927839</v>
      </c>
      <c r="AR26" s="356">
        <f t="shared" si="6"/>
        <v>7.643655618748781</v>
      </c>
      <c r="AS26" s="356">
        <f t="shared" si="6"/>
        <v>11.853265479219672</v>
      </c>
      <c r="AT26" s="356">
        <f t="shared" si="7"/>
        <v>9.5857894528622865</v>
      </c>
      <c r="AU26" s="135"/>
    </row>
    <row r="27" spans="1:49">
      <c r="O27" s="350">
        <v>35384</v>
      </c>
      <c r="P27" s="351">
        <v>108.6</v>
      </c>
      <c r="Q27" s="351">
        <v>4.3</v>
      </c>
      <c r="R27" s="351">
        <v>10</v>
      </c>
      <c r="S27" s="351"/>
      <c r="T27" s="353" t="str">
        <f t="shared" ca="1" si="0"/>
        <v/>
      </c>
      <c r="U27" s="354">
        <f t="shared" si="3"/>
        <v>35703</v>
      </c>
      <c r="V27" s="348">
        <v>12384</v>
      </c>
      <c r="W27" s="348">
        <v>4421</v>
      </c>
      <c r="X27" s="348">
        <v>5382</v>
      </c>
      <c r="Y27" s="348">
        <v>12</v>
      </c>
      <c r="Z27" s="348">
        <v>552</v>
      </c>
      <c r="AA27" s="348">
        <v>27955</v>
      </c>
      <c r="AB27" s="344">
        <f t="shared" si="1"/>
        <v>21623</v>
      </c>
      <c r="AC27" s="344">
        <f t="shared" si="2"/>
        <v>4818</v>
      </c>
      <c r="AD27" s="352"/>
      <c r="AE27" s="356">
        <f t="shared" si="8"/>
        <v>121.66666666666667</v>
      </c>
      <c r="AF27" s="356">
        <f t="shared" si="5"/>
        <v>11.966666666666669</v>
      </c>
      <c r="AG27" s="356">
        <f t="shared" si="5"/>
        <v>15.666666666666666</v>
      </c>
      <c r="AH27" s="356"/>
      <c r="AI27" s="356">
        <f t="shared" si="9"/>
        <v>1.4309716273738644</v>
      </c>
      <c r="AJ27" s="356">
        <f t="shared" si="9"/>
        <v>1.1112941637324047</v>
      </c>
      <c r="AK27" s="356">
        <f t="shared" si="9"/>
        <v>0.36257239244148171</v>
      </c>
      <c r="AL27" s="356"/>
      <c r="AM27" s="356">
        <f t="shared" si="10"/>
        <v>1.1112941637324047</v>
      </c>
      <c r="AN27" s="356">
        <f t="shared" si="11"/>
        <v>0.31967746364145966</v>
      </c>
      <c r="AO27" s="356">
        <f t="shared" si="12"/>
        <v>0.36257239244148171</v>
      </c>
      <c r="AP27" s="356">
        <f t="shared" si="13"/>
        <v>0</v>
      </c>
      <c r="AQ27" s="356">
        <f t="shared" si="4"/>
        <v>6.5198692585584013</v>
      </c>
      <c r="AR27" s="356">
        <f t="shared" si="6"/>
        <v>7.129409433214434</v>
      </c>
      <c r="AS27" s="356">
        <f t="shared" si="6"/>
        <v>10.327455919395462</v>
      </c>
      <c r="AT27" s="356">
        <f t="shared" si="7"/>
        <v>12.494969818913475</v>
      </c>
      <c r="AU27" s="135"/>
    </row>
    <row r="28" spans="1:49">
      <c r="O28" s="350">
        <v>35414</v>
      </c>
      <c r="P28" s="351">
        <v>111.3</v>
      </c>
      <c r="Q28" s="351">
        <v>6.9</v>
      </c>
      <c r="R28" s="351">
        <v>9</v>
      </c>
      <c r="S28" s="351"/>
      <c r="T28" s="353" t="str">
        <f t="shared" ca="1" si="0"/>
        <v/>
      </c>
      <c r="U28" s="354">
        <f t="shared" si="3"/>
        <v>35795</v>
      </c>
      <c r="V28" s="348">
        <v>14183</v>
      </c>
      <c r="W28" s="348">
        <v>4769</v>
      </c>
      <c r="X28" s="348">
        <v>6309</v>
      </c>
      <c r="Y28" s="348">
        <v>28</v>
      </c>
      <c r="Z28" s="348">
        <v>645</v>
      </c>
      <c r="AA28" s="348">
        <v>28259</v>
      </c>
      <c r="AB28" s="344">
        <f t="shared" si="1"/>
        <v>24588</v>
      </c>
      <c r="AC28" s="344">
        <f t="shared" si="2"/>
        <v>5636</v>
      </c>
      <c r="AD28" s="352"/>
      <c r="AE28" s="356">
        <f t="shared" si="8"/>
        <v>123.40000000000002</v>
      </c>
      <c r="AF28" s="356">
        <f t="shared" si="5"/>
        <v>14.133333333333333</v>
      </c>
      <c r="AG28" s="356">
        <f t="shared" si="5"/>
        <v>19.666666666666668</v>
      </c>
      <c r="AH28" s="356"/>
      <c r="AI28" s="356">
        <f t="shared" si="9"/>
        <v>1.5045222358408674</v>
      </c>
      <c r="AJ28" s="356">
        <f t="shared" si="9"/>
        <v>1.267908333733673</v>
      </c>
      <c r="AK28" s="356">
        <f t="shared" si="9"/>
        <v>0.79951860897352411</v>
      </c>
      <c r="AL28" s="356"/>
      <c r="AM28" s="356">
        <f t="shared" si="10"/>
        <v>1.267908333733673</v>
      </c>
      <c r="AN28" s="356">
        <f t="shared" si="11"/>
        <v>0.23661390210719446</v>
      </c>
      <c r="AO28" s="356">
        <f t="shared" si="12"/>
        <v>0.79951860897352411</v>
      </c>
      <c r="AP28" s="356">
        <f t="shared" si="13"/>
        <v>0</v>
      </c>
      <c r="AQ28" s="356">
        <f t="shared" si="4"/>
        <v>7.8637158719294291</v>
      </c>
      <c r="AR28" s="356">
        <f t="shared" si="6"/>
        <v>13.486568817502075</v>
      </c>
      <c r="AS28" s="356">
        <f t="shared" si="6"/>
        <v>30.041532071988911</v>
      </c>
      <c r="AT28" s="356">
        <f t="shared" si="7"/>
        <v>13.635998069808593</v>
      </c>
      <c r="AU28" s="135"/>
    </row>
    <row r="29" spans="1:49">
      <c r="O29" s="350">
        <v>35445</v>
      </c>
      <c r="P29" s="351">
        <v>117.1</v>
      </c>
      <c r="Q29" s="351">
        <v>5.0999999999999996</v>
      </c>
      <c r="R29" s="351">
        <v>12</v>
      </c>
      <c r="S29" s="351"/>
      <c r="T29" s="353" t="str">
        <f>" "</f>
        <v xml:space="preserve"> </v>
      </c>
      <c r="U29" s="354">
        <f t="shared" si="3"/>
        <v>35885</v>
      </c>
      <c r="V29" s="348">
        <v>12919</v>
      </c>
      <c r="W29" s="348">
        <v>4415</v>
      </c>
      <c r="X29" s="348">
        <v>6571</v>
      </c>
      <c r="Y29" s="348">
        <v>69</v>
      </c>
      <c r="Z29" s="348">
        <v>576</v>
      </c>
      <c r="AA29" s="348">
        <v>28771</v>
      </c>
      <c r="AB29" s="344">
        <f t="shared" si="1"/>
        <v>23260</v>
      </c>
      <c r="AC29" s="344">
        <f t="shared" si="2"/>
        <v>5926</v>
      </c>
      <c r="AD29" s="352"/>
      <c r="AE29" s="356">
        <f t="shared" si="8"/>
        <v>122.3</v>
      </c>
      <c r="AF29" s="356">
        <f t="shared" si="5"/>
        <v>11.466666666666669</v>
      </c>
      <c r="AG29" s="356">
        <f t="shared" si="5"/>
        <v>21</v>
      </c>
      <c r="AH29" s="356">
        <f t="shared" si="5"/>
        <v>45.5</v>
      </c>
      <c r="AI29" s="356">
        <f t="shared" si="9"/>
        <v>1.4578458881598841</v>
      </c>
      <c r="AJ29" s="356">
        <f t="shared" si="9"/>
        <v>1.0751524321936505</v>
      </c>
      <c r="AK29" s="356">
        <f t="shared" si="9"/>
        <v>0.94516734781753808</v>
      </c>
      <c r="AL29" s="356">
        <f t="shared" si="9"/>
        <v>1.0358873697621036</v>
      </c>
      <c r="AM29" s="356">
        <f t="shared" si="10"/>
        <v>1.0751524321936505</v>
      </c>
      <c r="AN29" s="356">
        <f t="shared" si="11"/>
        <v>0.38269345596623361</v>
      </c>
      <c r="AO29" s="356">
        <f t="shared" si="12"/>
        <v>0.94516734781753808</v>
      </c>
      <c r="AP29" s="356">
        <f t="shared" si="13"/>
        <v>9.0720021944565521E-2</v>
      </c>
      <c r="AQ29" s="356">
        <f t="shared" si="4"/>
        <v>9.3903471634208131</v>
      </c>
      <c r="AR29" s="356">
        <f t="shared" si="6"/>
        <v>10.846359130766302</v>
      </c>
      <c r="AS29" s="356">
        <f t="shared" si="6"/>
        <v>17.930348258706474</v>
      </c>
      <c r="AT29" s="356">
        <f t="shared" si="7"/>
        <v>10.462259080089069</v>
      </c>
      <c r="AU29" s="135"/>
    </row>
    <row r="30" spans="1:49">
      <c r="O30" s="350">
        <v>35476</v>
      </c>
      <c r="P30" s="351">
        <v>117.2</v>
      </c>
      <c r="Q30" s="351">
        <v>9.5</v>
      </c>
      <c r="R30" s="351">
        <v>14</v>
      </c>
      <c r="S30" s="351"/>
      <c r="T30" s="353" t="str">
        <f t="shared" ca="1" si="0"/>
        <v/>
      </c>
      <c r="U30" s="354">
        <f t="shared" si="3"/>
        <v>35976</v>
      </c>
      <c r="V30" s="348">
        <v>13362</v>
      </c>
      <c r="W30" s="348">
        <v>4581</v>
      </c>
      <c r="X30" s="348">
        <v>6694</v>
      </c>
      <c r="Y30" s="348">
        <v>189</v>
      </c>
      <c r="Z30" s="348">
        <v>645</v>
      </c>
      <c r="AA30" s="348">
        <v>29836</v>
      </c>
      <c r="AB30" s="344">
        <f t="shared" si="1"/>
        <v>23803</v>
      </c>
      <c r="AC30" s="344">
        <f t="shared" si="2"/>
        <v>5860</v>
      </c>
      <c r="AD30" s="352"/>
      <c r="AE30" s="356">
        <f t="shared" si="8"/>
        <v>120.46666666666665</v>
      </c>
      <c r="AF30" s="356">
        <f t="shared" si="5"/>
        <v>11.466666666666667</v>
      </c>
      <c r="AG30" s="356">
        <f t="shared" si="5"/>
        <v>18.333333333333332</v>
      </c>
      <c r="AH30" s="356">
        <f t="shared" si="5"/>
        <v>48.666666666666664</v>
      </c>
      <c r="AI30" s="356">
        <f t="shared" si="9"/>
        <v>1.3800519753582468</v>
      </c>
      <c r="AJ30" s="356">
        <f t="shared" si="9"/>
        <v>1.0751524321936505</v>
      </c>
      <c r="AK30" s="356">
        <f t="shared" si="9"/>
        <v>0.65386987012950981</v>
      </c>
      <c r="AL30" s="356">
        <f t="shared" si="9"/>
        <v>1.1975735971205372</v>
      </c>
      <c r="AM30" s="356">
        <f t="shared" si="10"/>
        <v>1.0751524321936505</v>
      </c>
      <c r="AN30" s="356">
        <f t="shared" si="11"/>
        <v>0.30489954316459622</v>
      </c>
      <c r="AO30" s="356">
        <f t="shared" si="12"/>
        <v>0.65386987012950981</v>
      </c>
      <c r="AP30" s="356">
        <f t="shared" si="13"/>
        <v>0.54370372699102743</v>
      </c>
      <c r="AQ30" s="356">
        <f t="shared" si="4"/>
        <v>9.5066382560236065</v>
      </c>
      <c r="AR30" s="356">
        <f t="shared" si="6"/>
        <v>8.4172170348439863</v>
      </c>
      <c r="AS30" s="356">
        <f t="shared" si="6"/>
        <v>11.090047393364927</v>
      </c>
      <c r="AT30" s="356">
        <f t="shared" si="7"/>
        <v>7.7111913357400681</v>
      </c>
      <c r="AU30" s="135"/>
    </row>
    <row r="31" spans="1:49">
      <c r="O31" s="350">
        <v>35504</v>
      </c>
      <c r="P31" s="351">
        <v>118.6</v>
      </c>
      <c r="Q31" s="351">
        <v>10.199999999999999</v>
      </c>
      <c r="R31" s="351">
        <v>10</v>
      </c>
      <c r="S31" s="351"/>
      <c r="T31" s="353" t="str">
        <f t="shared" ca="1" si="0"/>
        <v/>
      </c>
      <c r="U31" s="354">
        <f t="shared" si="3"/>
        <v>36068</v>
      </c>
      <c r="V31" s="348">
        <v>13553</v>
      </c>
      <c r="W31" s="348">
        <v>4739</v>
      </c>
      <c r="X31" s="348">
        <v>6449</v>
      </c>
      <c r="Y31" s="348">
        <v>24</v>
      </c>
      <c r="Z31" s="348">
        <v>614</v>
      </c>
      <c r="AA31" s="348">
        <v>30954</v>
      </c>
      <c r="AB31" s="344">
        <f t="shared" si="1"/>
        <v>24103</v>
      </c>
      <c r="AC31" s="344">
        <f t="shared" si="2"/>
        <v>5811</v>
      </c>
      <c r="AD31" s="352"/>
      <c r="AE31" s="356">
        <f t="shared" si="8"/>
        <v>119.60000000000001</v>
      </c>
      <c r="AF31" s="356">
        <f t="shared" si="5"/>
        <v>11.233333333333334</v>
      </c>
      <c r="AG31" s="356">
        <f t="shared" si="5"/>
        <v>16.333333333333332</v>
      </c>
      <c r="AH31" s="356">
        <f t="shared" si="5"/>
        <v>53</v>
      </c>
      <c r="AI31" s="356">
        <f t="shared" si="9"/>
        <v>1.3432766711247466</v>
      </c>
      <c r="AJ31" s="356">
        <f t="shared" si="9"/>
        <v>1.0582862908088986</v>
      </c>
      <c r="AK31" s="356">
        <f t="shared" si="9"/>
        <v>0.43539676186348869</v>
      </c>
      <c r="AL31" s="356">
        <f t="shared" si="9"/>
        <v>1.4188284345583941</v>
      </c>
      <c r="AM31" s="356">
        <f t="shared" si="10"/>
        <v>1.0582862908088986</v>
      </c>
      <c r="AN31" s="356">
        <f t="shared" si="11"/>
        <v>0.284990380315848</v>
      </c>
      <c r="AO31" s="356">
        <f t="shared" si="12"/>
        <v>0.43539676186348869</v>
      </c>
      <c r="AP31" s="356">
        <f t="shared" si="13"/>
        <v>0.9834316726949055</v>
      </c>
      <c r="AQ31" s="356">
        <f t="shared" si="4"/>
        <v>9.4395994832041481</v>
      </c>
      <c r="AR31" s="356">
        <f t="shared" si="6"/>
        <v>11.46926883411183</v>
      </c>
      <c r="AS31" s="356">
        <f t="shared" si="6"/>
        <v>20.610211706102106</v>
      </c>
      <c r="AT31" s="356">
        <f t="shared" si="7"/>
        <v>10.727955642997671</v>
      </c>
      <c r="AU31" s="135"/>
    </row>
    <row r="32" spans="1:49">
      <c r="O32" s="350">
        <v>35535</v>
      </c>
      <c r="P32" s="351">
        <v>119.4</v>
      </c>
      <c r="Q32" s="351">
        <v>10.7</v>
      </c>
      <c r="R32" s="351">
        <v>16</v>
      </c>
      <c r="S32" s="351"/>
      <c r="T32" s="353" t="str">
        <f t="shared" ca="1" si="0"/>
        <v/>
      </c>
      <c r="U32" s="354">
        <f t="shared" si="3"/>
        <v>36160</v>
      </c>
      <c r="V32" s="348">
        <v>14877</v>
      </c>
      <c r="W32" s="348">
        <v>5133</v>
      </c>
      <c r="X32" s="348">
        <v>6842</v>
      </c>
      <c r="Y32" s="348">
        <v>56</v>
      </c>
      <c r="Z32" s="348">
        <v>715</v>
      </c>
      <c r="AA32" s="348">
        <v>29956</v>
      </c>
      <c r="AB32" s="344">
        <f t="shared" si="1"/>
        <v>26081</v>
      </c>
      <c r="AC32" s="344">
        <f t="shared" si="2"/>
        <v>6071</v>
      </c>
      <c r="AD32" s="352"/>
      <c r="AE32" s="356">
        <f t="shared" si="8"/>
        <v>117.26666666666667</v>
      </c>
      <c r="AF32" s="356">
        <f t="shared" si="5"/>
        <v>10.800000000000002</v>
      </c>
      <c r="AG32" s="356">
        <f t="shared" si="5"/>
        <v>9</v>
      </c>
      <c r="AH32" s="356">
        <f t="shared" si="5"/>
        <v>48.666666666666664</v>
      </c>
      <c r="AI32" s="356">
        <f t="shared" si="9"/>
        <v>1.2442662366499355</v>
      </c>
      <c r="AJ32" s="356">
        <f t="shared" si="9"/>
        <v>1.026963456808645</v>
      </c>
      <c r="AK32" s="356">
        <f t="shared" si="9"/>
        <v>-0.36567130177858853</v>
      </c>
      <c r="AL32" s="356">
        <f t="shared" si="9"/>
        <v>1.1975735971205372</v>
      </c>
      <c r="AM32" s="356">
        <f t="shared" si="10"/>
        <v>1.026963456808645</v>
      </c>
      <c r="AN32" s="356">
        <f t="shared" si="11"/>
        <v>0.21730277984129054</v>
      </c>
      <c r="AO32" s="356">
        <f t="shared" si="12"/>
        <v>-0.36567130177858853</v>
      </c>
      <c r="AP32" s="356">
        <f t="shared" si="13"/>
        <v>1.5632448988991259</v>
      </c>
      <c r="AQ32" s="356">
        <f t="shared" si="4"/>
        <v>4.8931819784248773</v>
      </c>
      <c r="AR32" s="356">
        <f t="shared" si="6"/>
        <v>6.0720676752887641</v>
      </c>
      <c r="AS32" s="356">
        <f t="shared" si="6"/>
        <v>7.7182398864442945</v>
      </c>
      <c r="AT32" s="356">
        <f t="shared" si="7"/>
        <v>6.005166495629723</v>
      </c>
      <c r="AU32" s="135"/>
    </row>
    <row r="33" spans="15:47">
      <c r="O33" s="350">
        <v>35565</v>
      </c>
      <c r="P33" s="351">
        <v>120.8</v>
      </c>
      <c r="Q33" s="351">
        <v>11.2</v>
      </c>
      <c r="R33" s="351">
        <v>17</v>
      </c>
      <c r="S33" s="351"/>
      <c r="T33" s="353">
        <f t="shared" ca="1" si="0"/>
        <v>1999</v>
      </c>
      <c r="U33" s="354">
        <f t="shared" si="3"/>
        <v>36250</v>
      </c>
      <c r="V33" s="348">
        <v>14228</v>
      </c>
      <c r="W33" s="348">
        <v>4687</v>
      </c>
      <c r="X33" s="348">
        <v>7286</v>
      </c>
      <c r="Y33" s="348">
        <v>97</v>
      </c>
      <c r="Z33" s="348">
        <v>745</v>
      </c>
      <c r="AA33" s="348">
        <v>31576</v>
      </c>
      <c r="AB33" s="344">
        <f t="shared" si="1"/>
        <v>25359</v>
      </c>
      <c r="AC33" s="344">
        <f t="shared" si="2"/>
        <v>6444</v>
      </c>
      <c r="AD33" s="352"/>
      <c r="AE33" s="356">
        <f t="shared" si="8"/>
        <v>121.86666666666667</v>
      </c>
      <c r="AF33" s="356">
        <f t="shared" si="5"/>
        <v>10.433333333333335</v>
      </c>
      <c r="AG33" s="356">
        <f t="shared" si="5"/>
        <v>10</v>
      </c>
      <c r="AH33" s="356">
        <f t="shared" si="5"/>
        <v>46.666666666666664</v>
      </c>
      <c r="AI33" s="356">
        <f t="shared" si="9"/>
        <v>1.4394582360431341</v>
      </c>
      <c r="AJ33" s="356">
        <f t="shared" si="9"/>
        <v>1.0004595203468918</v>
      </c>
      <c r="AK33" s="356">
        <f t="shared" si="9"/>
        <v>-0.256434747645578</v>
      </c>
      <c r="AL33" s="356">
        <f t="shared" si="9"/>
        <v>1.0954559798415264</v>
      </c>
      <c r="AM33" s="356">
        <f t="shared" si="10"/>
        <v>1.0004595203468918</v>
      </c>
      <c r="AN33" s="356">
        <f t="shared" si="11"/>
        <v>0.43899871569624227</v>
      </c>
      <c r="AO33" s="356">
        <f t="shared" si="12"/>
        <v>-0.256434747645578</v>
      </c>
      <c r="AP33" s="356">
        <f t="shared" si="13"/>
        <v>1.3518907274871044</v>
      </c>
      <c r="AQ33" s="356">
        <f t="shared" si="4"/>
        <v>10.132363186005094</v>
      </c>
      <c r="AR33" s="356">
        <f t="shared" si="6"/>
        <v>9.0240756663800568</v>
      </c>
      <c r="AS33" s="356">
        <f t="shared" si="6"/>
        <v>8.7411407357407995</v>
      </c>
      <c r="AT33" s="356">
        <f t="shared" si="7"/>
        <v>9.7494004379409915</v>
      </c>
      <c r="AU33" s="135"/>
    </row>
    <row r="34" spans="15:47">
      <c r="O34" s="350">
        <v>35596</v>
      </c>
      <c r="P34" s="351">
        <v>123</v>
      </c>
      <c r="Q34" s="351">
        <v>11.9</v>
      </c>
      <c r="R34" s="351">
        <v>18</v>
      </c>
      <c r="S34" s="351"/>
      <c r="T34" s="353" t="str">
        <f t="shared" ca="1" si="0"/>
        <v/>
      </c>
      <c r="U34" s="354">
        <f t="shared" si="3"/>
        <v>36341</v>
      </c>
      <c r="V34" s="348">
        <v>14260</v>
      </c>
      <c r="W34" s="348">
        <v>4841</v>
      </c>
      <c r="X34" s="348">
        <v>7579</v>
      </c>
      <c r="Y34" s="348">
        <v>542</v>
      </c>
      <c r="Z34" s="348">
        <v>770</v>
      </c>
      <c r="AA34" s="348">
        <v>32146</v>
      </c>
      <c r="AB34" s="344">
        <f t="shared" si="1"/>
        <v>25368</v>
      </c>
      <c r="AC34" s="344">
        <f t="shared" si="2"/>
        <v>6267</v>
      </c>
      <c r="AD34" s="352"/>
      <c r="AE34" s="356">
        <f t="shared" si="8"/>
        <v>126.10000000000001</v>
      </c>
      <c r="AF34" s="356">
        <f t="shared" si="5"/>
        <v>12.566666666666668</v>
      </c>
      <c r="AG34" s="356">
        <f t="shared" si="5"/>
        <v>11.666666666666666</v>
      </c>
      <c r="AH34" s="356">
        <f t="shared" si="5"/>
        <v>48.333333333333336</v>
      </c>
      <c r="AI34" s="356">
        <f t="shared" si="9"/>
        <v>1.619091452876005</v>
      </c>
      <c r="AJ34" s="356">
        <f t="shared" si="9"/>
        <v>1.1546642415789099</v>
      </c>
      <c r="AK34" s="356">
        <f t="shared" si="9"/>
        <v>-7.4373824090560481E-2</v>
      </c>
      <c r="AL34" s="356">
        <f t="shared" si="9"/>
        <v>1.1805539942407024</v>
      </c>
      <c r="AM34" s="356">
        <f t="shared" si="10"/>
        <v>1.1546642415789099</v>
      </c>
      <c r="AN34" s="356">
        <f t="shared" si="11"/>
        <v>0.46442721129709508</v>
      </c>
      <c r="AO34" s="356">
        <f t="shared" si="12"/>
        <v>-7.4373824090560481E-2</v>
      </c>
      <c r="AP34" s="356">
        <f t="shared" si="13"/>
        <v>1.2549278183312629</v>
      </c>
      <c r="AQ34" s="356">
        <f t="shared" si="4"/>
        <v>6.7205508157461367</v>
      </c>
      <c r="AR34" s="356">
        <f t="shared" si="6"/>
        <v>6.5748014956098046</v>
      </c>
      <c r="AS34" s="356">
        <f t="shared" si="6"/>
        <v>6.9453924914675724</v>
      </c>
      <c r="AT34" s="356">
        <f t="shared" si="7"/>
        <v>7.7423247084059454</v>
      </c>
      <c r="AU34" s="135"/>
    </row>
    <row r="35" spans="15:47">
      <c r="O35" s="350">
        <v>35626</v>
      </c>
      <c r="P35" s="351">
        <v>120.7</v>
      </c>
      <c r="Q35" s="351">
        <v>11.6</v>
      </c>
      <c r="R35" s="351">
        <v>15</v>
      </c>
      <c r="S35" s="351"/>
      <c r="T35" s="353" t="str">
        <f t="shared" ca="1" si="0"/>
        <v/>
      </c>
      <c r="U35" s="354">
        <f t="shared" si="3"/>
        <v>36433</v>
      </c>
      <c r="V35" s="348">
        <v>15098</v>
      </c>
      <c r="W35" s="348">
        <v>5014</v>
      </c>
      <c r="X35" s="348">
        <v>8019</v>
      </c>
      <c r="Y35" s="348">
        <v>343</v>
      </c>
      <c r="Z35" s="348">
        <v>791</v>
      </c>
      <c r="AA35" s="348">
        <v>33864</v>
      </c>
      <c r="AB35" s="344">
        <f t="shared" si="1"/>
        <v>26997</v>
      </c>
      <c r="AC35" s="344">
        <f t="shared" si="2"/>
        <v>6885</v>
      </c>
      <c r="AD35" s="352"/>
      <c r="AE35" s="356">
        <f t="shared" si="8"/>
        <v>125.06666666666668</v>
      </c>
      <c r="AF35" s="356">
        <f t="shared" si="5"/>
        <v>13.533333333333331</v>
      </c>
      <c r="AG35" s="356">
        <f t="shared" si="5"/>
        <v>20.666666666666668</v>
      </c>
      <c r="AH35" s="356">
        <f t="shared" si="5"/>
        <v>44.666666666666664</v>
      </c>
      <c r="AI35" s="356">
        <f t="shared" si="9"/>
        <v>1.575243974751446</v>
      </c>
      <c r="AJ35" s="356">
        <f t="shared" si="9"/>
        <v>1.2245382558871678</v>
      </c>
      <c r="AK35" s="356">
        <f t="shared" si="9"/>
        <v>0.9087551631065347</v>
      </c>
      <c r="AL35" s="356">
        <f t="shared" si="9"/>
        <v>0.99333836256251562</v>
      </c>
      <c r="AM35" s="356">
        <f t="shared" si="10"/>
        <v>1.2245382558871678</v>
      </c>
      <c r="AN35" s="356">
        <f t="shared" si="11"/>
        <v>0.35070571886427815</v>
      </c>
      <c r="AO35" s="356">
        <f t="shared" si="12"/>
        <v>0.9087551631065347</v>
      </c>
      <c r="AP35" s="356">
        <f t="shared" si="13"/>
        <v>8.4583199455980917E-2</v>
      </c>
      <c r="AQ35" s="356">
        <f t="shared" si="4"/>
        <v>11.399690105511695</v>
      </c>
      <c r="AR35" s="356">
        <f t="shared" si="6"/>
        <v>12.006804132265685</v>
      </c>
      <c r="AS35" s="356">
        <f t="shared" si="6"/>
        <v>18.482188951987609</v>
      </c>
      <c r="AT35" s="356">
        <f t="shared" si="7"/>
        <v>9.4010467144795484</v>
      </c>
      <c r="AU35" s="135"/>
    </row>
    <row r="36" spans="15:47">
      <c r="O36" s="350">
        <v>35657</v>
      </c>
      <c r="P36" s="351">
        <v>119.3</v>
      </c>
      <c r="Q36" s="351">
        <v>11</v>
      </c>
      <c r="R36" s="351">
        <v>16</v>
      </c>
      <c r="S36" s="351"/>
      <c r="T36" s="353" t="str">
        <f t="shared" ca="1" si="0"/>
        <v/>
      </c>
      <c r="U36" s="354">
        <f t="shared" si="3"/>
        <v>36525</v>
      </c>
      <c r="V36" s="348">
        <v>16219</v>
      </c>
      <c r="W36" s="348">
        <v>5391</v>
      </c>
      <c r="X36" s="348">
        <v>7473</v>
      </c>
      <c r="Y36" s="348">
        <v>232</v>
      </c>
      <c r="Z36" s="348">
        <v>812</v>
      </c>
      <c r="AA36" s="348">
        <v>34484</v>
      </c>
      <c r="AB36" s="344">
        <f t="shared" si="1"/>
        <v>28039</v>
      </c>
      <c r="AC36" s="344">
        <f t="shared" si="2"/>
        <v>6429</v>
      </c>
      <c r="AD36" s="352"/>
      <c r="AE36" s="356">
        <f t="shared" si="8"/>
        <v>127</v>
      </c>
      <c r="AF36" s="356">
        <f t="shared" si="5"/>
        <v>14.366666666666667</v>
      </c>
      <c r="AG36" s="356">
        <f t="shared" si="5"/>
        <v>29.666666666666668</v>
      </c>
      <c r="AH36" s="356">
        <f t="shared" si="5"/>
        <v>48</v>
      </c>
      <c r="AI36" s="356">
        <f t="shared" si="9"/>
        <v>1.6572811918877173</v>
      </c>
      <c r="AJ36" s="356">
        <f t="shared" si="9"/>
        <v>1.2847744751184251</v>
      </c>
      <c r="AK36" s="356">
        <f t="shared" si="9"/>
        <v>1.8918841503036299</v>
      </c>
      <c r="AL36" s="356">
        <f t="shared" si="9"/>
        <v>1.1635343913608671</v>
      </c>
      <c r="AM36" s="356">
        <f t="shared" si="10"/>
        <v>1.2847744751184251</v>
      </c>
      <c r="AN36" s="356">
        <f t="shared" si="11"/>
        <v>0.37250671676929215</v>
      </c>
      <c r="AO36" s="356">
        <f t="shared" si="12"/>
        <v>1.1635343913608671</v>
      </c>
      <c r="AP36" s="356">
        <f t="shared" si="13"/>
        <v>0.72834975894276277</v>
      </c>
      <c r="AQ36" s="356">
        <f t="shared" si="4"/>
        <v>9.0206358808899694</v>
      </c>
      <c r="AR36" s="356">
        <f t="shared" si="6"/>
        <v>7.5073808519611873</v>
      </c>
      <c r="AS36" s="356">
        <f t="shared" si="6"/>
        <v>5.8968868390709872</v>
      </c>
      <c r="AT36" s="356">
        <f t="shared" si="7"/>
        <v>15.115502737348123</v>
      </c>
      <c r="AU36" s="135"/>
    </row>
    <row r="37" spans="15:47">
      <c r="O37" s="350">
        <v>35688</v>
      </c>
      <c r="P37" s="351">
        <v>125</v>
      </c>
      <c r="Q37" s="351">
        <v>13.3</v>
      </c>
      <c r="R37" s="351">
        <v>16</v>
      </c>
      <c r="S37" s="351"/>
      <c r="T37" s="353" t="str">
        <f>" "</f>
        <v xml:space="preserve"> </v>
      </c>
      <c r="U37" s="354">
        <f t="shared" si="3"/>
        <v>36616</v>
      </c>
      <c r="V37" s="348">
        <v>15961</v>
      </c>
      <c r="W37" s="348">
        <v>4894</v>
      </c>
      <c r="X37" s="348">
        <v>8375</v>
      </c>
      <c r="Y37" s="348">
        <v>380</v>
      </c>
      <c r="Z37" s="348">
        <v>727</v>
      </c>
      <c r="AA37" s="348">
        <v>34502</v>
      </c>
      <c r="AB37" s="344">
        <f t="shared" si="1"/>
        <v>28123</v>
      </c>
      <c r="AC37" s="344">
        <f t="shared" si="2"/>
        <v>7268</v>
      </c>
      <c r="AD37" s="352"/>
      <c r="AE37" s="356">
        <f t="shared" si="8"/>
        <v>127</v>
      </c>
      <c r="AF37" s="356">
        <f t="shared" si="5"/>
        <v>13.6</v>
      </c>
      <c r="AG37" s="356">
        <f t="shared" si="5"/>
        <v>26.666666666666668</v>
      </c>
      <c r="AH37" s="356">
        <f t="shared" si="5"/>
        <v>51.666666666666664</v>
      </c>
      <c r="AI37" s="356">
        <f t="shared" si="9"/>
        <v>1.6572811918877173</v>
      </c>
      <c r="AJ37" s="356">
        <f t="shared" si="9"/>
        <v>1.2293571534256686</v>
      </c>
      <c r="AK37" s="356">
        <f t="shared" si="9"/>
        <v>1.564174487904598</v>
      </c>
      <c r="AL37" s="356">
        <f t="shared" si="9"/>
        <v>1.3507500230390534</v>
      </c>
      <c r="AM37" s="356">
        <f t="shared" si="10"/>
        <v>1.2293571534256686</v>
      </c>
      <c r="AN37" s="356">
        <f t="shared" si="11"/>
        <v>0.42792403846204863</v>
      </c>
      <c r="AO37" s="356">
        <f t="shared" si="12"/>
        <v>1.3507500230390534</v>
      </c>
      <c r="AP37" s="356">
        <f t="shared" si="13"/>
        <v>0.21342446486554456</v>
      </c>
      <c r="AQ37" s="356">
        <f t="shared" si="4"/>
        <v>12.180208040483564</v>
      </c>
      <c r="AR37" s="356">
        <f t="shared" si="6"/>
        <v>10.899483418115864</v>
      </c>
      <c r="AS37" s="356">
        <f t="shared" si="6"/>
        <v>12.787088764742393</v>
      </c>
      <c r="AT37" s="356">
        <f t="shared" si="7"/>
        <v>9.2665315429440085</v>
      </c>
      <c r="AU37" s="135"/>
    </row>
    <row r="38" spans="15:47">
      <c r="O38" s="350">
        <v>35718</v>
      </c>
      <c r="P38" s="351">
        <v>123.2</v>
      </c>
      <c r="Q38" s="351">
        <v>12.5</v>
      </c>
      <c r="R38" s="351">
        <v>19</v>
      </c>
      <c r="S38" s="351"/>
      <c r="T38" s="353" t="str">
        <f t="shared" ca="1" si="0"/>
        <v/>
      </c>
      <c r="U38" s="354">
        <f t="shared" si="3"/>
        <v>36707</v>
      </c>
      <c r="V38" s="348">
        <v>16298</v>
      </c>
      <c r="W38" s="348">
        <v>5162</v>
      </c>
      <c r="X38" s="348">
        <v>8103</v>
      </c>
      <c r="Y38" s="348">
        <v>132</v>
      </c>
      <c r="Z38" s="348">
        <v>739</v>
      </c>
      <c r="AA38" s="348">
        <v>35662</v>
      </c>
      <c r="AB38" s="344">
        <f t="shared" si="1"/>
        <v>28692</v>
      </c>
      <c r="AC38" s="344">
        <f t="shared" si="2"/>
        <v>7232</v>
      </c>
      <c r="AD38" s="352"/>
      <c r="AE38" s="356">
        <f t="shared" si="8"/>
        <v>124.36666666666667</v>
      </c>
      <c r="AF38" s="356">
        <f t="shared" si="5"/>
        <v>13.366666666666665</v>
      </c>
      <c r="AG38" s="356">
        <f t="shared" si="5"/>
        <v>23.666666666666668</v>
      </c>
      <c r="AH38" s="356">
        <f t="shared" si="5"/>
        <v>45.666666666666664</v>
      </c>
      <c r="AI38" s="356">
        <f t="shared" si="9"/>
        <v>1.5455408444090026</v>
      </c>
      <c r="AJ38" s="356">
        <f t="shared" si="9"/>
        <v>1.2124910120409167</v>
      </c>
      <c r="AK38" s="356">
        <f t="shared" si="9"/>
        <v>1.2364648255055664</v>
      </c>
      <c r="AL38" s="356">
        <f t="shared" si="9"/>
        <v>1.044397171202021</v>
      </c>
      <c r="AM38" s="356">
        <f t="shared" si="10"/>
        <v>1.2124910120409167</v>
      </c>
      <c r="AN38" s="356">
        <f t="shared" si="11"/>
        <v>0.33304983236808594</v>
      </c>
      <c r="AO38" s="356">
        <f t="shared" si="12"/>
        <v>1.044397171202021</v>
      </c>
      <c r="AP38" s="356">
        <f t="shared" si="13"/>
        <v>0.19206765430354533</v>
      </c>
      <c r="AQ38" s="356">
        <f t="shared" si="4"/>
        <v>14.291725105189343</v>
      </c>
      <c r="AR38" s="356">
        <f t="shared" ref="AR38:AS53" si="14">AB38/AB34*100-100</f>
        <v>13.103122043519406</v>
      </c>
      <c r="AS38" s="356">
        <f t="shared" si="14"/>
        <v>15.398117121429706</v>
      </c>
      <c r="AT38" s="356">
        <f t="shared" si="7"/>
        <v>10.93759721271698</v>
      </c>
      <c r="AU38" s="135"/>
    </row>
    <row r="39" spans="15:47">
      <c r="O39" s="350">
        <v>35749</v>
      </c>
      <c r="P39" s="351">
        <v>124.6</v>
      </c>
      <c r="Q39" s="351">
        <v>15</v>
      </c>
      <c r="R39" s="351">
        <v>24</v>
      </c>
      <c r="S39" s="351"/>
      <c r="T39" s="353" t="str">
        <f t="shared" ca="1" si="0"/>
        <v/>
      </c>
      <c r="U39" s="354">
        <f t="shared" si="3"/>
        <v>36799</v>
      </c>
      <c r="V39" s="348">
        <v>16265</v>
      </c>
      <c r="W39" s="348">
        <v>5346</v>
      </c>
      <c r="X39" s="348">
        <v>7838</v>
      </c>
      <c r="Y39" s="348">
        <v>136</v>
      </c>
      <c r="Z39" s="348">
        <v>683</v>
      </c>
      <c r="AA39" s="348">
        <v>36933</v>
      </c>
      <c r="AB39" s="344">
        <f t="shared" si="1"/>
        <v>28630</v>
      </c>
      <c r="AC39" s="344">
        <f t="shared" si="2"/>
        <v>7019</v>
      </c>
      <c r="AD39" s="352"/>
      <c r="AE39" s="356">
        <f t="shared" si="8"/>
        <v>119.10000000000001</v>
      </c>
      <c r="AF39" s="356">
        <f t="shared" si="5"/>
        <v>11.700000000000001</v>
      </c>
      <c r="AG39" s="356">
        <f t="shared" si="5"/>
        <v>25</v>
      </c>
      <c r="AH39" s="356">
        <f t="shared" si="5"/>
        <v>45</v>
      </c>
      <c r="AI39" s="356">
        <f t="shared" ref="AI39:AL102" si="15">(AE39-AVERAGE(AE$22:AE$115))/STDEV(AE$22:AE$115)</f>
        <v>1.3220601494515729</v>
      </c>
      <c r="AJ39" s="356">
        <f t="shared" si="15"/>
        <v>1.0920185735784025</v>
      </c>
      <c r="AK39" s="356">
        <f t="shared" si="15"/>
        <v>1.3821135643495803</v>
      </c>
      <c r="AL39" s="356">
        <f t="shared" si="15"/>
        <v>1.0103579654423509</v>
      </c>
      <c r="AM39" s="356">
        <f t="shared" si="10"/>
        <v>1.0920185735784025</v>
      </c>
      <c r="AN39" s="356">
        <f t="shared" si="11"/>
        <v>0.23004157587317042</v>
      </c>
      <c r="AO39" s="356">
        <f t="shared" si="12"/>
        <v>1.0103579654423509</v>
      </c>
      <c r="AP39" s="356">
        <f t="shared" si="13"/>
        <v>0.37175559890722942</v>
      </c>
      <c r="AQ39" s="356">
        <f t="shared" si="4"/>
        <v>7.7295005961054386</v>
      </c>
      <c r="AR39" s="356">
        <f t="shared" si="14"/>
        <v>6.0488202392858597</v>
      </c>
      <c r="AS39" s="356">
        <f t="shared" si="14"/>
        <v>1.9462599854756633</v>
      </c>
      <c r="AT39" s="356">
        <f t="shared" si="7"/>
        <v>9.062721474131834</v>
      </c>
    </row>
    <row r="40" spans="15:47">
      <c r="O40" s="350">
        <v>35779</v>
      </c>
      <c r="P40" s="351">
        <v>122.4</v>
      </c>
      <c r="Q40" s="351">
        <v>14.9</v>
      </c>
      <c r="R40" s="351">
        <v>16</v>
      </c>
      <c r="S40" s="351"/>
      <c r="T40" s="353" t="str">
        <f t="shared" ca="1" si="0"/>
        <v/>
      </c>
      <c r="U40" s="354">
        <f t="shared" si="3"/>
        <v>36891</v>
      </c>
      <c r="V40" s="348">
        <v>17649</v>
      </c>
      <c r="W40" s="348">
        <v>6106</v>
      </c>
      <c r="X40" s="348">
        <v>7522</v>
      </c>
      <c r="Y40" s="348">
        <v>-64</v>
      </c>
      <c r="Z40" s="348">
        <v>806</v>
      </c>
      <c r="AA40" s="348">
        <v>37448</v>
      </c>
      <c r="AB40" s="344">
        <f t="shared" si="1"/>
        <v>30535</v>
      </c>
      <c r="AC40" s="344">
        <f t="shared" si="2"/>
        <v>6780</v>
      </c>
      <c r="AD40" s="352"/>
      <c r="AE40" s="356">
        <f t="shared" si="8"/>
        <v>113.60000000000001</v>
      </c>
      <c r="AF40" s="356">
        <f t="shared" si="5"/>
        <v>9.0666666666666682</v>
      </c>
      <c r="AG40" s="356">
        <f t="shared" si="5"/>
        <v>14.666666666666666</v>
      </c>
      <c r="AH40" s="356">
        <f t="shared" si="5"/>
        <v>47</v>
      </c>
      <c r="AI40" s="356">
        <f t="shared" si="15"/>
        <v>1.0886784110466621</v>
      </c>
      <c r="AJ40" s="356">
        <f t="shared" si="15"/>
        <v>0.90167212080763015</v>
      </c>
      <c r="AK40" s="356">
        <f t="shared" si="15"/>
        <v>0.25333583830847117</v>
      </c>
      <c r="AL40" s="356">
        <f t="shared" si="15"/>
        <v>1.1124755827213617</v>
      </c>
      <c r="AM40" s="356">
        <f t="shared" si="10"/>
        <v>0.90167212080763015</v>
      </c>
      <c r="AN40" s="356">
        <f t="shared" si="11"/>
        <v>0.18700629023903192</v>
      </c>
      <c r="AO40" s="356">
        <f t="shared" si="12"/>
        <v>0.25333583830847117</v>
      </c>
      <c r="AP40" s="356">
        <f t="shared" si="13"/>
        <v>0.85913974441289054</v>
      </c>
      <c r="AQ40" s="356">
        <f t="shared" si="4"/>
        <v>8.8168197792712277</v>
      </c>
      <c r="AR40" s="356">
        <f t="shared" si="14"/>
        <v>8.9018866578693974</v>
      </c>
      <c r="AS40" s="356">
        <f t="shared" si="14"/>
        <v>5.4596360242650519</v>
      </c>
      <c r="AT40" s="356">
        <f t="shared" si="7"/>
        <v>8.5952905695394861</v>
      </c>
    </row>
    <row r="41" spans="15:47">
      <c r="O41" s="350">
        <v>35810</v>
      </c>
      <c r="P41" s="351">
        <v>122</v>
      </c>
      <c r="Q41" s="351">
        <v>10.3</v>
      </c>
      <c r="R41" s="351">
        <v>21</v>
      </c>
      <c r="S41" s="351"/>
      <c r="T41" s="353">
        <f t="shared" ca="1" si="0"/>
        <v>2001</v>
      </c>
      <c r="U41" s="354">
        <f t="shared" si="3"/>
        <v>36981</v>
      </c>
      <c r="V41" s="348">
        <v>16786</v>
      </c>
      <c r="W41" s="348">
        <v>5402</v>
      </c>
      <c r="X41" s="348">
        <v>8936</v>
      </c>
      <c r="Y41" s="348">
        <v>369</v>
      </c>
      <c r="Z41" s="348">
        <v>1189</v>
      </c>
      <c r="AA41" s="348">
        <v>37122</v>
      </c>
      <c r="AB41" s="344">
        <f t="shared" si="1"/>
        <v>29566</v>
      </c>
      <c r="AC41" s="344">
        <f t="shared" si="2"/>
        <v>7378</v>
      </c>
      <c r="AD41" s="352"/>
      <c r="AE41" s="356">
        <f t="shared" si="8"/>
        <v>106.5</v>
      </c>
      <c r="AF41" s="356">
        <f t="shared" si="5"/>
        <v>7.6000000000000005</v>
      </c>
      <c r="AG41" s="356">
        <f t="shared" si="5"/>
        <v>20</v>
      </c>
      <c r="AH41" s="356">
        <f t="shared" si="5"/>
        <v>40.333333333333336</v>
      </c>
      <c r="AI41" s="356">
        <f t="shared" si="15"/>
        <v>0.78740380328759496</v>
      </c>
      <c r="AJ41" s="356">
        <f t="shared" si="15"/>
        <v>0.79565637496061759</v>
      </c>
      <c r="AK41" s="356">
        <f t="shared" si="15"/>
        <v>0.8359307936845275</v>
      </c>
      <c r="AL41" s="356">
        <f t="shared" si="15"/>
        <v>0.77208352512465916</v>
      </c>
      <c r="AM41" s="356">
        <f t="shared" si="10"/>
        <v>0.78740380328759496</v>
      </c>
      <c r="AN41" s="356">
        <f t="shared" si="11"/>
        <v>8.252571673022624E-3</v>
      </c>
      <c r="AO41" s="356">
        <f t="shared" si="12"/>
        <v>0.77208352512465916</v>
      </c>
      <c r="AP41" s="356">
        <f t="shared" si="13"/>
        <v>6.3847268559868331E-2</v>
      </c>
      <c r="AQ41" s="356">
        <f t="shared" si="4"/>
        <v>5.1688490696071767</v>
      </c>
      <c r="AR41" s="356">
        <f t="shared" si="14"/>
        <v>5.131031540020615</v>
      </c>
      <c r="AS41" s="356">
        <f t="shared" si="14"/>
        <v>1.5134837644468888</v>
      </c>
      <c r="AT41" s="356">
        <f t="shared" si="7"/>
        <v>7.5937626804243337</v>
      </c>
    </row>
    <row r="42" spans="15:47">
      <c r="O42" s="350">
        <v>35841</v>
      </c>
      <c r="P42" s="351">
        <v>122.6</v>
      </c>
      <c r="Q42" s="351">
        <v>11.8</v>
      </c>
      <c r="R42" s="351">
        <v>25</v>
      </c>
      <c r="S42" s="351">
        <v>46</v>
      </c>
      <c r="T42" s="353" t="str">
        <f t="shared" ca="1" si="0"/>
        <v/>
      </c>
      <c r="U42" s="354">
        <f t="shared" si="3"/>
        <v>37072</v>
      </c>
      <c r="V42" s="348">
        <v>17027</v>
      </c>
      <c r="W42" s="348">
        <v>5661</v>
      </c>
      <c r="X42" s="348">
        <v>8606</v>
      </c>
      <c r="Y42" s="348">
        <v>370</v>
      </c>
      <c r="Z42" s="348">
        <v>1308</v>
      </c>
      <c r="AA42" s="348">
        <v>37925</v>
      </c>
      <c r="AB42" s="344">
        <f t="shared" si="1"/>
        <v>29616</v>
      </c>
      <c r="AC42" s="344">
        <f t="shared" si="2"/>
        <v>6928</v>
      </c>
      <c r="AD42" s="352"/>
      <c r="AE42" s="356">
        <f t="shared" si="8"/>
        <v>103</v>
      </c>
      <c r="AF42" s="356">
        <f t="shared" si="5"/>
        <v>6.5333333333333323</v>
      </c>
      <c r="AG42" s="356">
        <f t="shared" si="5"/>
        <v>3.6666666666666665</v>
      </c>
      <c r="AH42" s="356">
        <f t="shared" si="5"/>
        <v>33</v>
      </c>
      <c r="AI42" s="356">
        <f t="shared" si="15"/>
        <v>0.63888815157537904</v>
      </c>
      <c r="AJ42" s="356">
        <f t="shared" si="15"/>
        <v>0.71855401434460842</v>
      </c>
      <c r="AK42" s="356">
        <f t="shared" si="15"/>
        <v>-0.94826625715464485</v>
      </c>
      <c r="AL42" s="356">
        <f t="shared" si="15"/>
        <v>0.39765226176828605</v>
      </c>
      <c r="AM42" s="356">
        <f t="shared" si="10"/>
        <v>0.63888815157537904</v>
      </c>
      <c r="AN42" s="356">
        <f t="shared" si="11"/>
        <v>7.9665862769229379E-2</v>
      </c>
      <c r="AO42" s="356">
        <f t="shared" si="12"/>
        <v>-0.94826625715464485</v>
      </c>
      <c r="AP42" s="356">
        <f t="shared" si="13"/>
        <v>1.345918518922931</v>
      </c>
      <c r="AQ42" s="356">
        <f t="shared" si="4"/>
        <v>4.4729414652104396</v>
      </c>
      <c r="AR42" s="356">
        <f t="shared" si="14"/>
        <v>3.220409870347126</v>
      </c>
      <c r="AS42" s="356">
        <f t="shared" si="14"/>
        <v>-4.2035398230088532</v>
      </c>
      <c r="AT42" s="356">
        <f t="shared" si="7"/>
        <v>6.3456900902921802</v>
      </c>
    </row>
    <row r="43" spans="15:47">
      <c r="O43" s="350">
        <v>35869</v>
      </c>
      <c r="P43" s="351">
        <v>122.3</v>
      </c>
      <c r="Q43" s="351">
        <v>12.3</v>
      </c>
      <c r="R43" s="351">
        <v>17</v>
      </c>
      <c r="S43" s="351">
        <v>45</v>
      </c>
      <c r="T43" s="353" t="str">
        <f t="shared" ca="1" si="0"/>
        <v/>
      </c>
      <c r="U43" s="354">
        <f t="shared" si="3"/>
        <v>37164</v>
      </c>
      <c r="V43" s="348">
        <v>16924</v>
      </c>
      <c r="W43" s="348">
        <v>5937</v>
      </c>
      <c r="X43" s="348">
        <v>7944</v>
      </c>
      <c r="Y43" s="348">
        <v>35</v>
      </c>
      <c r="Z43" s="348">
        <v>1213</v>
      </c>
      <c r="AA43" s="348">
        <v>37996</v>
      </c>
      <c r="AB43" s="344">
        <f t="shared" si="1"/>
        <v>29557</v>
      </c>
      <c r="AC43" s="344">
        <f t="shared" si="2"/>
        <v>6696</v>
      </c>
      <c r="AD43" s="352"/>
      <c r="AE43" s="356">
        <f t="shared" si="8"/>
        <v>88</v>
      </c>
      <c r="AF43" s="356">
        <f t="shared" si="5"/>
        <v>1.5999999999999999</v>
      </c>
      <c r="AG43" s="356">
        <f t="shared" si="5"/>
        <v>2.6666666666666665</v>
      </c>
      <c r="AH43" s="356">
        <f t="shared" si="5"/>
        <v>28</v>
      </c>
      <c r="AI43" s="356">
        <f t="shared" si="15"/>
        <v>2.3925013801676599E-3</v>
      </c>
      <c r="AJ43" s="356">
        <f t="shared" si="15"/>
        <v>0.36195559649556658</v>
      </c>
      <c r="AK43" s="356">
        <f t="shared" si="15"/>
        <v>-1.0575028112876554</v>
      </c>
      <c r="AL43" s="356">
        <f t="shared" si="15"/>
        <v>0.14235821857075909</v>
      </c>
      <c r="AM43" s="356">
        <f t="shared" si="10"/>
        <v>2.3925013801676599E-3</v>
      </c>
      <c r="AN43" s="356">
        <f t="shared" si="11"/>
        <v>0.35956309511539891</v>
      </c>
      <c r="AO43" s="356">
        <f t="shared" si="12"/>
        <v>-1.0575028112876554</v>
      </c>
      <c r="AP43" s="356">
        <f t="shared" si="13"/>
        <v>1.1998610298584145</v>
      </c>
      <c r="AQ43" s="356">
        <f t="shared" si="4"/>
        <v>4.0516446357208764</v>
      </c>
      <c r="AR43" s="356">
        <f t="shared" si="14"/>
        <v>3.2378623821166457</v>
      </c>
      <c r="AS43" s="356">
        <f t="shared" si="14"/>
        <v>-4.6017951275110391</v>
      </c>
      <c r="AT43" s="356">
        <f t="shared" si="7"/>
        <v>2.8781848211626482</v>
      </c>
    </row>
    <row r="44" spans="15:47">
      <c r="O44" s="350">
        <v>35900</v>
      </c>
      <c r="P44" s="351">
        <v>122.3</v>
      </c>
      <c r="Q44" s="351">
        <v>13.1</v>
      </c>
      <c r="R44" s="351">
        <v>16</v>
      </c>
      <c r="S44" s="351">
        <v>51</v>
      </c>
      <c r="T44" s="353" t="str">
        <f t="shared" ca="1" si="0"/>
        <v/>
      </c>
      <c r="U44" s="354">
        <f t="shared" si="3"/>
        <v>37256</v>
      </c>
      <c r="V44" s="348">
        <v>18619</v>
      </c>
      <c r="W44" s="348">
        <v>6676</v>
      </c>
      <c r="X44" s="348">
        <v>8201</v>
      </c>
      <c r="Y44" s="348">
        <v>117</v>
      </c>
      <c r="Z44" s="348">
        <v>1418</v>
      </c>
      <c r="AA44" s="348">
        <v>39132</v>
      </c>
      <c r="AB44" s="344">
        <f t="shared" si="1"/>
        <v>31961</v>
      </c>
      <c r="AC44" s="344">
        <f t="shared" si="2"/>
        <v>6666</v>
      </c>
      <c r="AD44" s="352"/>
      <c r="AE44" s="356">
        <f t="shared" si="8"/>
        <v>81.133333333333326</v>
      </c>
      <c r="AF44" s="356">
        <f t="shared" si="5"/>
        <v>-0.53333333333333333</v>
      </c>
      <c r="AG44" s="356">
        <f t="shared" si="5"/>
        <v>-5.666666666666667</v>
      </c>
      <c r="AH44" s="356">
        <f t="shared" si="5"/>
        <v>14</v>
      </c>
      <c r="AI44" s="356">
        <f t="shared" si="15"/>
        <v>-0.28898106293141829</v>
      </c>
      <c r="AJ44" s="356">
        <f t="shared" si="15"/>
        <v>0.20775087526354841</v>
      </c>
      <c r="AK44" s="356">
        <f t="shared" si="15"/>
        <v>-1.9678074290627432</v>
      </c>
      <c r="AL44" s="356">
        <f t="shared" si="15"/>
        <v>-0.57246510238231652</v>
      </c>
      <c r="AM44" s="356">
        <f t="shared" si="10"/>
        <v>-0.28898106293141829</v>
      </c>
      <c r="AN44" s="356">
        <f t="shared" si="11"/>
        <v>0.49673193819496669</v>
      </c>
      <c r="AO44" s="356">
        <f t="shared" si="12"/>
        <v>-1.9678074290627432</v>
      </c>
      <c r="AP44" s="356">
        <f t="shared" si="13"/>
        <v>1.3953423266804266</v>
      </c>
      <c r="AQ44" s="356">
        <f t="shared" si="4"/>
        <v>5.4960620998356831</v>
      </c>
      <c r="AR44" s="356">
        <f t="shared" si="14"/>
        <v>4.6700507614213222</v>
      </c>
      <c r="AS44" s="356">
        <f t="shared" si="14"/>
        <v>-1.6814159292035384</v>
      </c>
      <c r="AT44" s="356">
        <f t="shared" si="7"/>
        <v>4.4969023712881864</v>
      </c>
    </row>
    <row r="45" spans="15:47">
      <c r="O45" s="350">
        <v>35930</v>
      </c>
      <c r="P45" s="351">
        <v>118.7</v>
      </c>
      <c r="Q45" s="351">
        <v>10.199999999999999</v>
      </c>
      <c r="R45" s="351">
        <v>20</v>
      </c>
      <c r="S45" s="351">
        <v>49</v>
      </c>
      <c r="T45" s="353" t="str">
        <f>" "</f>
        <v xml:space="preserve"> </v>
      </c>
      <c r="U45" s="354">
        <f t="shared" si="3"/>
        <v>37346</v>
      </c>
      <c r="V45" s="348">
        <v>17594</v>
      </c>
      <c r="W45" s="348">
        <v>5971</v>
      </c>
      <c r="X45" s="348">
        <v>8904</v>
      </c>
      <c r="Y45" s="348">
        <v>437</v>
      </c>
      <c r="Z45" s="348">
        <v>1366</v>
      </c>
      <c r="AA45" s="348">
        <v>39135</v>
      </c>
      <c r="AB45" s="344">
        <f t="shared" si="1"/>
        <v>30666</v>
      </c>
      <c r="AC45" s="344">
        <f t="shared" si="2"/>
        <v>7101</v>
      </c>
      <c r="AD45" s="352"/>
      <c r="AE45" s="356">
        <f t="shared" si="8"/>
        <v>87.59999999999998</v>
      </c>
      <c r="AF45" s="356">
        <f t="shared" si="5"/>
        <v>2.7333333333333329</v>
      </c>
      <c r="AG45" s="356">
        <f t="shared" si="5"/>
        <v>4</v>
      </c>
      <c r="AH45" s="356">
        <f t="shared" si="5"/>
        <v>16.666666666666668</v>
      </c>
      <c r="AI45" s="356">
        <f t="shared" si="15"/>
        <v>-1.4580715958372154E-2</v>
      </c>
      <c r="AJ45" s="356">
        <f t="shared" si="15"/>
        <v>0.44387685465007615</v>
      </c>
      <c r="AK45" s="356">
        <f t="shared" si="15"/>
        <v>-0.91185407244364136</v>
      </c>
      <c r="AL45" s="356">
        <f t="shared" si="15"/>
        <v>-0.43630827934363536</v>
      </c>
      <c r="AM45" s="356">
        <f t="shared" si="10"/>
        <v>-1.4580715958372154E-2</v>
      </c>
      <c r="AN45" s="356">
        <f t="shared" si="11"/>
        <v>0.45845757060844827</v>
      </c>
      <c r="AO45" s="356">
        <f t="shared" si="12"/>
        <v>-0.91185407244364136</v>
      </c>
      <c r="AP45" s="356">
        <f t="shared" si="13"/>
        <v>0.475545793100006</v>
      </c>
      <c r="AQ45" s="356">
        <f t="shared" si="4"/>
        <v>4.8135350887644535</v>
      </c>
      <c r="AR45" s="356">
        <f t="shared" si="14"/>
        <v>3.7204897517418658</v>
      </c>
      <c r="AS45" s="356">
        <f t="shared" si="14"/>
        <v>-3.7544049878015784</v>
      </c>
      <c r="AT45" s="356">
        <f t="shared" si="7"/>
        <v>5.4226604170033852</v>
      </c>
    </row>
    <row r="46" spans="15:47">
      <c r="O46" s="350">
        <v>35961</v>
      </c>
      <c r="P46" s="351">
        <v>120.4</v>
      </c>
      <c r="Q46" s="351">
        <v>11.1</v>
      </c>
      <c r="R46" s="351">
        <v>19</v>
      </c>
      <c r="S46" s="351">
        <v>46</v>
      </c>
      <c r="T46" s="353" t="str">
        <f t="shared" ca="1" si="0"/>
        <v/>
      </c>
      <c r="U46" s="354">
        <f t="shared" si="3"/>
        <v>37437</v>
      </c>
      <c r="V46" s="348">
        <v>17536</v>
      </c>
      <c r="W46" s="348">
        <v>6115</v>
      </c>
      <c r="X46" s="348">
        <v>8707</v>
      </c>
      <c r="Y46" s="348">
        <v>215</v>
      </c>
      <c r="Z46" s="348">
        <v>1534</v>
      </c>
      <c r="AA46" s="348">
        <v>39891</v>
      </c>
      <c r="AB46" s="344">
        <f t="shared" si="1"/>
        <v>30609</v>
      </c>
      <c r="AC46" s="344">
        <f t="shared" si="2"/>
        <v>6958</v>
      </c>
      <c r="AD46" s="352"/>
      <c r="AE46" s="356">
        <f t="shared" si="8"/>
        <v>91.033333333333346</v>
      </c>
      <c r="AF46" s="356">
        <f t="shared" si="5"/>
        <v>3.8666666666666667</v>
      </c>
      <c r="AG46" s="356">
        <f t="shared" si="5"/>
        <v>4</v>
      </c>
      <c r="AH46" s="356">
        <f t="shared" si="5"/>
        <v>23.666666666666668</v>
      </c>
      <c r="AI46" s="356">
        <f t="shared" si="15"/>
        <v>0.13110606619742204</v>
      </c>
      <c r="AJ46" s="356">
        <f t="shared" si="15"/>
        <v>0.52579811280458577</v>
      </c>
      <c r="AK46" s="356">
        <f t="shared" si="15"/>
        <v>-0.91185407244364136</v>
      </c>
      <c r="AL46" s="356">
        <f t="shared" si="15"/>
        <v>-7.889661886709759E-2</v>
      </c>
      <c r="AM46" s="356">
        <f t="shared" si="10"/>
        <v>0.13110606619742204</v>
      </c>
      <c r="AN46" s="356">
        <f t="shared" si="11"/>
        <v>0.39469204660716373</v>
      </c>
      <c r="AO46" s="356">
        <f t="shared" si="12"/>
        <v>-0.91185407244364136</v>
      </c>
      <c r="AP46" s="356">
        <f t="shared" si="13"/>
        <v>0.83295745357654383</v>
      </c>
      <c r="AQ46" s="356">
        <f t="shared" si="4"/>
        <v>2.9893698243965474</v>
      </c>
      <c r="AR46" s="356">
        <f t="shared" si="14"/>
        <v>3.3529173419773173</v>
      </c>
      <c r="AS46" s="356">
        <f t="shared" si="14"/>
        <v>0.43302540415703561</v>
      </c>
      <c r="AT46" s="356">
        <f t="shared" si="7"/>
        <v>5.1839156229400061</v>
      </c>
    </row>
    <row r="47" spans="15:47">
      <c r="O47" s="350">
        <v>35991</v>
      </c>
      <c r="P47" s="351">
        <v>119</v>
      </c>
      <c r="Q47" s="351">
        <v>11.3</v>
      </c>
      <c r="R47" s="351">
        <v>16</v>
      </c>
      <c r="S47" s="351">
        <v>53</v>
      </c>
      <c r="T47" s="353" t="str">
        <f t="shared" ca="1" si="0"/>
        <v/>
      </c>
      <c r="U47" s="354">
        <f t="shared" si="3"/>
        <v>37529</v>
      </c>
      <c r="V47" s="348">
        <v>17892</v>
      </c>
      <c r="W47" s="348">
        <v>6301</v>
      </c>
      <c r="X47" s="348">
        <v>9060</v>
      </c>
      <c r="Y47" s="348">
        <v>571</v>
      </c>
      <c r="Z47" s="348">
        <v>1595</v>
      </c>
      <c r="AA47" s="348">
        <v>40400</v>
      </c>
      <c r="AB47" s="344">
        <f t="shared" si="1"/>
        <v>31087</v>
      </c>
      <c r="AC47" s="344">
        <f t="shared" si="2"/>
        <v>6894</v>
      </c>
      <c r="AD47" s="352"/>
      <c r="AE47" s="356">
        <f t="shared" si="8"/>
        <v>73.966666666666654</v>
      </c>
      <c r="AF47" s="356">
        <f t="shared" si="5"/>
        <v>-1.9000000000000001</v>
      </c>
      <c r="AG47" s="356">
        <f t="shared" si="5"/>
        <v>6.666666666666667</v>
      </c>
      <c r="AH47" s="356">
        <f t="shared" si="5"/>
        <v>12.666666666666666</v>
      </c>
      <c r="AI47" s="356">
        <f t="shared" si="15"/>
        <v>-0.59308454024690838</v>
      </c>
      <c r="AJ47" s="356">
        <f t="shared" si="15"/>
        <v>0.10896347572428677</v>
      </c>
      <c r="AK47" s="356">
        <f t="shared" si="15"/>
        <v>-0.6205565947556132</v>
      </c>
      <c r="AL47" s="356">
        <f t="shared" si="15"/>
        <v>-0.64054351390165709</v>
      </c>
      <c r="AM47" s="356">
        <f t="shared" si="10"/>
        <v>-0.59308454024690838</v>
      </c>
      <c r="AN47" s="356">
        <f t="shared" si="11"/>
        <v>0.70204801597119515</v>
      </c>
      <c r="AO47" s="356">
        <f t="shared" si="12"/>
        <v>-0.64054351390165709</v>
      </c>
      <c r="AP47" s="356">
        <f t="shared" si="13"/>
        <v>1.9986919146043891E-2</v>
      </c>
      <c r="AQ47" s="356">
        <f t="shared" si="4"/>
        <v>5.7196880170172619</v>
      </c>
      <c r="AR47" s="356">
        <f t="shared" si="14"/>
        <v>5.1764387454748402</v>
      </c>
      <c r="AS47" s="356">
        <f t="shared" si="14"/>
        <v>2.9569892473118244</v>
      </c>
      <c r="AT47" s="356">
        <f t="shared" si="7"/>
        <v>6.3269817875565906</v>
      </c>
    </row>
    <row r="48" spans="15:47">
      <c r="O48" s="350">
        <v>36022</v>
      </c>
      <c r="P48" s="351">
        <v>120.3</v>
      </c>
      <c r="Q48" s="351">
        <v>10.6</v>
      </c>
      <c r="R48" s="351">
        <v>13</v>
      </c>
      <c r="S48" s="351">
        <v>50</v>
      </c>
      <c r="T48" s="353" t="str">
        <f t="shared" ca="1" si="0"/>
        <v/>
      </c>
      <c r="U48" s="354">
        <f t="shared" si="3"/>
        <v>37621</v>
      </c>
      <c r="V48" s="348">
        <v>19142</v>
      </c>
      <c r="W48" s="348">
        <v>6709</v>
      </c>
      <c r="X48" s="348">
        <v>8897</v>
      </c>
      <c r="Y48" s="348">
        <v>272</v>
      </c>
      <c r="Z48" s="348">
        <v>1717</v>
      </c>
      <c r="AA48" s="348">
        <v>41757</v>
      </c>
      <c r="AB48" s="344">
        <f t="shared" si="1"/>
        <v>32759</v>
      </c>
      <c r="AC48" s="344">
        <f t="shared" si="2"/>
        <v>6908</v>
      </c>
      <c r="AD48" s="352"/>
      <c r="AE48" s="356">
        <f t="shared" si="8"/>
        <v>65.399999999999991</v>
      </c>
      <c r="AF48" s="356">
        <f t="shared" si="5"/>
        <v>-7.0666666666666664</v>
      </c>
      <c r="AG48" s="356">
        <f t="shared" si="5"/>
        <v>9</v>
      </c>
      <c r="AH48" s="356">
        <f t="shared" si="5"/>
        <v>12</v>
      </c>
      <c r="AI48" s="356">
        <f t="shared" si="15"/>
        <v>-0.95659427824728449</v>
      </c>
      <c r="AJ48" s="356">
        <f t="shared" si="15"/>
        <v>-0.26450108350950713</v>
      </c>
      <c r="AK48" s="356">
        <f t="shared" si="15"/>
        <v>-0.36567130177858853</v>
      </c>
      <c r="AL48" s="356">
        <f t="shared" si="15"/>
        <v>-0.67458271966132732</v>
      </c>
      <c r="AM48" s="356">
        <f t="shared" si="10"/>
        <v>-0.95659427824728449</v>
      </c>
      <c r="AN48" s="356">
        <f t="shared" si="11"/>
        <v>0.69209319473777731</v>
      </c>
      <c r="AO48" s="356">
        <f t="shared" si="12"/>
        <v>-0.67458271966132732</v>
      </c>
      <c r="AP48" s="356">
        <f t="shared" si="13"/>
        <v>0.30891141788273879</v>
      </c>
      <c r="AQ48" s="356">
        <f t="shared" si="4"/>
        <v>2.8089585906869274</v>
      </c>
      <c r="AR48" s="356">
        <f t="shared" si="14"/>
        <v>2.4967929664278472</v>
      </c>
      <c r="AS48" s="356">
        <f t="shared" si="14"/>
        <v>3.6303630363036348</v>
      </c>
      <c r="AT48" s="356">
        <f t="shared" si="7"/>
        <v>6.7080650107329092</v>
      </c>
    </row>
    <row r="49" spans="15:46">
      <c r="O49" s="350">
        <v>36053</v>
      </c>
      <c r="P49" s="351">
        <v>119.5</v>
      </c>
      <c r="Q49" s="351">
        <v>11.8</v>
      </c>
      <c r="R49" s="351">
        <v>20</v>
      </c>
      <c r="S49" s="351">
        <v>56</v>
      </c>
      <c r="T49" s="353">
        <f t="shared" ca="1" si="0"/>
        <v>2003</v>
      </c>
      <c r="U49" s="354">
        <f t="shared" si="3"/>
        <v>37711</v>
      </c>
      <c r="V49" s="348">
        <v>18146</v>
      </c>
      <c r="W49" s="348">
        <v>6237</v>
      </c>
      <c r="X49" s="348">
        <v>9195</v>
      </c>
      <c r="Y49" s="348">
        <v>398</v>
      </c>
      <c r="Z49" s="348">
        <v>1307</v>
      </c>
      <c r="AA49" s="348">
        <v>39975</v>
      </c>
      <c r="AB49" s="344">
        <f t="shared" si="1"/>
        <v>31873</v>
      </c>
      <c r="AC49" s="344">
        <f t="shared" si="2"/>
        <v>7490</v>
      </c>
      <c r="AD49" s="352"/>
      <c r="AE49" s="356">
        <f t="shared" si="8"/>
        <v>63.199999999999996</v>
      </c>
      <c r="AF49" s="356">
        <f t="shared" si="5"/>
        <v>-10.266666666666666</v>
      </c>
      <c r="AG49" s="356">
        <f t="shared" si="5"/>
        <v>-0.66666666666666663</v>
      </c>
      <c r="AH49" s="356">
        <f t="shared" si="5"/>
        <v>6.666666666666667</v>
      </c>
      <c r="AI49" s="356">
        <f t="shared" si="15"/>
        <v>-1.0499469736092486</v>
      </c>
      <c r="AJ49" s="356">
        <f t="shared" si="15"/>
        <v>-0.49580816535753436</v>
      </c>
      <c r="AK49" s="356">
        <f t="shared" si="15"/>
        <v>-1.4216246583976906</v>
      </c>
      <c r="AL49" s="356">
        <f t="shared" si="15"/>
        <v>-0.94689636573868941</v>
      </c>
      <c r="AM49" s="356">
        <f t="shared" si="10"/>
        <v>-1.0499469736092486</v>
      </c>
      <c r="AN49" s="356">
        <f t="shared" si="11"/>
        <v>0.55413880825171424</v>
      </c>
      <c r="AO49" s="356">
        <f t="shared" si="12"/>
        <v>-1.4216246583976906</v>
      </c>
      <c r="AP49" s="356">
        <f t="shared" si="13"/>
        <v>0.47472829265900118</v>
      </c>
      <c r="AQ49" s="356">
        <f t="shared" si="4"/>
        <v>3.1374332158690521</v>
      </c>
      <c r="AR49" s="356">
        <f t="shared" si="14"/>
        <v>3.9359551294593444</v>
      </c>
      <c r="AS49" s="356">
        <f t="shared" si="14"/>
        <v>5.4781016758202981</v>
      </c>
      <c r="AT49" s="356">
        <f t="shared" si="7"/>
        <v>2.1464162514373157</v>
      </c>
    </row>
    <row r="50" spans="15:46">
      <c r="O50" s="350">
        <v>36083</v>
      </c>
      <c r="P50" s="351">
        <v>115.2</v>
      </c>
      <c r="Q50" s="351">
        <v>9.4</v>
      </c>
      <c r="R50" s="351">
        <v>12</v>
      </c>
      <c r="S50" s="351">
        <v>49</v>
      </c>
      <c r="T50" s="353" t="str">
        <f t="shared" ca="1" si="0"/>
        <v/>
      </c>
      <c r="U50" s="354">
        <f t="shared" si="3"/>
        <v>37802</v>
      </c>
      <c r="V50" s="348">
        <v>18155</v>
      </c>
      <c r="W50" s="348">
        <v>6221</v>
      </c>
      <c r="X50" s="348">
        <v>8774</v>
      </c>
      <c r="Y50" s="348">
        <v>186</v>
      </c>
      <c r="Z50" s="348">
        <v>1277</v>
      </c>
      <c r="AA50" s="348">
        <v>40995</v>
      </c>
      <c r="AB50" s="344">
        <f t="shared" si="1"/>
        <v>31687</v>
      </c>
      <c r="AC50" s="344">
        <f t="shared" si="2"/>
        <v>7311</v>
      </c>
      <c r="AD50" s="352"/>
      <c r="AE50" s="356">
        <f t="shared" si="8"/>
        <v>66.899999999999991</v>
      </c>
      <c r="AF50" s="356">
        <f t="shared" si="5"/>
        <v>-9.1</v>
      </c>
      <c r="AG50" s="356">
        <f t="shared" si="5"/>
        <v>1.3333333333333333</v>
      </c>
      <c r="AH50" s="356">
        <f t="shared" si="5"/>
        <v>4.333333333333333</v>
      </c>
      <c r="AI50" s="356">
        <f t="shared" si="15"/>
        <v>-0.89294471322776336</v>
      </c>
      <c r="AJ50" s="356">
        <f t="shared" si="15"/>
        <v>-0.41147745843377448</v>
      </c>
      <c r="AK50" s="356">
        <f t="shared" si="15"/>
        <v>-1.2031515501316694</v>
      </c>
      <c r="AL50" s="356">
        <f t="shared" si="15"/>
        <v>-1.0660335858975354</v>
      </c>
      <c r="AM50" s="356">
        <f t="shared" si="10"/>
        <v>-0.89294471322776336</v>
      </c>
      <c r="AN50" s="356">
        <f t="shared" si="11"/>
        <v>0.48146725479398889</v>
      </c>
      <c r="AO50" s="356">
        <f t="shared" si="12"/>
        <v>-1.2031515501316694</v>
      </c>
      <c r="AP50" s="356">
        <f t="shared" si="13"/>
        <v>0.13711796423413403</v>
      </c>
      <c r="AQ50" s="356">
        <f t="shared" si="4"/>
        <v>3.5298813868613195</v>
      </c>
      <c r="AR50" s="356">
        <f t="shared" si="14"/>
        <v>3.5218399817047157</v>
      </c>
      <c r="AS50" s="356">
        <f t="shared" si="14"/>
        <v>5.0732969244035644</v>
      </c>
      <c r="AT50" s="356">
        <f t="shared" si="7"/>
        <v>2.7675415507257384</v>
      </c>
    </row>
    <row r="51" spans="15:46">
      <c r="O51" s="350">
        <v>36114</v>
      </c>
      <c r="P51" s="351">
        <v>117.4</v>
      </c>
      <c r="Q51" s="351">
        <v>10.3</v>
      </c>
      <c r="R51" s="351">
        <v>8</v>
      </c>
      <c r="S51" s="351">
        <v>49</v>
      </c>
      <c r="T51" s="353" t="str">
        <f t="shared" ca="1" si="0"/>
        <v/>
      </c>
      <c r="U51" s="354">
        <f t="shared" si="3"/>
        <v>37894</v>
      </c>
      <c r="V51" s="348">
        <v>18266</v>
      </c>
      <c r="W51" s="348">
        <v>6497</v>
      </c>
      <c r="X51" s="348">
        <v>9400</v>
      </c>
      <c r="Y51" s="348">
        <v>245</v>
      </c>
      <c r="Z51" s="348">
        <v>1404</v>
      </c>
      <c r="AA51" s="348">
        <v>40776</v>
      </c>
      <c r="AB51" s="344">
        <f t="shared" si="1"/>
        <v>32514</v>
      </c>
      <c r="AC51" s="344">
        <f t="shared" si="2"/>
        <v>7751</v>
      </c>
      <c r="AD51" s="352"/>
      <c r="AE51" s="356">
        <f t="shared" si="8"/>
        <v>63.966666666666669</v>
      </c>
      <c r="AF51" s="356">
        <f t="shared" si="5"/>
        <v>-8.3666666666666671</v>
      </c>
      <c r="AG51" s="356">
        <f t="shared" si="5"/>
        <v>4.333333333333333</v>
      </c>
      <c r="AH51" s="356">
        <f t="shared" si="5"/>
        <v>5</v>
      </c>
      <c r="AI51" s="356">
        <f t="shared" si="15"/>
        <v>-1.0174149737103819</v>
      </c>
      <c r="AJ51" s="356">
        <f t="shared" si="15"/>
        <v>-0.35846958551026831</v>
      </c>
      <c r="AK51" s="356">
        <f t="shared" si="15"/>
        <v>-0.87544188773263776</v>
      </c>
      <c r="AL51" s="356">
        <f t="shared" si="15"/>
        <v>-1.031994380137865</v>
      </c>
      <c r="AM51" s="356">
        <f t="shared" si="10"/>
        <v>-1.0174149737103819</v>
      </c>
      <c r="AN51" s="356">
        <f t="shared" si="11"/>
        <v>0.65894538820011361</v>
      </c>
      <c r="AO51" s="356">
        <f t="shared" si="12"/>
        <v>-1.031994380137865</v>
      </c>
      <c r="AP51" s="356">
        <f t="shared" si="13"/>
        <v>0.15655249240522728</v>
      </c>
      <c r="AQ51" s="356">
        <f t="shared" si="4"/>
        <v>2.0903196959534966</v>
      </c>
      <c r="AR51" s="356">
        <f t="shared" si="14"/>
        <v>4.5903432302891929</v>
      </c>
      <c r="AS51" s="356">
        <f t="shared" si="14"/>
        <v>12.431099506817532</v>
      </c>
      <c r="AT51" s="356">
        <f t="shared" si="7"/>
        <v>0.93069306930692619</v>
      </c>
    </row>
    <row r="52" spans="15:46">
      <c r="O52" s="350">
        <v>36144</v>
      </c>
      <c r="P52" s="351">
        <v>119.2</v>
      </c>
      <c r="Q52" s="351">
        <v>12.7</v>
      </c>
      <c r="R52" s="351">
        <v>7</v>
      </c>
      <c r="S52" s="351">
        <v>48</v>
      </c>
      <c r="T52" s="353" t="str">
        <f t="shared" ca="1" si="0"/>
        <v/>
      </c>
      <c r="U52" s="354">
        <f t="shared" si="3"/>
        <v>37986</v>
      </c>
      <c r="V52" s="348">
        <v>19698</v>
      </c>
      <c r="W52" s="348">
        <v>6845</v>
      </c>
      <c r="X52" s="348">
        <v>11002</v>
      </c>
      <c r="Y52" s="348">
        <v>927</v>
      </c>
      <c r="Z52" s="348">
        <v>2125</v>
      </c>
      <c r="AA52" s="348">
        <v>44305</v>
      </c>
      <c r="AB52" s="344">
        <f t="shared" si="1"/>
        <v>34493</v>
      </c>
      <c r="AC52" s="344">
        <f t="shared" si="2"/>
        <v>7950</v>
      </c>
      <c r="AD52" s="352"/>
      <c r="AE52" s="356">
        <f t="shared" si="8"/>
        <v>75.300000000000011</v>
      </c>
      <c r="AF52" s="356">
        <f t="shared" si="5"/>
        <v>-3.8666666666666667</v>
      </c>
      <c r="AG52" s="356">
        <f t="shared" si="5"/>
        <v>11.666666666666666</v>
      </c>
      <c r="AH52" s="356">
        <f t="shared" si="5"/>
        <v>9.3333333333333339</v>
      </c>
      <c r="AI52" s="356">
        <f t="shared" si="15"/>
        <v>-0.5365071491184441</v>
      </c>
      <c r="AJ52" s="356">
        <f t="shared" si="15"/>
        <v>-3.3194001661479948E-2</v>
      </c>
      <c r="AK52" s="356">
        <f t="shared" si="15"/>
        <v>-7.4373824090560481E-2</v>
      </c>
      <c r="AL52" s="356">
        <f t="shared" si="15"/>
        <v>-0.81073954270000836</v>
      </c>
      <c r="AM52" s="356">
        <f t="shared" si="10"/>
        <v>-0.5365071491184441</v>
      </c>
      <c r="AN52" s="356">
        <f t="shared" si="11"/>
        <v>0.5033131474569642</v>
      </c>
      <c r="AO52" s="356">
        <f t="shared" si="12"/>
        <v>-0.81073954270000836</v>
      </c>
      <c r="AP52" s="356">
        <f t="shared" si="13"/>
        <v>0.73636571860944788</v>
      </c>
      <c r="AQ52" s="356">
        <f t="shared" si="4"/>
        <v>2.9046076690001144</v>
      </c>
      <c r="AR52" s="356">
        <f t="shared" si="14"/>
        <v>5.2932018681888877</v>
      </c>
      <c r="AS52" s="356">
        <f t="shared" si="14"/>
        <v>15.083960625361897</v>
      </c>
      <c r="AT52" s="356">
        <f t="shared" si="7"/>
        <v>6.1019709270301945</v>
      </c>
    </row>
    <row r="53" spans="15:46">
      <c r="O53" s="350">
        <v>36175</v>
      </c>
      <c r="P53" s="351">
        <v>125.8</v>
      </c>
      <c r="Q53" s="351">
        <v>10.9</v>
      </c>
      <c r="R53" s="351">
        <v>0</v>
      </c>
      <c r="S53" s="351">
        <v>47</v>
      </c>
      <c r="T53" s="353" t="str">
        <f>" "</f>
        <v xml:space="preserve"> </v>
      </c>
      <c r="U53" s="354">
        <f t="shared" si="3"/>
        <v>38077</v>
      </c>
      <c r="V53" s="348">
        <v>18807</v>
      </c>
      <c r="W53" s="348">
        <v>5796</v>
      </c>
      <c r="X53" s="348">
        <v>10354</v>
      </c>
      <c r="Y53" s="348">
        <v>687</v>
      </c>
      <c r="Z53" s="348">
        <v>1414</v>
      </c>
      <c r="AA53" s="348">
        <v>43023</v>
      </c>
      <c r="AB53" s="344">
        <f t="shared" si="1"/>
        <v>32856</v>
      </c>
      <c r="AC53" s="344">
        <f t="shared" si="2"/>
        <v>8253</v>
      </c>
      <c r="AD53" s="352"/>
      <c r="AE53" s="356">
        <f t="shared" si="8"/>
        <v>86.133333333333326</v>
      </c>
      <c r="AF53" s="356">
        <f t="shared" si="5"/>
        <v>-1.3333333333333333</v>
      </c>
      <c r="AG53" s="356">
        <f t="shared" si="5"/>
        <v>7.333333333333333</v>
      </c>
      <c r="AH53" s="356">
        <f t="shared" si="5"/>
        <v>10.666666666666666</v>
      </c>
      <c r="AI53" s="356">
        <f t="shared" si="15"/>
        <v>-7.6815846199681181E-2</v>
      </c>
      <c r="AJ53" s="356">
        <f t="shared" si="15"/>
        <v>0.14992410480154159</v>
      </c>
      <c r="AK53" s="356">
        <f t="shared" si="15"/>
        <v>-0.54773222533360622</v>
      </c>
      <c r="AL53" s="356">
        <f t="shared" si="15"/>
        <v>-0.7426611311806679</v>
      </c>
      <c r="AM53" s="356">
        <f t="shared" si="10"/>
        <v>-7.6815846199681181E-2</v>
      </c>
      <c r="AN53" s="356">
        <f t="shared" si="11"/>
        <v>0.22673995100122277</v>
      </c>
      <c r="AO53" s="356">
        <f t="shared" si="12"/>
        <v>-0.7426611311806679</v>
      </c>
      <c r="AP53" s="356">
        <f t="shared" si="13"/>
        <v>0.19492890584706168</v>
      </c>
      <c r="AQ53" s="356">
        <f t="shared" si="4"/>
        <v>3.6426760718615725</v>
      </c>
      <c r="AR53" s="356">
        <f t="shared" si="14"/>
        <v>3.0841150817306158</v>
      </c>
      <c r="AS53" s="356">
        <f t="shared" si="14"/>
        <v>10.186915887850461</v>
      </c>
      <c r="AT53" s="356">
        <f t="shared" si="7"/>
        <v>7.6247654784240098</v>
      </c>
    </row>
    <row r="54" spans="15:46">
      <c r="O54" s="350">
        <v>36206</v>
      </c>
      <c r="P54" s="351">
        <v>118.4</v>
      </c>
      <c r="Q54" s="351">
        <v>8.8000000000000007</v>
      </c>
      <c r="R54" s="351">
        <v>19</v>
      </c>
      <c r="S54" s="351">
        <v>49</v>
      </c>
      <c r="T54" s="353" t="str">
        <f t="shared" ca="1" si="0"/>
        <v/>
      </c>
      <c r="U54" s="354">
        <f t="shared" si="3"/>
        <v>38168</v>
      </c>
      <c r="V54" s="348">
        <v>18839</v>
      </c>
      <c r="W54" s="348">
        <v>6401</v>
      </c>
      <c r="X54" s="348">
        <v>10555</v>
      </c>
      <c r="Y54" s="348">
        <v>635</v>
      </c>
      <c r="Z54" s="348">
        <v>1863</v>
      </c>
      <c r="AA54" s="348">
        <v>44530</v>
      </c>
      <c r="AB54" s="344">
        <f t="shared" si="1"/>
        <v>33297</v>
      </c>
      <c r="AC54" s="344">
        <f t="shared" si="2"/>
        <v>8057</v>
      </c>
      <c r="AD54" s="352"/>
      <c r="AE54" s="356">
        <f t="shared" si="8"/>
        <v>90.666666666666671</v>
      </c>
      <c r="AF54" s="356">
        <f t="shared" si="5"/>
        <v>-0.46666666666666673</v>
      </c>
      <c r="AG54" s="356">
        <f t="shared" si="5"/>
        <v>16</v>
      </c>
      <c r="AH54" s="356">
        <f t="shared" si="5"/>
        <v>13</v>
      </c>
      <c r="AI54" s="356">
        <f t="shared" si="15"/>
        <v>0.11554728363709432</v>
      </c>
      <c r="AJ54" s="356">
        <f t="shared" si="15"/>
        <v>0.21256977280204897</v>
      </c>
      <c r="AK54" s="356">
        <f t="shared" si="15"/>
        <v>0.39898457715248531</v>
      </c>
      <c r="AL54" s="356">
        <f t="shared" si="15"/>
        <v>-0.62352391102182192</v>
      </c>
      <c r="AM54" s="356">
        <f t="shared" si="10"/>
        <v>0.11554728363709432</v>
      </c>
      <c r="AN54" s="356">
        <f t="shared" si="11"/>
        <v>9.7022489164954651E-2</v>
      </c>
      <c r="AO54" s="356">
        <f t="shared" si="12"/>
        <v>-0.62352391102182192</v>
      </c>
      <c r="AP54" s="356">
        <f t="shared" si="13"/>
        <v>1.0225084881743072</v>
      </c>
      <c r="AQ54" s="356">
        <f t="shared" si="4"/>
        <v>3.7675571467915177</v>
      </c>
      <c r="AR54" s="356">
        <f t="shared" ref="AR54:AS69" si="16">AB54/AB50*100-100</f>
        <v>5.0809480228484887</v>
      </c>
      <c r="AS54" s="356">
        <f t="shared" si="16"/>
        <v>10.203802489399536</v>
      </c>
      <c r="AT54" s="356">
        <f t="shared" si="7"/>
        <v>8.6230028052201533</v>
      </c>
    </row>
    <row r="55" spans="15:46">
      <c r="O55" s="350">
        <v>36234</v>
      </c>
      <c r="P55" s="351">
        <v>121.4</v>
      </c>
      <c r="Q55" s="351">
        <v>11.6</v>
      </c>
      <c r="R55" s="351">
        <v>11</v>
      </c>
      <c r="S55" s="351">
        <v>44</v>
      </c>
      <c r="T55" s="353" t="str">
        <f t="shared" ca="1" si="0"/>
        <v/>
      </c>
      <c r="U55" s="354">
        <f t="shared" si="3"/>
        <v>38260</v>
      </c>
      <c r="V55" s="348">
        <v>19046</v>
      </c>
      <c r="W55" s="348">
        <v>6727</v>
      </c>
      <c r="X55" s="348">
        <v>10334</v>
      </c>
      <c r="Y55" s="348">
        <v>338</v>
      </c>
      <c r="Z55" s="348">
        <v>1783</v>
      </c>
      <c r="AA55" s="348">
        <v>43617</v>
      </c>
      <c r="AB55" s="344">
        <f t="shared" si="1"/>
        <v>33986</v>
      </c>
      <c r="AC55" s="344">
        <f t="shared" si="2"/>
        <v>8213</v>
      </c>
      <c r="AD55" s="352"/>
      <c r="AE55" s="356">
        <f t="shared" si="8"/>
        <v>95.233333333333334</v>
      </c>
      <c r="AF55" s="356">
        <f t="shared" si="5"/>
        <v>4.2333333333333334</v>
      </c>
      <c r="AG55" s="356">
        <f t="shared" si="5"/>
        <v>7</v>
      </c>
      <c r="AH55" s="356">
        <f t="shared" si="5"/>
        <v>12.666666666666666</v>
      </c>
      <c r="AI55" s="356">
        <f t="shared" si="15"/>
        <v>0.30932484825208073</v>
      </c>
      <c r="AJ55" s="356">
        <f t="shared" si="15"/>
        <v>0.55230204926633897</v>
      </c>
      <c r="AK55" s="356">
        <f t="shared" si="15"/>
        <v>-0.58414441004460971</v>
      </c>
      <c r="AL55" s="356">
        <f t="shared" si="15"/>
        <v>-0.64054351390165709</v>
      </c>
      <c r="AM55" s="356">
        <f t="shared" si="10"/>
        <v>0.30932484825208073</v>
      </c>
      <c r="AN55" s="356">
        <f t="shared" si="11"/>
        <v>0.24297720101425824</v>
      </c>
      <c r="AO55" s="356">
        <f t="shared" si="12"/>
        <v>-0.64054351390165709</v>
      </c>
      <c r="AP55" s="356">
        <f t="shared" si="13"/>
        <v>5.6399103857047383E-2</v>
      </c>
      <c r="AQ55" s="356">
        <f t="shared" si="4"/>
        <v>4.2702288404686328</v>
      </c>
      <c r="AR55" s="356">
        <f t="shared" si="16"/>
        <v>4.5272805560681491</v>
      </c>
      <c r="AS55" s="356">
        <f t="shared" si="16"/>
        <v>5.9605212230679854</v>
      </c>
      <c r="AT55" s="356">
        <f t="shared" si="7"/>
        <v>6.9673337257210051</v>
      </c>
    </row>
    <row r="56" spans="15:46">
      <c r="O56" s="350">
        <v>36265</v>
      </c>
      <c r="P56" s="351">
        <v>127</v>
      </c>
      <c r="Q56" s="351">
        <v>11.7</v>
      </c>
      <c r="R56" s="351">
        <v>8</v>
      </c>
      <c r="S56" s="351">
        <v>44</v>
      </c>
      <c r="T56" s="353" t="str">
        <f t="shared" ca="1" si="0"/>
        <v/>
      </c>
      <c r="U56" s="354">
        <f t="shared" si="3"/>
        <v>38352</v>
      </c>
      <c r="V56" s="348">
        <v>20394</v>
      </c>
      <c r="W56" s="348">
        <v>7097</v>
      </c>
      <c r="X56" s="348">
        <v>10876</v>
      </c>
      <c r="Y56" s="348">
        <v>555</v>
      </c>
      <c r="Z56" s="348">
        <v>1760</v>
      </c>
      <c r="AA56" s="348">
        <v>46042</v>
      </c>
      <c r="AB56" s="344">
        <f t="shared" si="1"/>
        <v>36052</v>
      </c>
      <c r="AC56" s="344">
        <f t="shared" si="2"/>
        <v>8561</v>
      </c>
      <c r="AD56" s="352"/>
      <c r="AE56" s="356">
        <f t="shared" si="8"/>
        <v>98.7</v>
      </c>
      <c r="AF56" s="356">
        <f t="shared" si="5"/>
        <v>6.1000000000000005</v>
      </c>
      <c r="AG56" s="356">
        <f t="shared" si="5"/>
        <v>6.333333333333333</v>
      </c>
      <c r="AH56" s="356">
        <f t="shared" si="5"/>
        <v>3</v>
      </c>
      <c r="AI56" s="356">
        <f t="shared" si="15"/>
        <v>0.45642606518608519</v>
      </c>
      <c r="AJ56" s="356">
        <f t="shared" si="15"/>
        <v>0.68723118034435493</v>
      </c>
      <c r="AK56" s="356">
        <f t="shared" si="15"/>
        <v>-0.65696877946661669</v>
      </c>
      <c r="AL56" s="356">
        <f t="shared" si="15"/>
        <v>-1.1341119974168758</v>
      </c>
      <c r="AM56" s="356">
        <f t="shared" si="10"/>
        <v>0.45642606518608519</v>
      </c>
      <c r="AN56" s="356">
        <f t="shared" si="11"/>
        <v>0.23080511515826974</v>
      </c>
      <c r="AO56" s="356">
        <f t="shared" si="12"/>
        <v>-1.1341119974168758</v>
      </c>
      <c r="AP56" s="356">
        <f t="shared" si="13"/>
        <v>0.47714321795025916</v>
      </c>
      <c r="AQ56" s="356">
        <f t="shared" si="4"/>
        <v>3.5333536399634511</v>
      </c>
      <c r="AR56" s="356">
        <f t="shared" si="16"/>
        <v>4.5197576319832962</v>
      </c>
      <c r="AS56" s="356">
        <f t="shared" si="16"/>
        <v>7.6855345911949655</v>
      </c>
      <c r="AT56" s="356">
        <f t="shared" si="7"/>
        <v>3.9205507279088181</v>
      </c>
    </row>
    <row r="57" spans="15:46">
      <c r="O57" s="350">
        <v>36295</v>
      </c>
      <c r="P57" s="351">
        <v>124.4</v>
      </c>
      <c r="Q57" s="351">
        <v>12.9</v>
      </c>
      <c r="R57" s="351">
        <v>13</v>
      </c>
      <c r="S57" s="351">
        <v>53</v>
      </c>
      <c r="T57" s="353">
        <f t="shared" ca="1" si="0"/>
        <v>2005</v>
      </c>
      <c r="U57" s="354">
        <f t="shared" si="3"/>
        <v>38442</v>
      </c>
      <c r="V57" s="348">
        <v>19553</v>
      </c>
      <c r="W57" s="348">
        <v>6442</v>
      </c>
      <c r="X57" s="348">
        <v>11495</v>
      </c>
      <c r="Y57" s="348">
        <v>291</v>
      </c>
      <c r="Z57" s="348">
        <v>1914</v>
      </c>
      <c r="AA57" s="348">
        <v>45540</v>
      </c>
      <c r="AB57" s="344">
        <f t="shared" si="1"/>
        <v>35285</v>
      </c>
      <c r="AC57" s="344">
        <f t="shared" si="2"/>
        <v>9290</v>
      </c>
      <c r="AD57" s="352"/>
      <c r="AE57" s="356">
        <f t="shared" si="8"/>
        <v>103.5</v>
      </c>
      <c r="AF57" s="356">
        <f t="shared" si="5"/>
        <v>6.5666666666666673</v>
      </c>
      <c r="AG57" s="356">
        <f t="shared" si="5"/>
        <v>9.3333333333333339</v>
      </c>
      <c r="AH57" s="356">
        <f t="shared" si="5"/>
        <v>9.3333333333333339</v>
      </c>
      <c r="AI57" s="356">
        <f t="shared" si="15"/>
        <v>0.66010467324855271</v>
      </c>
      <c r="AJ57" s="356">
        <f t="shared" si="15"/>
        <v>0.72096346311385884</v>
      </c>
      <c r="AK57" s="356">
        <f t="shared" si="15"/>
        <v>-0.32925911706758498</v>
      </c>
      <c r="AL57" s="356">
        <f t="shared" si="15"/>
        <v>-0.81073954270000836</v>
      </c>
      <c r="AM57" s="356">
        <f t="shared" si="10"/>
        <v>0.66010467324855271</v>
      </c>
      <c r="AN57" s="356">
        <f t="shared" si="11"/>
        <v>6.0858789865306129E-2</v>
      </c>
      <c r="AO57" s="356">
        <f t="shared" si="12"/>
        <v>-0.81073954270000836</v>
      </c>
      <c r="AP57" s="356">
        <f t="shared" si="13"/>
        <v>0.48148042563242338</v>
      </c>
      <c r="AQ57" s="356">
        <f t="shared" si="4"/>
        <v>3.9666081778061368</v>
      </c>
      <c r="AR57" s="356">
        <f t="shared" si="16"/>
        <v>7.3928658388117867</v>
      </c>
      <c r="AS57" s="356">
        <f t="shared" si="16"/>
        <v>12.565127832303418</v>
      </c>
      <c r="AT57" s="356">
        <f t="shared" si="7"/>
        <v>5.8503591102433603</v>
      </c>
    </row>
    <row r="58" spans="15:46">
      <c r="O58" s="350">
        <v>36326</v>
      </c>
      <c r="P58" s="351">
        <v>126.9</v>
      </c>
      <c r="Q58" s="351">
        <v>13.1</v>
      </c>
      <c r="R58" s="351">
        <v>14</v>
      </c>
      <c r="S58" s="351">
        <v>48</v>
      </c>
      <c r="T58" s="353" t="str">
        <f t="shared" ca="1" si="0"/>
        <v/>
      </c>
      <c r="U58" s="354">
        <f t="shared" si="3"/>
        <v>38533</v>
      </c>
      <c r="V58" s="348">
        <v>20121</v>
      </c>
      <c r="W58" s="348">
        <v>6504</v>
      </c>
      <c r="X58" s="348">
        <v>12266</v>
      </c>
      <c r="Y58" s="348">
        <v>1173</v>
      </c>
      <c r="Z58" s="348">
        <v>1766</v>
      </c>
      <c r="AA58" s="348">
        <v>47106</v>
      </c>
      <c r="AB58" s="344">
        <f t="shared" si="1"/>
        <v>35952</v>
      </c>
      <c r="AC58" s="344">
        <f t="shared" si="2"/>
        <v>9327</v>
      </c>
      <c r="AD58" s="352"/>
      <c r="AE58" s="356">
        <f t="shared" si="8"/>
        <v>98.09999999999998</v>
      </c>
      <c r="AF58" s="356">
        <f t="shared" si="5"/>
        <v>2.6333333333333333</v>
      </c>
      <c r="AG58" s="356">
        <f t="shared" si="5"/>
        <v>8.3333333333333339</v>
      </c>
      <c r="AH58" s="356">
        <f t="shared" si="5"/>
        <v>12.333333333333334</v>
      </c>
      <c r="AI58" s="356">
        <f t="shared" si="15"/>
        <v>0.43096623917827581</v>
      </c>
      <c r="AJ58" s="356">
        <f t="shared" si="15"/>
        <v>0.43664850834232533</v>
      </c>
      <c r="AK58" s="356">
        <f t="shared" si="15"/>
        <v>-0.43849567120059552</v>
      </c>
      <c r="AL58" s="356">
        <f t="shared" si="15"/>
        <v>-0.65756311678149215</v>
      </c>
      <c r="AM58" s="356">
        <f t="shared" si="10"/>
        <v>0.43096623917827581</v>
      </c>
      <c r="AN58" s="356">
        <f t="shared" si="11"/>
        <v>5.6822691640495138E-3</v>
      </c>
      <c r="AO58" s="356">
        <f t="shared" si="12"/>
        <v>-0.65756311678149215</v>
      </c>
      <c r="AP58" s="356">
        <f t="shared" si="13"/>
        <v>0.21906744558089664</v>
      </c>
      <c r="AQ58" s="356">
        <f t="shared" si="4"/>
        <v>6.8050321142311105</v>
      </c>
      <c r="AR58" s="356">
        <f t="shared" si="16"/>
        <v>7.973691323542667</v>
      </c>
      <c r="AS58" s="356">
        <f t="shared" si="16"/>
        <v>15.762690827851557</v>
      </c>
      <c r="AT58" s="356">
        <f t="shared" si="7"/>
        <v>5.7848641365371662</v>
      </c>
    </row>
    <row r="59" spans="15:46">
      <c r="O59" s="350">
        <v>36356</v>
      </c>
      <c r="P59" s="351">
        <v>128.30000000000001</v>
      </c>
      <c r="Q59" s="351">
        <v>14</v>
      </c>
      <c r="R59" s="351">
        <v>19</v>
      </c>
      <c r="S59" s="351">
        <v>43</v>
      </c>
      <c r="T59" s="353" t="str">
        <f t="shared" ca="1" si="0"/>
        <v/>
      </c>
      <c r="U59" s="354">
        <f t="shared" si="3"/>
        <v>38625</v>
      </c>
      <c r="V59" s="348">
        <v>20780</v>
      </c>
      <c r="W59" s="348">
        <v>6857</v>
      </c>
      <c r="X59" s="348">
        <v>12786</v>
      </c>
      <c r="Y59" s="348">
        <v>1341</v>
      </c>
      <c r="Z59" s="348">
        <v>1899</v>
      </c>
      <c r="AA59" s="348">
        <v>46075</v>
      </c>
      <c r="AB59" s="344">
        <f t="shared" si="1"/>
        <v>37183</v>
      </c>
      <c r="AC59" s="344">
        <f t="shared" si="2"/>
        <v>9546</v>
      </c>
      <c r="AD59" s="352"/>
      <c r="AE59" s="356">
        <f t="shared" si="8"/>
        <v>89.333333333333329</v>
      </c>
      <c r="AF59" s="356">
        <f t="shared" si="5"/>
        <v>0.6333333333333333</v>
      </c>
      <c r="AG59" s="356">
        <f t="shared" si="5"/>
        <v>11</v>
      </c>
      <c r="AH59" s="356">
        <f t="shared" si="5"/>
        <v>7.666666666666667</v>
      </c>
      <c r="AI59" s="356">
        <f t="shared" si="15"/>
        <v>5.8969892508630689E-2</v>
      </c>
      <c r="AJ59" s="356">
        <f t="shared" si="15"/>
        <v>0.29208158218730834</v>
      </c>
      <c r="AK59" s="356">
        <f t="shared" si="15"/>
        <v>-0.14719819351256747</v>
      </c>
      <c r="AL59" s="356">
        <f t="shared" si="15"/>
        <v>-0.895837557099184</v>
      </c>
      <c r="AM59" s="356">
        <f t="shared" si="10"/>
        <v>5.8969892508630689E-2</v>
      </c>
      <c r="AN59" s="356">
        <f t="shared" si="11"/>
        <v>0.23311168967867765</v>
      </c>
      <c r="AO59" s="356">
        <f t="shared" si="12"/>
        <v>-0.895837557099184</v>
      </c>
      <c r="AP59" s="356">
        <f t="shared" si="13"/>
        <v>0.74863936358661654</v>
      </c>
      <c r="AQ59" s="356">
        <f t="shared" si="4"/>
        <v>9.1042738632783937</v>
      </c>
      <c r="AR59" s="356">
        <f t="shared" si="16"/>
        <v>9.4068145707055777</v>
      </c>
      <c r="AS59" s="356">
        <f t="shared" si="16"/>
        <v>16.230366492146601</v>
      </c>
      <c r="AT59" s="356">
        <f t="shared" si="7"/>
        <v>5.6354173831304308</v>
      </c>
    </row>
    <row r="60" spans="15:46">
      <c r="O60" s="350">
        <v>36387</v>
      </c>
      <c r="P60" s="351">
        <v>124.4</v>
      </c>
      <c r="Q60" s="351">
        <v>14.4</v>
      </c>
      <c r="R60" s="351">
        <v>19</v>
      </c>
      <c r="S60" s="351">
        <v>50</v>
      </c>
      <c r="T60" s="353" t="str">
        <f t="shared" ca="1" si="0"/>
        <v/>
      </c>
      <c r="U60" s="354">
        <f t="shared" si="3"/>
        <v>38717</v>
      </c>
      <c r="V60" s="348">
        <v>22177</v>
      </c>
      <c r="W60" s="348">
        <v>7164</v>
      </c>
      <c r="X60" s="348">
        <v>12698</v>
      </c>
      <c r="Y60" s="348">
        <v>852</v>
      </c>
      <c r="Z60" s="348">
        <v>2337</v>
      </c>
      <c r="AA60" s="348">
        <v>48593</v>
      </c>
      <c r="AB60" s="344">
        <f t="shared" si="1"/>
        <v>38850</v>
      </c>
      <c r="AC60" s="344">
        <f t="shared" si="2"/>
        <v>9509</v>
      </c>
      <c r="AD60" s="352"/>
      <c r="AE60" s="356">
        <f t="shared" si="8"/>
        <v>92.399999999999991</v>
      </c>
      <c r="AF60" s="356">
        <f t="shared" si="5"/>
        <v>2.3666666666666667</v>
      </c>
      <c r="AG60" s="356">
        <f t="shared" si="5"/>
        <v>6.666666666666667</v>
      </c>
      <c r="AH60" s="356">
        <f t="shared" si="5"/>
        <v>19</v>
      </c>
      <c r="AI60" s="356">
        <f t="shared" si="15"/>
        <v>0.18909789210409597</v>
      </c>
      <c r="AJ60" s="356">
        <f t="shared" si="15"/>
        <v>0.41737291818832306</v>
      </c>
      <c r="AK60" s="356">
        <f t="shared" si="15"/>
        <v>-0.6205565947556132</v>
      </c>
      <c r="AL60" s="356">
        <f t="shared" si="15"/>
        <v>-0.31717105918478949</v>
      </c>
      <c r="AM60" s="356">
        <f t="shared" si="10"/>
        <v>0.18909789210409597</v>
      </c>
      <c r="AN60" s="356">
        <f t="shared" si="11"/>
        <v>0.22827502608422709</v>
      </c>
      <c r="AO60" s="356">
        <f t="shared" si="12"/>
        <v>-0.6205565947556132</v>
      </c>
      <c r="AP60" s="356">
        <f t="shared" si="13"/>
        <v>0.30338553557082371</v>
      </c>
      <c r="AQ60" s="356">
        <f t="shared" si="4"/>
        <v>8.7427674806315565</v>
      </c>
      <c r="AR60" s="356">
        <f t="shared" si="16"/>
        <v>7.7610118717408056</v>
      </c>
      <c r="AS60" s="356">
        <f t="shared" si="16"/>
        <v>11.073472725148932</v>
      </c>
      <c r="AT60" s="356">
        <f t="shared" si="7"/>
        <v>5.5405933712697077</v>
      </c>
    </row>
    <row r="61" spans="15:46">
      <c r="O61" s="350">
        <v>36418</v>
      </c>
      <c r="P61" s="351">
        <v>122.5</v>
      </c>
      <c r="Q61" s="351">
        <v>12.2</v>
      </c>
      <c r="R61" s="351">
        <v>24</v>
      </c>
      <c r="S61" s="351">
        <v>41</v>
      </c>
      <c r="T61" s="353" t="str">
        <f>" "</f>
        <v xml:space="preserve"> </v>
      </c>
      <c r="U61" s="354">
        <f t="shared" si="3"/>
        <v>38807</v>
      </c>
      <c r="V61" s="348">
        <v>21082</v>
      </c>
      <c r="W61" s="348">
        <v>6718</v>
      </c>
      <c r="X61" s="348">
        <v>14055</v>
      </c>
      <c r="Y61" s="348">
        <v>1886</v>
      </c>
      <c r="Z61" s="348">
        <v>1778</v>
      </c>
      <c r="AA61" s="348">
        <v>48501</v>
      </c>
      <c r="AB61" s="344">
        <f t="shared" si="1"/>
        <v>38191</v>
      </c>
      <c r="AC61" s="344">
        <f t="shared" si="2"/>
        <v>10391</v>
      </c>
      <c r="AD61" s="352"/>
      <c r="AE61" s="356">
        <f t="shared" si="8"/>
        <v>100.46666666666668</v>
      </c>
      <c r="AF61" s="356">
        <f t="shared" si="5"/>
        <v>3.9333333333333336</v>
      </c>
      <c r="AG61" s="356">
        <f t="shared" si="5"/>
        <v>12</v>
      </c>
      <c r="AH61" s="356">
        <f t="shared" si="5"/>
        <v>29</v>
      </c>
      <c r="AI61" s="356">
        <f t="shared" si="15"/>
        <v>0.53139110843129955</v>
      </c>
      <c r="AJ61" s="356">
        <f t="shared" si="15"/>
        <v>0.53061701034308639</v>
      </c>
      <c r="AK61" s="356">
        <f t="shared" si="15"/>
        <v>-3.7961639379556898E-2</v>
      </c>
      <c r="AL61" s="356">
        <f t="shared" si="15"/>
        <v>0.19341702721026449</v>
      </c>
      <c r="AM61" s="356">
        <f t="shared" si="10"/>
        <v>0.53061701034308639</v>
      </c>
      <c r="AN61" s="356">
        <f t="shared" si="11"/>
        <v>7.7409808821315984E-4</v>
      </c>
      <c r="AO61" s="356">
        <f t="shared" si="12"/>
        <v>-3.7961639379556898E-2</v>
      </c>
      <c r="AP61" s="356">
        <f t="shared" si="13"/>
        <v>0.2313786665898214</v>
      </c>
      <c r="AQ61" s="356">
        <f t="shared" si="4"/>
        <v>7.8197719020099328</v>
      </c>
      <c r="AR61" s="356">
        <f t="shared" si="16"/>
        <v>8.2357942468471066</v>
      </c>
      <c r="AS61" s="356">
        <f t="shared" si="16"/>
        <v>11.851453175457479</v>
      </c>
      <c r="AT61" s="356">
        <f t="shared" si="7"/>
        <v>6.5019762845849698</v>
      </c>
    </row>
    <row r="62" spans="15:46">
      <c r="O62" s="350">
        <v>36448</v>
      </c>
      <c r="P62" s="351">
        <v>125.6</v>
      </c>
      <c r="Q62" s="351">
        <v>15.3</v>
      </c>
      <c r="R62" s="351">
        <v>22</v>
      </c>
      <c r="S62" s="351">
        <v>45</v>
      </c>
      <c r="T62" s="353" t="str">
        <f t="shared" ca="1" si="0"/>
        <v/>
      </c>
      <c r="U62" s="354">
        <f t="shared" si="3"/>
        <v>38898</v>
      </c>
      <c r="V62" s="348">
        <v>21672</v>
      </c>
      <c r="W62" s="348">
        <v>6869</v>
      </c>
      <c r="X62" s="348">
        <v>12892</v>
      </c>
      <c r="Y62" s="348">
        <v>1558</v>
      </c>
      <c r="Z62" s="348">
        <v>1955</v>
      </c>
      <c r="AA62" s="348">
        <v>48868</v>
      </c>
      <c r="AB62" s="344">
        <f t="shared" si="1"/>
        <v>37920</v>
      </c>
      <c r="AC62" s="344">
        <f t="shared" si="2"/>
        <v>9379</v>
      </c>
      <c r="AD62" s="352"/>
      <c r="AE62" s="356">
        <f t="shared" si="8"/>
        <v>93.5</v>
      </c>
      <c r="AF62" s="356">
        <f t="shared" si="5"/>
        <v>-0.13333333333333344</v>
      </c>
      <c r="AG62" s="356">
        <f t="shared" si="5"/>
        <v>16.333333333333332</v>
      </c>
      <c r="AH62" s="356">
        <f t="shared" si="5"/>
        <v>21.666666666666668</v>
      </c>
      <c r="AI62" s="356">
        <f t="shared" si="15"/>
        <v>0.2357742397850785</v>
      </c>
      <c r="AJ62" s="356">
        <f t="shared" si="15"/>
        <v>0.2366642604945518</v>
      </c>
      <c r="AK62" s="356">
        <f t="shared" si="15"/>
        <v>0.43539676186348869</v>
      </c>
      <c r="AL62" s="356">
        <f t="shared" si="15"/>
        <v>-0.18101423614610837</v>
      </c>
      <c r="AM62" s="356">
        <f t="shared" si="10"/>
        <v>0.2357742397850785</v>
      </c>
      <c r="AN62" s="356">
        <f t="shared" si="11"/>
        <v>8.9002070947330481E-4</v>
      </c>
      <c r="AO62" s="356">
        <f t="shared" si="12"/>
        <v>-0.18101423614610837</v>
      </c>
      <c r="AP62" s="356">
        <f t="shared" si="13"/>
        <v>0.61641099800959709</v>
      </c>
      <c r="AQ62" s="356">
        <f t="shared" si="4"/>
        <v>7.7083643954077843</v>
      </c>
      <c r="AR62" s="356">
        <f t="shared" si="16"/>
        <v>5.4739652870493956</v>
      </c>
      <c r="AS62" s="356">
        <f t="shared" si="16"/>
        <v>0.55752117508309595</v>
      </c>
      <c r="AT62" s="356">
        <f t="shared" si="7"/>
        <v>3.7405001486010292</v>
      </c>
    </row>
    <row r="63" spans="15:46">
      <c r="O63" s="350">
        <v>36479</v>
      </c>
      <c r="P63" s="351">
        <v>128.19999999999999</v>
      </c>
      <c r="Q63" s="351">
        <v>14.3</v>
      </c>
      <c r="R63" s="351">
        <v>34</v>
      </c>
      <c r="S63" s="351">
        <v>45</v>
      </c>
      <c r="T63" s="353" t="str">
        <f t="shared" ca="1" si="0"/>
        <v/>
      </c>
      <c r="U63" s="354">
        <f t="shared" si="3"/>
        <v>38990</v>
      </c>
      <c r="V63" s="348">
        <v>21851</v>
      </c>
      <c r="W63" s="348">
        <v>7145</v>
      </c>
      <c r="X63" s="348">
        <v>12597</v>
      </c>
      <c r="Y63" s="348">
        <v>474</v>
      </c>
      <c r="Z63" s="348">
        <v>2042</v>
      </c>
      <c r="AA63" s="348">
        <v>49319</v>
      </c>
      <c r="AB63" s="344">
        <f t="shared" si="1"/>
        <v>39077</v>
      </c>
      <c r="AC63" s="344">
        <f t="shared" si="2"/>
        <v>10081</v>
      </c>
      <c r="AD63" s="352"/>
      <c r="AE63" s="356">
        <f t="shared" si="8"/>
        <v>87.399999999999991</v>
      </c>
      <c r="AF63" s="356">
        <f t="shared" si="5"/>
        <v>-0.9</v>
      </c>
      <c r="AG63" s="356">
        <f t="shared" si="5"/>
        <v>21</v>
      </c>
      <c r="AH63" s="356">
        <f t="shared" si="5"/>
        <v>31</v>
      </c>
      <c r="AI63" s="356">
        <f t="shared" si="15"/>
        <v>-2.3067324627641158E-2</v>
      </c>
      <c r="AJ63" s="356">
        <f t="shared" si="15"/>
        <v>0.18124693880179529</v>
      </c>
      <c r="AK63" s="356">
        <f t="shared" si="15"/>
        <v>0.94516734781753808</v>
      </c>
      <c r="AL63" s="356">
        <f t="shared" si="15"/>
        <v>0.2955346444892753</v>
      </c>
      <c r="AM63" s="356">
        <f t="shared" si="10"/>
        <v>-2.3067324627641158E-2</v>
      </c>
      <c r="AN63" s="356">
        <f t="shared" si="11"/>
        <v>0.20431426342943645</v>
      </c>
      <c r="AO63" s="356">
        <f t="shared" si="12"/>
        <v>0.2955346444892753</v>
      </c>
      <c r="AP63" s="356">
        <f t="shared" si="13"/>
        <v>0.64963270332826273</v>
      </c>
      <c r="AQ63" s="356">
        <f t="shared" si="4"/>
        <v>5.1539942252165645</v>
      </c>
      <c r="AR63" s="356">
        <f t="shared" si="16"/>
        <v>5.0937256273027884</v>
      </c>
      <c r="AS63" s="356">
        <f t="shared" si="16"/>
        <v>5.6044416509532908</v>
      </c>
      <c r="AT63" s="356">
        <f t="shared" si="7"/>
        <v>7.0406945198046742</v>
      </c>
    </row>
    <row r="64" spans="15:46">
      <c r="O64" s="350">
        <v>36509</v>
      </c>
      <c r="P64" s="351">
        <v>127.2</v>
      </c>
      <c r="Q64" s="351">
        <v>13.5</v>
      </c>
      <c r="R64" s="351">
        <v>33</v>
      </c>
      <c r="S64" s="351">
        <v>54</v>
      </c>
      <c r="T64" s="353" t="str">
        <f t="shared" ca="1" si="0"/>
        <v/>
      </c>
      <c r="U64" s="354">
        <f t="shared" si="3"/>
        <v>39082</v>
      </c>
      <c r="V64" s="348">
        <v>23565</v>
      </c>
      <c r="W64" s="348">
        <v>7510</v>
      </c>
      <c r="X64" s="348">
        <v>13276</v>
      </c>
      <c r="Y64" s="348">
        <v>945</v>
      </c>
      <c r="Z64" s="348">
        <v>2351</v>
      </c>
      <c r="AA64" s="348">
        <v>50124</v>
      </c>
      <c r="AB64" s="344">
        <f t="shared" si="1"/>
        <v>41055</v>
      </c>
      <c r="AC64" s="344">
        <f t="shared" si="2"/>
        <v>9980</v>
      </c>
      <c r="AD64" s="352"/>
      <c r="AE64" s="356">
        <f t="shared" si="8"/>
        <v>88.13333333333334</v>
      </c>
      <c r="AF64" s="356">
        <f t="shared" si="5"/>
        <v>-2.6999999999999997</v>
      </c>
      <c r="AG64" s="356">
        <f t="shared" si="5"/>
        <v>17</v>
      </c>
      <c r="AH64" s="356">
        <f t="shared" si="5"/>
        <v>30</v>
      </c>
      <c r="AI64" s="356">
        <f t="shared" si="15"/>
        <v>8.050240493014265E-3</v>
      </c>
      <c r="AJ64" s="356">
        <f t="shared" si="15"/>
        <v>5.1136705262279994E-2</v>
      </c>
      <c r="AK64" s="356">
        <f t="shared" si="15"/>
        <v>0.50822113128549584</v>
      </c>
      <c r="AL64" s="356">
        <f t="shared" si="15"/>
        <v>0.24447583584976987</v>
      </c>
      <c r="AM64" s="356">
        <f t="shared" si="10"/>
        <v>8.050240493014265E-3</v>
      </c>
      <c r="AN64" s="356">
        <f t="shared" si="11"/>
        <v>4.3086464769265725E-2</v>
      </c>
      <c r="AO64" s="356">
        <f t="shared" si="12"/>
        <v>0.24447583584976987</v>
      </c>
      <c r="AP64" s="356">
        <f t="shared" si="13"/>
        <v>0.263745295435726</v>
      </c>
      <c r="AQ64" s="356">
        <f t="shared" si="4"/>
        <v>6.2587365288361667</v>
      </c>
      <c r="AR64" s="356">
        <f t="shared" si="16"/>
        <v>5.6756756756756772</v>
      </c>
      <c r="AS64" s="356">
        <f t="shared" si="16"/>
        <v>4.9532022294668252</v>
      </c>
      <c r="AT64" s="356">
        <f t="shared" si="7"/>
        <v>3.1506595600189371</v>
      </c>
    </row>
    <row r="65" spans="3:46">
      <c r="O65" s="350">
        <v>36540</v>
      </c>
      <c r="P65" s="351">
        <v>130.9</v>
      </c>
      <c r="Q65" s="351">
        <v>15.5</v>
      </c>
      <c r="R65" s="351">
        <v>28</v>
      </c>
      <c r="S65" s="351">
        <v>53</v>
      </c>
      <c r="T65" s="353">
        <f t="shared" ca="1" si="0"/>
        <v>2007</v>
      </c>
      <c r="U65" s="354">
        <f t="shared" si="3"/>
        <v>39172</v>
      </c>
      <c r="V65" s="348">
        <v>22929</v>
      </c>
      <c r="W65" s="348">
        <v>7296</v>
      </c>
      <c r="X65" s="348">
        <v>14603</v>
      </c>
      <c r="Y65" s="348">
        <v>1411</v>
      </c>
      <c r="Z65" s="348">
        <v>1946</v>
      </c>
      <c r="AA65" s="348">
        <v>52388</v>
      </c>
      <c r="AB65" s="344">
        <f t="shared" si="1"/>
        <v>41471</v>
      </c>
      <c r="AC65" s="344">
        <f t="shared" si="2"/>
        <v>11246</v>
      </c>
      <c r="AD65" s="352"/>
      <c r="AE65" s="356">
        <f t="shared" si="8"/>
        <v>85.533333333333346</v>
      </c>
      <c r="AF65" s="356">
        <f t="shared" si="5"/>
        <v>-4.2</v>
      </c>
      <c r="AG65" s="356">
        <f t="shared" si="5"/>
        <v>18.666666666666668</v>
      </c>
      <c r="AH65" s="356">
        <f t="shared" si="5"/>
        <v>24.666666666666668</v>
      </c>
      <c r="AI65" s="356">
        <f t="shared" si="15"/>
        <v>-0.1022756722074888</v>
      </c>
      <c r="AJ65" s="356">
        <f t="shared" si="15"/>
        <v>-5.7288489353982792E-2</v>
      </c>
      <c r="AK65" s="356">
        <f t="shared" si="15"/>
        <v>0.69028205484051353</v>
      </c>
      <c r="AL65" s="356">
        <f t="shared" si="15"/>
        <v>-2.7837810227592186E-2</v>
      </c>
      <c r="AM65" s="356">
        <f t="shared" si="10"/>
        <v>-0.1022756722074888</v>
      </c>
      <c r="AN65" s="356">
        <f t="shared" si="11"/>
        <v>4.4987182853506009E-2</v>
      </c>
      <c r="AO65" s="356">
        <f t="shared" si="12"/>
        <v>-2.7837810227592186E-2</v>
      </c>
      <c r="AP65" s="356">
        <f t="shared" si="13"/>
        <v>0.71811986506810577</v>
      </c>
      <c r="AQ65" s="356">
        <f t="shared" si="4"/>
        <v>8.7610283654302208</v>
      </c>
      <c r="AR65" s="356">
        <f t="shared" si="16"/>
        <v>8.5884108821450127</v>
      </c>
      <c r="AS65" s="356">
        <f t="shared" si="16"/>
        <v>8.2282744682898681</v>
      </c>
      <c r="AT65" s="356">
        <f t="shared" si="7"/>
        <v>8.0142677470567634</v>
      </c>
    </row>
    <row r="66" spans="3:46">
      <c r="O66" s="350">
        <v>36571</v>
      </c>
      <c r="P66" s="351">
        <v>124.6</v>
      </c>
      <c r="Q66" s="351">
        <v>13.2</v>
      </c>
      <c r="R66" s="351">
        <v>25</v>
      </c>
      <c r="S66" s="351">
        <v>49</v>
      </c>
      <c r="T66" s="353" t="str">
        <f t="shared" ca="1" si="0"/>
        <v/>
      </c>
      <c r="U66" s="354">
        <f t="shared" si="3"/>
        <v>39263</v>
      </c>
      <c r="V66" s="348">
        <v>23052</v>
      </c>
      <c r="W66" s="348">
        <v>7364</v>
      </c>
      <c r="X66" s="348">
        <v>13655</v>
      </c>
      <c r="Y66" s="348">
        <v>2151</v>
      </c>
      <c r="Z66" s="348">
        <v>1833</v>
      </c>
      <c r="AA66" s="348">
        <v>51752</v>
      </c>
      <c r="AB66" s="344">
        <f t="shared" si="1"/>
        <v>40087</v>
      </c>
      <c r="AC66" s="344">
        <f t="shared" si="2"/>
        <v>9671</v>
      </c>
      <c r="AD66" s="352"/>
      <c r="AE66" s="356">
        <f t="shared" si="8"/>
        <v>83.966666666666654</v>
      </c>
      <c r="AF66" s="356">
        <f t="shared" si="5"/>
        <v>-5.5333333333333323</v>
      </c>
      <c r="AG66" s="356">
        <f t="shared" si="5"/>
        <v>15.666666666666666</v>
      </c>
      <c r="AH66" s="356">
        <f t="shared" si="5"/>
        <v>23.666666666666668</v>
      </c>
      <c r="AI66" s="356">
        <f t="shared" si="15"/>
        <v>-0.16875410678343414</v>
      </c>
      <c r="AJ66" s="356">
        <f t="shared" si="15"/>
        <v>-0.15366644012399405</v>
      </c>
      <c r="AK66" s="356">
        <f t="shared" si="15"/>
        <v>0.36257239244148171</v>
      </c>
      <c r="AL66" s="356">
        <f t="shared" si="15"/>
        <v>-7.889661886709759E-2</v>
      </c>
      <c r="AM66" s="356">
        <f t="shared" si="10"/>
        <v>-0.16875410678343414</v>
      </c>
      <c r="AN66" s="356">
        <f t="shared" si="11"/>
        <v>1.5087666659440085E-2</v>
      </c>
      <c r="AO66" s="356">
        <f t="shared" si="12"/>
        <v>-7.889661886709759E-2</v>
      </c>
      <c r="AP66" s="356">
        <f t="shared" si="13"/>
        <v>0.4414690113085793</v>
      </c>
      <c r="AQ66" s="356">
        <f t="shared" si="4"/>
        <v>6.3676633444075321</v>
      </c>
      <c r="AR66" s="356">
        <f t="shared" si="16"/>
        <v>5.7146624472573819</v>
      </c>
      <c r="AS66" s="356">
        <f t="shared" si="16"/>
        <v>3.1133383089881619</v>
      </c>
      <c r="AT66" s="356">
        <f t="shared" si="7"/>
        <v>5.9016125071621417</v>
      </c>
    </row>
    <row r="67" spans="3:46">
      <c r="O67" s="350">
        <v>36600</v>
      </c>
      <c r="P67" s="351">
        <v>125.5</v>
      </c>
      <c r="Q67" s="351">
        <v>12.1</v>
      </c>
      <c r="R67" s="351">
        <v>27</v>
      </c>
      <c r="S67" s="351">
        <v>53</v>
      </c>
      <c r="T67" s="353" t="str">
        <f t="shared" ca="1" si="0"/>
        <v/>
      </c>
      <c r="U67" s="354">
        <f t="shared" si="3"/>
        <v>39355</v>
      </c>
      <c r="V67" s="348">
        <v>23266</v>
      </c>
      <c r="W67" s="348">
        <v>7570</v>
      </c>
      <c r="X67" s="348">
        <v>12363</v>
      </c>
      <c r="Y67" s="348">
        <v>923</v>
      </c>
      <c r="Z67" s="348">
        <v>1792</v>
      </c>
      <c r="AA67" s="348">
        <v>50470</v>
      </c>
      <c r="AB67" s="344">
        <f t="shared" si="1"/>
        <v>40484</v>
      </c>
      <c r="AC67" s="344">
        <f t="shared" si="2"/>
        <v>9648</v>
      </c>
      <c r="AD67" s="352"/>
      <c r="AE67" s="356">
        <f t="shared" si="8"/>
        <v>73.666666666666671</v>
      </c>
      <c r="AF67" s="356">
        <f t="shared" si="5"/>
        <v>-4.5</v>
      </c>
      <c r="AG67" s="356">
        <f t="shared" si="5"/>
        <v>14</v>
      </c>
      <c r="AH67" s="356">
        <f t="shared" si="5"/>
        <v>22.333333333333332</v>
      </c>
      <c r="AI67" s="356">
        <f t="shared" si="15"/>
        <v>-0.60581445325081185</v>
      </c>
      <c r="AJ67" s="356">
        <f t="shared" si="15"/>
        <v>-7.8973528277235333E-2</v>
      </c>
      <c r="AK67" s="356">
        <f t="shared" si="15"/>
        <v>0.18051146888646422</v>
      </c>
      <c r="AL67" s="356">
        <f t="shared" si="15"/>
        <v>-0.14697503038643825</v>
      </c>
      <c r="AM67" s="356">
        <f t="shared" si="10"/>
        <v>-0.60581445325081185</v>
      </c>
      <c r="AN67" s="356">
        <f t="shared" si="11"/>
        <v>0.52684092497357649</v>
      </c>
      <c r="AO67" s="356">
        <f t="shared" si="12"/>
        <v>-0.14697503038643825</v>
      </c>
      <c r="AP67" s="356">
        <f t="shared" si="13"/>
        <v>0.32748649927290246</v>
      </c>
      <c r="AQ67" s="356">
        <f t="shared" si="4"/>
        <v>6.4756761704269934</v>
      </c>
      <c r="AR67" s="356">
        <f t="shared" si="16"/>
        <v>3.6005834634183884</v>
      </c>
      <c r="AS67" s="356">
        <f t="shared" si="16"/>
        <v>-4.2952088086499316</v>
      </c>
      <c r="AT67" s="356">
        <f t="shared" si="7"/>
        <v>2.3337861676027529</v>
      </c>
    </row>
    <row r="68" spans="3:46">
      <c r="O68" s="350">
        <v>36631</v>
      </c>
      <c r="P68" s="351">
        <v>130.80000000000001</v>
      </c>
      <c r="Q68" s="351">
        <v>15.1</v>
      </c>
      <c r="R68" s="351">
        <v>23</v>
      </c>
      <c r="S68" s="351">
        <v>49</v>
      </c>
      <c r="T68" s="353" t="str">
        <f t="shared" ca="1" si="0"/>
        <v/>
      </c>
      <c r="U68" s="354">
        <f t="shared" si="3"/>
        <v>39447</v>
      </c>
      <c r="V68" s="348">
        <v>24850</v>
      </c>
      <c r="W68" s="348">
        <v>7824</v>
      </c>
      <c r="X68" s="348">
        <v>12199</v>
      </c>
      <c r="Y68" s="348">
        <v>285</v>
      </c>
      <c r="Z68" s="348">
        <v>2393</v>
      </c>
      <c r="AA68" s="348">
        <v>52680</v>
      </c>
      <c r="AB68" s="344">
        <f t="shared" si="1"/>
        <v>42195</v>
      </c>
      <c r="AC68" s="344">
        <f t="shared" si="2"/>
        <v>9521</v>
      </c>
      <c r="AD68" s="352"/>
      <c r="AE68" s="356">
        <f t="shared" si="8"/>
        <v>65.866666666666674</v>
      </c>
      <c r="AF68" s="356">
        <f t="shared" si="5"/>
        <v>-9.1</v>
      </c>
      <c r="AG68" s="356">
        <f t="shared" si="5"/>
        <v>14.333333333333334</v>
      </c>
      <c r="AH68" s="356">
        <f t="shared" si="5"/>
        <v>27.333333333333332</v>
      </c>
      <c r="AI68" s="356">
        <f t="shared" si="15"/>
        <v>-0.93679219135232172</v>
      </c>
      <c r="AJ68" s="356">
        <f t="shared" si="15"/>
        <v>-0.41147745843377448</v>
      </c>
      <c r="AK68" s="356">
        <f t="shared" si="15"/>
        <v>0.21692365359746779</v>
      </c>
      <c r="AL68" s="356">
        <f t="shared" si="15"/>
        <v>0.10831901281108876</v>
      </c>
      <c r="AM68" s="356">
        <f t="shared" si="10"/>
        <v>-0.93679219135232172</v>
      </c>
      <c r="AN68" s="356">
        <f t="shared" si="11"/>
        <v>0.52531473291854724</v>
      </c>
      <c r="AO68" s="356">
        <f t="shared" si="12"/>
        <v>0.10831901281108876</v>
      </c>
      <c r="AP68" s="356">
        <f t="shared" si="13"/>
        <v>0.10860464078637903</v>
      </c>
      <c r="AQ68" s="356">
        <f t="shared" si="4"/>
        <v>5.4530023339698772</v>
      </c>
      <c r="AR68" s="356">
        <f t="shared" si="16"/>
        <v>2.7767628790646768</v>
      </c>
      <c r="AS68" s="356">
        <f t="shared" si="16"/>
        <v>-4.5991983967935965</v>
      </c>
      <c r="AT68" s="356">
        <f t="shared" si="7"/>
        <v>5.0993536030644009</v>
      </c>
    </row>
    <row r="69" spans="3:46">
      <c r="O69" s="350">
        <v>36661</v>
      </c>
      <c r="P69" s="351">
        <v>124.1</v>
      </c>
      <c r="Q69" s="351">
        <v>12.8</v>
      </c>
      <c r="R69" s="351">
        <v>23</v>
      </c>
      <c r="S69" s="351">
        <v>45</v>
      </c>
      <c r="T69" s="353" t="str">
        <f>" "</f>
        <v xml:space="preserve"> </v>
      </c>
      <c r="U69" s="354">
        <f t="shared" si="3"/>
        <v>39538</v>
      </c>
      <c r="V69" s="348">
        <v>23846</v>
      </c>
      <c r="W69" s="348">
        <v>7429</v>
      </c>
      <c r="X69" s="348">
        <v>14206</v>
      </c>
      <c r="Y69" s="348">
        <v>1729</v>
      </c>
      <c r="Z69" s="348">
        <v>2005</v>
      </c>
      <c r="AA69" s="348">
        <v>50985</v>
      </c>
      <c r="AB69" s="344">
        <f t="shared" si="1"/>
        <v>41747</v>
      </c>
      <c r="AC69" s="344">
        <f t="shared" si="2"/>
        <v>10472</v>
      </c>
      <c r="AD69" s="352"/>
      <c r="AE69" s="356">
        <f t="shared" si="8"/>
        <v>64.600000000000009</v>
      </c>
      <c r="AF69" s="356">
        <f t="shared" si="5"/>
        <v>-12.866666666666667</v>
      </c>
      <c r="AG69" s="356">
        <f t="shared" si="5"/>
        <v>12.666666666666666</v>
      </c>
      <c r="AH69" s="356">
        <f t="shared" si="5"/>
        <v>10.333333333333334</v>
      </c>
      <c r="AI69" s="356">
        <f t="shared" si="15"/>
        <v>-0.99054071292436174</v>
      </c>
      <c r="AJ69" s="356">
        <f t="shared" si="15"/>
        <v>-0.6837451693590566</v>
      </c>
      <c r="AK69" s="356">
        <f t="shared" si="15"/>
        <v>3.4862730042450066E-2</v>
      </c>
      <c r="AL69" s="356">
        <f t="shared" si="15"/>
        <v>-0.75968073406050296</v>
      </c>
      <c r="AM69" s="356">
        <f t="shared" si="10"/>
        <v>-0.99054071292436174</v>
      </c>
      <c r="AN69" s="356">
        <f t="shared" si="11"/>
        <v>0.30679554356530514</v>
      </c>
      <c r="AO69" s="356">
        <f t="shared" si="12"/>
        <v>-0.75968073406050296</v>
      </c>
      <c r="AP69" s="356">
        <f t="shared" si="13"/>
        <v>0.79454346410295307</v>
      </c>
      <c r="AQ69" s="356">
        <f t="shared" si="4"/>
        <v>3.9993021937284539</v>
      </c>
      <c r="AR69" s="356">
        <f t="shared" si="16"/>
        <v>0.66552530684091948</v>
      </c>
      <c r="AS69" s="356">
        <f t="shared" si="16"/>
        <v>-6.8824470922994863</v>
      </c>
      <c r="AT69" s="356">
        <f t="shared" si="7"/>
        <v>-2.6780942200503972</v>
      </c>
    </row>
    <row r="70" spans="3:46">
      <c r="O70" s="350">
        <v>36692</v>
      </c>
      <c r="P70" s="351">
        <v>118.2</v>
      </c>
      <c r="Q70" s="351">
        <v>12.2</v>
      </c>
      <c r="R70" s="351">
        <v>25</v>
      </c>
      <c r="S70" s="351">
        <v>43</v>
      </c>
      <c r="T70" s="353" t="str">
        <f t="shared" ca="1" si="0"/>
        <v/>
      </c>
      <c r="U70" s="354">
        <f t="shared" si="3"/>
        <v>39629</v>
      </c>
      <c r="V70" s="348">
        <v>23071</v>
      </c>
      <c r="W70" s="348">
        <v>7507</v>
      </c>
      <c r="X70" s="348">
        <v>11568</v>
      </c>
      <c r="Y70" s="348">
        <v>826</v>
      </c>
      <c r="Z70" s="348">
        <v>1748</v>
      </c>
      <c r="AA70" s="348">
        <v>49938</v>
      </c>
      <c r="AB70" s="344">
        <f t="shared" si="1"/>
        <v>39572</v>
      </c>
      <c r="AC70" s="344">
        <f t="shared" si="2"/>
        <v>8994</v>
      </c>
      <c r="AD70" s="352"/>
      <c r="AE70" s="356">
        <f t="shared" si="8"/>
        <v>49</v>
      </c>
      <c r="AF70" s="356">
        <f t="shared" si="5"/>
        <v>-15</v>
      </c>
      <c r="AG70" s="356">
        <f t="shared" si="5"/>
        <v>8</v>
      </c>
      <c r="AH70" s="356">
        <f t="shared" si="5"/>
        <v>1.3333333333333333</v>
      </c>
      <c r="AI70" s="356">
        <f t="shared" si="15"/>
        <v>-1.6524961891273819</v>
      </c>
      <c r="AJ70" s="356">
        <f t="shared" si="15"/>
        <v>-0.83794989059107461</v>
      </c>
      <c r="AK70" s="356">
        <f t="shared" si="15"/>
        <v>-0.47490785591159912</v>
      </c>
      <c r="AL70" s="356">
        <f t="shared" si="15"/>
        <v>-1.2192100118160516</v>
      </c>
      <c r="AM70" s="356">
        <f t="shared" si="10"/>
        <v>-1.6524961891273819</v>
      </c>
      <c r="AN70" s="356">
        <f t="shared" si="11"/>
        <v>0.81454629853630733</v>
      </c>
      <c r="AO70" s="356">
        <f t="shared" si="12"/>
        <v>-1.2192100118160516</v>
      </c>
      <c r="AP70" s="356">
        <f t="shared" si="13"/>
        <v>0.74430215590445248</v>
      </c>
      <c r="AQ70" s="356">
        <f t="shared" si="4"/>
        <v>8.2422349470760992E-2</v>
      </c>
      <c r="AR70" s="356">
        <f t="shared" ref="AR70:AS73" si="17">AB70/AB66*100-100</f>
        <v>-1.2847057649612168</v>
      </c>
      <c r="AS70" s="356">
        <f t="shared" si="17"/>
        <v>-7.0003102057698214</v>
      </c>
      <c r="AT70" s="356">
        <f t="shared" si="7"/>
        <v>-3.5051785438243996</v>
      </c>
    </row>
    <row r="71" spans="3:46">
      <c r="O71" s="350">
        <v>36722</v>
      </c>
      <c r="P71" s="351">
        <v>119.6</v>
      </c>
      <c r="Q71" s="351">
        <v>12.4</v>
      </c>
      <c r="R71" s="351">
        <v>27</v>
      </c>
      <c r="S71" s="351">
        <v>44</v>
      </c>
      <c r="T71" s="353" t="str">
        <f t="shared" ca="1" si="0"/>
        <v/>
      </c>
      <c r="U71" s="354">
        <f t="shared" si="3"/>
        <v>39721</v>
      </c>
      <c r="V71" s="348">
        <v>23212</v>
      </c>
      <c r="W71" s="348">
        <v>7514</v>
      </c>
      <c r="X71" s="348">
        <v>10800</v>
      </c>
      <c r="Y71" s="348">
        <v>148</v>
      </c>
      <c r="Z71" s="348">
        <v>1812</v>
      </c>
      <c r="AA71" s="348">
        <v>49870</v>
      </c>
      <c r="AB71" s="344">
        <f t="shared" si="1"/>
        <v>39566</v>
      </c>
      <c r="AC71" s="344">
        <f t="shared" si="2"/>
        <v>8840</v>
      </c>
      <c r="AD71" s="352"/>
      <c r="AE71" s="356">
        <f t="shared" si="8"/>
        <v>42.666666666666664</v>
      </c>
      <c r="AF71" s="356">
        <f t="shared" si="5"/>
        <v>-17.766666666666669</v>
      </c>
      <c r="AG71" s="356">
        <f t="shared" si="5"/>
        <v>3</v>
      </c>
      <c r="AH71" s="356">
        <f t="shared" si="5"/>
        <v>-7</v>
      </c>
      <c r="AI71" s="356">
        <f t="shared" si="15"/>
        <v>-1.9212387969875824</v>
      </c>
      <c r="AJ71" s="356">
        <f t="shared" si="15"/>
        <v>-1.0379341384388483</v>
      </c>
      <c r="AK71" s="356">
        <f t="shared" si="15"/>
        <v>-1.0210906265766519</v>
      </c>
      <c r="AL71" s="356">
        <f t="shared" si="15"/>
        <v>-1.6447000838119299</v>
      </c>
      <c r="AM71" s="356">
        <f t="shared" si="10"/>
        <v>-1.9212387969875824</v>
      </c>
      <c r="AN71" s="356">
        <f t="shared" si="11"/>
        <v>0.88330465854873408</v>
      </c>
      <c r="AO71" s="356">
        <f t="shared" si="12"/>
        <v>-1.6447000838119299</v>
      </c>
      <c r="AP71" s="356">
        <f t="shared" si="13"/>
        <v>0.62360945723527794</v>
      </c>
      <c r="AQ71" s="356">
        <f t="shared" si="4"/>
        <v>-0.23209834092668302</v>
      </c>
      <c r="AR71" s="356">
        <f t="shared" si="17"/>
        <v>-2.2675624938247267</v>
      </c>
      <c r="AS71" s="356">
        <f t="shared" si="17"/>
        <v>-8.3747927031509164</v>
      </c>
      <c r="AT71" s="356">
        <f t="shared" si="7"/>
        <v>-1.1888250445809376</v>
      </c>
    </row>
    <row r="72" spans="3:46">
      <c r="O72" s="350">
        <v>36753</v>
      </c>
      <c r="P72" s="351">
        <v>123.9</v>
      </c>
      <c r="Q72" s="351">
        <v>14.1</v>
      </c>
      <c r="R72" s="351">
        <v>22</v>
      </c>
      <c r="S72" s="351">
        <v>43</v>
      </c>
      <c r="T72" s="353" t="str">
        <f t="shared" ca="1" si="0"/>
        <v/>
      </c>
      <c r="U72" s="354">
        <f t="shared" si="3"/>
        <v>39813</v>
      </c>
      <c r="V72" s="348">
        <v>24435</v>
      </c>
      <c r="W72" s="348">
        <v>7836</v>
      </c>
      <c r="X72" s="348">
        <v>10097</v>
      </c>
      <c r="Y72" s="348">
        <v>589</v>
      </c>
      <c r="Z72" s="348">
        <v>1962</v>
      </c>
      <c r="AA72" s="348">
        <v>47210</v>
      </c>
      <c r="AB72" s="344">
        <f t="shared" si="1"/>
        <v>39817</v>
      </c>
      <c r="AC72" s="344">
        <f t="shared" si="2"/>
        <v>7546</v>
      </c>
      <c r="AD72" s="352"/>
      <c r="AE72" s="356">
        <f t="shared" si="8"/>
        <v>45.666666666666664</v>
      </c>
      <c r="AF72" s="356">
        <f t="shared" si="5"/>
        <v>-25.900000000000002</v>
      </c>
      <c r="AG72" s="356">
        <f t="shared" si="5"/>
        <v>-9.6666666666666661</v>
      </c>
      <c r="AH72" s="356">
        <f t="shared" si="5"/>
        <v>-23.666666666666668</v>
      </c>
      <c r="AI72" s="356">
        <f t="shared" si="15"/>
        <v>-1.7939396669485401</v>
      </c>
      <c r="AJ72" s="356">
        <f t="shared" si="15"/>
        <v>-1.6258396381359175</v>
      </c>
      <c r="AK72" s="356">
        <f t="shared" si="15"/>
        <v>-2.4047536455947855</v>
      </c>
      <c r="AL72" s="356">
        <f t="shared" si="15"/>
        <v>-2.4956802278036863</v>
      </c>
      <c r="AM72" s="356">
        <f t="shared" si="10"/>
        <v>-1.7939396669485401</v>
      </c>
      <c r="AN72" s="356">
        <f t="shared" si="11"/>
        <v>0.16810002881262265</v>
      </c>
      <c r="AO72" s="356">
        <f t="shared" si="12"/>
        <v>-2.4956802278036863</v>
      </c>
      <c r="AP72" s="356">
        <f t="shared" si="13"/>
        <v>9.0926582208900708E-2</v>
      </c>
      <c r="AQ72" s="356">
        <f t="shared" si="4"/>
        <v>-1.6700201207243452</v>
      </c>
      <c r="AR72" s="356">
        <f t="shared" si="17"/>
        <v>-5.6357388316151287</v>
      </c>
      <c r="AS72" s="356">
        <f t="shared" si="17"/>
        <v>-20.743619367713478</v>
      </c>
      <c r="AT72" s="356">
        <f t="shared" si="7"/>
        <v>-10.383447228549741</v>
      </c>
    </row>
    <row r="73" spans="3:46">
      <c r="O73" s="350">
        <v>36784</v>
      </c>
      <c r="P73" s="351">
        <v>113.8</v>
      </c>
      <c r="Q73" s="351">
        <v>8.6</v>
      </c>
      <c r="R73" s="351">
        <v>26</v>
      </c>
      <c r="S73" s="351">
        <v>48</v>
      </c>
      <c r="T73" s="353">
        <f t="shared" ca="1" si="0"/>
        <v>2009</v>
      </c>
      <c r="U73" s="354">
        <f t="shared" si="3"/>
        <v>39903</v>
      </c>
      <c r="V73" s="348">
        <v>22445</v>
      </c>
      <c r="W73" s="348">
        <v>7671</v>
      </c>
      <c r="X73" s="348">
        <v>10394</v>
      </c>
      <c r="Y73" s="348">
        <v>1602</v>
      </c>
      <c r="Z73" s="348">
        <v>2027</v>
      </c>
      <c r="AA73" s="348">
        <v>47331</v>
      </c>
      <c r="AB73" s="344">
        <f t="shared" si="1"/>
        <v>36881</v>
      </c>
      <c r="AC73" s="344">
        <f t="shared" si="2"/>
        <v>6765</v>
      </c>
      <c r="AD73" s="352"/>
      <c r="AE73" s="356">
        <f t="shared" si="8"/>
        <v>45.966666666666669</v>
      </c>
      <c r="AF73" s="356">
        <f t="shared" si="5"/>
        <v>-30.733333333333334</v>
      </c>
      <c r="AG73" s="356">
        <f t="shared" si="5"/>
        <v>-20.666666666666668</v>
      </c>
      <c r="AH73" s="356">
        <f t="shared" si="5"/>
        <v>-28.333333333333332</v>
      </c>
      <c r="AI73" s="356">
        <f t="shared" si="15"/>
        <v>-1.7812097539446357</v>
      </c>
      <c r="AJ73" s="356">
        <f t="shared" si="15"/>
        <v>-1.9752097096772085</v>
      </c>
      <c r="AK73" s="356">
        <f t="shared" si="15"/>
        <v>-3.6063557410579015</v>
      </c>
      <c r="AL73" s="356">
        <f t="shared" si="15"/>
        <v>-2.7339546681213784</v>
      </c>
      <c r="AM73" s="356">
        <f t="shared" si="10"/>
        <v>-1.9752097096772085</v>
      </c>
      <c r="AN73" s="356">
        <f t="shared" si="11"/>
        <v>0.19399995573257289</v>
      </c>
      <c r="AO73" s="356">
        <f t="shared" si="12"/>
        <v>-3.6063557410579015</v>
      </c>
      <c r="AP73" s="356">
        <f t="shared" si="13"/>
        <v>0.87240107293652303</v>
      </c>
      <c r="AQ73" s="356">
        <f t="shared" si="4"/>
        <v>-5.8751991948335132</v>
      </c>
      <c r="AR73" s="356">
        <f>AB73/AB69*100-100</f>
        <v>-11.655927372026724</v>
      </c>
      <c r="AS73" s="356">
        <f t="shared" si="17"/>
        <v>-35.399159663865547</v>
      </c>
      <c r="AT73" s="356">
        <f t="shared" si="7"/>
        <v>-7.1668137687555173</v>
      </c>
    </row>
    <row r="74" spans="3:46">
      <c r="O74" s="350">
        <v>36814</v>
      </c>
      <c r="P74" s="351">
        <v>114.8</v>
      </c>
      <c r="Q74" s="351">
        <v>8.8000000000000007</v>
      </c>
      <c r="R74" s="351">
        <v>13</v>
      </c>
      <c r="S74" s="351">
        <v>50</v>
      </c>
      <c r="T74" s="353" t="str">
        <f t="shared" ca="1" si="0"/>
        <v/>
      </c>
      <c r="U74" s="354">
        <f t="shared" si="3"/>
        <v>39994</v>
      </c>
      <c r="V74" s="348">
        <v>22123</v>
      </c>
      <c r="W74" s="348">
        <v>7107</v>
      </c>
      <c r="X74" s="348">
        <v>10135</v>
      </c>
      <c r="Y74" s="348">
        <v>2094</v>
      </c>
      <c r="Z74" s="348">
        <v>2108</v>
      </c>
      <c r="AA74" s="348">
        <v>47481</v>
      </c>
      <c r="AB74" s="344">
        <f t="shared" si="1"/>
        <v>35163</v>
      </c>
      <c r="AC74" s="344">
        <f t="shared" si="2"/>
        <v>5933</v>
      </c>
      <c r="AD74" s="352"/>
      <c r="AE74" s="356">
        <f t="shared" si="8"/>
        <v>48.566666666666663</v>
      </c>
      <c r="AF74" s="356">
        <f t="shared" si="5"/>
        <v>-31.533333333333331</v>
      </c>
      <c r="AG74" s="356">
        <f t="shared" si="5"/>
        <v>-22</v>
      </c>
      <c r="AH74" s="356">
        <f t="shared" si="5"/>
        <v>-20.666666666666668</v>
      </c>
      <c r="AI74" s="356">
        <f t="shared" si="15"/>
        <v>-1.6708838412441327</v>
      </c>
      <c r="AJ74" s="356">
        <f t="shared" si="15"/>
        <v>-2.0330364801392151</v>
      </c>
      <c r="AK74" s="356">
        <f t="shared" si="15"/>
        <v>-3.7520044799019159</v>
      </c>
      <c r="AL74" s="356">
        <f t="shared" si="15"/>
        <v>-2.34250380188517</v>
      </c>
      <c r="AM74" s="356">
        <f t="shared" si="10"/>
        <v>-2.0330364801392151</v>
      </c>
      <c r="AN74" s="356">
        <f t="shared" si="11"/>
        <v>0.36215263889508242</v>
      </c>
      <c r="AO74" s="356">
        <f t="shared" si="12"/>
        <v>-3.7520044799019159</v>
      </c>
      <c r="AP74" s="356">
        <f t="shared" si="13"/>
        <v>1.4095006780167458</v>
      </c>
      <c r="AQ74" s="356">
        <f t="shared" si="4"/>
        <v>-4.1090546573620514</v>
      </c>
      <c r="AR74" s="356">
        <f t="shared" ref="AR74:AS89" si="18">AB74/AB70*100-100</f>
        <v>-11.141716365106646</v>
      </c>
      <c r="AS74" s="356">
        <f t="shared" si="18"/>
        <v>-34.033800311318657</v>
      </c>
      <c r="AT74" s="356">
        <f t="shared" si="7"/>
        <v>-4.9201009251471817</v>
      </c>
    </row>
    <row r="75" spans="3:46">
      <c r="O75" s="350">
        <v>36845</v>
      </c>
      <c r="P75" s="351">
        <v>110.3</v>
      </c>
      <c r="Q75" s="351">
        <v>7</v>
      </c>
      <c r="R75" s="351">
        <v>13</v>
      </c>
      <c r="S75" s="351">
        <v>50</v>
      </c>
      <c r="T75" s="353" t="str">
        <f t="shared" ca="1" si="0"/>
        <v/>
      </c>
      <c r="U75" s="354">
        <f t="shared" si="3"/>
        <v>40086</v>
      </c>
      <c r="V75" s="348">
        <v>22104</v>
      </c>
      <c r="W75" s="348">
        <v>7105</v>
      </c>
      <c r="X75" s="348">
        <v>8747</v>
      </c>
      <c r="Y75" s="348">
        <v>1297</v>
      </c>
      <c r="Z75" s="348">
        <v>1713</v>
      </c>
      <c r="AA75" s="348">
        <v>47227</v>
      </c>
      <c r="AB75" s="344">
        <f t="shared" si="1"/>
        <v>34946</v>
      </c>
      <c r="AC75" s="344">
        <f t="shared" si="2"/>
        <v>5737</v>
      </c>
      <c r="AD75" s="352"/>
      <c r="AE75" s="356">
        <f t="shared" si="8"/>
        <v>49.266666666666673</v>
      </c>
      <c r="AF75" s="356">
        <f t="shared" si="5"/>
        <v>-30.400000000000002</v>
      </c>
      <c r="AG75" s="356">
        <f t="shared" si="5"/>
        <v>-13</v>
      </c>
      <c r="AH75" s="356">
        <f t="shared" si="5"/>
        <v>-11.333333333333334</v>
      </c>
      <c r="AI75" s="356">
        <f t="shared" si="15"/>
        <v>-1.6411807109016889</v>
      </c>
      <c r="AJ75" s="356">
        <f t="shared" si="15"/>
        <v>-1.9511152219847059</v>
      </c>
      <c r="AK75" s="356">
        <f t="shared" si="15"/>
        <v>-2.7688754927048209</v>
      </c>
      <c r="AL75" s="356">
        <f t="shared" si="15"/>
        <v>-1.8659549212497868</v>
      </c>
      <c r="AM75" s="356">
        <f t="shared" si="10"/>
        <v>-1.9511152219847059</v>
      </c>
      <c r="AN75" s="356">
        <f t="shared" si="11"/>
        <v>0.30993451108301695</v>
      </c>
      <c r="AO75" s="356">
        <f t="shared" si="12"/>
        <v>-2.7688754927048209</v>
      </c>
      <c r="AP75" s="356">
        <f t="shared" si="13"/>
        <v>0.90292057145503413</v>
      </c>
      <c r="AQ75" s="356">
        <f t="shared" si="4"/>
        <v>-4.7733930725486857</v>
      </c>
      <c r="AR75" s="356">
        <f t="shared" si="18"/>
        <v>-11.676692109386849</v>
      </c>
      <c r="AS75" s="356">
        <f t="shared" si="18"/>
        <v>-35.101809954751133</v>
      </c>
      <c r="AT75" s="356">
        <f t="shared" si="7"/>
        <v>-5.2997794265089198</v>
      </c>
    </row>
    <row r="76" spans="3:46">
      <c r="O76" s="350">
        <v>36875</v>
      </c>
      <c r="P76" s="351">
        <v>115.7</v>
      </c>
      <c r="Q76" s="351">
        <v>11.4</v>
      </c>
      <c r="R76" s="351">
        <v>18</v>
      </c>
      <c r="S76" s="351">
        <v>41</v>
      </c>
      <c r="T76" s="353" t="str">
        <f t="shared" ca="1" si="0"/>
        <v/>
      </c>
      <c r="U76" s="354">
        <f t="shared" si="3"/>
        <v>40178</v>
      </c>
      <c r="V76" s="348">
        <v>23464</v>
      </c>
      <c r="W76" s="348">
        <v>7351</v>
      </c>
      <c r="X76" s="348">
        <v>9531</v>
      </c>
      <c r="Y76" s="348">
        <v>1119</v>
      </c>
      <c r="Z76" s="348">
        <v>3209</v>
      </c>
      <c r="AA76" s="348">
        <v>45907</v>
      </c>
      <c r="AB76" s="344">
        <f t="shared" si="1"/>
        <v>36018</v>
      </c>
      <c r="AC76" s="344">
        <f t="shared" si="2"/>
        <v>5203</v>
      </c>
      <c r="AD76" s="352"/>
      <c r="AE76" s="356">
        <f t="shared" si="8"/>
        <v>53.70000000000001</v>
      </c>
      <c r="AF76" s="356">
        <f t="shared" si="5"/>
        <v>-27.833333333333332</v>
      </c>
      <c r="AG76" s="356">
        <f t="shared" si="5"/>
        <v>-3</v>
      </c>
      <c r="AH76" s="356">
        <f t="shared" si="5"/>
        <v>-1.3333333333333333</v>
      </c>
      <c r="AI76" s="356">
        <f t="shared" si="15"/>
        <v>-1.4530608853995486</v>
      </c>
      <c r="AJ76" s="356">
        <f t="shared" si="15"/>
        <v>-1.7655876667524337</v>
      </c>
      <c r="AK76" s="356">
        <f t="shared" si="15"/>
        <v>-1.6765099513747153</v>
      </c>
      <c r="AL76" s="356">
        <f t="shared" si="15"/>
        <v>-1.3553668348547325</v>
      </c>
      <c r="AM76" s="356">
        <f t="shared" si="10"/>
        <v>-1.7655876667524337</v>
      </c>
      <c r="AN76" s="356">
        <f t="shared" si="11"/>
        <v>0.31252678135288514</v>
      </c>
      <c r="AO76" s="356">
        <f t="shared" si="12"/>
        <v>-1.6765099513747153</v>
      </c>
      <c r="AP76" s="356">
        <f t="shared" si="13"/>
        <v>0.32114311651998273</v>
      </c>
      <c r="AQ76" s="356">
        <f t="shared" si="4"/>
        <v>-3.9738080622058476</v>
      </c>
      <c r="AR76" s="356">
        <f t="shared" si="18"/>
        <v>-9.5411507647487355</v>
      </c>
      <c r="AS76" s="356">
        <f t="shared" si="18"/>
        <v>-31.04956268221575</v>
      </c>
      <c r="AT76" s="356">
        <f t="shared" si="7"/>
        <v>-2.7600084727811947</v>
      </c>
    </row>
    <row r="77" spans="3:46">
      <c r="O77" s="350">
        <v>36906</v>
      </c>
      <c r="P77" s="351">
        <v>109.4</v>
      </c>
      <c r="Q77" s="351">
        <v>7.1</v>
      </c>
      <c r="R77" s="351">
        <v>21</v>
      </c>
      <c r="S77" s="351">
        <v>42</v>
      </c>
      <c r="T77" s="353" t="str">
        <f>" "</f>
        <v xml:space="preserve"> </v>
      </c>
      <c r="U77" s="354">
        <f t="shared" si="3"/>
        <v>40268</v>
      </c>
      <c r="V77" s="348">
        <v>22343</v>
      </c>
      <c r="W77" s="348">
        <v>6911</v>
      </c>
      <c r="X77" s="348">
        <v>8171</v>
      </c>
      <c r="Y77" s="348">
        <v>1347</v>
      </c>
      <c r="Z77" s="348">
        <v>2179</v>
      </c>
      <c r="AA77" s="348">
        <v>47286</v>
      </c>
      <c r="AB77" s="344">
        <f t="shared" si="1"/>
        <v>33899</v>
      </c>
      <c r="AC77" s="344">
        <f t="shared" si="2"/>
        <v>4645</v>
      </c>
      <c r="AD77" s="352"/>
      <c r="AE77" s="356">
        <f t="shared" si="8"/>
        <v>61.966666666666669</v>
      </c>
      <c r="AF77" s="356">
        <f t="shared" si="5"/>
        <v>-23.766666666666666</v>
      </c>
      <c r="AG77" s="356">
        <f t="shared" si="5"/>
        <v>5.333333333333333</v>
      </c>
      <c r="AH77" s="356">
        <f t="shared" si="5"/>
        <v>8.6666666666666661</v>
      </c>
      <c r="AI77" s="356">
        <f t="shared" si="15"/>
        <v>-1.1022810604030768</v>
      </c>
      <c r="AJ77" s="356">
        <f t="shared" si="15"/>
        <v>-1.4716349169038991</v>
      </c>
      <c r="AK77" s="356">
        <f t="shared" si="15"/>
        <v>-0.76620533359962728</v>
      </c>
      <c r="AL77" s="356">
        <f t="shared" si="15"/>
        <v>-0.84477874845967871</v>
      </c>
      <c r="AM77" s="356">
        <f t="shared" si="10"/>
        <v>-1.4716349169038991</v>
      </c>
      <c r="AN77" s="356">
        <f t="shared" si="11"/>
        <v>0.36935385650082231</v>
      </c>
      <c r="AO77" s="356">
        <f t="shared" si="12"/>
        <v>-0.84477874845967871</v>
      </c>
      <c r="AP77" s="356">
        <f t="shared" si="13"/>
        <v>7.8573414860051427E-2</v>
      </c>
      <c r="AQ77" s="356">
        <f t="shared" si="4"/>
        <v>-0.45444419692582017</v>
      </c>
      <c r="AR77" s="356">
        <f t="shared" si="18"/>
        <v>-8.0854640600851297</v>
      </c>
      <c r="AS77" s="356">
        <f t="shared" si="18"/>
        <v>-31.337767923133768</v>
      </c>
      <c r="AT77" s="356">
        <f t="shared" si="7"/>
        <v>-9.507510933637775E-2</v>
      </c>
    </row>
    <row r="78" spans="3:46">
      <c r="O78" s="350">
        <v>36937</v>
      </c>
      <c r="P78" s="351">
        <v>110.6</v>
      </c>
      <c r="Q78" s="351">
        <v>10.5</v>
      </c>
      <c r="R78" s="351">
        <v>18</v>
      </c>
      <c r="S78" s="351">
        <v>39</v>
      </c>
      <c r="T78" s="353" t="str">
        <f t="shared" ca="1" si="0"/>
        <v/>
      </c>
      <c r="U78" s="354">
        <f t="shared" si="3"/>
        <v>40359</v>
      </c>
      <c r="V78" s="348">
        <v>22284</v>
      </c>
      <c r="W78" s="348">
        <v>6694</v>
      </c>
      <c r="X78" s="348">
        <v>9152</v>
      </c>
      <c r="Y78" s="348">
        <v>2543</v>
      </c>
      <c r="Z78" s="348">
        <v>1979</v>
      </c>
      <c r="AA78" s="348">
        <v>47956</v>
      </c>
      <c r="AB78" s="344">
        <f t="shared" si="1"/>
        <v>33608</v>
      </c>
      <c r="AC78" s="344">
        <f t="shared" si="2"/>
        <v>4630</v>
      </c>
      <c r="AD78" s="352"/>
      <c r="AE78" s="356">
        <f t="shared" si="8"/>
        <v>66.266666666666666</v>
      </c>
      <c r="AF78" s="356">
        <f t="shared" si="5"/>
        <v>-20.399999999999999</v>
      </c>
      <c r="AG78" s="356">
        <f t="shared" si="5"/>
        <v>13.333333333333334</v>
      </c>
      <c r="AH78" s="356">
        <f t="shared" si="5"/>
        <v>18</v>
      </c>
      <c r="AI78" s="356">
        <f t="shared" si="15"/>
        <v>-0.9198189740137831</v>
      </c>
      <c r="AJ78" s="356">
        <f t="shared" si="15"/>
        <v>-1.2282805912096204</v>
      </c>
      <c r="AK78" s="356">
        <f t="shared" si="15"/>
        <v>0.10768709946445723</v>
      </c>
      <c r="AL78" s="356">
        <f t="shared" si="15"/>
        <v>-0.3682298678242949</v>
      </c>
      <c r="AM78" s="356">
        <f t="shared" si="10"/>
        <v>-1.2282805912096204</v>
      </c>
      <c r="AN78" s="356">
        <f t="shared" si="11"/>
        <v>0.30846161719583731</v>
      </c>
      <c r="AO78" s="356">
        <f t="shared" si="12"/>
        <v>-0.3682298678242949</v>
      </c>
      <c r="AP78" s="356">
        <f t="shared" si="13"/>
        <v>0.4759169672887521</v>
      </c>
      <c r="AQ78" s="356">
        <f t="shared" si="4"/>
        <v>0.72774940107581187</v>
      </c>
      <c r="AR78" s="356">
        <f t="shared" si="18"/>
        <v>-4.4222620368000491</v>
      </c>
      <c r="AS78" s="356">
        <f t="shared" si="18"/>
        <v>-21.961907972357992</v>
      </c>
      <c r="AT78" s="356">
        <f t="shared" si="7"/>
        <v>1.000400160064018</v>
      </c>
    </row>
    <row r="79" spans="3:46">
      <c r="C79" s="254"/>
      <c r="D79" s="254"/>
      <c r="E79" s="254"/>
      <c r="F79" s="361" t="s">
        <v>1211</v>
      </c>
      <c r="G79" s="254"/>
      <c r="H79" s="361" t="s">
        <v>1212</v>
      </c>
      <c r="I79" s="359"/>
      <c r="J79" s="359"/>
      <c r="K79" s="359"/>
      <c r="L79" s="359"/>
      <c r="M79" s="359"/>
      <c r="N79" s="359"/>
      <c r="O79" s="350">
        <v>36965</v>
      </c>
      <c r="P79" s="351">
        <v>99.5</v>
      </c>
      <c r="Q79" s="351">
        <v>5.2</v>
      </c>
      <c r="R79" s="351">
        <v>21</v>
      </c>
      <c r="S79" s="351">
        <v>40</v>
      </c>
      <c r="T79" s="353" t="str">
        <f t="shared" ca="1" si="0"/>
        <v/>
      </c>
      <c r="U79" s="354">
        <f t="shared" si="3"/>
        <v>40451</v>
      </c>
      <c r="V79" s="348">
        <v>22525</v>
      </c>
      <c r="W79" s="348">
        <v>6637</v>
      </c>
      <c r="X79" s="348">
        <v>7075</v>
      </c>
      <c r="Y79" s="348">
        <v>555</v>
      </c>
      <c r="Z79" s="348">
        <v>2104</v>
      </c>
      <c r="AA79" s="348">
        <v>48832</v>
      </c>
      <c r="AB79" s="344">
        <f t="shared" si="1"/>
        <v>33578</v>
      </c>
      <c r="AC79" s="344">
        <f t="shared" si="2"/>
        <v>4416</v>
      </c>
      <c r="AD79" s="352"/>
      <c r="AE79" s="356">
        <f t="shared" si="8"/>
        <v>60</v>
      </c>
      <c r="AF79" s="356">
        <f t="shared" si="5"/>
        <v>-20.166666666666668</v>
      </c>
      <c r="AG79" s="356">
        <f t="shared" si="5"/>
        <v>11</v>
      </c>
      <c r="AH79" s="356">
        <f t="shared" si="5"/>
        <v>15.666666666666666</v>
      </c>
      <c r="AI79" s="356">
        <f t="shared" si="15"/>
        <v>-1.1857327123175603</v>
      </c>
      <c r="AJ79" s="356">
        <f t="shared" si="15"/>
        <v>-1.2114144498248687</v>
      </c>
      <c r="AK79" s="356">
        <f t="shared" si="15"/>
        <v>-0.14719819351256747</v>
      </c>
      <c r="AL79" s="356">
        <f t="shared" si="15"/>
        <v>-0.48736708798314088</v>
      </c>
      <c r="AM79" s="356">
        <f t="shared" si="10"/>
        <v>-1.2114144498248687</v>
      </c>
      <c r="AN79" s="356">
        <f t="shared" si="11"/>
        <v>2.56817375073084E-2</v>
      </c>
      <c r="AO79" s="356">
        <f t="shared" si="12"/>
        <v>-0.48736708798314088</v>
      </c>
      <c r="AP79" s="356">
        <f t="shared" si="13"/>
        <v>0.34016889447057341</v>
      </c>
      <c r="AQ79" s="356">
        <f t="shared" si="4"/>
        <v>1.9046326456749938</v>
      </c>
      <c r="AR79" s="356">
        <f t="shared" si="18"/>
        <v>-3.9146111142906221</v>
      </c>
      <c r="AS79" s="356">
        <f t="shared" si="18"/>
        <v>-23.025971762245078</v>
      </c>
      <c r="AT79" s="356">
        <f t="shared" si="7"/>
        <v>3.3984796832320541</v>
      </c>
    </row>
    <row r="80" spans="3:46" ht="24.75">
      <c r="C80" s="254"/>
      <c r="D80" s="254"/>
      <c r="E80" s="248"/>
      <c r="F80" s="254" t="s">
        <v>1213</v>
      </c>
      <c r="G80" s="254" t="s">
        <v>1214</v>
      </c>
      <c r="H80" s="254" t="s">
        <v>1215</v>
      </c>
      <c r="I80" s="254" t="s">
        <v>1216</v>
      </c>
      <c r="J80" s="254"/>
      <c r="K80" s="254"/>
      <c r="L80" s="254"/>
      <c r="M80" s="254"/>
      <c r="N80" s="254"/>
      <c r="O80" s="350">
        <v>36996</v>
      </c>
      <c r="P80" s="351">
        <v>100.3</v>
      </c>
      <c r="Q80" s="351">
        <v>4.5999999999999996</v>
      </c>
      <c r="R80" s="351">
        <v>8</v>
      </c>
      <c r="S80" s="351">
        <v>35</v>
      </c>
      <c r="T80" s="353" t="str">
        <f t="shared" ca="1" si="0"/>
        <v/>
      </c>
      <c r="U80" s="354">
        <f t="shared" si="3"/>
        <v>40543</v>
      </c>
      <c r="V80" s="348">
        <v>23834</v>
      </c>
      <c r="W80" s="348">
        <v>7042</v>
      </c>
      <c r="X80" s="348">
        <v>8608</v>
      </c>
      <c r="Y80" s="348">
        <v>1385</v>
      </c>
      <c r="Z80" s="348">
        <v>2996</v>
      </c>
      <c r="AA80" s="348">
        <v>47274</v>
      </c>
      <c r="AB80" s="344">
        <f t="shared" si="1"/>
        <v>35103</v>
      </c>
      <c r="AC80" s="344">
        <f t="shared" si="2"/>
        <v>4227</v>
      </c>
      <c r="AD80" s="352"/>
      <c r="AE80" s="356">
        <f t="shared" si="8"/>
        <v>46.966666666666669</v>
      </c>
      <c r="AF80" s="356">
        <f t="shared" si="5"/>
        <v>-30.7</v>
      </c>
      <c r="AG80" s="356">
        <f t="shared" si="5"/>
        <v>15.333333333333334</v>
      </c>
      <c r="AH80" s="356">
        <f t="shared" si="5"/>
        <v>2</v>
      </c>
      <c r="AI80" s="356">
        <f t="shared" si="15"/>
        <v>-1.7387767105982883</v>
      </c>
      <c r="AJ80" s="356">
        <f t="shared" si="15"/>
        <v>-1.972800260907958</v>
      </c>
      <c r="AK80" s="356">
        <f t="shared" si="15"/>
        <v>0.32616020773047832</v>
      </c>
      <c r="AL80" s="356">
        <f t="shared" si="15"/>
        <v>-1.1851708060563813</v>
      </c>
      <c r="AM80" s="356">
        <f t="shared" si="10"/>
        <v>-1.972800260907958</v>
      </c>
      <c r="AN80" s="356">
        <f t="shared" si="11"/>
        <v>0.2340235503096697</v>
      </c>
      <c r="AO80" s="356">
        <f t="shared" si="12"/>
        <v>-1.1851708060563813</v>
      </c>
      <c r="AP80" s="356">
        <f t="shared" si="13"/>
        <v>1.5113310137868596</v>
      </c>
      <c r="AQ80" s="356">
        <f t="shared" si="4"/>
        <v>1.5768837367882753</v>
      </c>
      <c r="AR80" s="356">
        <f t="shared" si="18"/>
        <v>-2.5403964684324478</v>
      </c>
      <c r="AS80" s="356">
        <f t="shared" si="18"/>
        <v>-18.758408610417064</v>
      </c>
      <c r="AT80" s="356">
        <f t="shared" si="7"/>
        <v>2.9777593831006044</v>
      </c>
    </row>
    <row r="81" spans="3:46">
      <c r="C81" s="346" t="s">
        <v>1217</v>
      </c>
      <c r="D81" s="254"/>
      <c r="E81" s="362" t="s">
        <v>1140</v>
      </c>
      <c r="F81" s="363">
        <f>CORREL(AI29:AI113,AQ29:AQ113)</f>
        <v>0.79629995162787026</v>
      </c>
      <c r="G81" s="363">
        <f>CORREL(AJ29:AJ113,AQ29:AQ113)</f>
        <v>0.81128451613453367</v>
      </c>
      <c r="H81" s="363">
        <f>CORREL(AK29:AK113,AQ29:AQ113)</f>
        <v>0.51702890859331696</v>
      </c>
      <c r="I81" s="363">
        <f>CORREL(AL29:AL113,AQ29:AQ113)</f>
        <v>0.61915304530033721</v>
      </c>
      <c r="J81" s="363"/>
      <c r="K81" s="363"/>
      <c r="L81" s="363"/>
      <c r="M81" s="363"/>
      <c r="N81" s="363"/>
      <c r="O81" s="350">
        <v>37026</v>
      </c>
      <c r="P81" s="351">
        <v>103.4</v>
      </c>
      <c r="Q81" s="351">
        <v>7.8</v>
      </c>
      <c r="R81" s="351">
        <v>6</v>
      </c>
      <c r="S81" s="351">
        <v>26</v>
      </c>
      <c r="T81" s="353">
        <f t="shared" ca="1" si="0"/>
        <v>2011</v>
      </c>
      <c r="U81" s="354">
        <f t="shared" si="3"/>
        <v>40633</v>
      </c>
      <c r="V81" s="348">
        <v>22167</v>
      </c>
      <c r="W81" s="348">
        <v>6679</v>
      </c>
      <c r="X81" s="348">
        <v>7792</v>
      </c>
      <c r="Y81" s="348">
        <v>1166</v>
      </c>
      <c r="Z81" s="348">
        <v>2163</v>
      </c>
      <c r="AA81" s="348">
        <v>47730</v>
      </c>
      <c r="AB81" s="344">
        <f t="shared" si="1"/>
        <v>33309</v>
      </c>
      <c r="AC81" s="344">
        <f t="shared" si="2"/>
        <v>4463</v>
      </c>
      <c r="AD81" s="352"/>
      <c r="AE81" s="356">
        <f t="shared" si="8"/>
        <v>52.833333333333336</v>
      </c>
      <c r="AF81" s="356">
        <f t="shared" si="5"/>
        <v>-30.633333333333329</v>
      </c>
      <c r="AG81" s="356">
        <f t="shared" si="5"/>
        <v>23.333333333333332</v>
      </c>
      <c r="AH81" s="356">
        <f t="shared" si="5"/>
        <v>11</v>
      </c>
      <c r="AI81" s="356">
        <f t="shared" si="15"/>
        <v>-1.4898361896330501</v>
      </c>
      <c r="AJ81" s="356">
        <f t="shared" si="15"/>
        <v>-1.9679813633694574</v>
      </c>
      <c r="AK81" s="356">
        <f t="shared" si="15"/>
        <v>1.2000526407945626</v>
      </c>
      <c r="AL81" s="356">
        <f t="shared" si="15"/>
        <v>-0.72564152830083273</v>
      </c>
      <c r="AM81" s="356">
        <f t="shared" si="10"/>
        <v>-1.9679813633694574</v>
      </c>
      <c r="AN81" s="356">
        <f t="shared" si="11"/>
        <v>0.4781451737364073</v>
      </c>
      <c r="AO81" s="356">
        <f t="shared" si="12"/>
        <v>-0.72564152830083273</v>
      </c>
      <c r="AP81" s="356">
        <f t="shared" si="13"/>
        <v>1.9256941690953955</v>
      </c>
      <c r="AQ81" s="356">
        <f t="shared" si="4"/>
        <v>-0.78771874860134972</v>
      </c>
      <c r="AR81" s="356">
        <f t="shared" si="18"/>
        <v>-1.7404643204814221</v>
      </c>
      <c r="AS81" s="356">
        <f t="shared" si="18"/>
        <v>-3.9181916038751297</v>
      </c>
      <c r="AT81" s="356">
        <f t="shared" si="7"/>
        <v>0.9389671361502252</v>
      </c>
    </row>
    <row r="82" spans="3:46">
      <c r="C82" s="254"/>
      <c r="D82" s="254"/>
      <c r="E82" s="362" t="s">
        <v>1202</v>
      </c>
      <c r="F82" s="363">
        <f>CORREL(AI29:AI113,AR29:AR113)</f>
        <v>0.81149099833191851</v>
      </c>
      <c r="G82" s="363">
        <f>CORREL(AJ29:AJ113,AR29:AR113)</f>
        <v>0.83370882605805552</v>
      </c>
      <c r="H82" s="363">
        <f>CORREL(AK29:AK113,AR29:AR113)</f>
        <v>0.61619189924094642</v>
      </c>
      <c r="I82" s="363">
        <f>CORREL(AL29:AL113,AR29:AR113)</f>
        <v>0.70014895699115631</v>
      </c>
      <c r="J82" s="363"/>
      <c r="K82" s="363"/>
      <c r="L82" s="363"/>
      <c r="M82" s="363"/>
      <c r="N82" s="363"/>
      <c r="O82" s="350">
        <v>37057</v>
      </c>
      <c r="P82" s="351">
        <v>105.3</v>
      </c>
      <c r="Q82" s="351">
        <v>7.2</v>
      </c>
      <c r="R82" s="351">
        <v>-3</v>
      </c>
      <c r="S82" s="351">
        <v>38</v>
      </c>
      <c r="T82" s="353" t="str">
        <f t="shared" ref="T82:T115" ca="1" si="19">IF(YEAR(OFFSET($U82,-1,0))&lt;YEAR($U82),YEAR($U82),"")</f>
        <v/>
      </c>
      <c r="U82" s="354">
        <f t="shared" si="3"/>
        <v>40724</v>
      </c>
      <c r="V82" s="348">
        <v>21985</v>
      </c>
      <c r="W82" s="348">
        <v>6671</v>
      </c>
      <c r="X82" s="348">
        <v>9383</v>
      </c>
      <c r="Y82" s="348">
        <v>2947</v>
      </c>
      <c r="Z82" s="348">
        <v>2176</v>
      </c>
      <c r="AA82" s="348">
        <v>48398</v>
      </c>
      <c r="AB82" s="344">
        <f t="shared" ref="AB82:AB115" si="20">V82+W82+X82-Y82-Z82</f>
        <v>32916</v>
      </c>
      <c r="AC82" s="344">
        <f t="shared" ref="AC82:AC115" si="21">X82-Y82-Z82</f>
        <v>4260</v>
      </c>
      <c r="AD82" s="352"/>
      <c r="AE82" s="356">
        <f t="shared" si="8"/>
        <v>57.866666666666667</v>
      </c>
      <c r="AF82" s="356">
        <f t="shared" si="5"/>
        <v>-27.133333333333336</v>
      </c>
      <c r="AG82" s="356">
        <f t="shared" si="5"/>
        <v>18.666666666666668</v>
      </c>
      <c r="AH82" s="356">
        <f t="shared" si="5"/>
        <v>9</v>
      </c>
      <c r="AI82" s="356">
        <f t="shared" si="15"/>
        <v>-1.2762565381231015</v>
      </c>
      <c r="AJ82" s="356">
        <f t="shared" si="15"/>
        <v>-1.7149892425981781</v>
      </c>
      <c r="AK82" s="356">
        <f t="shared" si="15"/>
        <v>0.69028205484051353</v>
      </c>
      <c r="AL82" s="356">
        <f t="shared" si="15"/>
        <v>-0.82775914557984354</v>
      </c>
      <c r="AM82" s="356">
        <f t="shared" si="10"/>
        <v>-1.7149892425981781</v>
      </c>
      <c r="AN82" s="356">
        <f t="shared" si="11"/>
        <v>0.43873270447507662</v>
      </c>
      <c r="AO82" s="356">
        <f t="shared" si="12"/>
        <v>-0.82775914557984354</v>
      </c>
      <c r="AP82" s="356">
        <f t="shared" si="13"/>
        <v>1.518041200420357</v>
      </c>
      <c r="AQ82" s="356">
        <f t="shared" si="4"/>
        <v>-1.3417698797343292</v>
      </c>
      <c r="AR82" s="356">
        <f t="shared" si="18"/>
        <v>-2.0590335634372678</v>
      </c>
      <c r="AS82" s="356">
        <f t="shared" si="18"/>
        <v>-7.9913606911447062</v>
      </c>
      <c r="AT82" s="356">
        <f t="shared" si="7"/>
        <v>0.92167820502126574</v>
      </c>
    </row>
    <row r="83" spans="3:46">
      <c r="C83" s="254"/>
      <c r="D83" s="254"/>
      <c r="E83" s="362" t="s">
        <v>1203</v>
      </c>
      <c r="F83" s="363">
        <f>CORREL(AI29:AI113,AS29:AS113)</f>
        <v>0.60116955366217706</v>
      </c>
      <c r="G83" s="363">
        <f>CORREL(AJ29:AJ113,AS29:AS113)</f>
        <v>0.60417789404331856</v>
      </c>
      <c r="H83" s="363">
        <f>CORREL(AK29:AK113,AS29:AS113)</f>
        <v>0.59855408835818114</v>
      </c>
      <c r="I83" s="363">
        <f>CORREL(AL29:AL113,AS29:AS113)</f>
        <v>0.61703558295921479</v>
      </c>
      <c r="J83" s="363"/>
      <c r="K83" s="363"/>
      <c r="L83" s="363"/>
      <c r="M83" s="363"/>
      <c r="N83" s="363"/>
      <c r="O83" s="350">
        <v>37087</v>
      </c>
      <c r="P83" s="351">
        <v>96.9</v>
      </c>
      <c r="Q83" s="351">
        <v>3.9</v>
      </c>
      <c r="R83" s="351">
        <v>-2</v>
      </c>
      <c r="S83" s="351">
        <v>31</v>
      </c>
      <c r="T83" s="353" t="str">
        <f t="shared" ca="1" si="19"/>
        <v/>
      </c>
      <c r="U83" s="354">
        <f t="shared" ref="U83:U116" si="22">DATE(YEAR($U82),MONTH($U82)+4,1-1)</f>
        <v>40816</v>
      </c>
      <c r="V83" s="348">
        <v>21771</v>
      </c>
      <c r="W83" s="348">
        <v>6759</v>
      </c>
      <c r="X83" s="348">
        <v>7105</v>
      </c>
      <c r="Y83" s="348">
        <v>849</v>
      </c>
      <c r="Z83" s="348">
        <v>2142</v>
      </c>
      <c r="AA83" s="348">
        <v>48687</v>
      </c>
      <c r="AB83" s="344">
        <f t="shared" si="20"/>
        <v>32644</v>
      </c>
      <c r="AC83" s="344">
        <f t="shared" si="21"/>
        <v>4114</v>
      </c>
      <c r="AD83" s="352"/>
      <c r="AE83" s="356">
        <f t="shared" si="8"/>
        <v>55</v>
      </c>
      <c r="AF83" s="356">
        <f t="shared" si="5"/>
        <v>-28.466666666666669</v>
      </c>
      <c r="AG83" s="356">
        <f t="shared" si="5"/>
        <v>7.333333333333333</v>
      </c>
      <c r="AH83" s="356">
        <f t="shared" si="5"/>
        <v>6.666666666666667</v>
      </c>
      <c r="AI83" s="356">
        <f t="shared" si="15"/>
        <v>-1.3978979290492974</v>
      </c>
      <c r="AJ83" s="356">
        <f t="shared" si="15"/>
        <v>-1.8113671933681894</v>
      </c>
      <c r="AK83" s="356">
        <f t="shared" si="15"/>
        <v>-0.54773222533360622</v>
      </c>
      <c r="AL83" s="356">
        <f t="shared" si="15"/>
        <v>-0.94689636573868941</v>
      </c>
      <c r="AM83" s="356">
        <f t="shared" si="10"/>
        <v>-1.8113671933681894</v>
      </c>
      <c r="AN83" s="356">
        <f t="shared" si="11"/>
        <v>0.41346926431889197</v>
      </c>
      <c r="AO83" s="356">
        <f t="shared" si="12"/>
        <v>-0.94689636573868941</v>
      </c>
      <c r="AP83" s="356">
        <f t="shared" si="13"/>
        <v>0.39916414040508319</v>
      </c>
      <c r="AQ83" s="356">
        <f t="shared" si="4"/>
        <v>-3.3473917869034437</v>
      </c>
      <c r="AR83" s="356">
        <f t="shared" si="18"/>
        <v>-2.7815831794627428</v>
      </c>
      <c r="AS83" s="356">
        <f t="shared" si="18"/>
        <v>-6.838768115942031</v>
      </c>
      <c r="AT83" s="356">
        <f t="shared" si="7"/>
        <v>-0.29693643512450763</v>
      </c>
    </row>
    <row r="84" spans="3:46">
      <c r="C84" s="254"/>
      <c r="D84" s="254"/>
      <c r="E84" s="362" t="s">
        <v>83</v>
      </c>
      <c r="F84" s="363">
        <f>CORREL(AI29:AI113,AT29:AT113)</f>
        <v>0.66084269756989211</v>
      </c>
      <c r="G84" s="363">
        <f>CORREL(AJ29:AJ113,AT29:AT113)</f>
        <v>0.65487527885910479</v>
      </c>
      <c r="H84" s="363">
        <f>CORREL(AK29:AK113,AT29:AT113)</f>
        <v>0.60047157683387253</v>
      </c>
      <c r="I84" s="363">
        <f>CORREL(AL29:AL113,AT29:AT113)</f>
        <v>0.72120426604594257</v>
      </c>
      <c r="J84" s="363"/>
      <c r="K84" s="363"/>
      <c r="L84" s="363"/>
      <c r="M84" s="363"/>
      <c r="N84" s="363"/>
      <c r="O84" s="350">
        <v>37118</v>
      </c>
      <c r="P84" s="351">
        <v>84.2</v>
      </c>
      <c r="Q84" s="351">
        <v>-0.1</v>
      </c>
      <c r="R84" s="351">
        <v>10</v>
      </c>
      <c r="S84" s="351">
        <v>30</v>
      </c>
      <c r="T84" s="353" t="str">
        <f t="shared" ca="1" si="19"/>
        <v/>
      </c>
      <c r="U84" s="354">
        <f t="shared" si="22"/>
        <v>40908</v>
      </c>
      <c r="V84" s="348">
        <v>23522</v>
      </c>
      <c r="W84" s="348">
        <v>6733</v>
      </c>
      <c r="X84" s="348">
        <v>8298</v>
      </c>
      <c r="Y84" s="348">
        <v>1596</v>
      </c>
      <c r="Z84" s="348">
        <v>2216</v>
      </c>
      <c r="AA84" s="348">
        <v>47190</v>
      </c>
      <c r="AB84" s="344">
        <f t="shared" si="20"/>
        <v>34741</v>
      </c>
      <c r="AC84" s="344">
        <f t="shared" si="21"/>
        <v>4486</v>
      </c>
      <c r="AD84" s="352"/>
      <c r="AE84" s="356">
        <f t="shared" si="8"/>
        <v>57.666666666666664</v>
      </c>
      <c r="AF84" s="356">
        <f t="shared" si="5"/>
        <v>-23.133333333333336</v>
      </c>
      <c r="AG84" s="356">
        <f t="shared" si="5"/>
        <v>12.333333333333334</v>
      </c>
      <c r="AH84" s="356">
        <f t="shared" si="5"/>
        <v>8.6666666666666661</v>
      </c>
      <c r="AI84" s="356">
        <f t="shared" si="15"/>
        <v>-1.2847431467923709</v>
      </c>
      <c r="AJ84" s="356">
        <f t="shared" si="15"/>
        <v>-1.4258553902881441</v>
      </c>
      <c r="AK84" s="356">
        <f t="shared" si="15"/>
        <v>-1.5494546685533191E-3</v>
      </c>
      <c r="AL84" s="356">
        <f t="shared" si="15"/>
        <v>-0.84477874845967871</v>
      </c>
      <c r="AM84" s="356">
        <f t="shared" si="10"/>
        <v>-1.4258553902881441</v>
      </c>
      <c r="AN84" s="356">
        <f t="shared" si="11"/>
        <v>0.14111224349577323</v>
      </c>
      <c r="AO84" s="356">
        <f t="shared" si="12"/>
        <v>-0.84477874845967871</v>
      </c>
      <c r="AP84" s="356">
        <f t="shared" si="13"/>
        <v>0.84322929379112543</v>
      </c>
      <c r="AQ84" s="356">
        <f t="shared" si="4"/>
        <v>-1.3090542921876249</v>
      </c>
      <c r="AR84" s="356">
        <f t="shared" si="18"/>
        <v>-1.0312508902373025</v>
      </c>
      <c r="AS84" s="356">
        <f t="shared" si="18"/>
        <v>6.1272770286254996</v>
      </c>
      <c r="AT84" s="356">
        <f t="shared" si="7"/>
        <v>-0.17768752379743091</v>
      </c>
    </row>
    <row r="85" spans="3:46">
      <c r="D85" s="62" t="s">
        <v>1219</v>
      </c>
      <c r="O85" s="350">
        <v>37149</v>
      </c>
      <c r="P85" s="351">
        <v>82.9</v>
      </c>
      <c r="Q85" s="351">
        <v>1</v>
      </c>
      <c r="R85" s="351">
        <v>0</v>
      </c>
      <c r="S85" s="351">
        <v>23</v>
      </c>
      <c r="T85" s="353" t="str">
        <f>" "</f>
        <v xml:space="preserve"> </v>
      </c>
      <c r="U85" s="354">
        <f t="shared" si="22"/>
        <v>40999</v>
      </c>
      <c r="V85" s="348">
        <v>21563</v>
      </c>
      <c r="W85" s="348">
        <v>6587</v>
      </c>
      <c r="X85" s="348">
        <v>9406</v>
      </c>
      <c r="Y85" s="348">
        <v>2978</v>
      </c>
      <c r="Z85" s="348">
        <v>2258</v>
      </c>
      <c r="AA85" s="348">
        <v>47490</v>
      </c>
      <c r="AB85" s="344">
        <f t="shared" si="20"/>
        <v>32320</v>
      </c>
      <c r="AC85" s="344">
        <f t="shared" si="21"/>
        <v>4170</v>
      </c>
      <c r="AD85" s="352"/>
      <c r="AE85" s="356">
        <f t="shared" si="8"/>
        <v>58.066666666666663</v>
      </c>
      <c r="AF85" s="356">
        <f t="shared" si="5"/>
        <v>-26.666666666666668</v>
      </c>
      <c r="AG85" s="356">
        <f t="shared" si="5"/>
        <v>8.6666666666666661</v>
      </c>
      <c r="AH85" s="356">
        <f t="shared" si="5"/>
        <v>7</v>
      </c>
      <c r="AI85" s="356">
        <f t="shared" si="15"/>
        <v>-1.267769929453832</v>
      </c>
      <c r="AJ85" s="356">
        <f t="shared" si="15"/>
        <v>-1.681256959828674</v>
      </c>
      <c r="AK85" s="356">
        <f t="shared" si="15"/>
        <v>-0.40208348648959213</v>
      </c>
      <c r="AL85" s="356">
        <f t="shared" si="15"/>
        <v>-0.92987676285885423</v>
      </c>
      <c r="AM85" s="356">
        <f t="shared" si="10"/>
        <v>-1.681256959828674</v>
      </c>
      <c r="AN85" s="356">
        <f t="shared" si="11"/>
        <v>0.41348703037484191</v>
      </c>
      <c r="AO85" s="356">
        <f t="shared" si="12"/>
        <v>-0.92987676285885423</v>
      </c>
      <c r="AP85" s="356">
        <f t="shared" si="13"/>
        <v>0.5277932763692621</v>
      </c>
      <c r="AQ85" s="356">
        <f t="shared" ref="AQ85:AQ114" si="23">V85/V81*100-100</f>
        <v>-2.7247710560743457</v>
      </c>
      <c r="AR85" s="356">
        <f t="shared" si="18"/>
        <v>-2.9691674922693494</v>
      </c>
      <c r="AS85" s="356">
        <f t="shared" si="18"/>
        <v>-6.5650907461348851</v>
      </c>
      <c r="AT85" s="356">
        <f t="shared" si="7"/>
        <v>-0.50282840980516141</v>
      </c>
    </row>
    <row r="86" spans="3:46">
      <c r="O86" s="350">
        <v>37179</v>
      </c>
      <c r="P86" s="351">
        <v>76.3</v>
      </c>
      <c r="Q86" s="351">
        <v>-3</v>
      </c>
      <c r="R86" s="351">
        <v>-2</v>
      </c>
      <c r="S86" s="351">
        <v>19</v>
      </c>
      <c r="T86" s="353" t="str">
        <f t="shared" ca="1" si="19"/>
        <v/>
      </c>
      <c r="U86" s="354">
        <f t="shared" si="22"/>
        <v>41090</v>
      </c>
      <c r="V86" s="348">
        <v>21565</v>
      </c>
      <c r="W86" s="348">
        <v>6411</v>
      </c>
      <c r="X86" s="348">
        <v>11775</v>
      </c>
      <c r="Y86" s="348">
        <v>3195</v>
      </c>
      <c r="Z86" s="348">
        <v>4613</v>
      </c>
      <c r="AA86" s="348">
        <v>48309</v>
      </c>
      <c r="AB86" s="344">
        <f t="shared" si="20"/>
        <v>31943</v>
      </c>
      <c r="AC86" s="344">
        <f t="shared" si="21"/>
        <v>3967</v>
      </c>
      <c r="AD86" s="352"/>
      <c r="AE86" s="356">
        <f t="shared" si="8"/>
        <v>61.933333333333337</v>
      </c>
      <c r="AF86" s="356">
        <f t="shared" si="8"/>
        <v>-25.599999999999998</v>
      </c>
      <c r="AG86" s="356">
        <f t="shared" si="8"/>
        <v>10</v>
      </c>
      <c r="AH86" s="356">
        <f t="shared" si="8"/>
        <v>7</v>
      </c>
      <c r="AI86" s="356">
        <f t="shared" si="15"/>
        <v>-1.1036954951812883</v>
      </c>
      <c r="AJ86" s="356">
        <f t="shared" si="15"/>
        <v>-1.6041545992126647</v>
      </c>
      <c r="AK86" s="356">
        <f t="shared" si="15"/>
        <v>-0.256434747645578</v>
      </c>
      <c r="AL86" s="356">
        <f t="shared" si="15"/>
        <v>-0.92987676285885423</v>
      </c>
      <c r="AM86" s="356">
        <f t="shared" si="10"/>
        <v>-1.6041545992126647</v>
      </c>
      <c r="AN86" s="356">
        <f t="shared" si="11"/>
        <v>0.50045910403137639</v>
      </c>
      <c r="AO86" s="356">
        <f t="shared" si="12"/>
        <v>-0.92987676285885423</v>
      </c>
      <c r="AP86" s="356">
        <f t="shared" si="13"/>
        <v>0.67344201521327629</v>
      </c>
      <c r="AQ86" s="356">
        <f t="shared" si="23"/>
        <v>-1.9103934500795958</v>
      </c>
      <c r="AR86" s="356">
        <f t="shared" si="18"/>
        <v>-2.9560092356300913</v>
      </c>
      <c r="AS86" s="356">
        <f t="shared" si="18"/>
        <v>-6.8779342723004646</v>
      </c>
      <c r="AT86" s="356">
        <f t="shared" ref="AT86:AT113" si="24">AA86/AA82*100-100</f>
        <v>-0.18389189635935566</v>
      </c>
    </row>
    <row r="87" spans="3:46">
      <c r="O87" s="350">
        <v>37210</v>
      </c>
      <c r="P87" s="351">
        <v>79.400000000000006</v>
      </c>
      <c r="Q87" s="351">
        <v>0</v>
      </c>
      <c r="R87" s="351">
        <v>-10</v>
      </c>
      <c r="S87" s="351">
        <v>12</v>
      </c>
      <c r="T87" s="353" t="str">
        <f t="shared" ca="1" si="19"/>
        <v/>
      </c>
      <c r="U87" s="354">
        <f t="shared" si="22"/>
        <v>41182</v>
      </c>
      <c r="V87" s="348">
        <v>22075</v>
      </c>
      <c r="W87" s="348">
        <v>6488</v>
      </c>
      <c r="X87" s="348">
        <v>8262</v>
      </c>
      <c r="Y87" s="348">
        <v>1689</v>
      </c>
      <c r="Z87" s="348">
        <v>2345</v>
      </c>
      <c r="AA87" s="348">
        <v>48832</v>
      </c>
      <c r="AB87" s="344">
        <f t="shared" si="20"/>
        <v>32791</v>
      </c>
      <c r="AC87" s="344">
        <f t="shared" si="21"/>
        <v>4228</v>
      </c>
      <c r="AD87" s="352"/>
      <c r="AE87" s="356">
        <f t="shared" ref="AE87:AH115" si="25">SUMIFS(P:P,$O:$O,"&lt;="&amp;$U87,$O:$O,"&gt;"&amp;DATE(YEAR($U87),MONTH($U87)-2,1-1))/COUNTIFS(P:P,"&lt;&gt;"&amp;"",$O:$O,"&lt;="&amp;$U87,$O:$O,"&gt;"&amp;DATE(YEAR($U87),MONTH($U87)-2,1-1))</f>
        <v>65.966666666666654</v>
      </c>
      <c r="AF87" s="356">
        <f t="shared" si="25"/>
        <v>-20.8</v>
      </c>
      <c r="AG87" s="356">
        <f t="shared" si="25"/>
        <v>12</v>
      </c>
      <c r="AH87" s="356">
        <f t="shared" si="25"/>
        <v>12</v>
      </c>
      <c r="AI87" s="356">
        <f t="shared" si="15"/>
        <v>-0.93254888701768779</v>
      </c>
      <c r="AJ87" s="356">
        <f t="shared" si="15"/>
        <v>-1.2571939764406241</v>
      </c>
      <c r="AK87" s="356">
        <f t="shared" si="15"/>
        <v>-3.7961639379556898E-2</v>
      </c>
      <c r="AL87" s="356">
        <f t="shared" si="15"/>
        <v>-0.67458271966132732</v>
      </c>
      <c r="AM87" s="356">
        <f t="shared" ref="AM87:AM115" si="26">MIN(AI87:AJ87)</f>
        <v>-1.2571939764406241</v>
      </c>
      <c r="AN87" s="356">
        <f t="shared" ref="AN87:AN115" si="27">MAX(AI87:AJ87)-AM87</f>
        <v>0.32464508942293635</v>
      </c>
      <c r="AO87" s="356">
        <f t="shared" ref="AO87:AO115" si="28">MIN(AK87:AL87)</f>
        <v>-0.67458271966132732</v>
      </c>
      <c r="AP87" s="356">
        <f t="shared" ref="AP87:AP115" si="29">MAX(AK87:AL87)-AO87</f>
        <v>0.63662108028177045</v>
      </c>
      <c r="AQ87" s="356">
        <f t="shared" si="23"/>
        <v>1.3963529465803219</v>
      </c>
      <c r="AR87" s="356">
        <f t="shared" si="18"/>
        <v>0.45031246170812267</v>
      </c>
      <c r="AS87" s="356">
        <f t="shared" si="18"/>
        <v>2.7710257656781749</v>
      </c>
      <c r="AT87" s="356">
        <f t="shared" si="24"/>
        <v>0.29782077351244141</v>
      </c>
    </row>
    <row r="88" spans="3:46">
      <c r="O88" s="350">
        <v>37240</v>
      </c>
      <c r="P88" s="351">
        <v>87.7</v>
      </c>
      <c r="Q88" s="351">
        <v>1.4</v>
      </c>
      <c r="R88" s="351">
        <v>-5</v>
      </c>
      <c r="S88" s="351">
        <v>11</v>
      </c>
      <c r="T88" s="353" t="str">
        <f t="shared" ca="1" si="19"/>
        <v/>
      </c>
      <c r="U88" s="354">
        <f t="shared" si="22"/>
        <v>41274</v>
      </c>
      <c r="V88" s="348">
        <v>23694</v>
      </c>
      <c r="W88" s="348">
        <v>6345</v>
      </c>
      <c r="X88" s="348">
        <v>8690</v>
      </c>
      <c r="Y88" s="348">
        <v>1521</v>
      </c>
      <c r="Z88" s="348">
        <v>2645</v>
      </c>
      <c r="AA88" s="348">
        <v>47807</v>
      </c>
      <c r="AB88" s="344">
        <f t="shared" si="20"/>
        <v>34563</v>
      </c>
      <c r="AC88" s="344">
        <f t="shared" si="21"/>
        <v>4524</v>
      </c>
      <c r="AD88" s="352"/>
      <c r="AE88" s="356">
        <f t="shared" si="25"/>
        <v>58.166666666666664</v>
      </c>
      <c r="AF88" s="356">
        <f t="shared" si="25"/>
        <v>-23.866666666666664</v>
      </c>
      <c r="AG88" s="356">
        <f t="shared" si="25"/>
        <v>11.333333333333334</v>
      </c>
      <c r="AH88" s="356">
        <f t="shared" si="25"/>
        <v>16.333333333333332</v>
      </c>
      <c r="AI88" s="356">
        <f t="shared" si="15"/>
        <v>-1.2635266251191972</v>
      </c>
      <c r="AJ88" s="356">
        <f t="shared" si="15"/>
        <v>-1.4788632632116498</v>
      </c>
      <c r="AK88" s="356">
        <f t="shared" si="15"/>
        <v>-0.11078600880156388</v>
      </c>
      <c r="AL88" s="356">
        <f t="shared" si="15"/>
        <v>-0.45332788222347065</v>
      </c>
      <c r="AM88" s="356">
        <f t="shared" si="26"/>
        <v>-1.4788632632116498</v>
      </c>
      <c r="AN88" s="356">
        <f t="shared" si="27"/>
        <v>0.21533663809245263</v>
      </c>
      <c r="AO88" s="356">
        <f t="shared" si="28"/>
        <v>-0.45332788222347065</v>
      </c>
      <c r="AP88" s="356">
        <f t="shared" si="29"/>
        <v>0.34254187342190678</v>
      </c>
      <c r="AQ88" s="356">
        <f t="shared" si="23"/>
        <v>0.73123033755632605</v>
      </c>
      <c r="AR88" s="356">
        <f t="shared" si="18"/>
        <v>-0.51236291413603396</v>
      </c>
      <c r="AS88" s="356">
        <f t="shared" si="18"/>
        <v>0.8470798038341627</v>
      </c>
      <c r="AT88" s="356">
        <f t="shared" si="24"/>
        <v>1.3074803983894867</v>
      </c>
    </row>
    <row r="89" spans="3:46">
      <c r="O89" s="350">
        <v>37271</v>
      </c>
      <c r="P89" s="351">
        <v>91.7</v>
      </c>
      <c r="Q89" s="351">
        <v>3.1</v>
      </c>
      <c r="R89" s="351">
        <v>5</v>
      </c>
      <c r="S89" s="351">
        <v>12</v>
      </c>
      <c r="T89" s="353">
        <f t="shared" ca="1" si="19"/>
        <v>2013</v>
      </c>
      <c r="U89" s="354">
        <f t="shared" si="22"/>
        <v>41364</v>
      </c>
      <c r="V89" s="348">
        <v>21514</v>
      </c>
      <c r="W89" s="348">
        <v>6290</v>
      </c>
      <c r="X89" s="348">
        <v>8999</v>
      </c>
      <c r="Y89" s="348">
        <v>2528</v>
      </c>
      <c r="Z89" s="348">
        <v>2117</v>
      </c>
      <c r="AA89" s="348">
        <v>46753</v>
      </c>
      <c r="AB89" s="344">
        <f t="shared" si="20"/>
        <v>32158</v>
      </c>
      <c r="AC89" s="344">
        <f t="shared" si="21"/>
        <v>4354</v>
      </c>
      <c r="AD89" s="352"/>
      <c r="AE89" s="356">
        <f t="shared" si="25"/>
        <v>61.199999999999996</v>
      </c>
      <c r="AF89" s="356">
        <f t="shared" si="25"/>
        <v>-23.933333333333334</v>
      </c>
      <c r="AG89" s="356">
        <f t="shared" si="25"/>
        <v>9.6666666666666661</v>
      </c>
      <c r="AH89" s="356">
        <f t="shared" si="25"/>
        <v>17</v>
      </c>
      <c r="AI89" s="356">
        <f t="shared" si="15"/>
        <v>-1.1348130603019435</v>
      </c>
      <c r="AJ89" s="356">
        <f t="shared" si="15"/>
        <v>-1.4836821607501507</v>
      </c>
      <c r="AK89" s="356">
        <f t="shared" si="15"/>
        <v>-0.2928469323565816</v>
      </c>
      <c r="AL89" s="356">
        <f t="shared" si="15"/>
        <v>-0.4192886764638003</v>
      </c>
      <c r="AM89" s="356">
        <f t="shared" si="26"/>
        <v>-1.4836821607501507</v>
      </c>
      <c r="AN89" s="356">
        <f t="shared" si="27"/>
        <v>0.34886910044820718</v>
      </c>
      <c r="AO89" s="356">
        <f t="shared" si="28"/>
        <v>-0.4192886764638003</v>
      </c>
      <c r="AP89" s="356">
        <f t="shared" si="29"/>
        <v>0.1264417441072187</v>
      </c>
      <c r="AQ89" s="356">
        <f t="shared" si="23"/>
        <v>-0.22724110745258486</v>
      </c>
      <c r="AR89" s="356">
        <f t="shared" si="18"/>
        <v>-0.50123762376237835</v>
      </c>
      <c r="AS89" s="356">
        <f t="shared" si="18"/>
        <v>4.4124700239808163</v>
      </c>
      <c r="AT89" s="356">
        <f t="shared" si="24"/>
        <v>-1.5519056643504001</v>
      </c>
    </row>
    <row r="90" spans="3:46">
      <c r="O90" s="350">
        <v>37302</v>
      </c>
      <c r="P90" s="351">
        <v>88</v>
      </c>
      <c r="Q90" s="351">
        <v>2.9</v>
      </c>
      <c r="R90" s="351">
        <v>2</v>
      </c>
      <c r="S90" s="351">
        <v>15</v>
      </c>
      <c r="T90" s="353" t="str">
        <f t="shared" ca="1" si="19"/>
        <v/>
      </c>
      <c r="U90" s="354">
        <f t="shared" si="22"/>
        <v>41455</v>
      </c>
      <c r="V90" s="348">
        <v>21466</v>
      </c>
      <c r="W90" s="348">
        <v>6268</v>
      </c>
      <c r="X90" s="348">
        <v>8560</v>
      </c>
      <c r="Y90" s="348">
        <v>1721</v>
      </c>
      <c r="Z90" s="348">
        <v>2371</v>
      </c>
      <c r="AA90" s="348">
        <v>48144</v>
      </c>
      <c r="AB90" s="344">
        <f t="shared" si="20"/>
        <v>32202</v>
      </c>
      <c r="AC90" s="344">
        <f t="shared" si="21"/>
        <v>4468</v>
      </c>
      <c r="AD90" s="352"/>
      <c r="AE90" s="356">
        <f t="shared" si="25"/>
        <v>63.566666666666663</v>
      </c>
      <c r="AF90" s="356">
        <f t="shared" si="25"/>
        <v>-26.333333333333332</v>
      </c>
      <c r="AG90" s="356">
        <f t="shared" si="25"/>
        <v>8.3333333333333339</v>
      </c>
      <c r="AH90" s="356">
        <f t="shared" si="25"/>
        <v>15.299999999999999</v>
      </c>
      <c r="AI90" s="356">
        <f t="shared" si="15"/>
        <v>-1.0343881910489212</v>
      </c>
      <c r="AJ90" s="356">
        <f t="shared" si="15"/>
        <v>-1.6571624721361708</v>
      </c>
      <c r="AK90" s="356">
        <f t="shared" si="15"/>
        <v>-0.43849567120059552</v>
      </c>
      <c r="AL90" s="356">
        <f t="shared" si="15"/>
        <v>-0.50608865115095958</v>
      </c>
      <c r="AM90" s="356">
        <f t="shared" si="26"/>
        <v>-1.6571624721361708</v>
      </c>
      <c r="AN90" s="356">
        <f t="shared" si="27"/>
        <v>0.62277428108724964</v>
      </c>
      <c r="AO90" s="356">
        <f t="shared" si="28"/>
        <v>-0.50608865115095958</v>
      </c>
      <c r="AP90" s="356">
        <f t="shared" si="29"/>
        <v>6.7592979950364063E-2</v>
      </c>
      <c r="AQ90" s="356">
        <f t="shared" si="23"/>
        <v>-0.45907720843960931</v>
      </c>
      <c r="AR90" s="356">
        <f t="shared" ref="AR90:AS105" si="30">AB90/AB86*100-100</f>
        <v>0.81081927182793834</v>
      </c>
      <c r="AS90" s="356">
        <f t="shared" si="30"/>
        <v>12.62919082430048</v>
      </c>
      <c r="AT90" s="356">
        <f t="shared" si="24"/>
        <v>-0.34155126373967448</v>
      </c>
    </row>
    <row r="91" spans="3:46">
      <c r="O91" s="350">
        <v>37330</v>
      </c>
      <c r="P91" s="351">
        <v>83.1</v>
      </c>
      <c r="Q91" s="351">
        <v>2.2000000000000002</v>
      </c>
      <c r="R91" s="351">
        <v>5</v>
      </c>
      <c r="S91" s="351">
        <v>23</v>
      </c>
      <c r="T91" s="353" t="str">
        <f t="shared" ca="1" si="19"/>
        <v/>
      </c>
      <c r="U91" s="354">
        <f t="shared" si="22"/>
        <v>41547</v>
      </c>
      <c r="V91" s="348">
        <v>22042</v>
      </c>
      <c r="W91" s="348">
        <v>6708</v>
      </c>
      <c r="X91" s="348">
        <v>9292</v>
      </c>
      <c r="Y91" s="348">
        <v>1163</v>
      </c>
      <c r="Z91" s="348">
        <v>2781</v>
      </c>
      <c r="AA91" s="348">
        <v>51035</v>
      </c>
      <c r="AB91" s="344">
        <f t="shared" si="20"/>
        <v>34098</v>
      </c>
      <c r="AC91" s="344">
        <f t="shared" si="21"/>
        <v>5348</v>
      </c>
      <c r="AD91" s="352"/>
      <c r="AE91" s="356">
        <f t="shared" si="25"/>
        <v>69.36666666666666</v>
      </c>
      <c r="AF91" s="356">
        <f t="shared" si="25"/>
        <v>-21.700000000000003</v>
      </c>
      <c r="AG91" s="356">
        <f t="shared" si="25"/>
        <v>13</v>
      </c>
      <c r="AH91" s="356">
        <f t="shared" si="25"/>
        <v>22.599999999999998</v>
      </c>
      <c r="AI91" s="356">
        <f t="shared" si="15"/>
        <v>-0.78827653964010624</v>
      </c>
      <c r="AJ91" s="356">
        <f t="shared" si="15"/>
        <v>-1.3222490932103819</v>
      </c>
      <c r="AK91" s="356">
        <f t="shared" si="15"/>
        <v>7.1274914753453655E-2</v>
      </c>
      <c r="AL91" s="356">
        <f t="shared" si="15"/>
        <v>-0.13335934808257019</v>
      </c>
      <c r="AM91" s="356">
        <f t="shared" si="26"/>
        <v>-1.3222490932103819</v>
      </c>
      <c r="AN91" s="356">
        <f t="shared" si="27"/>
        <v>0.53397255357027562</v>
      </c>
      <c r="AO91" s="356">
        <f t="shared" si="28"/>
        <v>-0.13335934808257019</v>
      </c>
      <c r="AP91" s="356">
        <f t="shared" si="29"/>
        <v>0.20463426283602384</v>
      </c>
      <c r="AQ91" s="356">
        <f t="shared" si="23"/>
        <v>-0.14949037372593921</v>
      </c>
      <c r="AR91" s="356">
        <f t="shared" si="30"/>
        <v>3.9858497758531257</v>
      </c>
      <c r="AS91" s="356">
        <f t="shared" si="30"/>
        <v>26.490066225165563</v>
      </c>
      <c r="AT91" s="356">
        <f t="shared" si="24"/>
        <v>4.511385976408917</v>
      </c>
    </row>
    <row r="92" spans="3:46">
      <c r="O92" s="350">
        <v>37361</v>
      </c>
      <c r="P92" s="351">
        <v>91.7</v>
      </c>
      <c r="Q92" s="351">
        <v>4.9000000000000004</v>
      </c>
      <c r="R92" s="351">
        <v>6</v>
      </c>
      <c r="S92" s="351">
        <v>20</v>
      </c>
      <c r="T92" s="353" t="str">
        <f t="shared" ca="1" si="19"/>
        <v/>
      </c>
      <c r="U92" s="354">
        <f t="shared" si="22"/>
        <v>41639</v>
      </c>
      <c r="V92" s="348">
        <v>23761</v>
      </c>
      <c r="W92" s="348">
        <v>6665</v>
      </c>
      <c r="X92" s="348">
        <v>9826</v>
      </c>
      <c r="Y92" s="348">
        <v>968</v>
      </c>
      <c r="Z92" s="348">
        <v>2888</v>
      </c>
      <c r="AA92" s="348">
        <v>49108</v>
      </c>
      <c r="AB92" s="344">
        <f t="shared" si="20"/>
        <v>36396</v>
      </c>
      <c r="AC92" s="344">
        <f t="shared" si="21"/>
        <v>5970</v>
      </c>
      <c r="AD92" s="352"/>
      <c r="AE92" s="356">
        <f t="shared" si="25"/>
        <v>75.666666666666671</v>
      </c>
      <c r="AF92" s="356">
        <f t="shared" si="25"/>
        <v>-13.1</v>
      </c>
      <c r="AG92" s="356">
        <f t="shared" si="25"/>
        <v>15</v>
      </c>
      <c r="AH92" s="356">
        <f t="shared" si="25"/>
        <v>36.06666666666667</v>
      </c>
      <c r="AI92" s="356">
        <f t="shared" si="15"/>
        <v>-0.52094836655811705</v>
      </c>
      <c r="AJ92" s="356">
        <f t="shared" si="15"/>
        <v>-0.70061131074380845</v>
      </c>
      <c r="AK92" s="356">
        <f t="shared" si="15"/>
        <v>0.28974802301947478</v>
      </c>
      <c r="AL92" s="356">
        <f t="shared" si="15"/>
        <v>0.55423260826276943</v>
      </c>
      <c r="AM92" s="356">
        <f t="shared" si="26"/>
        <v>-0.70061131074380845</v>
      </c>
      <c r="AN92" s="356">
        <f t="shared" si="27"/>
        <v>0.1796629441856914</v>
      </c>
      <c r="AO92" s="356">
        <f t="shared" si="28"/>
        <v>0.28974802301947478</v>
      </c>
      <c r="AP92" s="356">
        <f t="shared" si="29"/>
        <v>0.26448458524329466</v>
      </c>
      <c r="AQ92" s="356">
        <f t="shared" si="23"/>
        <v>0.28277200979150052</v>
      </c>
      <c r="AR92" s="356">
        <f t="shared" si="30"/>
        <v>5.3033590834129001</v>
      </c>
      <c r="AS92" s="356">
        <f t="shared" si="30"/>
        <v>31.962864721485431</v>
      </c>
      <c r="AT92" s="356">
        <f t="shared" si="24"/>
        <v>2.721358796828909</v>
      </c>
    </row>
    <row r="93" spans="3:46">
      <c r="O93" s="350">
        <v>37391</v>
      </c>
      <c r="P93" s="351">
        <v>92.4</v>
      </c>
      <c r="Q93" s="351">
        <v>4.0999999999999996</v>
      </c>
      <c r="R93" s="351">
        <v>6</v>
      </c>
      <c r="S93" s="351">
        <v>26</v>
      </c>
      <c r="T93" s="353" t="str">
        <f>" "</f>
        <v xml:space="preserve"> </v>
      </c>
      <c r="U93" s="354">
        <f t="shared" si="22"/>
        <v>41729</v>
      </c>
      <c r="V93" s="348">
        <v>21826</v>
      </c>
      <c r="W93" s="348">
        <v>6826</v>
      </c>
      <c r="X93" s="348">
        <v>10355</v>
      </c>
      <c r="Y93" s="348">
        <v>1924</v>
      </c>
      <c r="Z93" s="348">
        <v>2955</v>
      </c>
      <c r="AA93" s="348">
        <v>50655</v>
      </c>
      <c r="AB93" s="344">
        <f t="shared" si="20"/>
        <v>34128</v>
      </c>
      <c r="AC93" s="344">
        <f t="shared" si="21"/>
        <v>5476</v>
      </c>
      <c r="AD93" s="352"/>
      <c r="AE93" s="356">
        <f t="shared" si="25"/>
        <v>84.399999999999991</v>
      </c>
      <c r="AF93" s="356">
        <f t="shared" si="25"/>
        <v>-9.1333333333333329</v>
      </c>
      <c r="AG93" s="356">
        <f t="shared" si="25"/>
        <v>16</v>
      </c>
      <c r="AH93" s="356">
        <f t="shared" si="25"/>
        <v>40.366666666666667</v>
      </c>
      <c r="AI93" s="356">
        <f t="shared" si="15"/>
        <v>-0.15036645466668344</v>
      </c>
      <c r="AJ93" s="356">
        <f t="shared" si="15"/>
        <v>-0.41388690720302473</v>
      </c>
      <c r="AK93" s="356">
        <f t="shared" si="15"/>
        <v>0.39898457715248531</v>
      </c>
      <c r="AL93" s="356">
        <f t="shared" si="15"/>
        <v>0.77378548541264258</v>
      </c>
      <c r="AM93" s="356">
        <f t="shared" si="26"/>
        <v>-0.41388690720302473</v>
      </c>
      <c r="AN93" s="356">
        <f t="shared" si="27"/>
        <v>0.26352045253634127</v>
      </c>
      <c r="AO93" s="356">
        <f t="shared" si="28"/>
        <v>0.39898457715248531</v>
      </c>
      <c r="AP93" s="356">
        <f t="shared" si="29"/>
        <v>0.37480090826015727</v>
      </c>
      <c r="AQ93" s="356">
        <f t="shared" si="23"/>
        <v>1.4502184623965633</v>
      </c>
      <c r="AR93" s="356">
        <f t="shared" si="30"/>
        <v>6.1260028608744364</v>
      </c>
      <c r="AS93" s="356">
        <f t="shared" si="30"/>
        <v>25.769407441433174</v>
      </c>
      <c r="AT93" s="356">
        <f t="shared" si="24"/>
        <v>8.3459884927170407</v>
      </c>
    </row>
    <row r="94" spans="3:46">
      <c r="O94" s="350">
        <v>37422</v>
      </c>
      <c r="P94" s="351">
        <v>89</v>
      </c>
      <c r="Q94" s="351">
        <v>2.6</v>
      </c>
      <c r="R94" s="351">
        <v>0</v>
      </c>
      <c r="S94" s="351">
        <v>25</v>
      </c>
      <c r="T94" s="353" t="str">
        <f t="shared" ca="1" si="19"/>
        <v/>
      </c>
      <c r="U94" s="354">
        <f t="shared" si="22"/>
        <v>41820</v>
      </c>
      <c r="V94" s="348">
        <v>22002</v>
      </c>
      <c r="W94" s="348">
        <v>6965</v>
      </c>
      <c r="X94" s="348">
        <v>10047</v>
      </c>
      <c r="Y94" s="348">
        <v>1844</v>
      </c>
      <c r="Z94" s="348">
        <v>3203</v>
      </c>
      <c r="AA94" s="348">
        <v>52341</v>
      </c>
      <c r="AB94" s="344">
        <f t="shared" si="20"/>
        <v>33967</v>
      </c>
      <c r="AC94" s="344">
        <f t="shared" si="21"/>
        <v>5000</v>
      </c>
      <c r="AD94" s="352"/>
      <c r="AE94" s="356">
        <f t="shared" si="25"/>
        <v>82.566666666666677</v>
      </c>
      <c r="AF94" s="356">
        <f t="shared" si="25"/>
        <v>-11.066666666666668</v>
      </c>
      <c r="AG94" s="356">
        <f t="shared" si="25"/>
        <v>18.333333333333332</v>
      </c>
      <c r="AH94" s="356">
        <f t="shared" si="25"/>
        <v>41.133333333333333</v>
      </c>
      <c r="AI94" s="356">
        <f t="shared" si="15"/>
        <v>-0.22816036746831958</v>
      </c>
      <c r="AJ94" s="356">
        <f t="shared" si="15"/>
        <v>-0.55363493581954126</v>
      </c>
      <c r="AK94" s="356">
        <f t="shared" si="15"/>
        <v>0.65386987012950981</v>
      </c>
      <c r="AL94" s="356">
        <f t="shared" si="15"/>
        <v>0.81293057203626329</v>
      </c>
      <c r="AM94" s="356">
        <f t="shared" si="26"/>
        <v>-0.55363493581954126</v>
      </c>
      <c r="AN94" s="356">
        <f t="shared" si="27"/>
        <v>0.32547456835122168</v>
      </c>
      <c r="AO94" s="356">
        <f t="shared" si="28"/>
        <v>0.65386987012950981</v>
      </c>
      <c r="AP94" s="356">
        <f t="shared" si="29"/>
        <v>0.15906070190675348</v>
      </c>
      <c r="AQ94" s="356">
        <f t="shared" si="23"/>
        <v>2.4969719556507926</v>
      </c>
      <c r="AR94" s="356">
        <f t="shared" si="30"/>
        <v>5.481026023228381</v>
      </c>
      <c r="AS94" s="356">
        <f t="shared" si="30"/>
        <v>11.90689346463742</v>
      </c>
      <c r="AT94" s="356">
        <f t="shared" si="24"/>
        <v>8.7175972083748832</v>
      </c>
    </row>
    <row r="95" spans="3:46">
      <c r="O95" s="350">
        <v>37452</v>
      </c>
      <c r="P95" s="351">
        <v>78.3</v>
      </c>
      <c r="Q95" s="351">
        <v>-0.8</v>
      </c>
      <c r="R95" s="351">
        <v>1</v>
      </c>
      <c r="S95" s="351">
        <v>21</v>
      </c>
      <c r="T95" s="353" t="str">
        <f t="shared" ca="1" si="19"/>
        <v/>
      </c>
      <c r="U95" s="354">
        <f t="shared" si="22"/>
        <v>41912</v>
      </c>
      <c r="V95" s="348">
        <v>22575</v>
      </c>
      <c r="W95" s="348">
        <v>6719</v>
      </c>
      <c r="X95" s="348">
        <v>11113</v>
      </c>
      <c r="Y95" s="348">
        <v>1990</v>
      </c>
      <c r="Z95" s="348">
        <v>2945</v>
      </c>
      <c r="AA95" s="348">
        <v>54974</v>
      </c>
      <c r="AB95" s="344">
        <f t="shared" si="20"/>
        <v>35472</v>
      </c>
      <c r="AC95" s="344">
        <f t="shared" si="21"/>
        <v>6178</v>
      </c>
      <c r="AD95" s="352"/>
      <c r="AE95" s="356">
        <f t="shared" si="25"/>
        <v>89.766666666666666</v>
      </c>
      <c r="AF95" s="356">
        <f t="shared" si="25"/>
        <v>-6.6000000000000005</v>
      </c>
      <c r="AG95" s="356">
        <f t="shared" si="25"/>
        <v>22</v>
      </c>
      <c r="AH95" s="356">
        <f t="shared" si="25"/>
        <v>44.266666666666673</v>
      </c>
      <c r="AI95" s="356">
        <f t="shared" si="15"/>
        <v>7.73575446253814E-2</v>
      </c>
      <c r="AJ95" s="356">
        <f t="shared" si="15"/>
        <v>-0.23076880074000322</v>
      </c>
      <c r="AK95" s="356">
        <f t="shared" si="15"/>
        <v>1.0544039019505487</v>
      </c>
      <c r="AL95" s="356">
        <f t="shared" si="15"/>
        <v>0.97291483910671384</v>
      </c>
      <c r="AM95" s="356">
        <f t="shared" si="26"/>
        <v>-0.23076880074000322</v>
      </c>
      <c r="AN95" s="356">
        <f t="shared" si="27"/>
        <v>0.30812634536538464</v>
      </c>
      <c r="AO95" s="356">
        <f t="shared" si="28"/>
        <v>0.97291483910671384</v>
      </c>
      <c r="AP95" s="356">
        <f t="shared" si="29"/>
        <v>8.1489062843834836E-2</v>
      </c>
      <c r="AQ95" s="356">
        <f t="shared" si="23"/>
        <v>2.4181108792305679</v>
      </c>
      <c r="AR95" s="356">
        <f t="shared" si="30"/>
        <v>4.0295618511349716</v>
      </c>
      <c r="AS95" s="356">
        <f t="shared" si="30"/>
        <v>15.519820493642484</v>
      </c>
      <c r="AT95" s="356">
        <f t="shared" si="24"/>
        <v>7.7182325854805498</v>
      </c>
    </row>
    <row r="96" spans="3:46">
      <c r="O96" s="350">
        <v>37483</v>
      </c>
      <c r="P96" s="351">
        <v>73.3</v>
      </c>
      <c r="Q96" s="351">
        <v>-2.6</v>
      </c>
      <c r="R96" s="351">
        <v>6</v>
      </c>
      <c r="S96" s="351">
        <v>7</v>
      </c>
      <c r="T96" s="353" t="str">
        <f t="shared" ca="1" si="19"/>
        <v/>
      </c>
      <c r="U96" s="354">
        <f t="shared" si="22"/>
        <v>42004</v>
      </c>
      <c r="V96" s="348">
        <v>24525</v>
      </c>
      <c r="W96" s="348">
        <v>6563</v>
      </c>
      <c r="X96" s="348">
        <v>11931</v>
      </c>
      <c r="Y96" s="348">
        <v>2249</v>
      </c>
      <c r="Z96" s="348">
        <v>3498</v>
      </c>
      <c r="AA96" s="348">
        <v>53759</v>
      </c>
      <c r="AB96" s="344">
        <f t="shared" si="20"/>
        <v>37272</v>
      </c>
      <c r="AC96" s="344">
        <f t="shared" si="21"/>
        <v>6184</v>
      </c>
      <c r="AD96" s="352"/>
      <c r="AE96" s="356">
        <f t="shared" si="25"/>
        <v>87.100000000000009</v>
      </c>
      <c r="AF96" s="356">
        <f t="shared" si="25"/>
        <v>-3.3333333333333335</v>
      </c>
      <c r="AG96" s="356">
        <f t="shared" si="25"/>
        <v>23.666666666666668</v>
      </c>
      <c r="AH96" s="356">
        <f t="shared" si="25"/>
        <v>47.5</v>
      </c>
      <c r="AI96" s="356">
        <f t="shared" si="15"/>
        <v>-3.5797237631544659E-2</v>
      </c>
      <c r="AJ96" s="356">
        <f t="shared" si="15"/>
        <v>5.3571786465245802E-3</v>
      </c>
      <c r="AK96" s="356">
        <f t="shared" si="15"/>
        <v>1.2364648255055664</v>
      </c>
      <c r="AL96" s="356">
        <f t="shared" si="15"/>
        <v>1.1380049870411144</v>
      </c>
      <c r="AM96" s="356">
        <f t="shared" si="26"/>
        <v>-3.5797237631544659E-2</v>
      </c>
      <c r="AN96" s="356">
        <f t="shared" si="27"/>
        <v>4.115441627806924E-2</v>
      </c>
      <c r="AO96" s="356">
        <f t="shared" si="28"/>
        <v>1.1380049870411144</v>
      </c>
      <c r="AP96" s="356">
        <f t="shared" si="29"/>
        <v>9.8459838464451943E-2</v>
      </c>
      <c r="AQ96" s="356">
        <f t="shared" si="23"/>
        <v>3.2153528891881678</v>
      </c>
      <c r="AR96" s="356">
        <f t="shared" si="30"/>
        <v>2.4068578964721468</v>
      </c>
      <c r="AS96" s="356">
        <f t="shared" si="30"/>
        <v>3.5845896147403806</v>
      </c>
      <c r="AT96" s="356">
        <f t="shared" si="24"/>
        <v>9.470961961391211</v>
      </c>
    </row>
    <row r="97" spans="15:46">
      <c r="O97" s="350">
        <v>37514</v>
      </c>
      <c r="P97" s="351">
        <v>70.3</v>
      </c>
      <c r="Q97" s="351">
        <v>-2.2999999999999998</v>
      </c>
      <c r="R97" s="351">
        <v>13</v>
      </c>
      <c r="S97" s="351">
        <v>10</v>
      </c>
      <c r="T97" s="353">
        <f t="shared" ca="1" si="19"/>
        <v>2015</v>
      </c>
      <c r="U97" s="354">
        <f t="shared" si="22"/>
        <v>42094</v>
      </c>
      <c r="V97" s="348">
        <v>22608</v>
      </c>
      <c r="W97" s="348">
        <v>6944</v>
      </c>
      <c r="X97" s="348">
        <v>12751</v>
      </c>
      <c r="Y97" s="348">
        <v>1470</v>
      </c>
      <c r="Z97" s="348">
        <v>5178</v>
      </c>
      <c r="AA97" s="348">
        <v>65471</v>
      </c>
      <c r="AB97" s="344">
        <f t="shared" si="20"/>
        <v>35655</v>
      </c>
      <c r="AC97" s="344">
        <f t="shared" si="21"/>
        <v>6103</v>
      </c>
      <c r="AD97" s="352"/>
      <c r="AE97" s="356">
        <f t="shared" si="25"/>
        <v>98.333333333333329</v>
      </c>
      <c r="AF97" s="356">
        <f t="shared" si="25"/>
        <v>2.8000000000000003</v>
      </c>
      <c r="AG97" s="356">
        <f t="shared" si="25"/>
        <v>21.666666666666668</v>
      </c>
      <c r="AH97" s="356">
        <f t="shared" si="25"/>
        <v>49.833333333333336</v>
      </c>
      <c r="AI97" s="356">
        <f t="shared" si="15"/>
        <v>0.44086728262575753</v>
      </c>
      <c r="AJ97" s="356">
        <f t="shared" si="15"/>
        <v>0.44869575218857677</v>
      </c>
      <c r="AK97" s="356">
        <f t="shared" si="15"/>
        <v>1.0179917172395452</v>
      </c>
      <c r="AL97" s="356">
        <f t="shared" si="15"/>
        <v>1.2571422071999603</v>
      </c>
      <c r="AM97" s="356">
        <f t="shared" si="26"/>
        <v>0.44086728262575753</v>
      </c>
      <c r="AN97" s="356">
        <f t="shared" si="27"/>
        <v>7.8284695628192402E-3</v>
      </c>
      <c r="AO97" s="356">
        <f t="shared" si="28"/>
        <v>1.0179917172395452</v>
      </c>
      <c r="AP97" s="356">
        <f t="shared" si="29"/>
        <v>0.2391504899604151</v>
      </c>
      <c r="AQ97" s="356">
        <f t="shared" si="23"/>
        <v>3.5828828003298838</v>
      </c>
      <c r="AR97" s="356">
        <f t="shared" si="30"/>
        <v>4.4743319268635702</v>
      </c>
      <c r="AS97" s="356">
        <f t="shared" si="30"/>
        <v>11.449963476990504</v>
      </c>
      <c r="AT97" s="356">
        <f t="shared" si="24"/>
        <v>29.248840193465611</v>
      </c>
    </row>
    <row r="98" spans="15:46">
      <c r="O98" s="350">
        <v>37544</v>
      </c>
      <c r="P98" s="351">
        <v>65.900000000000006</v>
      </c>
      <c r="Q98" s="351">
        <v>-3.4</v>
      </c>
      <c r="R98" s="351">
        <v>12</v>
      </c>
      <c r="S98" s="351">
        <v>11</v>
      </c>
      <c r="T98" s="353" t="str">
        <f t="shared" ca="1" si="19"/>
        <v/>
      </c>
      <c r="U98" s="354">
        <f t="shared" si="22"/>
        <v>42185</v>
      </c>
      <c r="V98" s="348">
        <v>22589</v>
      </c>
      <c r="W98" s="348">
        <v>6880</v>
      </c>
      <c r="X98" s="348">
        <v>14487</v>
      </c>
      <c r="Y98" s="348">
        <v>1985</v>
      </c>
      <c r="Z98" s="348">
        <v>6802</v>
      </c>
      <c r="AA98" s="348">
        <v>63316</v>
      </c>
      <c r="AB98" s="344">
        <f t="shared" si="20"/>
        <v>35169</v>
      </c>
      <c r="AC98" s="344">
        <f t="shared" si="21"/>
        <v>5700</v>
      </c>
      <c r="AD98" s="352"/>
      <c r="AE98" s="356">
        <f t="shared" si="25"/>
        <v>100</v>
      </c>
      <c r="AF98" s="356">
        <f t="shared" si="25"/>
        <v>4.7333333333333334</v>
      </c>
      <c r="AG98" s="356">
        <f t="shared" si="25"/>
        <v>23.666666666666668</v>
      </c>
      <c r="AH98" s="356">
        <f t="shared" si="25"/>
        <v>51.933333333333337</v>
      </c>
      <c r="AI98" s="356">
        <f t="shared" si="15"/>
        <v>0.51158902153633679</v>
      </c>
      <c r="AJ98" s="356">
        <f t="shared" si="15"/>
        <v>0.58844378080509319</v>
      </c>
      <c r="AK98" s="356">
        <f t="shared" si="15"/>
        <v>1.2364648255055664</v>
      </c>
      <c r="AL98" s="356">
        <f t="shared" si="15"/>
        <v>1.3643657053429219</v>
      </c>
      <c r="AM98" s="356">
        <f t="shared" si="26"/>
        <v>0.51158902153633679</v>
      </c>
      <c r="AN98" s="356">
        <f t="shared" si="27"/>
        <v>7.6854759268756401E-2</v>
      </c>
      <c r="AO98" s="356">
        <f t="shared" si="28"/>
        <v>1.2364648255055664</v>
      </c>
      <c r="AP98" s="356">
        <f t="shared" si="29"/>
        <v>0.12790087983735554</v>
      </c>
      <c r="AQ98" s="356">
        <f t="shared" si="23"/>
        <v>2.6679392782474167</v>
      </c>
      <c r="AR98" s="356">
        <f t="shared" si="30"/>
        <v>3.5387287661554012</v>
      </c>
      <c r="AS98" s="356">
        <f t="shared" si="30"/>
        <v>13.999999999999986</v>
      </c>
      <c r="AT98" s="356">
        <f t="shared" si="24"/>
        <v>20.968265795456716</v>
      </c>
    </row>
    <row r="99" spans="15:46">
      <c r="O99" s="350">
        <v>37575</v>
      </c>
      <c r="P99" s="351">
        <v>66.5</v>
      </c>
      <c r="Q99" s="351">
        <v>-5.3</v>
      </c>
      <c r="R99" s="351">
        <v>9</v>
      </c>
      <c r="S99" s="351">
        <v>17</v>
      </c>
      <c r="T99" s="353" t="str">
        <f t="shared" ca="1" si="19"/>
        <v/>
      </c>
      <c r="U99" s="354">
        <f t="shared" si="22"/>
        <v>42277</v>
      </c>
      <c r="V99" s="348">
        <v>23398</v>
      </c>
      <c r="W99" s="348">
        <v>6802</v>
      </c>
      <c r="X99" s="348">
        <v>15052</v>
      </c>
      <c r="Y99" s="348">
        <v>1024</v>
      </c>
      <c r="Z99" s="348">
        <v>7505</v>
      </c>
      <c r="AA99" s="348">
        <v>68721</v>
      </c>
      <c r="AB99" s="344">
        <f t="shared" si="20"/>
        <v>36723</v>
      </c>
      <c r="AC99" s="344">
        <f t="shared" si="21"/>
        <v>6523</v>
      </c>
      <c r="AD99" s="352"/>
      <c r="AE99" s="356">
        <f t="shared" si="25"/>
        <v>100.46666666666665</v>
      </c>
      <c r="AF99" s="356">
        <f t="shared" si="25"/>
        <v>3.6333333333333329</v>
      </c>
      <c r="AG99" s="356">
        <f t="shared" si="25"/>
        <v>21.666666666666668</v>
      </c>
      <c r="AH99" s="356">
        <f t="shared" si="25"/>
        <v>50.266666666666673</v>
      </c>
      <c r="AI99" s="356">
        <f t="shared" si="15"/>
        <v>0.53139110843129833</v>
      </c>
      <c r="AJ99" s="356">
        <f t="shared" si="15"/>
        <v>0.50893197141983382</v>
      </c>
      <c r="AK99" s="356">
        <f t="shared" si="15"/>
        <v>1.0179917172395452</v>
      </c>
      <c r="AL99" s="356">
        <f t="shared" si="15"/>
        <v>1.2792676909437461</v>
      </c>
      <c r="AM99" s="356">
        <f t="shared" si="26"/>
        <v>0.50893197141983382</v>
      </c>
      <c r="AN99" s="356">
        <f t="shared" si="27"/>
        <v>2.2459137011464514E-2</v>
      </c>
      <c r="AO99" s="356">
        <f t="shared" si="28"/>
        <v>1.0179917172395452</v>
      </c>
      <c r="AP99" s="356">
        <f t="shared" si="29"/>
        <v>0.26127597370420097</v>
      </c>
      <c r="AQ99" s="356">
        <f t="shared" si="23"/>
        <v>3.6456256921373154</v>
      </c>
      <c r="AR99" s="356">
        <f t="shared" si="30"/>
        <v>3.5267253044655007</v>
      </c>
      <c r="AS99" s="356">
        <f t="shared" si="30"/>
        <v>5.5843314988669448</v>
      </c>
      <c r="AT99" s="356">
        <f t="shared" si="24"/>
        <v>25.006366646050864</v>
      </c>
    </row>
    <row r="100" spans="15:46">
      <c r="O100" s="350">
        <v>37605</v>
      </c>
      <c r="P100" s="351">
        <v>63.8</v>
      </c>
      <c r="Q100" s="351">
        <v>-12.5</v>
      </c>
      <c r="R100" s="351">
        <v>6</v>
      </c>
      <c r="S100" s="351">
        <v>8</v>
      </c>
      <c r="T100" s="353" t="str">
        <f t="shared" ca="1" si="19"/>
        <v/>
      </c>
      <c r="U100" s="354">
        <f t="shared" si="22"/>
        <v>42369</v>
      </c>
      <c r="V100" s="348">
        <v>25200</v>
      </c>
      <c r="W100" s="348">
        <v>6828</v>
      </c>
      <c r="X100" s="348">
        <v>24004</v>
      </c>
      <c r="Y100" s="348">
        <v>2056</v>
      </c>
      <c r="Z100" s="348">
        <v>15247</v>
      </c>
      <c r="AA100" s="348">
        <v>67497</v>
      </c>
      <c r="AB100" s="344">
        <f t="shared" si="20"/>
        <v>38729</v>
      </c>
      <c r="AC100" s="344">
        <f t="shared" si="21"/>
        <v>6701</v>
      </c>
      <c r="AD100" s="352"/>
      <c r="AE100" s="356">
        <f t="shared" si="25"/>
        <v>102.76666666666665</v>
      </c>
      <c r="AF100" s="356">
        <f t="shared" si="25"/>
        <v>9.4</v>
      </c>
      <c r="AG100" s="356">
        <f t="shared" si="25"/>
        <v>16</v>
      </c>
      <c r="AH100" s="356">
        <f t="shared" si="25"/>
        <v>52.9</v>
      </c>
      <c r="AI100" s="356">
        <f t="shared" si="15"/>
        <v>0.62898710812789727</v>
      </c>
      <c r="AJ100" s="356">
        <f t="shared" si="15"/>
        <v>0.92576660850013293</v>
      </c>
      <c r="AK100" s="356">
        <f t="shared" si="15"/>
        <v>0.39898457715248531</v>
      </c>
      <c r="AL100" s="356">
        <f t="shared" si="15"/>
        <v>1.4137225536944433</v>
      </c>
      <c r="AM100" s="356">
        <f t="shared" si="26"/>
        <v>0.62898710812789727</v>
      </c>
      <c r="AN100" s="356">
        <f t="shared" si="27"/>
        <v>0.29677950037223566</v>
      </c>
      <c r="AO100" s="356">
        <f t="shared" si="28"/>
        <v>0.39898457715248531</v>
      </c>
      <c r="AP100" s="356">
        <f t="shared" si="29"/>
        <v>1.014737976541958</v>
      </c>
      <c r="AQ100" s="356">
        <f t="shared" si="23"/>
        <v>2.7522935779816606</v>
      </c>
      <c r="AR100" s="356">
        <f t="shared" si="30"/>
        <v>3.909100665378844</v>
      </c>
      <c r="AS100" s="356">
        <f t="shared" si="30"/>
        <v>8.3602846054333639</v>
      </c>
      <c r="AT100" s="356">
        <f t="shared" si="24"/>
        <v>25.554790825722208</v>
      </c>
    </row>
    <row r="101" spans="15:46">
      <c r="O101" s="350">
        <v>37636</v>
      </c>
      <c r="P101" s="351">
        <v>64.5</v>
      </c>
      <c r="Q101" s="351">
        <v>-10.9</v>
      </c>
      <c r="R101" s="351">
        <v>3</v>
      </c>
      <c r="S101" s="351">
        <v>2</v>
      </c>
      <c r="T101" s="353" t="str">
        <f>" "</f>
        <v xml:space="preserve"> </v>
      </c>
      <c r="U101" s="354">
        <f t="shared" si="22"/>
        <v>42460</v>
      </c>
      <c r="V101" s="348">
        <v>24260</v>
      </c>
      <c r="W101" s="348">
        <v>7181</v>
      </c>
      <c r="X101" s="348">
        <v>19866</v>
      </c>
      <c r="Y101" s="348">
        <v>2365</v>
      </c>
      <c r="Z101" s="348">
        <v>11328</v>
      </c>
      <c r="AA101" s="348">
        <v>65727</v>
      </c>
      <c r="AB101" s="344">
        <f t="shared" si="20"/>
        <v>37614</v>
      </c>
      <c r="AC101" s="344">
        <f t="shared" si="21"/>
        <v>6173</v>
      </c>
      <c r="AD101" s="352"/>
      <c r="AE101" s="356">
        <f t="shared" si="25"/>
        <v>105</v>
      </c>
      <c r="AF101" s="356">
        <f t="shared" si="25"/>
        <v>8.7999999999999989</v>
      </c>
      <c r="AG101" s="356">
        <f t="shared" si="25"/>
        <v>16</v>
      </c>
      <c r="AH101" s="356">
        <f t="shared" si="25"/>
        <v>52.1</v>
      </c>
      <c r="AI101" s="356">
        <f t="shared" si="15"/>
        <v>0.72375423826807384</v>
      </c>
      <c r="AJ101" s="356">
        <f t="shared" si="15"/>
        <v>0.88239653065362766</v>
      </c>
      <c r="AK101" s="356">
        <f t="shared" si="15"/>
        <v>0.39898457715248531</v>
      </c>
      <c r="AL101" s="356">
        <f t="shared" si="15"/>
        <v>1.3728755067828393</v>
      </c>
      <c r="AM101" s="356">
        <f t="shared" si="26"/>
        <v>0.72375423826807384</v>
      </c>
      <c r="AN101" s="356">
        <f t="shared" si="27"/>
        <v>0.15864229238555383</v>
      </c>
      <c r="AO101" s="356">
        <f t="shared" si="28"/>
        <v>0.39898457715248531</v>
      </c>
      <c r="AP101" s="356">
        <f t="shared" si="29"/>
        <v>0.97389092963035395</v>
      </c>
      <c r="AQ101" s="356">
        <f t="shared" si="23"/>
        <v>7.3071479122434511</v>
      </c>
      <c r="AR101" s="356">
        <f t="shared" si="30"/>
        <v>5.4943205721497606</v>
      </c>
      <c r="AS101" s="356">
        <f t="shared" si="30"/>
        <v>1.146976896608237</v>
      </c>
      <c r="AT101" s="356">
        <f t="shared" si="24"/>
        <v>0.39101281483404193</v>
      </c>
    </row>
    <row r="102" spans="15:46">
      <c r="O102" s="350">
        <v>37667</v>
      </c>
      <c r="P102" s="351">
        <v>62.3</v>
      </c>
      <c r="Q102" s="351">
        <v>-10</v>
      </c>
      <c r="R102" s="351">
        <v>-1</v>
      </c>
      <c r="S102" s="351">
        <v>9</v>
      </c>
      <c r="T102" s="353" t="str">
        <f t="shared" ca="1" si="19"/>
        <v/>
      </c>
      <c r="U102" s="354">
        <f t="shared" si="22"/>
        <v>42551</v>
      </c>
      <c r="V102" s="348">
        <v>23621</v>
      </c>
      <c r="W102" s="348">
        <v>7074</v>
      </c>
      <c r="X102" s="348">
        <v>25226</v>
      </c>
      <c r="Y102" s="348">
        <v>2852</v>
      </c>
      <c r="Z102" s="348">
        <v>16100</v>
      </c>
      <c r="AA102" s="348">
        <v>65020</v>
      </c>
      <c r="AB102" s="344">
        <f t="shared" si="20"/>
        <v>36969</v>
      </c>
      <c r="AC102" s="344">
        <f t="shared" si="21"/>
        <v>6274</v>
      </c>
      <c r="AD102" s="352"/>
      <c r="AE102" s="356">
        <f t="shared" si="25"/>
        <v>101.40000000000002</v>
      </c>
      <c r="AF102" s="356">
        <f t="shared" si="25"/>
        <v>8.1666666666666661</v>
      </c>
      <c r="AG102" s="356">
        <f t="shared" si="25"/>
        <v>17</v>
      </c>
      <c r="AH102" s="356">
        <f t="shared" si="25"/>
        <v>50.966666666666669</v>
      </c>
      <c r="AI102" s="356">
        <f t="shared" si="15"/>
        <v>0.57099528222122398</v>
      </c>
      <c r="AJ102" s="356">
        <f t="shared" si="15"/>
        <v>0.83661700403787231</v>
      </c>
      <c r="AK102" s="356">
        <f t="shared" si="15"/>
        <v>0.50822113128549584</v>
      </c>
      <c r="AL102" s="356">
        <f t="shared" ref="AL102:AL115" si="31">(AH102-AVERAGE(AH$22:AH$115))/STDEV(AH$22:AH$115)</f>
        <v>1.3150088569913998</v>
      </c>
      <c r="AM102" s="356">
        <f t="shared" si="26"/>
        <v>0.57099528222122398</v>
      </c>
      <c r="AN102" s="356">
        <f t="shared" si="27"/>
        <v>0.26562172181664834</v>
      </c>
      <c r="AO102" s="356">
        <f t="shared" si="28"/>
        <v>0.50822113128549584</v>
      </c>
      <c r="AP102" s="356">
        <f t="shared" si="29"/>
        <v>0.80678772570590396</v>
      </c>
      <c r="AQ102" s="356">
        <f t="shared" si="23"/>
        <v>4.5685953340121301</v>
      </c>
      <c r="AR102" s="356">
        <f t="shared" si="30"/>
        <v>5.1181438198413503</v>
      </c>
      <c r="AS102" s="356">
        <f t="shared" si="30"/>
        <v>10.070175438596493</v>
      </c>
      <c r="AT102" s="356">
        <f t="shared" si="24"/>
        <v>2.6912628719439056</v>
      </c>
    </row>
    <row r="103" spans="15:46">
      <c r="O103" s="350">
        <v>37695</v>
      </c>
      <c r="P103" s="351">
        <v>62.8</v>
      </c>
      <c r="Q103" s="351">
        <v>-9.9</v>
      </c>
      <c r="R103" s="351">
        <v>-4</v>
      </c>
      <c r="S103" s="351">
        <v>9</v>
      </c>
      <c r="T103" s="353" t="str">
        <f t="shared" ca="1" si="19"/>
        <v/>
      </c>
      <c r="U103" s="354">
        <f t="shared" si="22"/>
        <v>42643</v>
      </c>
      <c r="V103" s="348">
        <v>24386</v>
      </c>
      <c r="W103" s="348">
        <v>7126</v>
      </c>
      <c r="X103" s="348">
        <v>23844</v>
      </c>
      <c r="Y103" s="348">
        <v>2319</v>
      </c>
      <c r="Z103" s="348">
        <v>14077</v>
      </c>
      <c r="AA103" s="348">
        <v>68683</v>
      </c>
      <c r="AB103" s="344">
        <f t="shared" si="20"/>
        <v>38960</v>
      </c>
      <c r="AC103" s="344">
        <f t="shared" si="21"/>
        <v>7448</v>
      </c>
      <c r="AD103" s="352"/>
      <c r="AE103" s="356">
        <f t="shared" si="25"/>
        <v>101.43333333333334</v>
      </c>
      <c r="AF103" s="356">
        <f t="shared" si="25"/>
        <v>4.3666666666666671</v>
      </c>
      <c r="AG103" s="356">
        <f t="shared" si="25"/>
        <v>18.333333333333332</v>
      </c>
      <c r="AH103" s="356">
        <f t="shared" si="25"/>
        <v>42.199999999999996</v>
      </c>
      <c r="AI103" s="356">
        <f t="shared" ref="AI103:AK115" si="32">(AE103-AVERAGE(AE$22:AE$115))/STDEV(AE$22:AE$115)</f>
        <v>0.57240971699943488</v>
      </c>
      <c r="AJ103" s="356">
        <f t="shared" si="32"/>
        <v>0.5619398443433401</v>
      </c>
      <c r="AK103" s="356">
        <f t="shared" si="32"/>
        <v>0.65386987012950981</v>
      </c>
      <c r="AL103" s="356">
        <f t="shared" si="31"/>
        <v>0.86739330125173553</v>
      </c>
      <c r="AM103" s="356">
        <f t="shared" si="26"/>
        <v>0.5619398443433401</v>
      </c>
      <c r="AN103" s="356">
        <f t="shared" si="27"/>
        <v>1.0469872656094781E-2</v>
      </c>
      <c r="AO103" s="356">
        <f t="shared" si="28"/>
        <v>0.65386987012950981</v>
      </c>
      <c r="AP103" s="356">
        <f t="shared" si="29"/>
        <v>0.21352343112222572</v>
      </c>
      <c r="AQ103" s="356">
        <f t="shared" si="23"/>
        <v>4.2225831267629843</v>
      </c>
      <c r="AR103" s="356">
        <f t="shared" si="30"/>
        <v>6.0915502546088334</v>
      </c>
      <c r="AS103" s="356">
        <f t="shared" si="30"/>
        <v>14.180591752261222</v>
      </c>
      <c r="AT103" s="356">
        <f t="shared" si="24"/>
        <v>-5.5296052152911557E-2</v>
      </c>
    </row>
    <row r="104" spans="15:46">
      <c r="O104" s="350">
        <v>37726</v>
      </c>
      <c r="P104" s="351">
        <v>68.400000000000006</v>
      </c>
      <c r="Q104" s="351">
        <v>-8.3000000000000007</v>
      </c>
      <c r="R104" s="351">
        <v>2</v>
      </c>
      <c r="S104" s="351">
        <v>7</v>
      </c>
      <c r="T104" s="353" t="str">
        <f t="shared" ca="1" si="19"/>
        <v/>
      </c>
      <c r="U104" s="354">
        <f t="shared" si="22"/>
        <v>42735</v>
      </c>
      <c r="V104" s="348">
        <v>26406</v>
      </c>
      <c r="W104" s="348">
        <v>7068</v>
      </c>
      <c r="X104" s="348">
        <v>31036</v>
      </c>
      <c r="Y104" s="348">
        <v>2956</v>
      </c>
      <c r="Z104" s="348">
        <v>20647</v>
      </c>
      <c r="AA104" s="348">
        <v>75322</v>
      </c>
      <c r="AB104" s="344">
        <f t="shared" si="20"/>
        <v>40907</v>
      </c>
      <c r="AC104" s="344">
        <f t="shared" si="21"/>
        <v>7433</v>
      </c>
      <c r="AD104" s="352"/>
      <c r="AE104" s="356">
        <f t="shared" si="25"/>
        <v>97.100000000000009</v>
      </c>
      <c r="AF104" s="356">
        <f t="shared" si="25"/>
        <v>3.7666666666666671</v>
      </c>
      <c r="AG104" s="356">
        <f t="shared" si="25"/>
        <v>16.333333333333332</v>
      </c>
      <c r="AH104" s="356">
        <f t="shared" si="25"/>
        <v>39.299999999999997</v>
      </c>
      <c r="AI104" s="356">
        <f t="shared" si="32"/>
        <v>0.38853319583192958</v>
      </c>
      <c r="AJ104" s="356">
        <f t="shared" si="32"/>
        <v>0.51856976649683495</v>
      </c>
      <c r="AK104" s="356">
        <f t="shared" si="32"/>
        <v>0.43539676186348869</v>
      </c>
      <c r="AL104" s="356">
        <f t="shared" si="31"/>
        <v>0.7193227561971699</v>
      </c>
      <c r="AM104" s="356">
        <f t="shared" si="26"/>
        <v>0.38853319583192958</v>
      </c>
      <c r="AN104" s="356">
        <f t="shared" si="27"/>
        <v>0.13003657066490537</v>
      </c>
      <c r="AO104" s="356">
        <f t="shared" si="28"/>
        <v>0.43539676186348869</v>
      </c>
      <c r="AP104" s="356">
        <f t="shared" si="29"/>
        <v>0.28392599433368121</v>
      </c>
      <c r="AQ104" s="356">
        <f t="shared" si="23"/>
        <v>4.7857142857142776</v>
      </c>
      <c r="AR104" s="356">
        <f t="shared" si="30"/>
        <v>5.62369283999071</v>
      </c>
      <c r="AS104" s="356">
        <f t="shared" si="30"/>
        <v>10.923742724966417</v>
      </c>
      <c r="AT104" s="356">
        <f t="shared" si="24"/>
        <v>11.593107841830005</v>
      </c>
    </row>
    <row r="105" spans="15:46">
      <c r="O105" s="350">
        <v>37756</v>
      </c>
      <c r="P105" s="351">
        <v>66.5</v>
      </c>
      <c r="Q105" s="351">
        <v>-10.199999999999999</v>
      </c>
      <c r="R105" s="351">
        <v>1</v>
      </c>
      <c r="S105" s="351">
        <v>8</v>
      </c>
      <c r="T105" s="353">
        <f t="shared" ca="1" si="19"/>
        <v>2017</v>
      </c>
      <c r="U105" s="354">
        <f t="shared" si="22"/>
        <v>42825</v>
      </c>
      <c r="V105" s="348">
        <v>24758</v>
      </c>
      <c r="W105" s="348">
        <v>7412</v>
      </c>
      <c r="X105" s="348">
        <v>13174</v>
      </c>
      <c r="Y105" s="348">
        <v>2086</v>
      </c>
      <c r="Z105" s="348">
        <v>4583</v>
      </c>
      <c r="AA105" s="348">
        <v>68770</v>
      </c>
      <c r="AB105" s="344">
        <f t="shared" si="20"/>
        <v>38675</v>
      </c>
      <c r="AC105" s="344">
        <f t="shared" si="21"/>
        <v>6505</v>
      </c>
      <c r="AD105" s="352"/>
      <c r="AE105" s="356">
        <f t="shared" si="25"/>
        <v>101.90000000000002</v>
      </c>
      <c r="AF105" s="356">
        <f t="shared" si="25"/>
        <v>3.3333333333333335</v>
      </c>
      <c r="AG105" s="356">
        <f t="shared" si="25"/>
        <v>15.666666666666666</v>
      </c>
      <c r="AH105" s="356">
        <f t="shared" si="25"/>
        <v>38.766666666666666</v>
      </c>
      <c r="AI105" s="356">
        <f t="shared" si="32"/>
        <v>0.59221180389439765</v>
      </c>
      <c r="AJ105" s="356">
        <f t="shared" si="32"/>
        <v>0.4872469324965813</v>
      </c>
      <c r="AK105" s="356">
        <f t="shared" si="32"/>
        <v>0.36257239244148171</v>
      </c>
      <c r="AL105" s="356">
        <f t="shared" si="31"/>
        <v>0.69209139158943378</v>
      </c>
      <c r="AM105" s="356">
        <f t="shared" si="26"/>
        <v>0.4872469324965813</v>
      </c>
      <c r="AN105" s="356">
        <f t="shared" si="27"/>
        <v>0.10496487139781635</v>
      </c>
      <c r="AO105" s="356">
        <f t="shared" si="28"/>
        <v>0.36257239244148171</v>
      </c>
      <c r="AP105" s="356">
        <f t="shared" si="29"/>
        <v>0.32951899914795207</v>
      </c>
      <c r="AQ105" s="356">
        <f t="shared" si="23"/>
        <v>2.0527617477329017</v>
      </c>
      <c r="AR105" s="356">
        <f t="shared" si="30"/>
        <v>2.8207582283192494</v>
      </c>
      <c r="AS105" s="356">
        <f t="shared" si="30"/>
        <v>5.3782601652357016</v>
      </c>
      <c r="AT105" s="356">
        <f t="shared" si="24"/>
        <v>4.6297564166932972</v>
      </c>
    </row>
    <row r="106" spans="15:46">
      <c r="O106" s="350">
        <v>37787</v>
      </c>
      <c r="P106" s="351">
        <v>65.8</v>
      </c>
      <c r="Q106" s="351">
        <v>-8.8000000000000007</v>
      </c>
      <c r="R106" s="351">
        <v>1</v>
      </c>
      <c r="S106" s="351">
        <v>-2</v>
      </c>
      <c r="T106" s="353" t="str">
        <f t="shared" ca="1" si="19"/>
        <v/>
      </c>
      <c r="U106" s="354">
        <f t="shared" si="22"/>
        <v>42916</v>
      </c>
      <c r="V106" s="348">
        <v>24234</v>
      </c>
      <c r="W106" s="348">
        <v>7320</v>
      </c>
      <c r="X106" s="348">
        <v>52304</v>
      </c>
      <c r="Y106" s="348">
        <v>3139</v>
      </c>
      <c r="Z106" s="348">
        <v>42559</v>
      </c>
      <c r="AA106" s="348">
        <v>69722</v>
      </c>
      <c r="AB106" s="344">
        <f t="shared" si="20"/>
        <v>38160</v>
      </c>
      <c r="AC106" s="344">
        <f t="shared" si="21"/>
        <v>6606</v>
      </c>
      <c r="AD106" s="352"/>
      <c r="AE106" s="356">
        <f t="shared" si="25"/>
        <v>102.5</v>
      </c>
      <c r="AF106" s="356">
        <f t="shared" si="25"/>
        <v>6.8666666666666671</v>
      </c>
      <c r="AG106" s="356">
        <f t="shared" si="25"/>
        <v>14.666666666666666</v>
      </c>
      <c r="AH106" s="356">
        <f t="shared" si="25"/>
        <v>43.79999999999999</v>
      </c>
      <c r="AI106" s="356">
        <f t="shared" si="32"/>
        <v>0.61767162990220525</v>
      </c>
      <c r="AJ106" s="356">
        <f t="shared" si="32"/>
        <v>0.7426485020371113</v>
      </c>
      <c r="AK106" s="356">
        <f t="shared" si="32"/>
        <v>0.25333583830847117</v>
      </c>
      <c r="AL106" s="356">
        <f t="shared" si="31"/>
        <v>0.94908739507494388</v>
      </c>
      <c r="AM106" s="356">
        <f t="shared" si="26"/>
        <v>0.61767162990220525</v>
      </c>
      <c r="AN106" s="356">
        <f t="shared" si="27"/>
        <v>0.12497687213490605</v>
      </c>
      <c r="AO106" s="356">
        <f t="shared" si="28"/>
        <v>0.25333583830847117</v>
      </c>
      <c r="AP106" s="356">
        <f t="shared" si="29"/>
        <v>0.69575155676647271</v>
      </c>
      <c r="AQ106" s="356">
        <f t="shared" si="23"/>
        <v>2.5951483849117238</v>
      </c>
      <c r="AR106" s="356">
        <f t="shared" ref="AR106:AS113" si="33">AB106/AB102*100-100</f>
        <v>3.221618112472612</v>
      </c>
      <c r="AS106" s="356">
        <f t="shared" si="33"/>
        <v>5.2916799489958635</v>
      </c>
      <c r="AT106" s="356">
        <f t="shared" si="24"/>
        <v>7.2316210396800926</v>
      </c>
    </row>
    <row r="107" spans="15:46">
      <c r="O107" s="350">
        <v>37817</v>
      </c>
      <c r="P107" s="351">
        <v>60.9</v>
      </c>
      <c r="Q107" s="351">
        <v>-10.7</v>
      </c>
      <c r="R107" s="351">
        <v>5</v>
      </c>
      <c r="S107" s="351">
        <v>8</v>
      </c>
      <c r="T107" s="353" t="str">
        <f t="shared" ca="1" si="19"/>
        <v/>
      </c>
      <c r="U107" s="354">
        <f t="shared" si="22"/>
        <v>43008</v>
      </c>
      <c r="V107" s="348">
        <v>25426</v>
      </c>
      <c r="W107" s="348">
        <v>7412</v>
      </c>
      <c r="X107" s="348">
        <v>13142</v>
      </c>
      <c r="Y107" s="348">
        <v>1292</v>
      </c>
      <c r="Z107" s="348">
        <v>4536</v>
      </c>
      <c r="AA107" s="348">
        <v>78414</v>
      </c>
      <c r="AB107" s="344">
        <f t="shared" si="20"/>
        <v>40152</v>
      </c>
      <c r="AC107" s="344">
        <f t="shared" si="21"/>
        <v>7314</v>
      </c>
      <c r="AD107" s="352"/>
      <c r="AE107" s="356">
        <f t="shared" si="25"/>
        <v>104.60000000000001</v>
      </c>
      <c r="AF107" s="356">
        <f t="shared" si="25"/>
        <v>8.4666666666666668</v>
      </c>
      <c r="AG107" s="356">
        <f t="shared" si="25"/>
        <v>18</v>
      </c>
      <c r="AH107" s="356">
        <f t="shared" si="25"/>
        <v>42.433333333333337</v>
      </c>
      <c r="AI107" s="356">
        <f t="shared" si="32"/>
        <v>0.70678102092953521</v>
      </c>
      <c r="AJ107" s="356">
        <f t="shared" si="32"/>
        <v>0.85830204296112489</v>
      </c>
      <c r="AK107" s="356">
        <f t="shared" si="32"/>
        <v>0.61745768541850643</v>
      </c>
      <c r="AL107" s="356">
        <f t="shared" si="31"/>
        <v>0.87930702326762056</v>
      </c>
      <c r="AM107" s="356">
        <f t="shared" si="26"/>
        <v>0.70678102092953521</v>
      </c>
      <c r="AN107" s="356">
        <f t="shared" si="27"/>
        <v>0.15152102203158968</v>
      </c>
      <c r="AO107" s="356">
        <f t="shared" si="28"/>
        <v>0.61745768541850643</v>
      </c>
      <c r="AP107" s="356">
        <f t="shared" si="29"/>
        <v>0.26184933784911413</v>
      </c>
      <c r="AQ107" s="356">
        <f t="shared" si="23"/>
        <v>4.2647420651193357</v>
      </c>
      <c r="AR107" s="356">
        <f t="shared" si="33"/>
        <v>3.0595482546201112</v>
      </c>
      <c r="AS107" s="356">
        <f t="shared" si="33"/>
        <v>-1.7991407089151465</v>
      </c>
      <c r="AT107" s="356">
        <f t="shared" si="24"/>
        <v>14.16798916762518</v>
      </c>
    </row>
    <row r="108" spans="15:46">
      <c r="O108" s="350">
        <v>37848</v>
      </c>
      <c r="P108" s="351">
        <v>63</v>
      </c>
      <c r="Q108" s="351">
        <v>-7.5</v>
      </c>
      <c r="R108" s="351">
        <v>4</v>
      </c>
      <c r="S108" s="351">
        <v>3</v>
      </c>
      <c r="T108" s="353" t="str">
        <f t="shared" ca="1" si="19"/>
        <v/>
      </c>
      <c r="U108" s="354">
        <f t="shared" si="22"/>
        <v>43100</v>
      </c>
      <c r="V108" s="348">
        <v>27211</v>
      </c>
      <c r="W108" s="348">
        <v>7407</v>
      </c>
      <c r="X108" s="348">
        <v>14594</v>
      </c>
      <c r="Y108" s="348">
        <v>2954</v>
      </c>
      <c r="Z108" s="348">
        <v>3637</v>
      </c>
      <c r="AA108" s="348">
        <v>80225</v>
      </c>
      <c r="AB108" s="344">
        <f t="shared" si="20"/>
        <v>42621</v>
      </c>
      <c r="AC108" s="344">
        <f t="shared" si="21"/>
        <v>8003</v>
      </c>
      <c r="AD108" s="352"/>
      <c r="AE108" s="356">
        <f t="shared" si="25"/>
        <v>103.86666666666666</v>
      </c>
      <c r="AF108" s="356">
        <f t="shared" si="25"/>
        <v>8.7333333333333325</v>
      </c>
      <c r="AG108" s="356">
        <f t="shared" si="25"/>
        <v>18.333333333333332</v>
      </c>
      <c r="AH108" s="356">
        <f t="shared" si="25"/>
        <v>39.666666666666664</v>
      </c>
      <c r="AI108" s="356">
        <f t="shared" si="32"/>
        <v>0.67566345580887988</v>
      </c>
      <c r="AJ108" s="356">
        <f t="shared" si="32"/>
        <v>0.87757763311512715</v>
      </c>
      <c r="AK108" s="356">
        <f t="shared" si="32"/>
        <v>0.65386987012950981</v>
      </c>
      <c r="AL108" s="356">
        <f t="shared" si="31"/>
        <v>0.7380443193649886</v>
      </c>
      <c r="AM108" s="356">
        <f t="shared" si="26"/>
        <v>0.67566345580887988</v>
      </c>
      <c r="AN108" s="356">
        <f t="shared" si="27"/>
        <v>0.20191417730624728</v>
      </c>
      <c r="AO108" s="356">
        <f t="shared" si="28"/>
        <v>0.65386987012950981</v>
      </c>
      <c r="AP108" s="356">
        <f t="shared" si="29"/>
        <v>8.4174449235478788E-2</v>
      </c>
      <c r="AQ108" s="356">
        <f t="shared" si="23"/>
        <v>3.0485495720669462</v>
      </c>
      <c r="AR108" s="356">
        <f t="shared" si="33"/>
        <v>4.1899919329210178</v>
      </c>
      <c r="AS108" s="356">
        <f t="shared" si="33"/>
        <v>7.6685053141396509</v>
      </c>
      <c r="AT108" s="356">
        <f t="shared" si="24"/>
        <v>6.5093863678606425</v>
      </c>
    </row>
    <row r="109" spans="15:46">
      <c r="O109" s="350">
        <v>37879</v>
      </c>
      <c r="P109" s="351">
        <v>68</v>
      </c>
      <c r="Q109" s="351">
        <v>-6.9</v>
      </c>
      <c r="R109" s="351">
        <v>4</v>
      </c>
      <c r="S109" s="351">
        <v>4</v>
      </c>
      <c r="T109" s="353" t="str">
        <f>" "</f>
        <v xml:space="preserve"> </v>
      </c>
      <c r="U109" s="354">
        <f t="shared" si="22"/>
        <v>43190</v>
      </c>
      <c r="V109" s="348">
        <v>25532</v>
      </c>
      <c r="W109" s="348">
        <v>7626</v>
      </c>
      <c r="X109" s="348">
        <v>14798</v>
      </c>
      <c r="Y109" s="348">
        <v>2838</v>
      </c>
      <c r="Z109" s="348">
        <v>4483</v>
      </c>
      <c r="AA109" s="348">
        <v>77078</v>
      </c>
      <c r="AB109" s="344">
        <f t="shared" si="20"/>
        <v>40635</v>
      </c>
      <c r="AC109" s="344">
        <f t="shared" si="21"/>
        <v>7477</v>
      </c>
      <c r="AD109" s="352"/>
      <c r="AE109" s="356">
        <f t="shared" si="25"/>
        <v>107.90000000000002</v>
      </c>
      <c r="AF109" s="356">
        <f t="shared" si="25"/>
        <v>9.6666666666666661</v>
      </c>
      <c r="AG109" s="356">
        <f t="shared" si="25"/>
        <v>16.666666666666668</v>
      </c>
      <c r="AH109" s="356">
        <f t="shared" si="25"/>
        <v>41</v>
      </c>
      <c r="AI109" s="356">
        <f t="shared" si="32"/>
        <v>0.84681006397248226</v>
      </c>
      <c r="AJ109" s="356">
        <f t="shared" si="32"/>
        <v>0.94504219865413508</v>
      </c>
      <c r="AK109" s="356">
        <f t="shared" si="32"/>
        <v>0.47180894657449246</v>
      </c>
      <c r="AL109" s="356">
        <f t="shared" si="31"/>
        <v>0.80612273088432929</v>
      </c>
      <c r="AM109" s="356">
        <f t="shared" si="26"/>
        <v>0.84681006397248226</v>
      </c>
      <c r="AN109" s="356">
        <f t="shared" si="27"/>
        <v>9.8232134681652816E-2</v>
      </c>
      <c r="AO109" s="356">
        <f t="shared" si="28"/>
        <v>0.47180894657449246</v>
      </c>
      <c r="AP109" s="356">
        <f t="shared" si="29"/>
        <v>0.33431378430983683</v>
      </c>
      <c r="AQ109" s="356">
        <f t="shared" si="23"/>
        <v>3.1262622182728848</v>
      </c>
      <c r="AR109" s="356">
        <f t="shared" si="33"/>
        <v>5.0678733031674312</v>
      </c>
      <c r="AS109" s="356">
        <f t="shared" si="33"/>
        <v>14.94235203689469</v>
      </c>
      <c r="AT109" s="356">
        <f t="shared" si="24"/>
        <v>12.080849207503277</v>
      </c>
    </row>
    <row r="110" spans="15:46">
      <c r="O110" s="350">
        <v>37909</v>
      </c>
      <c r="P110" s="351">
        <v>69.400000000000006</v>
      </c>
      <c r="Q110" s="351">
        <v>-5.6</v>
      </c>
      <c r="R110" s="351">
        <v>14</v>
      </c>
      <c r="S110" s="351">
        <v>8</v>
      </c>
      <c r="T110" s="353" t="str">
        <f t="shared" ca="1" si="19"/>
        <v/>
      </c>
      <c r="U110" s="354">
        <f t="shared" si="22"/>
        <v>43281</v>
      </c>
      <c r="V110" s="348">
        <v>25323</v>
      </c>
      <c r="W110" s="348">
        <v>7682</v>
      </c>
      <c r="X110" s="348">
        <v>15733</v>
      </c>
      <c r="Y110" s="348">
        <v>2762</v>
      </c>
      <c r="Z110" s="348">
        <v>5389</v>
      </c>
      <c r="AA110" s="348">
        <v>76951</v>
      </c>
      <c r="AB110" s="344">
        <f t="shared" si="20"/>
        <v>40587</v>
      </c>
      <c r="AC110" s="344">
        <f t="shared" si="21"/>
        <v>7582</v>
      </c>
      <c r="AD110" s="352"/>
      <c r="AE110" s="356">
        <f t="shared" si="25"/>
        <v>104.26666666666665</v>
      </c>
      <c r="AF110" s="356">
        <f t="shared" si="25"/>
        <v>10.433333333333334</v>
      </c>
      <c r="AG110" s="356">
        <f t="shared" si="25"/>
        <v>23.333333333333332</v>
      </c>
      <c r="AH110" s="356">
        <f t="shared" si="25"/>
        <v>44.300000000000004</v>
      </c>
      <c r="AI110" s="356">
        <f t="shared" si="32"/>
        <v>0.69263667314741839</v>
      </c>
      <c r="AJ110" s="356">
        <f t="shared" si="32"/>
        <v>1.0004595203468916</v>
      </c>
      <c r="AK110" s="356">
        <f t="shared" si="32"/>
        <v>1.2000526407945626</v>
      </c>
      <c r="AL110" s="356">
        <f t="shared" si="31"/>
        <v>0.97461679939469725</v>
      </c>
      <c r="AM110" s="356">
        <f t="shared" si="26"/>
        <v>0.69263667314741839</v>
      </c>
      <c r="AN110" s="356">
        <f t="shared" si="27"/>
        <v>0.30782284719947317</v>
      </c>
      <c r="AO110" s="356">
        <f t="shared" si="28"/>
        <v>0.97461679939469725</v>
      </c>
      <c r="AP110" s="356">
        <f t="shared" si="29"/>
        <v>0.22543584139986539</v>
      </c>
      <c r="AQ110" s="356">
        <f t="shared" si="23"/>
        <v>4.4936865560782451</v>
      </c>
      <c r="AR110" s="356">
        <f t="shared" si="33"/>
        <v>6.3600628930817464</v>
      </c>
      <c r="AS110" s="356">
        <f t="shared" si="33"/>
        <v>14.77444747199516</v>
      </c>
      <c r="AT110" s="356">
        <f t="shared" si="24"/>
        <v>10.368319899027554</v>
      </c>
    </row>
    <row r="111" spans="15:46">
      <c r="O111" s="350">
        <v>37940</v>
      </c>
      <c r="P111" s="351">
        <v>78.2</v>
      </c>
      <c r="Q111" s="351">
        <v>-2.5</v>
      </c>
      <c r="R111" s="351">
        <v>13</v>
      </c>
      <c r="S111" s="351">
        <v>1</v>
      </c>
      <c r="T111" s="353" t="str">
        <f t="shared" ca="1" si="19"/>
        <v/>
      </c>
      <c r="U111" s="354">
        <f t="shared" si="22"/>
        <v>43373</v>
      </c>
      <c r="V111" s="348">
        <v>26291</v>
      </c>
      <c r="W111" s="348">
        <v>7861</v>
      </c>
      <c r="X111" s="348">
        <v>18695</v>
      </c>
      <c r="Y111" s="348">
        <v>4083</v>
      </c>
      <c r="Z111" s="348">
        <v>6041</v>
      </c>
      <c r="AA111" s="348">
        <v>84233</v>
      </c>
      <c r="AB111" s="344">
        <f t="shared" si="20"/>
        <v>42723</v>
      </c>
      <c r="AC111" s="344">
        <f t="shared" si="21"/>
        <v>8571</v>
      </c>
      <c r="AD111" s="352"/>
      <c r="AE111" s="356">
        <f t="shared" si="25"/>
        <v>102.13333333333333</v>
      </c>
      <c r="AF111" s="356">
        <f t="shared" si="25"/>
        <v>9.5</v>
      </c>
      <c r="AG111" s="356">
        <f t="shared" si="25"/>
        <v>18.333333333333332</v>
      </c>
      <c r="AH111" s="356">
        <f t="shared" si="25"/>
        <v>40.833333333333336</v>
      </c>
      <c r="AI111" s="356">
        <f t="shared" si="32"/>
        <v>0.60211284734187764</v>
      </c>
      <c r="AJ111" s="356">
        <f t="shared" si="32"/>
        <v>0.93299495480788375</v>
      </c>
      <c r="AK111" s="356">
        <f t="shared" si="32"/>
        <v>0.65386987012950981</v>
      </c>
      <c r="AL111" s="356">
        <f t="shared" si="31"/>
        <v>0.79761292944441176</v>
      </c>
      <c r="AM111" s="356">
        <f t="shared" si="26"/>
        <v>0.60211284734187764</v>
      </c>
      <c r="AN111" s="356">
        <f t="shared" si="27"/>
        <v>0.3308821074660061</v>
      </c>
      <c r="AO111" s="356">
        <f t="shared" si="28"/>
        <v>0.65386987012950981</v>
      </c>
      <c r="AP111" s="356">
        <f t="shared" si="29"/>
        <v>0.14374305931490194</v>
      </c>
      <c r="AQ111" s="356">
        <f t="shared" si="23"/>
        <v>3.4020294187052684</v>
      </c>
      <c r="AR111" s="356">
        <f t="shared" si="33"/>
        <v>6.4031679617453534</v>
      </c>
      <c r="AS111" s="356">
        <f t="shared" si="33"/>
        <v>17.186218211648892</v>
      </c>
      <c r="AT111" s="356">
        <f t="shared" si="24"/>
        <v>7.4208687224220284</v>
      </c>
    </row>
    <row r="112" spans="15:46">
      <c r="O112" s="350">
        <v>37970</v>
      </c>
      <c r="P112" s="351">
        <v>78.3</v>
      </c>
      <c r="Q112" s="351">
        <v>-3.5</v>
      </c>
      <c r="R112" s="351">
        <v>8</v>
      </c>
      <c r="S112" s="351">
        <v>19</v>
      </c>
      <c r="T112" s="353" t="str">
        <f t="shared" ca="1" si="19"/>
        <v/>
      </c>
      <c r="U112" s="354">
        <f t="shared" si="22"/>
        <v>43465</v>
      </c>
      <c r="V112" s="348">
        <v>27980</v>
      </c>
      <c r="W112" s="348">
        <v>7696</v>
      </c>
      <c r="X112" s="348">
        <v>24361</v>
      </c>
      <c r="Y112" s="348">
        <v>5530</v>
      </c>
      <c r="Z112" s="348">
        <v>10329</v>
      </c>
      <c r="AA112" s="348">
        <v>83144</v>
      </c>
      <c r="AB112" s="344">
        <f t="shared" si="20"/>
        <v>44178</v>
      </c>
      <c r="AC112" s="344">
        <f t="shared" si="21"/>
        <v>8502</v>
      </c>
      <c r="AD112" s="352"/>
      <c r="AE112" s="356">
        <f t="shared" si="25"/>
        <v>95.5</v>
      </c>
      <c r="AF112" s="356">
        <f t="shared" si="25"/>
        <v>5.833333333333333</v>
      </c>
      <c r="AG112" s="356">
        <f t="shared" si="25"/>
        <v>27</v>
      </c>
      <c r="AH112" s="356">
        <f t="shared" si="25"/>
        <v>41.333333333333336</v>
      </c>
      <c r="AI112" s="356">
        <f t="shared" si="32"/>
        <v>0.32064032647777335</v>
      </c>
      <c r="AJ112" s="356">
        <f t="shared" si="32"/>
        <v>0.66795559019035255</v>
      </c>
      <c r="AK112" s="356">
        <f t="shared" si="32"/>
        <v>1.6005866726156013</v>
      </c>
      <c r="AL112" s="356">
        <f t="shared" si="31"/>
        <v>0.82314233376416446</v>
      </c>
      <c r="AM112" s="356">
        <f t="shared" si="26"/>
        <v>0.32064032647777335</v>
      </c>
      <c r="AN112" s="356">
        <f t="shared" si="27"/>
        <v>0.3473152637125792</v>
      </c>
      <c r="AO112" s="356">
        <f t="shared" si="28"/>
        <v>0.82314233376416446</v>
      </c>
      <c r="AP112" s="356">
        <f t="shared" si="29"/>
        <v>0.77744433885143682</v>
      </c>
      <c r="AQ112" s="356">
        <f t="shared" si="23"/>
        <v>2.8260629892322982</v>
      </c>
      <c r="AR112" s="356">
        <f t="shared" si="33"/>
        <v>3.6531287393538321</v>
      </c>
      <c r="AS112" s="356">
        <f t="shared" si="33"/>
        <v>6.2351618143196248</v>
      </c>
      <c r="AT112" s="356">
        <f t="shared" si="24"/>
        <v>3.638516671860387</v>
      </c>
    </row>
    <row r="113" spans="15:46">
      <c r="O113" s="350">
        <v>38001</v>
      </c>
      <c r="P113" s="351">
        <v>85.7</v>
      </c>
      <c r="Q113" s="351">
        <v>-2.9</v>
      </c>
      <c r="R113" s="351">
        <v>14</v>
      </c>
      <c r="S113" s="351">
        <v>13</v>
      </c>
      <c r="T113" s="353">
        <f t="shared" ca="1" si="19"/>
        <v>2019</v>
      </c>
      <c r="U113" s="354">
        <f t="shared" si="22"/>
        <v>43555</v>
      </c>
      <c r="V113" s="348">
        <v>26180</v>
      </c>
      <c r="W113" s="348">
        <v>7973</v>
      </c>
      <c r="X113" s="348">
        <v>15626</v>
      </c>
      <c r="Y113" s="348">
        <v>2347</v>
      </c>
      <c r="Z113" s="348">
        <v>5403</v>
      </c>
      <c r="AA113" s="348">
        <v>82750</v>
      </c>
      <c r="AB113" s="344">
        <f t="shared" si="20"/>
        <v>42029</v>
      </c>
      <c r="AC113" s="344">
        <f t="shared" si="21"/>
        <v>7876</v>
      </c>
      <c r="AD113" s="352"/>
      <c r="AE113" s="356">
        <f t="shared" si="25"/>
        <v>92.8</v>
      </c>
      <c r="AF113" s="356">
        <f t="shared" si="25"/>
        <v>-0.66666666666666663</v>
      </c>
      <c r="AG113" s="356">
        <f t="shared" si="25"/>
        <v>18</v>
      </c>
      <c r="AH113" s="356">
        <f t="shared" si="25"/>
        <v>33.199999999999996</v>
      </c>
      <c r="AI113" s="356">
        <f t="shared" si="32"/>
        <v>0.20607110944263518</v>
      </c>
      <c r="AJ113" s="356">
        <f t="shared" si="32"/>
        <v>0.19811308018654727</v>
      </c>
      <c r="AK113" s="356">
        <f t="shared" si="32"/>
        <v>0.61745768541850643</v>
      </c>
      <c r="AL113" s="356">
        <f t="shared" si="31"/>
        <v>0.40786402349618694</v>
      </c>
      <c r="AM113" s="356">
        <f t="shared" si="26"/>
        <v>0.19811308018654727</v>
      </c>
      <c r="AN113" s="356">
        <f t="shared" si="27"/>
        <v>7.9580292560879062E-3</v>
      </c>
      <c r="AO113" s="356">
        <f t="shared" si="28"/>
        <v>0.40786402349618694</v>
      </c>
      <c r="AP113" s="356">
        <f t="shared" si="29"/>
        <v>0.20959366192231949</v>
      </c>
      <c r="AQ113" s="356">
        <f t="shared" si="23"/>
        <v>2.5379915400282016</v>
      </c>
      <c r="AR113" s="356">
        <f t="shared" si="33"/>
        <v>3.4305401747262181</v>
      </c>
      <c r="AS113" s="356">
        <f t="shared" si="33"/>
        <v>5.3363648522134497</v>
      </c>
      <c r="AT113" s="356">
        <f t="shared" si="24"/>
        <v>7.3587794182516433</v>
      </c>
    </row>
    <row r="114" spans="15:46">
      <c r="O114" s="350">
        <v>38032</v>
      </c>
      <c r="P114" s="351">
        <v>85.8</v>
      </c>
      <c r="Q114" s="351">
        <v>-2</v>
      </c>
      <c r="R114" s="351">
        <v>7</v>
      </c>
      <c r="S114" s="351">
        <v>11</v>
      </c>
      <c r="T114" s="353" t="str">
        <f t="shared" ca="1" si="19"/>
        <v/>
      </c>
      <c r="U114" s="354">
        <f t="shared" si="22"/>
        <v>43646</v>
      </c>
      <c r="V114" s="348">
        <v>26109</v>
      </c>
      <c r="W114" s="348">
        <v>7961</v>
      </c>
      <c r="X114" s="348">
        <v>51394</v>
      </c>
      <c r="Y114" s="348" t="s">
        <v>1210</v>
      </c>
      <c r="Z114" s="348" t="s">
        <v>1210</v>
      </c>
      <c r="AA114" s="348">
        <v>81450</v>
      </c>
      <c r="AB114" s="344" t="e">
        <f t="shared" si="20"/>
        <v>#VALUE!</v>
      </c>
      <c r="AC114" s="344" t="e">
        <f t="shared" si="21"/>
        <v>#VALUE!</v>
      </c>
      <c r="AD114" s="352"/>
      <c r="AE114" s="356">
        <f t="shared" si="25"/>
        <v>89.433333333333337</v>
      </c>
      <c r="AF114" s="356">
        <f t="shared" si="25"/>
        <v>1.5333333333333332</v>
      </c>
      <c r="AG114" s="356">
        <f t="shared" si="25"/>
        <v>17.666666666666668</v>
      </c>
      <c r="AH114" s="356">
        <f t="shared" si="25"/>
        <v>32.833333333333336</v>
      </c>
      <c r="AI114" s="356">
        <f t="shared" si="32"/>
        <v>6.321319684326579E-2</v>
      </c>
      <c r="AJ114" s="356">
        <f t="shared" si="32"/>
        <v>0.35713669895706596</v>
      </c>
      <c r="AK114" s="356">
        <f t="shared" si="32"/>
        <v>0.58104550070750305</v>
      </c>
      <c r="AL114" s="356">
        <f t="shared" si="31"/>
        <v>0.38914246032836863</v>
      </c>
      <c r="AM114" s="356">
        <f t="shared" si="26"/>
        <v>6.321319684326579E-2</v>
      </c>
      <c r="AN114" s="356">
        <f t="shared" si="27"/>
        <v>0.29392350211380014</v>
      </c>
      <c r="AO114" s="356">
        <f t="shared" si="28"/>
        <v>0.38914246032836863</v>
      </c>
      <c r="AP114" s="356">
        <f t="shared" si="29"/>
        <v>0.19190304037913442</v>
      </c>
      <c r="AQ114" s="356">
        <f t="shared" si="23"/>
        <v>3.1038976424594154</v>
      </c>
      <c r="AR114" s="356"/>
      <c r="AS114" s="356"/>
      <c r="AT114" s="356"/>
    </row>
    <row r="115" spans="15:46">
      <c r="O115" s="350">
        <v>38061</v>
      </c>
      <c r="P115" s="351">
        <v>86.9</v>
      </c>
      <c r="Q115" s="351">
        <v>0.9</v>
      </c>
      <c r="R115" s="351">
        <v>1</v>
      </c>
      <c r="S115" s="351">
        <v>8</v>
      </c>
      <c r="T115" s="353" t="str">
        <f t="shared" ca="1" si="19"/>
        <v/>
      </c>
      <c r="U115" s="354">
        <f t="shared" si="22"/>
        <v>43738</v>
      </c>
      <c r="V115" s="357"/>
      <c r="W115" s="357"/>
      <c r="X115" s="357"/>
      <c r="Y115" s="357"/>
      <c r="Z115" s="357"/>
      <c r="AA115" s="357"/>
      <c r="AB115" s="344">
        <f t="shared" si="20"/>
        <v>0</v>
      </c>
      <c r="AC115" s="344">
        <f t="shared" si="21"/>
        <v>0</v>
      </c>
      <c r="AD115" s="352"/>
      <c r="AE115" s="356">
        <f t="shared" si="25"/>
        <v>79.333333333333329</v>
      </c>
      <c r="AF115" s="356">
        <f t="shared" si="25"/>
        <v>-5.4333333333333336</v>
      </c>
      <c r="AG115" s="356">
        <f t="shared" si="25"/>
        <v>8</v>
      </c>
      <c r="AH115" s="356">
        <f t="shared" si="25"/>
        <v>24.366666666666664</v>
      </c>
      <c r="AI115" s="358">
        <f t="shared" si="32"/>
        <v>-0.36536054095484355</v>
      </c>
      <c r="AJ115" s="358">
        <f t="shared" si="32"/>
        <v>-0.14643809381624329</v>
      </c>
      <c r="AK115" s="358">
        <f t="shared" si="32"/>
        <v>-0.47490785591159912</v>
      </c>
      <c r="AL115" s="358">
        <f t="shared" si="31"/>
        <v>-4.3155452819444023E-2</v>
      </c>
      <c r="AM115" s="356">
        <f t="shared" si="26"/>
        <v>-0.36536054095484355</v>
      </c>
      <c r="AN115" s="356">
        <f t="shared" si="27"/>
        <v>0.21892244713860026</v>
      </c>
      <c r="AO115" s="356">
        <f t="shared" si="28"/>
        <v>-0.47490785591159912</v>
      </c>
      <c r="AP115" s="356">
        <f t="shared" si="29"/>
        <v>0.43175240309215512</v>
      </c>
      <c r="AQ115" s="356"/>
      <c r="AR115" s="359"/>
      <c r="AS115" s="254"/>
    </row>
    <row r="116" spans="15:46">
      <c r="O116" s="350">
        <v>38092</v>
      </c>
      <c r="P116" s="351">
        <v>90.8</v>
      </c>
      <c r="Q116" s="351">
        <v>-0.4</v>
      </c>
      <c r="R116" s="351">
        <v>14</v>
      </c>
      <c r="S116" s="351">
        <v>16</v>
      </c>
      <c r="T116" s="351"/>
      <c r="U116" s="354">
        <f t="shared" si="22"/>
        <v>43830</v>
      </c>
      <c r="V116" s="357"/>
      <c r="W116" s="357"/>
      <c r="X116" s="357"/>
      <c r="Y116" s="357"/>
      <c r="Z116" s="357"/>
      <c r="AA116" s="357"/>
      <c r="AB116" s="357"/>
      <c r="AC116" s="357"/>
      <c r="AD116" s="352"/>
      <c r="AE116" s="356"/>
      <c r="AF116" s="356"/>
      <c r="AG116" s="356"/>
      <c r="AH116" s="356"/>
      <c r="AI116" s="250"/>
      <c r="AJ116" s="345"/>
      <c r="AL116" s="254"/>
      <c r="AM116" s="254"/>
      <c r="AN116" s="254"/>
      <c r="AO116" s="254"/>
      <c r="AP116" s="254"/>
      <c r="AQ116" s="360"/>
      <c r="AR116" s="359"/>
      <c r="AS116" s="254"/>
    </row>
    <row r="117" spans="15:46">
      <c r="O117" s="350">
        <v>38122</v>
      </c>
      <c r="P117" s="351">
        <v>91.1</v>
      </c>
      <c r="Q117" s="351">
        <v>-0.2</v>
      </c>
      <c r="R117" s="351">
        <v>16</v>
      </c>
      <c r="S117" s="351">
        <v>10</v>
      </c>
      <c r="T117" s="351"/>
      <c r="U117" s="263"/>
      <c r="V117" s="357"/>
      <c r="W117" s="357"/>
      <c r="X117" s="357"/>
      <c r="Y117" s="357"/>
      <c r="Z117" s="357"/>
      <c r="AA117" s="357"/>
      <c r="AB117" s="357"/>
      <c r="AC117" s="357"/>
      <c r="AD117" s="352"/>
      <c r="AE117" s="356"/>
      <c r="AF117" s="356"/>
      <c r="AG117" s="356"/>
      <c r="AH117" s="356"/>
      <c r="AI117" s="250"/>
      <c r="AJ117" s="345"/>
      <c r="AL117" s="254"/>
      <c r="AM117" s="254"/>
      <c r="AN117" s="254"/>
      <c r="AO117" s="254"/>
      <c r="AP117" s="254"/>
      <c r="AQ117" s="360"/>
      <c r="AR117" s="359"/>
      <c r="AS117" s="254"/>
    </row>
    <row r="118" spans="15:46">
      <c r="O118" s="350">
        <v>38153</v>
      </c>
      <c r="P118" s="351">
        <v>90.1</v>
      </c>
      <c r="Q118" s="351">
        <v>-0.8</v>
      </c>
      <c r="R118" s="351">
        <v>18</v>
      </c>
      <c r="S118" s="351">
        <v>13</v>
      </c>
      <c r="T118" s="351"/>
      <c r="U118" s="263"/>
      <c r="V118" s="357"/>
      <c r="W118" s="357"/>
      <c r="X118" s="357"/>
      <c r="Y118" s="357"/>
      <c r="Z118" s="357"/>
      <c r="AA118" s="357"/>
      <c r="AB118" s="357"/>
      <c r="AC118" s="357"/>
      <c r="AD118" s="352"/>
      <c r="AE118" s="356"/>
      <c r="AF118" s="356"/>
      <c r="AG118" s="356"/>
      <c r="AH118" s="356"/>
      <c r="AI118" s="250"/>
      <c r="AJ118" s="345"/>
      <c r="AL118" s="254"/>
      <c r="AM118" s="254"/>
      <c r="AN118" s="254"/>
      <c r="AO118" s="254"/>
      <c r="AP118" s="254"/>
      <c r="AQ118" s="360"/>
      <c r="AR118" s="359"/>
      <c r="AS118" s="254"/>
    </row>
    <row r="119" spans="15:46">
      <c r="O119" s="350">
        <v>38183</v>
      </c>
      <c r="P119" s="351">
        <v>96.6</v>
      </c>
      <c r="Q119" s="351">
        <v>4.0999999999999996</v>
      </c>
      <c r="R119" s="351">
        <v>14</v>
      </c>
      <c r="S119" s="351">
        <v>4</v>
      </c>
      <c r="T119" s="351"/>
      <c r="U119" s="263"/>
      <c r="V119" s="357"/>
      <c r="W119" s="357"/>
      <c r="X119" s="357"/>
      <c r="Y119" s="357"/>
      <c r="Z119" s="357"/>
      <c r="AA119" s="357"/>
      <c r="AB119" s="357"/>
      <c r="AC119" s="357"/>
      <c r="AD119" s="352"/>
      <c r="AE119" s="356"/>
      <c r="AF119" s="356"/>
      <c r="AG119" s="356"/>
      <c r="AH119" s="356"/>
      <c r="AI119" s="250"/>
      <c r="AJ119" s="345"/>
      <c r="AL119" s="254"/>
      <c r="AM119" s="254"/>
      <c r="AN119" s="254"/>
      <c r="AO119" s="254"/>
      <c r="AP119" s="254"/>
      <c r="AQ119" s="360"/>
      <c r="AR119" s="359"/>
      <c r="AS119" s="254"/>
    </row>
    <row r="120" spans="15:46">
      <c r="O120" s="350">
        <v>38214</v>
      </c>
      <c r="P120" s="351">
        <v>93.6</v>
      </c>
      <c r="Q120" s="351">
        <v>3.6</v>
      </c>
      <c r="R120" s="351">
        <v>-1</v>
      </c>
      <c r="S120" s="351">
        <v>19</v>
      </c>
      <c r="T120" s="351"/>
      <c r="U120" s="263"/>
      <c r="V120" s="357"/>
      <c r="W120" s="357"/>
      <c r="X120" s="357"/>
      <c r="Y120" s="357"/>
      <c r="Z120" s="357"/>
      <c r="AA120" s="357"/>
      <c r="AB120" s="357"/>
      <c r="AC120" s="357"/>
      <c r="AD120" s="352"/>
      <c r="AE120" s="356"/>
      <c r="AF120" s="356"/>
      <c r="AG120" s="356"/>
      <c r="AH120" s="356"/>
      <c r="AI120" s="250"/>
      <c r="AJ120" s="345"/>
      <c r="AL120" s="254"/>
      <c r="AM120" s="254"/>
      <c r="AN120" s="254"/>
      <c r="AO120" s="254"/>
      <c r="AP120" s="254"/>
      <c r="AQ120" s="360"/>
      <c r="AR120" s="359"/>
      <c r="AS120" s="254"/>
    </row>
    <row r="121" spans="15:46">
      <c r="O121" s="350">
        <v>38245</v>
      </c>
      <c r="P121" s="351">
        <v>95.5</v>
      </c>
      <c r="Q121" s="351">
        <v>5</v>
      </c>
      <c r="R121" s="351">
        <v>8</v>
      </c>
      <c r="S121" s="351">
        <v>15</v>
      </c>
      <c r="T121" s="351"/>
      <c r="U121" s="263"/>
      <c r="V121" s="357"/>
      <c r="W121" s="357"/>
      <c r="X121" s="357"/>
      <c r="Y121" s="357"/>
      <c r="Z121" s="357"/>
      <c r="AA121" s="357"/>
      <c r="AB121" s="357"/>
      <c r="AC121" s="357"/>
      <c r="AD121" s="352"/>
      <c r="AE121" s="356"/>
      <c r="AF121" s="356"/>
      <c r="AG121" s="356"/>
      <c r="AH121" s="356"/>
      <c r="AI121" s="250"/>
      <c r="AJ121" s="345"/>
      <c r="AL121" s="254"/>
      <c r="AM121" s="254"/>
      <c r="AN121" s="254"/>
      <c r="AO121" s="254"/>
      <c r="AP121" s="254"/>
      <c r="AQ121" s="360"/>
      <c r="AR121" s="359"/>
      <c r="AS121" s="254"/>
    </row>
    <row r="122" spans="15:46">
      <c r="O122" s="350">
        <v>38275</v>
      </c>
      <c r="P122" s="351">
        <v>99.6</v>
      </c>
      <c r="Q122" s="351">
        <v>7.6</v>
      </c>
      <c r="R122" s="351">
        <v>9</v>
      </c>
      <c r="S122" s="351">
        <v>0</v>
      </c>
      <c r="T122" s="351"/>
      <c r="U122" s="263"/>
      <c r="V122" s="357"/>
      <c r="W122" s="357"/>
      <c r="X122" s="357"/>
      <c r="Y122" s="357"/>
      <c r="Z122" s="357"/>
      <c r="AA122" s="357"/>
      <c r="AB122" s="357"/>
      <c r="AC122" s="357"/>
      <c r="AD122" s="352"/>
      <c r="AE122" s="356"/>
      <c r="AF122" s="356"/>
      <c r="AG122" s="356"/>
      <c r="AH122" s="356"/>
      <c r="AI122" s="250"/>
      <c r="AJ122" s="345"/>
      <c r="AL122" s="254"/>
      <c r="AM122" s="254"/>
      <c r="AN122" s="254"/>
      <c r="AO122" s="254"/>
      <c r="AP122" s="254"/>
      <c r="AQ122" s="360"/>
      <c r="AR122" s="359"/>
      <c r="AS122" s="254"/>
    </row>
    <row r="123" spans="15:46">
      <c r="O123" s="350">
        <v>38306</v>
      </c>
      <c r="P123" s="351">
        <v>92.6</v>
      </c>
      <c r="Q123" s="351">
        <v>4</v>
      </c>
      <c r="R123" s="351">
        <v>4</v>
      </c>
      <c r="S123" s="351">
        <v>7</v>
      </c>
      <c r="T123" s="351"/>
      <c r="U123" s="263"/>
      <c r="V123" s="357"/>
      <c r="W123" s="357"/>
      <c r="X123" s="357"/>
      <c r="Y123" s="357"/>
      <c r="Z123" s="357"/>
      <c r="AA123" s="357"/>
      <c r="AB123" s="357"/>
      <c r="AC123" s="357"/>
      <c r="AD123" s="352"/>
      <c r="AE123" s="356"/>
      <c r="AF123" s="356"/>
      <c r="AG123" s="356"/>
      <c r="AH123" s="356"/>
      <c r="AI123" s="250"/>
      <c r="AJ123" s="345"/>
      <c r="AL123" s="254"/>
      <c r="AM123" s="254"/>
      <c r="AN123" s="254"/>
      <c r="AO123" s="254"/>
      <c r="AP123" s="254"/>
      <c r="AQ123" s="360"/>
      <c r="AR123" s="359"/>
      <c r="AS123" s="254"/>
    </row>
    <row r="124" spans="15:46">
      <c r="O124" s="350">
        <v>38336</v>
      </c>
      <c r="P124" s="351">
        <v>103.9</v>
      </c>
      <c r="Q124" s="351">
        <v>6.7</v>
      </c>
      <c r="R124" s="351">
        <v>6</v>
      </c>
      <c r="S124" s="351">
        <v>2</v>
      </c>
      <c r="T124" s="351"/>
      <c r="U124" s="263"/>
      <c r="V124" s="357"/>
      <c r="W124" s="357"/>
      <c r="X124" s="357"/>
      <c r="Y124" s="357"/>
      <c r="Z124" s="357"/>
      <c r="AA124" s="357"/>
      <c r="AB124" s="357"/>
      <c r="AC124" s="357"/>
      <c r="AD124" s="352"/>
      <c r="AE124" s="356"/>
      <c r="AF124" s="356"/>
      <c r="AG124" s="356"/>
      <c r="AH124" s="356"/>
      <c r="AI124" s="250"/>
      <c r="AJ124" s="345"/>
      <c r="AL124" s="254"/>
      <c r="AM124" s="254"/>
      <c r="AN124" s="254"/>
      <c r="AO124" s="254"/>
      <c r="AP124" s="254"/>
      <c r="AQ124" s="360"/>
      <c r="AR124" s="359"/>
      <c r="AS124" s="254"/>
    </row>
    <row r="125" spans="15:46">
      <c r="O125" s="350">
        <v>38367</v>
      </c>
      <c r="P125" s="351">
        <v>106.8</v>
      </c>
      <c r="Q125" s="351">
        <v>6.9</v>
      </c>
      <c r="R125" s="351">
        <v>1</v>
      </c>
      <c r="S125" s="351">
        <v>16</v>
      </c>
      <c r="T125" s="351"/>
      <c r="U125" s="263"/>
      <c r="V125" s="357"/>
      <c r="W125" s="357"/>
      <c r="X125" s="357"/>
      <c r="Y125" s="357"/>
      <c r="Z125" s="357"/>
      <c r="AA125" s="357"/>
      <c r="AB125" s="357"/>
      <c r="AC125" s="357"/>
      <c r="AD125" s="352"/>
      <c r="AE125" s="356"/>
      <c r="AF125" s="356"/>
      <c r="AG125" s="356"/>
      <c r="AH125" s="356"/>
      <c r="AI125" s="250"/>
      <c r="AJ125" s="345"/>
      <c r="AL125" s="254"/>
      <c r="AM125" s="254"/>
      <c r="AN125" s="254"/>
      <c r="AO125" s="254"/>
      <c r="AP125" s="254"/>
      <c r="AQ125" s="360"/>
      <c r="AR125" s="359"/>
      <c r="AS125" s="254"/>
    </row>
    <row r="126" spans="15:46">
      <c r="O126" s="350">
        <v>38398</v>
      </c>
      <c r="P126" s="351">
        <v>99.5</v>
      </c>
      <c r="Q126" s="351">
        <v>5.2</v>
      </c>
      <c r="R126" s="351">
        <v>14</v>
      </c>
      <c r="S126" s="351">
        <v>10</v>
      </c>
      <c r="T126" s="351"/>
      <c r="U126" s="263"/>
      <c r="V126" s="357"/>
      <c r="W126" s="357"/>
      <c r="X126" s="357"/>
      <c r="Y126" s="357"/>
      <c r="Z126" s="357"/>
      <c r="AA126" s="357"/>
      <c r="AB126" s="357"/>
      <c r="AC126" s="357"/>
      <c r="AD126" s="352"/>
      <c r="AE126" s="356"/>
      <c r="AF126" s="356"/>
      <c r="AG126" s="356"/>
      <c r="AH126" s="356"/>
      <c r="AI126" s="250"/>
      <c r="AJ126" s="345"/>
      <c r="AL126" s="254"/>
      <c r="AM126" s="254"/>
      <c r="AN126" s="254"/>
      <c r="AO126" s="254"/>
      <c r="AP126" s="254"/>
      <c r="AQ126" s="360"/>
      <c r="AR126" s="359"/>
      <c r="AS126" s="254"/>
    </row>
    <row r="127" spans="15:46">
      <c r="O127" s="350">
        <v>38426</v>
      </c>
      <c r="P127" s="351">
        <v>104.2</v>
      </c>
      <c r="Q127" s="351">
        <v>7.6</v>
      </c>
      <c r="R127" s="351">
        <v>13</v>
      </c>
      <c r="S127" s="351">
        <v>2</v>
      </c>
      <c r="T127" s="351"/>
      <c r="U127" s="263"/>
      <c r="V127" s="357"/>
      <c r="W127" s="357"/>
      <c r="X127" s="357"/>
      <c r="Y127" s="357"/>
      <c r="Z127" s="357"/>
      <c r="AA127" s="357"/>
      <c r="AB127" s="357"/>
      <c r="AC127" s="357"/>
      <c r="AD127" s="352"/>
      <c r="AE127" s="356"/>
      <c r="AF127" s="356"/>
      <c r="AG127" s="356"/>
      <c r="AH127" s="356"/>
      <c r="AI127" s="250"/>
      <c r="AJ127" s="345"/>
      <c r="AL127" s="254"/>
      <c r="AM127" s="254"/>
      <c r="AN127" s="254"/>
      <c r="AO127" s="254"/>
      <c r="AP127" s="254"/>
      <c r="AQ127" s="360"/>
      <c r="AR127" s="359"/>
      <c r="AS127" s="254"/>
    </row>
    <row r="128" spans="15:46">
      <c r="O128" s="350">
        <v>38457</v>
      </c>
      <c r="P128" s="351">
        <v>97.3</v>
      </c>
      <c r="Q128" s="351">
        <v>1.8</v>
      </c>
      <c r="R128" s="351">
        <v>10</v>
      </c>
      <c r="S128" s="351">
        <v>8</v>
      </c>
      <c r="T128" s="351"/>
      <c r="U128" s="263"/>
      <c r="V128" s="357"/>
      <c r="W128" s="357"/>
      <c r="X128" s="357"/>
      <c r="Y128" s="357"/>
      <c r="Z128" s="357"/>
      <c r="AA128" s="357"/>
      <c r="AB128" s="357"/>
      <c r="AC128" s="357"/>
      <c r="AD128" s="352"/>
      <c r="AE128" s="356"/>
      <c r="AF128" s="356"/>
      <c r="AG128" s="356"/>
      <c r="AH128" s="356"/>
      <c r="AI128" s="250"/>
      <c r="AJ128" s="345"/>
      <c r="AL128" s="254"/>
      <c r="AM128" s="254"/>
      <c r="AN128" s="254"/>
      <c r="AO128" s="254"/>
      <c r="AP128" s="254"/>
      <c r="AQ128" s="360"/>
      <c r="AR128" s="359"/>
      <c r="AS128" s="254"/>
    </row>
    <row r="129" spans="15:46">
      <c r="O129" s="350">
        <v>38487</v>
      </c>
      <c r="P129" s="351">
        <v>97.4</v>
      </c>
      <c r="Q129" s="351">
        <v>3.4</v>
      </c>
      <c r="R129" s="351">
        <v>4</v>
      </c>
      <c r="S129" s="351">
        <v>20</v>
      </c>
      <c r="T129" s="351"/>
      <c r="U129" s="263"/>
      <c r="V129" s="357"/>
      <c r="W129" s="357"/>
      <c r="X129" s="357"/>
      <c r="Y129" s="357"/>
      <c r="Z129" s="357"/>
      <c r="AA129" s="357"/>
      <c r="AB129" s="357"/>
      <c r="AC129" s="357"/>
      <c r="AD129" s="352"/>
      <c r="AE129" s="356"/>
      <c r="AF129" s="356"/>
      <c r="AG129" s="356"/>
      <c r="AH129" s="356"/>
      <c r="AI129" s="250"/>
      <c r="AJ129" s="345"/>
      <c r="AL129" s="254"/>
      <c r="AM129" s="254"/>
      <c r="AN129" s="254"/>
      <c r="AO129" s="254"/>
      <c r="AP129" s="254"/>
      <c r="AQ129" s="360"/>
      <c r="AR129" s="359"/>
      <c r="AS129" s="254"/>
    </row>
    <row r="130" spans="15:46">
      <c r="O130" s="350">
        <v>38518</v>
      </c>
      <c r="P130" s="351">
        <v>99.6</v>
      </c>
      <c r="Q130" s="351">
        <v>2.7</v>
      </c>
      <c r="R130" s="351">
        <v>11</v>
      </c>
      <c r="S130" s="351">
        <v>9</v>
      </c>
      <c r="T130" s="351"/>
      <c r="U130" s="263"/>
      <c r="V130" s="357"/>
      <c r="W130" s="357"/>
      <c r="X130" s="357"/>
      <c r="Y130" s="357"/>
      <c r="Z130" s="357"/>
      <c r="AA130" s="357"/>
      <c r="AB130" s="357"/>
      <c r="AC130" s="357"/>
      <c r="AD130" s="352"/>
      <c r="AE130" s="356"/>
      <c r="AF130" s="356"/>
      <c r="AG130" s="356"/>
      <c r="AH130" s="356"/>
      <c r="AI130" s="250"/>
      <c r="AJ130" s="345"/>
      <c r="AL130" s="254"/>
      <c r="AM130" s="254"/>
      <c r="AN130" s="254"/>
      <c r="AO130" s="254"/>
      <c r="AP130" s="254"/>
      <c r="AQ130" s="360"/>
      <c r="AR130" s="359"/>
      <c r="AS130" s="254"/>
    </row>
    <row r="131" spans="15:46">
      <c r="O131" s="350">
        <v>38548</v>
      </c>
      <c r="P131" s="351">
        <v>96.5</v>
      </c>
      <c r="Q131" s="351">
        <v>3.5</v>
      </c>
      <c r="R131" s="351">
        <v>15</v>
      </c>
      <c r="S131" s="351">
        <v>-1</v>
      </c>
      <c r="T131" s="351"/>
      <c r="U131" s="263"/>
      <c r="V131" s="357"/>
      <c r="W131" s="357"/>
      <c r="X131" s="357"/>
      <c r="Y131" s="357"/>
      <c r="Z131" s="357"/>
      <c r="AA131" s="357"/>
      <c r="AB131" s="357"/>
      <c r="AC131" s="357"/>
      <c r="AD131" s="352"/>
      <c r="AE131" s="356"/>
      <c r="AF131" s="356"/>
      <c r="AG131" s="356"/>
      <c r="AH131" s="356"/>
      <c r="AL131" s="254"/>
      <c r="AM131" s="254"/>
      <c r="AN131" s="254"/>
      <c r="AO131" s="254"/>
      <c r="AP131" s="254"/>
      <c r="AQ131" s="360"/>
      <c r="AR131" s="359"/>
      <c r="AS131" s="254"/>
    </row>
    <row r="132" spans="15:46">
      <c r="O132" s="350">
        <v>38579</v>
      </c>
      <c r="P132" s="351">
        <v>91</v>
      </c>
      <c r="Q132" s="351">
        <v>1</v>
      </c>
      <c r="R132" s="351">
        <v>9</v>
      </c>
      <c r="S132" s="351">
        <v>18</v>
      </c>
      <c r="T132" s="351"/>
      <c r="U132" s="263"/>
      <c r="V132" s="357"/>
      <c r="W132" s="357"/>
      <c r="X132" s="357"/>
      <c r="Y132" s="357"/>
      <c r="Z132" s="357"/>
      <c r="AA132" s="357"/>
      <c r="AB132" s="357"/>
      <c r="AC132" s="357"/>
      <c r="AD132" s="352"/>
      <c r="AE132" s="356"/>
      <c r="AF132" s="356"/>
      <c r="AG132" s="356"/>
      <c r="AH132" s="356"/>
      <c r="AL132" s="254"/>
      <c r="AM132" s="254"/>
      <c r="AN132" s="254"/>
      <c r="AO132" s="254"/>
      <c r="AP132" s="254"/>
      <c r="AQ132" s="360"/>
      <c r="AR132" s="359"/>
      <c r="AS132" s="254"/>
    </row>
    <row r="133" spans="15:46">
      <c r="O133" s="350">
        <v>38610</v>
      </c>
      <c r="P133" s="351">
        <v>80.5</v>
      </c>
      <c r="Q133" s="351">
        <v>-2.6</v>
      </c>
      <c r="R133" s="351">
        <v>9</v>
      </c>
      <c r="S133" s="351">
        <v>6</v>
      </c>
      <c r="T133" s="351"/>
      <c r="U133" s="263"/>
      <c r="V133" s="357"/>
      <c r="W133" s="357"/>
      <c r="X133" s="357"/>
      <c r="Y133" s="357"/>
      <c r="Z133" s="357"/>
      <c r="AA133" s="357"/>
      <c r="AB133" s="357"/>
      <c r="AC133" s="357"/>
      <c r="AD133" s="352"/>
      <c r="AE133" s="356"/>
      <c r="AF133" s="356"/>
      <c r="AG133" s="356"/>
      <c r="AH133" s="356"/>
      <c r="AL133" s="254"/>
      <c r="AM133" s="254"/>
      <c r="AN133" s="254"/>
      <c r="AO133" s="254"/>
    </row>
    <row r="134" spans="15:46">
      <c r="O134" s="350">
        <v>38640</v>
      </c>
      <c r="P134" s="351">
        <v>85</v>
      </c>
      <c r="Q134" s="351">
        <v>-0.6</v>
      </c>
      <c r="R134" s="351">
        <v>2</v>
      </c>
      <c r="S134" s="351">
        <v>9</v>
      </c>
      <c r="T134" s="351"/>
      <c r="U134" s="263"/>
      <c r="V134" s="357"/>
      <c r="W134" s="357"/>
      <c r="X134" s="357"/>
      <c r="Y134" s="357"/>
      <c r="Z134" s="357"/>
      <c r="AA134" s="357"/>
      <c r="AB134" s="357"/>
      <c r="AC134" s="357"/>
      <c r="AD134" s="352"/>
      <c r="AE134" s="356"/>
      <c r="AF134" s="356"/>
      <c r="AG134" s="356"/>
      <c r="AH134" s="356"/>
      <c r="AL134" s="254"/>
      <c r="AM134" s="254"/>
      <c r="AN134" s="254"/>
    </row>
    <row r="135" spans="15:46">
      <c r="O135" s="350">
        <v>38671</v>
      </c>
      <c r="P135" s="351">
        <v>94</v>
      </c>
      <c r="Q135" s="351">
        <v>2.8</v>
      </c>
      <c r="R135" s="351">
        <v>10</v>
      </c>
      <c r="S135" s="351">
        <v>21</v>
      </c>
      <c r="T135" s="351"/>
      <c r="U135" s="263"/>
      <c r="V135" s="357"/>
      <c r="W135" s="357"/>
      <c r="X135" s="357"/>
      <c r="Y135" s="357"/>
      <c r="Z135" s="357"/>
      <c r="AA135" s="357"/>
      <c r="AB135" s="357"/>
      <c r="AC135" s="357"/>
      <c r="AD135" s="352"/>
      <c r="AE135" s="356"/>
      <c r="AF135" s="356"/>
      <c r="AG135" s="356"/>
      <c r="AH135" s="356"/>
      <c r="AL135" s="254"/>
      <c r="AM135" s="254"/>
      <c r="AN135" s="254"/>
      <c r="AO135" s="254"/>
      <c r="AP135" s="254"/>
      <c r="AQ135" s="254"/>
      <c r="AR135" s="254"/>
      <c r="AS135" s="254"/>
      <c r="AT135" s="254"/>
    </row>
    <row r="136" spans="15:46">
      <c r="O136" s="350">
        <v>38701</v>
      </c>
      <c r="P136" s="351">
        <v>98.2</v>
      </c>
      <c r="Q136" s="351">
        <v>4.9000000000000004</v>
      </c>
      <c r="R136" s="351">
        <v>8</v>
      </c>
      <c r="S136" s="351">
        <v>27</v>
      </c>
      <c r="T136" s="351"/>
      <c r="U136" s="263"/>
      <c r="V136" s="357"/>
      <c r="W136" s="357"/>
      <c r="X136" s="357"/>
      <c r="Y136" s="357"/>
      <c r="Z136" s="357"/>
      <c r="AA136" s="357"/>
      <c r="AB136" s="357"/>
      <c r="AC136" s="357"/>
      <c r="AD136" s="352"/>
      <c r="AE136" s="356"/>
      <c r="AF136" s="356"/>
      <c r="AG136" s="356"/>
      <c r="AH136" s="356"/>
      <c r="AL136" s="254"/>
      <c r="AM136" s="254"/>
      <c r="AN136" s="254"/>
      <c r="AO136" s="254"/>
      <c r="AP136" s="254"/>
      <c r="AQ136" s="254"/>
      <c r="AR136" s="254"/>
      <c r="AS136" s="254"/>
      <c r="AT136" s="254"/>
    </row>
    <row r="137" spans="15:46">
      <c r="O137" s="350">
        <v>38732</v>
      </c>
      <c r="P137" s="351">
        <v>106.2</v>
      </c>
      <c r="Q137" s="351">
        <v>5.4</v>
      </c>
      <c r="R137" s="351">
        <v>7</v>
      </c>
      <c r="S137" s="351">
        <v>30</v>
      </c>
      <c r="T137" s="351"/>
      <c r="U137" s="263"/>
      <c r="V137" s="357"/>
      <c r="W137" s="357"/>
      <c r="X137" s="357"/>
      <c r="Y137" s="357"/>
      <c r="Z137" s="357"/>
      <c r="AA137" s="357"/>
      <c r="AB137" s="357"/>
      <c r="AC137" s="357"/>
      <c r="AD137" s="352"/>
      <c r="AE137" s="356"/>
      <c r="AF137" s="356"/>
      <c r="AG137" s="356"/>
      <c r="AH137" s="356"/>
      <c r="AL137" s="254"/>
      <c r="AM137" s="254"/>
      <c r="AN137" s="254"/>
      <c r="AO137" s="254"/>
      <c r="AP137" s="254"/>
      <c r="AQ137" s="254"/>
      <c r="AR137" s="254"/>
      <c r="AS137" s="254"/>
      <c r="AT137" s="254"/>
    </row>
    <row r="138" spans="15:46">
      <c r="O138" s="350">
        <v>38763</v>
      </c>
      <c r="P138" s="351">
        <v>102.9</v>
      </c>
      <c r="Q138" s="351">
        <v>3.9</v>
      </c>
      <c r="R138" s="351">
        <v>12</v>
      </c>
      <c r="S138" s="351">
        <v>30</v>
      </c>
      <c r="T138" s="351"/>
      <c r="U138" s="263"/>
      <c r="V138" s="357"/>
      <c r="W138" s="357"/>
      <c r="X138" s="357"/>
      <c r="Y138" s="357"/>
      <c r="Z138" s="357"/>
      <c r="AA138" s="357"/>
      <c r="AB138" s="357"/>
      <c r="AC138" s="357"/>
      <c r="AD138" s="352"/>
      <c r="AE138" s="356"/>
      <c r="AF138" s="356"/>
      <c r="AG138" s="356"/>
      <c r="AH138" s="356"/>
      <c r="AL138" s="254"/>
      <c r="AM138" s="254"/>
      <c r="AN138" s="254"/>
      <c r="AO138" s="254"/>
      <c r="AP138" s="254"/>
      <c r="AQ138" s="254"/>
      <c r="AR138" s="254"/>
      <c r="AS138" s="254"/>
      <c r="AT138" s="254"/>
    </row>
    <row r="139" spans="15:46">
      <c r="O139" s="350">
        <v>38791</v>
      </c>
      <c r="P139" s="351">
        <v>92.3</v>
      </c>
      <c r="Q139" s="351">
        <v>2.5</v>
      </c>
      <c r="R139" s="351">
        <v>17</v>
      </c>
      <c r="S139" s="351">
        <v>27</v>
      </c>
      <c r="T139" s="351"/>
      <c r="U139" s="263"/>
      <c r="V139" s="357"/>
      <c r="W139" s="357"/>
      <c r="X139" s="357"/>
      <c r="Y139" s="357"/>
      <c r="Z139" s="357"/>
      <c r="AA139" s="357"/>
      <c r="AB139" s="357"/>
      <c r="AC139" s="357"/>
      <c r="AD139" s="352"/>
      <c r="AE139" s="356"/>
      <c r="AF139" s="356"/>
      <c r="AG139" s="356"/>
      <c r="AH139" s="356"/>
      <c r="AL139" s="254"/>
      <c r="AM139" s="254"/>
      <c r="AN139" s="254"/>
      <c r="AO139" s="254"/>
      <c r="AP139" s="254"/>
      <c r="AQ139" s="254"/>
      <c r="AR139" s="254"/>
      <c r="AS139" s="254"/>
      <c r="AT139" s="254"/>
    </row>
    <row r="140" spans="15:46">
      <c r="O140" s="350">
        <v>38822</v>
      </c>
      <c r="P140" s="351">
        <v>98.8</v>
      </c>
      <c r="Q140" s="351">
        <v>3.4</v>
      </c>
      <c r="R140" s="351">
        <v>15</v>
      </c>
      <c r="S140" s="351">
        <v>25</v>
      </c>
      <c r="T140" s="351"/>
      <c r="U140" s="263"/>
      <c r="V140" s="357"/>
      <c r="W140" s="357"/>
      <c r="X140" s="357"/>
      <c r="Y140" s="357"/>
      <c r="Z140" s="357"/>
      <c r="AA140" s="357"/>
      <c r="AB140" s="357"/>
      <c r="AC140" s="357"/>
      <c r="AD140" s="352"/>
      <c r="AE140" s="356"/>
      <c r="AF140" s="356"/>
      <c r="AG140" s="356"/>
      <c r="AH140" s="356"/>
      <c r="AL140" s="254"/>
      <c r="AM140" s="254"/>
      <c r="AN140" s="254"/>
      <c r="AO140" s="254"/>
      <c r="AP140" s="254"/>
      <c r="AQ140" s="254"/>
      <c r="AR140" s="254"/>
      <c r="AS140" s="254"/>
      <c r="AT140" s="254"/>
    </row>
    <row r="141" spans="15:46">
      <c r="O141" s="350">
        <v>38852</v>
      </c>
      <c r="P141" s="351">
        <v>92.3</v>
      </c>
      <c r="Q141" s="351">
        <v>-0.1</v>
      </c>
      <c r="R141" s="351">
        <v>11</v>
      </c>
      <c r="S141" s="351">
        <v>20</v>
      </c>
      <c r="T141" s="351"/>
      <c r="U141" s="263"/>
      <c r="V141" s="357"/>
      <c r="W141" s="357"/>
      <c r="X141" s="357"/>
      <c r="Y141" s="357"/>
      <c r="Z141" s="357"/>
      <c r="AA141" s="357"/>
      <c r="AB141" s="357"/>
      <c r="AC141" s="357"/>
      <c r="AD141" s="352"/>
      <c r="AE141" s="356"/>
      <c r="AF141" s="356"/>
      <c r="AG141" s="356"/>
      <c r="AH141" s="356"/>
      <c r="AL141" s="254"/>
      <c r="AM141" s="254"/>
      <c r="AN141" s="254"/>
      <c r="AO141" s="254"/>
      <c r="AP141" s="254"/>
      <c r="AQ141" s="254"/>
      <c r="AR141" s="254"/>
      <c r="AS141" s="254"/>
      <c r="AT141" s="254"/>
    </row>
    <row r="142" spans="15:46">
      <c r="O142" s="350">
        <v>38883</v>
      </c>
      <c r="P142" s="351">
        <v>89.4</v>
      </c>
      <c r="Q142" s="351">
        <v>-3.7</v>
      </c>
      <c r="R142" s="351">
        <v>23</v>
      </c>
      <c r="S142" s="351">
        <v>20</v>
      </c>
      <c r="T142" s="351"/>
      <c r="U142" s="263"/>
      <c r="V142" s="357"/>
      <c r="W142" s="357"/>
      <c r="X142" s="357"/>
      <c r="Y142" s="357"/>
      <c r="Z142" s="357"/>
      <c r="AA142" s="357"/>
      <c r="AB142" s="357"/>
      <c r="AC142" s="357"/>
      <c r="AD142" s="352"/>
      <c r="AE142" s="356"/>
      <c r="AF142" s="356"/>
      <c r="AG142" s="356"/>
      <c r="AH142" s="356"/>
      <c r="AL142" s="254"/>
      <c r="AM142" s="254"/>
      <c r="AN142" s="254"/>
      <c r="AO142" s="254"/>
      <c r="AP142" s="254"/>
      <c r="AQ142" s="254"/>
      <c r="AR142" s="254"/>
      <c r="AS142" s="254"/>
      <c r="AT142" s="254"/>
    </row>
    <row r="143" spans="15:46">
      <c r="O143" s="350">
        <v>38913</v>
      </c>
      <c r="P143" s="351">
        <v>90.9</v>
      </c>
      <c r="Q143" s="351">
        <v>-0.1</v>
      </c>
      <c r="R143" s="351">
        <v>28</v>
      </c>
      <c r="S143" s="351">
        <v>29</v>
      </c>
      <c r="T143" s="351"/>
      <c r="U143" s="263"/>
      <c r="V143" s="357"/>
      <c r="W143" s="357"/>
      <c r="X143" s="357"/>
      <c r="Y143" s="357"/>
      <c r="Z143" s="357"/>
      <c r="AA143" s="357"/>
      <c r="AB143" s="357"/>
      <c r="AC143" s="357"/>
      <c r="AD143" s="352"/>
      <c r="AE143" s="356"/>
      <c r="AF143" s="356"/>
      <c r="AG143" s="356"/>
      <c r="AH143" s="356"/>
      <c r="AL143" s="254"/>
      <c r="AM143" s="254"/>
      <c r="AN143" s="254"/>
      <c r="AO143" s="254"/>
      <c r="AP143" s="254"/>
      <c r="AQ143" s="254"/>
      <c r="AR143" s="254"/>
      <c r="AS143" s="254"/>
      <c r="AT143" s="254"/>
    </row>
    <row r="144" spans="15:46">
      <c r="O144" s="350">
        <v>38944</v>
      </c>
      <c r="P144" s="351">
        <v>84.8</v>
      </c>
      <c r="Q144" s="351">
        <v>-2.2000000000000002</v>
      </c>
      <c r="R144" s="351">
        <v>18</v>
      </c>
      <c r="S144" s="351">
        <v>32</v>
      </c>
      <c r="T144" s="351"/>
      <c r="U144" s="263"/>
      <c r="V144" s="357"/>
      <c r="W144" s="357"/>
      <c r="X144" s="357"/>
      <c r="Y144" s="357"/>
      <c r="Z144" s="357"/>
      <c r="AA144" s="357"/>
      <c r="AB144" s="357"/>
      <c r="AC144" s="357"/>
      <c r="AD144" s="352"/>
      <c r="AE144" s="356"/>
      <c r="AF144" s="356"/>
      <c r="AG144" s="356"/>
      <c r="AH144" s="356"/>
      <c r="AL144" s="254"/>
      <c r="AM144" s="254"/>
      <c r="AN144" s="254"/>
      <c r="AO144" s="254"/>
      <c r="AP144" s="254"/>
      <c r="AQ144" s="254"/>
      <c r="AR144" s="254"/>
      <c r="AS144" s="254"/>
      <c r="AT144" s="254"/>
    </row>
    <row r="145" spans="15:46">
      <c r="O145" s="350">
        <v>38975</v>
      </c>
      <c r="P145" s="351">
        <v>86.5</v>
      </c>
      <c r="Q145" s="351">
        <v>-0.4</v>
      </c>
      <c r="R145" s="351">
        <v>17</v>
      </c>
      <c r="S145" s="351">
        <v>32</v>
      </c>
      <c r="T145" s="351"/>
      <c r="U145" s="263"/>
      <c r="V145" s="357"/>
      <c r="W145" s="357"/>
      <c r="X145" s="357"/>
      <c r="Y145" s="357"/>
      <c r="Z145" s="357"/>
      <c r="AA145" s="357"/>
      <c r="AB145" s="357"/>
      <c r="AC145" s="357"/>
      <c r="AD145" s="352"/>
      <c r="AE145" s="356"/>
      <c r="AF145" s="356"/>
      <c r="AG145" s="356"/>
      <c r="AH145" s="356"/>
      <c r="AL145" s="254"/>
      <c r="AM145" s="254"/>
      <c r="AN145" s="254"/>
      <c r="AO145" s="254"/>
      <c r="AP145" s="254"/>
      <c r="AQ145" s="254"/>
      <c r="AR145" s="254"/>
      <c r="AS145" s="254"/>
      <c r="AT145" s="254"/>
    </row>
    <row r="146" spans="15:46">
      <c r="O146" s="350">
        <v>39005</v>
      </c>
      <c r="P146" s="351">
        <v>86.7</v>
      </c>
      <c r="Q146" s="351">
        <v>-0.5</v>
      </c>
      <c r="R146" s="351">
        <v>16</v>
      </c>
      <c r="S146" s="351">
        <v>29</v>
      </c>
      <c r="T146" s="351"/>
      <c r="U146" s="263"/>
      <c r="V146" s="357"/>
      <c r="W146" s="357"/>
      <c r="X146" s="357"/>
      <c r="Y146" s="357"/>
      <c r="Z146" s="357"/>
      <c r="AA146" s="357"/>
      <c r="AB146" s="357"/>
      <c r="AC146" s="357"/>
      <c r="AD146" s="352"/>
      <c r="AE146" s="356"/>
      <c r="AF146" s="356"/>
      <c r="AG146" s="356"/>
      <c r="AH146" s="356"/>
      <c r="AL146" s="254"/>
      <c r="AM146" s="254"/>
      <c r="AN146" s="254"/>
      <c r="AO146" s="254"/>
      <c r="AP146" s="254"/>
      <c r="AQ146" s="254"/>
      <c r="AR146" s="254"/>
      <c r="AS146" s="254"/>
      <c r="AT146" s="254"/>
    </row>
    <row r="147" spans="15:46">
      <c r="O147" s="350">
        <v>39036</v>
      </c>
      <c r="P147" s="351">
        <v>87.9</v>
      </c>
      <c r="Q147" s="351">
        <v>-4.2</v>
      </c>
      <c r="R147" s="351">
        <v>16</v>
      </c>
      <c r="S147" s="351">
        <v>28</v>
      </c>
      <c r="T147" s="351"/>
      <c r="U147" s="263"/>
      <c r="V147" s="357"/>
      <c r="W147" s="357"/>
      <c r="X147" s="357"/>
      <c r="Y147" s="357"/>
      <c r="Z147" s="357"/>
      <c r="AA147" s="357"/>
      <c r="AB147" s="357"/>
      <c r="AC147" s="357"/>
      <c r="AD147" s="352"/>
      <c r="AE147" s="356"/>
      <c r="AF147" s="356"/>
      <c r="AG147" s="356"/>
      <c r="AH147" s="356"/>
      <c r="AL147" s="254"/>
      <c r="AM147" s="254"/>
      <c r="AN147" s="254"/>
      <c r="AO147" s="254"/>
      <c r="AP147" s="254"/>
      <c r="AQ147" s="254"/>
      <c r="AR147" s="254"/>
      <c r="AS147" s="254"/>
      <c r="AT147" s="254"/>
    </row>
    <row r="148" spans="15:46">
      <c r="O148" s="350">
        <v>39066</v>
      </c>
      <c r="P148" s="351">
        <v>89.8</v>
      </c>
      <c r="Q148" s="351">
        <v>-3.4</v>
      </c>
      <c r="R148" s="351">
        <v>19</v>
      </c>
      <c r="S148" s="351">
        <v>33</v>
      </c>
      <c r="T148" s="351"/>
      <c r="U148" s="263"/>
      <c r="V148" s="357"/>
      <c r="W148" s="357"/>
      <c r="X148" s="357"/>
      <c r="Y148" s="357"/>
      <c r="Z148" s="357"/>
      <c r="AA148" s="357"/>
      <c r="AB148" s="357"/>
      <c r="AC148" s="357"/>
      <c r="AD148" s="352"/>
      <c r="AE148" s="356"/>
      <c r="AF148" s="356"/>
      <c r="AG148" s="356"/>
      <c r="AH148" s="356"/>
      <c r="AL148" s="254"/>
      <c r="AM148" s="254"/>
      <c r="AN148" s="254"/>
      <c r="AO148" s="254"/>
      <c r="AP148" s="254"/>
      <c r="AQ148" s="254"/>
      <c r="AR148" s="254"/>
      <c r="AS148" s="254"/>
      <c r="AT148" s="254"/>
    </row>
    <row r="149" spans="15:46">
      <c r="O149" s="350">
        <v>39097</v>
      </c>
      <c r="P149" s="351">
        <v>93.2</v>
      </c>
      <c r="Q149" s="351">
        <v>-2.9</v>
      </c>
      <c r="R149" s="351">
        <v>19</v>
      </c>
      <c r="S149" s="351">
        <v>34</v>
      </c>
      <c r="T149" s="351"/>
      <c r="U149" s="263"/>
      <c r="V149" s="357"/>
      <c r="W149" s="357"/>
      <c r="X149" s="357"/>
      <c r="Y149" s="357"/>
      <c r="Z149" s="357"/>
      <c r="AA149" s="357"/>
      <c r="AB149" s="357"/>
      <c r="AC149" s="357"/>
      <c r="AD149" s="352"/>
      <c r="AE149" s="356"/>
      <c r="AF149" s="356"/>
      <c r="AG149" s="356"/>
      <c r="AH149" s="356"/>
      <c r="AL149" s="254"/>
      <c r="AM149" s="254"/>
      <c r="AN149" s="254"/>
      <c r="AO149" s="254"/>
      <c r="AP149" s="254"/>
      <c r="AQ149" s="254"/>
      <c r="AR149" s="254"/>
      <c r="AS149" s="254"/>
      <c r="AT149" s="254"/>
    </row>
    <row r="150" spans="15:46">
      <c r="O150" s="350">
        <v>39128</v>
      </c>
      <c r="P150" s="351">
        <v>84.9</v>
      </c>
      <c r="Q150" s="351">
        <v>-3.1</v>
      </c>
      <c r="R150" s="351">
        <v>20</v>
      </c>
      <c r="S150" s="351">
        <v>23</v>
      </c>
      <c r="T150" s="351"/>
      <c r="U150" s="263"/>
      <c r="V150" s="357"/>
      <c r="W150" s="357"/>
      <c r="X150" s="357"/>
      <c r="Y150" s="357"/>
      <c r="Z150" s="357"/>
      <c r="AA150" s="357"/>
      <c r="AB150" s="357"/>
      <c r="AC150" s="357"/>
      <c r="AD150" s="352"/>
      <c r="AE150" s="356"/>
      <c r="AF150" s="356"/>
      <c r="AG150" s="356"/>
      <c r="AH150" s="356"/>
      <c r="AL150" s="254"/>
      <c r="AM150" s="254"/>
      <c r="AN150" s="254"/>
      <c r="AO150" s="254"/>
      <c r="AP150" s="254"/>
      <c r="AQ150" s="254"/>
      <c r="AR150" s="254"/>
      <c r="AS150" s="254"/>
      <c r="AT150" s="254"/>
    </row>
    <row r="151" spans="15:46">
      <c r="O151" s="350">
        <v>39156</v>
      </c>
      <c r="P151" s="351">
        <v>78.5</v>
      </c>
      <c r="Q151" s="351">
        <v>-6.6</v>
      </c>
      <c r="R151" s="351">
        <v>17</v>
      </c>
      <c r="S151" s="351">
        <v>17</v>
      </c>
      <c r="T151" s="351"/>
      <c r="U151" s="263"/>
      <c r="V151" s="357"/>
      <c r="W151" s="357"/>
      <c r="X151" s="357"/>
      <c r="Y151" s="357"/>
      <c r="Z151" s="357"/>
      <c r="AA151" s="357"/>
      <c r="AB151" s="357"/>
      <c r="AC151" s="357"/>
      <c r="AD151" s="352"/>
      <c r="AE151" s="356"/>
      <c r="AF151" s="356"/>
      <c r="AG151" s="356"/>
      <c r="AH151" s="356"/>
      <c r="AL151" s="254"/>
      <c r="AM151" s="254"/>
      <c r="AN151" s="254"/>
      <c r="AO151" s="254"/>
      <c r="AP151" s="254"/>
      <c r="AQ151" s="254"/>
      <c r="AR151" s="254"/>
      <c r="AS151" s="254"/>
      <c r="AT151" s="254"/>
    </row>
    <row r="152" spans="15:46">
      <c r="O152" s="350">
        <v>39187</v>
      </c>
      <c r="P152" s="351">
        <v>83</v>
      </c>
      <c r="Q152" s="351">
        <v>-11.7</v>
      </c>
      <c r="R152" s="351">
        <v>17</v>
      </c>
      <c r="S152" s="351">
        <v>28</v>
      </c>
      <c r="T152" s="351"/>
      <c r="U152" s="263"/>
      <c r="V152" s="357"/>
      <c r="W152" s="357"/>
      <c r="X152" s="357"/>
      <c r="Y152" s="357"/>
      <c r="Z152" s="357"/>
      <c r="AA152" s="357"/>
      <c r="AB152" s="357"/>
      <c r="AC152" s="357"/>
      <c r="AD152" s="352"/>
      <c r="AE152" s="356"/>
      <c r="AF152" s="356"/>
      <c r="AG152" s="356"/>
      <c r="AH152" s="356"/>
      <c r="AL152" s="254"/>
      <c r="AM152" s="254"/>
      <c r="AN152" s="254"/>
      <c r="AO152" s="254"/>
      <c r="AP152" s="254"/>
      <c r="AQ152" s="254"/>
      <c r="AR152" s="254"/>
      <c r="AS152" s="254"/>
      <c r="AT152" s="254"/>
    </row>
    <row r="153" spans="15:46">
      <c r="O153" s="350">
        <v>39217</v>
      </c>
      <c r="P153" s="351">
        <v>85.7</v>
      </c>
      <c r="Q153" s="351">
        <v>-2.7</v>
      </c>
      <c r="R153" s="351">
        <v>20</v>
      </c>
      <c r="S153" s="351">
        <v>18</v>
      </c>
      <c r="T153" s="351"/>
      <c r="U153" s="263"/>
      <c r="V153" s="357"/>
      <c r="W153" s="357"/>
      <c r="X153" s="357"/>
      <c r="Y153" s="357"/>
      <c r="Z153" s="357"/>
      <c r="AA153" s="357"/>
      <c r="AB153" s="357"/>
      <c r="AC153" s="357"/>
      <c r="AD153" s="352"/>
      <c r="AE153" s="356"/>
      <c r="AF153" s="356"/>
      <c r="AG153" s="356"/>
      <c r="AH153" s="356"/>
      <c r="AL153" s="254"/>
      <c r="AM153" s="254"/>
      <c r="AN153" s="254"/>
      <c r="AO153" s="254"/>
      <c r="AP153" s="254"/>
      <c r="AQ153" s="254"/>
      <c r="AR153" s="254"/>
      <c r="AS153" s="254"/>
      <c r="AT153" s="254"/>
    </row>
    <row r="154" spans="15:46">
      <c r="O154" s="350">
        <v>39248</v>
      </c>
      <c r="P154" s="351">
        <v>83.2</v>
      </c>
      <c r="Q154" s="351">
        <v>-2.2000000000000002</v>
      </c>
      <c r="R154" s="351">
        <v>10</v>
      </c>
      <c r="S154" s="351">
        <v>25</v>
      </c>
      <c r="T154" s="351"/>
      <c r="U154" s="263"/>
      <c r="V154" s="357"/>
      <c r="W154" s="357"/>
      <c r="X154" s="357"/>
      <c r="Y154" s="357"/>
      <c r="Z154" s="357"/>
      <c r="AA154" s="357"/>
      <c r="AB154" s="357"/>
      <c r="AC154" s="357"/>
      <c r="AD154" s="352"/>
      <c r="AE154" s="356"/>
      <c r="AF154" s="356"/>
      <c r="AG154" s="356"/>
      <c r="AH154" s="356"/>
      <c r="AL154" s="254"/>
      <c r="AM154" s="254"/>
      <c r="AN154" s="254"/>
      <c r="AO154" s="254"/>
      <c r="AP154" s="254"/>
      <c r="AQ154" s="254"/>
      <c r="AR154" s="254"/>
      <c r="AS154" s="254"/>
      <c r="AT154" s="254"/>
    </row>
    <row r="155" spans="15:46">
      <c r="O155" s="350">
        <v>39278</v>
      </c>
      <c r="P155" s="351">
        <v>74.7</v>
      </c>
      <c r="Q155" s="351">
        <v>-6.5</v>
      </c>
      <c r="R155" s="351">
        <v>12</v>
      </c>
      <c r="S155" s="351">
        <v>31</v>
      </c>
      <c r="T155" s="351"/>
      <c r="U155" s="263"/>
      <c r="V155" s="357"/>
      <c r="W155" s="357"/>
      <c r="X155" s="357"/>
      <c r="Y155" s="357"/>
      <c r="Z155" s="357"/>
      <c r="AA155" s="357"/>
      <c r="AB155" s="357"/>
      <c r="AC155" s="357"/>
      <c r="AD155" s="352"/>
      <c r="AE155" s="356"/>
      <c r="AF155" s="356"/>
      <c r="AG155" s="356"/>
      <c r="AH155" s="356"/>
      <c r="AL155" s="254"/>
      <c r="AM155" s="254"/>
      <c r="AN155" s="254"/>
      <c r="AO155" s="254"/>
      <c r="AP155" s="254"/>
      <c r="AQ155" s="254"/>
      <c r="AR155" s="254"/>
      <c r="AS155" s="254"/>
      <c r="AT155" s="254"/>
    </row>
    <row r="156" spans="15:46">
      <c r="O156" s="350">
        <v>39309</v>
      </c>
      <c r="P156" s="351">
        <v>72</v>
      </c>
      <c r="Q156" s="351">
        <v>-3.8</v>
      </c>
      <c r="R156" s="351">
        <v>15</v>
      </c>
      <c r="S156" s="351">
        <v>11</v>
      </c>
      <c r="T156" s="351"/>
      <c r="U156" s="263"/>
      <c r="V156" s="357"/>
      <c r="W156" s="357"/>
      <c r="X156" s="357"/>
      <c r="Y156" s="357"/>
      <c r="Z156" s="357"/>
      <c r="AA156" s="357"/>
      <c r="AB156" s="357"/>
      <c r="AC156" s="357"/>
      <c r="AD156" s="352"/>
      <c r="AE156" s="356"/>
      <c r="AF156" s="356"/>
      <c r="AG156" s="356"/>
      <c r="AH156" s="356"/>
      <c r="AL156" s="254"/>
      <c r="AM156" s="254"/>
      <c r="AN156" s="254"/>
      <c r="AO156" s="254"/>
      <c r="AP156" s="254"/>
      <c r="AQ156" s="254"/>
      <c r="AR156" s="254"/>
      <c r="AS156" s="254"/>
      <c r="AT156" s="254"/>
    </row>
    <row r="157" spans="15:46">
      <c r="O157" s="350">
        <v>39340</v>
      </c>
      <c r="P157" s="351">
        <v>74.3</v>
      </c>
      <c r="Q157" s="351">
        <v>-3.2</v>
      </c>
      <c r="R157" s="351">
        <v>15</v>
      </c>
      <c r="S157" s="351">
        <v>25</v>
      </c>
      <c r="T157" s="351"/>
      <c r="U157" s="263"/>
      <c r="V157" s="357"/>
      <c r="W157" s="357"/>
      <c r="X157" s="357"/>
      <c r="Y157" s="357"/>
      <c r="Z157" s="357"/>
      <c r="AA157" s="357"/>
      <c r="AB157" s="357"/>
      <c r="AC157" s="357"/>
      <c r="AD157" s="352"/>
      <c r="AE157" s="356"/>
      <c r="AF157" s="356"/>
      <c r="AG157" s="356"/>
      <c r="AH157" s="356"/>
      <c r="AL157" s="254"/>
      <c r="AM157" s="254"/>
      <c r="AN157" s="254"/>
      <c r="AO157" s="254"/>
      <c r="AP157" s="254"/>
      <c r="AQ157" s="254"/>
      <c r="AR157" s="254"/>
      <c r="AS157" s="254"/>
      <c r="AT157" s="254"/>
    </row>
    <row r="158" spans="15:46">
      <c r="O158" s="350">
        <v>39370</v>
      </c>
      <c r="P158" s="351">
        <v>71.8</v>
      </c>
      <c r="Q158" s="351">
        <v>-4.2</v>
      </c>
      <c r="R158" s="351">
        <v>17</v>
      </c>
      <c r="S158" s="351">
        <v>31</v>
      </c>
      <c r="T158" s="351"/>
      <c r="U158" s="263"/>
      <c r="V158" s="357"/>
      <c r="W158" s="357"/>
      <c r="X158" s="357"/>
      <c r="Y158" s="357"/>
      <c r="Z158" s="357"/>
      <c r="AA158" s="357"/>
      <c r="AB158" s="357"/>
      <c r="AC158" s="357"/>
      <c r="AD158" s="352"/>
      <c r="AE158" s="356"/>
      <c r="AF158" s="356"/>
      <c r="AG158" s="356"/>
      <c r="AH158" s="356"/>
      <c r="AL158" s="254"/>
      <c r="AM158" s="254"/>
      <c r="AN158" s="254"/>
      <c r="AO158" s="254"/>
      <c r="AP158" s="254"/>
      <c r="AQ158" s="254"/>
      <c r="AR158" s="254"/>
      <c r="AS158" s="254"/>
      <c r="AT158" s="254"/>
    </row>
    <row r="159" spans="15:46">
      <c r="O159" s="350">
        <v>39401</v>
      </c>
      <c r="P159" s="351">
        <v>63.1</v>
      </c>
      <c r="Q159" s="351">
        <v>-10.7</v>
      </c>
      <c r="R159" s="351">
        <v>17</v>
      </c>
      <c r="S159" s="351">
        <v>30</v>
      </c>
      <c r="T159" s="351"/>
      <c r="U159" s="263"/>
      <c r="V159" s="357"/>
      <c r="W159" s="357"/>
      <c r="X159" s="357"/>
      <c r="Y159" s="357"/>
      <c r="Z159" s="357"/>
      <c r="AA159" s="357"/>
      <c r="AB159" s="357"/>
      <c r="AC159" s="357"/>
      <c r="AD159" s="352"/>
      <c r="AE159" s="356"/>
      <c r="AF159" s="356"/>
      <c r="AG159" s="356"/>
      <c r="AH159" s="356"/>
      <c r="AL159" s="254"/>
      <c r="AM159" s="254"/>
      <c r="AN159" s="254"/>
      <c r="AO159" s="254"/>
      <c r="AP159" s="254"/>
      <c r="AQ159" s="254"/>
      <c r="AR159" s="254"/>
      <c r="AS159" s="254"/>
      <c r="AT159" s="254"/>
    </row>
    <row r="160" spans="15:46">
      <c r="O160" s="350">
        <v>39431</v>
      </c>
      <c r="P160" s="351">
        <v>62.7</v>
      </c>
      <c r="Q160" s="351">
        <v>-12.4</v>
      </c>
      <c r="R160" s="351">
        <v>9</v>
      </c>
      <c r="S160" s="351">
        <v>21</v>
      </c>
      <c r="T160" s="351"/>
      <c r="U160" s="263"/>
      <c r="V160" s="357"/>
      <c r="W160" s="357"/>
      <c r="X160" s="357"/>
      <c r="Y160" s="357"/>
      <c r="Z160" s="357"/>
      <c r="AA160" s="357"/>
      <c r="AB160" s="357"/>
      <c r="AC160" s="357"/>
      <c r="AD160" s="352"/>
      <c r="AE160" s="356"/>
      <c r="AF160" s="356"/>
      <c r="AG160" s="356"/>
      <c r="AH160" s="356"/>
      <c r="AL160" s="254"/>
      <c r="AM160" s="254"/>
      <c r="AN160" s="254"/>
      <c r="AO160" s="254"/>
      <c r="AP160" s="254"/>
      <c r="AQ160" s="254"/>
      <c r="AR160" s="254"/>
      <c r="AS160" s="254"/>
      <c r="AT160" s="254"/>
    </row>
    <row r="161" spans="15:46">
      <c r="O161" s="350">
        <v>39462</v>
      </c>
      <c r="P161" s="351">
        <v>67</v>
      </c>
      <c r="Q161" s="351">
        <v>-13.4</v>
      </c>
      <c r="R161" s="351">
        <v>17</v>
      </c>
      <c r="S161" s="351">
        <v>12</v>
      </c>
      <c r="T161" s="351"/>
      <c r="U161" s="263"/>
      <c r="V161" s="357"/>
      <c r="W161" s="357"/>
      <c r="X161" s="357"/>
      <c r="Y161" s="357"/>
      <c r="Z161" s="357"/>
      <c r="AA161" s="357"/>
      <c r="AB161" s="357"/>
      <c r="AC161" s="357"/>
      <c r="AD161" s="352"/>
      <c r="AE161" s="356"/>
      <c r="AF161" s="356"/>
      <c r="AG161" s="356"/>
      <c r="AH161" s="356"/>
      <c r="AL161" s="254"/>
      <c r="AM161" s="254"/>
      <c r="AN161" s="254"/>
      <c r="AO161" s="254"/>
      <c r="AP161" s="254"/>
      <c r="AQ161" s="254"/>
      <c r="AR161" s="254"/>
      <c r="AS161" s="254"/>
      <c r="AT161" s="254"/>
    </row>
    <row r="162" spans="15:46">
      <c r="O162" s="350">
        <v>39493</v>
      </c>
      <c r="P162" s="351">
        <v>63.5</v>
      </c>
      <c r="Q162" s="351">
        <v>-12.2</v>
      </c>
      <c r="R162" s="351">
        <v>5</v>
      </c>
      <c r="S162" s="351">
        <v>11</v>
      </c>
      <c r="T162" s="351"/>
      <c r="U162" s="263"/>
      <c r="V162" s="357"/>
      <c r="W162" s="357"/>
      <c r="X162" s="357"/>
      <c r="Y162" s="357"/>
      <c r="Z162" s="357"/>
      <c r="AA162" s="357"/>
      <c r="AB162" s="357"/>
      <c r="AC162" s="357"/>
      <c r="AD162" s="352"/>
      <c r="AE162" s="356"/>
      <c r="AF162" s="356"/>
      <c r="AG162" s="356"/>
      <c r="AH162" s="356"/>
      <c r="AL162" s="254"/>
      <c r="AM162" s="254"/>
      <c r="AN162" s="254"/>
      <c r="AO162" s="254"/>
      <c r="AP162" s="254"/>
      <c r="AQ162" s="254"/>
      <c r="AR162" s="254"/>
      <c r="AS162" s="254"/>
      <c r="AT162" s="254"/>
    </row>
    <row r="163" spans="15:46">
      <c r="O163" s="350">
        <v>39522</v>
      </c>
      <c r="P163" s="351">
        <v>63.3</v>
      </c>
      <c r="Q163" s="351">
        <v>-13</v>
      </c>
      <c r="R163" s="351">
        <v>16</v>
      </c>
      <c r="S163" s="351">
        <v>8</v>
      </c>
      <c r="T163" s="351"/>
      <c r="U163" s="263"/>
      <c r="V163" s="357"/>
      <c r="W163" s="357"/>
      <c r="X163" s="357"/>
      <c r="Y163" s="357"/>
      <c r="Z163" s="357"/>
      <c r="AA163" s="357"/>
      <c r="AB163" s="357"/>
      <c r="AC163" s="357"/>
      <c r="AD163" s="352"/>
      <c r="AE163" s="356"/>
      <c r="AF163" s="356"/>
      <c r="AG163" s="356"/>
      <c r="AH163" s="356"/>
      <c r="AL163" s="254"/>
      <c r="AM163" s="254"/>
      <c r="AN163" s="254"/>
      <c r="AO163" s="254"/>
      <c r="AP163" s="254"/>
      <c r="AQ163" s="254"/>
      <c r="AR163" s="254"/>
      <c r="AS163" s="254"/>
      <c r="AT163" s="254"/>
    </row>
    <row r="164" spans="15:46">
      <c r="O164" s="350">
        <v>39553</v>
      </c>
      <c r="P164" s="351">
        <v>56</v>
      </c>
      <c r="Q164" s="351">
        <v>-15</v>
      </c>
      <c r="R164" s="351">
        <v>11</v>
      </c>
      <c r="S164" s="351">
        <v>1</v>
      </c>
      <c r="T164" s="351"/>
      <c r="U164" s="263"/>
      <c r="V164" s="357"/>
      <c r="W164" s="357"/>
      <c r="X164" s="357"/>
      <c r="Y164" s="357"/>
      <c r="Z164" s="357"/>
      <c r="AA164" s="357"/>
      <c r="AB164" s="357"/>
      <c r="AC164" s="357"/>
      <c r="AD164" s="352"/>
      <c r="AE164" s="356"/>
      <c r="AF164" s="356"/>
      <c r="AG164" s="356"/>
      <c r="AH164" s="356"/>
      <c r="AL164" s="254"/>
      <c r="AM164" s="254"/>
      <c r="AN164" s="254"/>
      <c r="AO164" s="254"/>
      <c r="AP164" s="254"/>
      <c r="AQ164" s="254"/>
      <c r="AR164" s="254"/>
      <c r="AS164" s="254"/>
      <c r="AT164" s="254"/>
    </row>
    <row r="165" spans="15:46">
      <c r="O165" s="350">
        <v>39583</v>
      </c>
      <c r="P165" s="351">
        <v>48.8</v>
      </c>
      <c r="Q165" s="351">
        <v>-12.1</v>
      </c>
      <c r="R165" s="351">
        <v>8</v>
      </c>
      <c r="S165" s="351">
        <v>6</v>
      </c>
      <c r="T165" s="351"/>
      <c r="U165" s="263"/>
      <c r="V165" s="357"/>
      <c r="W165" s="357"/>
      <c r="X165" s="357"/>
      <c r="Y165" s="357"/>
      <c r="Z165" s="357"/>
      <c r="AA165" s="357"/>
      <c r="AB165" s="357"/>
      <c r="AC165" s="357"/>
      <c r="AD165" s="352"/>
      <c r="AE165" s="356"/>
      <c r="AF165" s="356"/>
      <c r="AG165" s="356"/>
      <c r="AH165" s="356"/>
      <c r="AL165" s="254"/>
      <c r="AM165" s="254"/>
      <c r="AN165" s="254"/>
      <c r="AO165" s="254"/>
      <c r="AP165" s="254"/>
      <c r="AQ165" s="254"/>
      <c r="AR165" s="254"/>
      <c r="AS165" s="254"/>
      <c r="AT165" s="254"/>
    </row>
    <row r="166" spans="15:46">
      <c r="O166" s="350">
        <v>39614</v>
      </c>
      <c r="P166" s="351">
        <v>42.2</v>
      </c>
      <c r="Q166" s="351">
        <v>-17.899999999999999</v>
      </c>
      <c r="R166" s="351">
        <v>5</v>
      </c>
      <c r="S166" s="351">
        <v>-3</v>
      </c>
      <c r="T166" s="351"/>
      <c r="U166" s="263"/>
      <c r="V166" s="357"/>
      <c r="W166" s="357"/>
      <c r="X166" s="357"/>
      <c r="Y166" s="357"/>
      <c r="Z166" s="357"/>
      <c r="AA166" s="357"/>
      <c r="AB166" s="357"/>
      <c r="AC166" s="357"/>
      <c r="AD166" s="352"/>
      <c r="AE166" s="356"/>
      <c r="AF166" s="356"/>
      <c r="AG166" s="356"/>
      <c r="AH166" s="356"/>
      <c r="AL166" s="254"/>
      <c r="AM166" s="254"/>
      <c r="AN166" s="254"/>
      <c r="AO166" s="254"/>
      <c r="AP166" s="254"/>
      <c r="AQ166" s="254"/>
      <c r="AR166" s="254"/>
      <c r="AS166" s="254"/>
      <c r="AT166" s="254"/>
    </row>
    <row r="167" spans="15:46">
      <c r="O167" s="350">
        <v>39644</v>
      </c>
      <c r="P167" s="351">
        <v>39.6</v>
      </c>
      <c r="Q167" s="351">
        <v>-20.3</v>
      </c>
      <c r="R167" s="351">
        <v>3</v>
      </c>
      <c r="S167" s="351">
        <v>-8</v>
      </c>
      <c r="T167" s="351"/>
      <c r="U167" s="263"/>
      <c r="V167" s="357"/>
      <c r="W167" s="357"/>
      <c r="X167" s="357"/>
      <c r="Y167" s="357"/>
      <c r="Z167" s="357"/>
      <c r="AA167" s="357"/>
      <c r="AB167" s="357"/>
      <c r="AC167" s="357"/>
      <c r="AD167" s="352"/>
      <c r="AE167" s="356"/>
      <c r="AF167" s="356"/>
      <c r="AG167" s="356"/>
      <c r="AH167" s="356"/>
      <c r="AL167" s="254"/>
      <c r="AM167" s="254"/>
      <c r="AN167" s="254"/>
      <c r="AO167" s="254"/>
      <c r="AP167" s="254"/>
      <c r="AQ167" s="254"/>
      <c r="AR167" s="254"/>
      <c r="AS167" s="254"/>
      <c r="AT167" s="254"/>
    </row>
    <row r="168" spans="15:46">
      <c r="O168" s="350">
        <v>39675</v>
      </c>
      <c r="P168" s="351">
        <v>43.4</v>
      </c>
      <c r="Q168" s="351">
        <v>-17.600000000000001</v>
      </c>
      <c r="R168" s="351">
        <v>4</v>
      </c>
      <c r="S168" s="351">
        <v>-7</v>
      </c>
      <c r="T168" s="351"/>
      <c r="U168" s="263"/>
      <c r="V168" s="357"/>
      <c r="W168" s="357"/>
      <c r="X168" s="357"/>
      <c r="Y168" s="357"/>
      <c r="Z168" s="357"/>
      <c r="AA168" s="357"/>
      <c r="AB168" s="357"/>
      <c r="AC168" s="357"/>
      <c r="AD168" s="352"/>
      <c r="AE168" s="356"/>
      <c r="AF168" s="356"/>
      <c r="AG168" s="356"/>
      <c r="AH168" s="356"/>
      <c r="AL168" s="254"/>
      <c r="AM168" s="254"/>
      <c r="AN168" s="254"/>
      <c r="AO168" s="254"/>
      <c r="AP168" s="254"/>
      <c r="AQ168" s="254"/>
      <c r="AR168" s="254"/>
      <c r="AS168" s="254"/>
      <c r="AT168" s="254"/>
    </row>
    <row r="169" spans="15:46">
      <c r="O169" s="350">
        <v>39706</v>
      </c>
      <c r="P169" s="351">
        <v>45</v>
      </c>
      <c r="Q169" s="351">
        <v>-15.4</v>
      </c>
      <c r="R169" s="351">
        <v>2</v>
      </c>
      <c r="S169" s="351">
        <v>-6</v>
      </c>
      <c r="T169" s="351"/>
      <c r="U169" s="263"/>
      <c r="V169" s="357"/>
      <c r="W169" s="357"/>
      <c r="X169" s="357"/>
      <c r="Y169" s="357"/>
      <c r="Z169" s="357"/>
      <c r="AA169" s="357"/>
      <c r="AB169" s="357"/>
      <c r="AC169" s="357"/>
      <c r="AD169" s="352"/>
      <c r="AE169" s="356"/>
      <c r="AF169" s="356"/>
      <c r="AG169" s="356"/>
      <c r="AH169" s="356"/>
      <c r="AL169" s="254"/>
      <c r="AM169" s="254"/>
      <c r="AN169" s="254"/>
      <c r="AO169" s="254"/>
      <c r="AP169" s="254"/>
      <c r="AQ169" s="254"/>
      <c r="AR169" s="254"/>
      <c r="AS169" s="254"/>
      <c r="AT169" s="254"/>
    </row>
    <row r="170" spans="15:46">
      <c r="O170" s="350">
        <v>39736</v>
      </c>
      <c r="P170" s="351">
        <v>42</v>
      </c>
      <c r="Q170" s="351">
        <v>-25.6</v>
      </c>
      <c r="R170" s="351">
        <v>-7</v>
      </c>
      <c r="S170" s="351">
        <v>-20</v>
      </c>
      <c r="T170" s="351"/>
      <c r="U170" s="263"/>
      <c r="V170" s="357"/>
      <c r="W170" s="357"/>
      <c r="X170" s="357"/>
      <c r="Y170" s="357"/>
      <c r="Z170" s="357"/>
      <c r="AA170" s="357"/>
      <c r="AB170" s="357"/>
      <c r="AC170" s="357"/>
      <c r="AD170" s="352"/>
      <c r="AE170" s="356"/>
      <c r="AF170" s="356"/>
      <c r="AG170" s="356"/>
      <c r="AH170" s="356"/>
      <c r="AL170" s="254"/>
      <c r="AM170" s="254"/>
      <c r="AN170" s="254"/>
      <c r="AO170" s="254"/>
      <c r="AP170" s="254"/>
      <c r="AQ170" s="254"/>
      <c r="AR170" s="254"/>
      <c r="AS170" s="254"/>
      <c r="AT170" s="254"/>
    </row>
    <row r="171" spans="15:46">
      <c r="O171" s="350">
        <v>39767</v>
      </c>
      <c r="P171" s="351">
        <v>44.8</v>
      </c>
      <c r="Q171" s="351">
        <v>-25.1</v>
      </c>
      <c r="R171" s="351">
        <v>-9</v>
      </c>
      <c r="S171" s="351">
        <v>-26</v>
      </c>
      <c r="T171" s="351"/>
      <c r="U171" s="263"/>
      <c r="V171" s="357"/>
      <c r="W171" s="357"/>
      <c r="X171" s="357"/>
      <c r="Y171" s="357"/>
      <c r="Z171" s="357"/>
      <c r="AA171" s="357"/>
      <c r="AB171" s="357"/>
      <c r="AC171" s="357"/>
      <c r="AD171" s="352"/>
      <c r="AE171" s="356"/>
      <c r="AF171" s="356"/>
      <c r="AG171" s="356"/>
      <c r="AH171" s="356"/>
      <c r="AL171" s="254"/>
      <c r="AM171" s="254"/>
      <c r="AN171" s="254"/>
      <c r="AO171" s="254"/>
      <c r="AP171" s="254"/>
      <c r="AQ171" s="254"/>
      <c r="AR171" s="254"/>
      <c r="AS171" s="254"/>
      <c r="AT171" s="254"/>
    </row>
    <row r="172" spans="15:46">
      <c r="O172" s="350">
        <v>39797</v>
      </c>
      <c r="P172" s="351">
        <v>50.2</v>
      </c>
      <c r="Q172" s="351">
        <v>-27</v>
      </c>
      <c r="R172" s="351">
        <v>-13</v>
      </c>
      <c r="S172" s="351">
        <v>-25</v>
      </c>
      <c r="T172" s="351"/>
      <c r="U172" s="263"/>
      <c r="V172" s="357"/>
      <c r="W172" s="357"/>
      <c r="X172" s="357"/>
      <c r="Y172" s="357"/>
      <c r="Z172" s="357"/>
      <c r="AA172" s="357"/>
      <c r="AB172" s="357"/>
      <c r="AC172" s="357"/>
      <c r="AD172" s="352"/>
      <c r="AE172" s="356"/>
      <c r="AF172" s="356"/>
      <c r="AG172" s="356"/>
      <c r="AH172" s="356"/>
      <c r="AL172" s="254"/>
      <c r="AM172" s="254"/>
      <c r="AN172" s="254"/>
      <c r="AO172" s="254"/>
      <c r="AP172" s="254"/>
      <c r="AQ172" s="254"/>
      <c r="AR172" s="254"/>
      <c r="AS172" s="254"/>
      <c r="AT172" s="254"/>
    </row>
    <row r="173" spans="15:46">
      <c r="O173" s="350">
        <v>39828</v>
      </c>
      <c r="P173" s="351">
        <v>49.6</v>
      </c>
      <c r="Q173" s="351">
        <v>-27.9</v>
      </c>
      <c r="R173" s="351">
        <v>-14</v>
      </c>
      <c r="S173" s="351">
        <v>-27</v>
      </c>
      <c r="T173" s="351"/>
      <c r="U173" s="263"/>
      <c r="V173" s="357"/>
      <c r="W173" s="357"/>
      <c r="X173" s="357"/>
      <c r="Y173" s="357"/>
      <c r="Z173" s="357"/>
      <c r="AA173" s="357"/>
      <c r="AB173" s="357"/>
      <c r="AC173" s="357"/>
      <c r="AD173" s="352"/>
      <c r="AE173" s="356"/>
      <c r="AF173" s="356"/>
      <c r="AG173" s="356"/>
      <c r="AH173" s="356"/>
      <c r="AL173" s="254"/>
      <c r="AM173" s="254"/>
      <c r="AN173" s="254"/>
      <c r="AO173" s="254"/>
      <c r="AP173" s="254"/>
      <c r="AQ173" s="254"/>
      <c r="AR173" s="254"/>
      <c r="AS173" s="254"/>
      <c r="AT173" s="254"/>
    </row>
    <row r="174" spans="15:46">
      <c r="O174" s="350">
        <v>39859</v>
      </c>
      <c r="P174" s="351">
        <v>44.2</v>
      </c>
      <c r="Q174" s="351">
        <v>-31.6</v>
      </c>
      <c r="R174" s="351">
        <v>-24</v>
      </c>
      <c r="S174" s="351">
        <v>-31</v>
      </c>
      <c r="T174" s="351"/>
      <c r="U174" s="263"/>
      <c r="V174" s="357"/>
      <c r="W174" s="357"/>
      <c r="X174" s="357"/>
      <c r="Y174" s="357"/>
      <c r="Z174" s="357"/>
      <c r="AA174" s="357"/>
      <c r="AB174" s="357"/>
      <c r="AC174" s="357"/>
      <c r="AD174" s="352"/>
      <c r="AE174" s="356"/>
      <c r="AF174" s="356"/>
      <c r="AG174" s="356"/>
      <c r="AH174" s="356"/>
      <c r="AL174" s="254"/>
      <c r="AM174" s="254"/>
      <c r="AN174" s="254"/>
      <c r="AO174" s="254"/>
      <c r="AP174" s="254"/>
      <c r="AQ174" s="254"/>
      <c r="AR174" s="254"/>
      <c r="AS174" s="254"/>
      <c r="AT174" s="254"/>
    </row>
    <row r="175" spans="15:46">
      <c r="O175" s="350">
        <v>39887</v>
      </c>
      <c r="P175" s="351">
        <v>44.1</v>
      </c>
      <c r="Q175" s="351">
        <v>-32.700000000000003</v>
      </c>
      <c r="R175" s="351">
        <v>-24</v>
      </c>
      <c r="S175" s="351">
        <v>-27</v>
      </c>
      <c r="T175" s="351"/>
      <c r="U175" s="263"/>
      <c r="V175" s="357"/>
      <c r="W175" s="357"/>
      <c r="X175" s="357"/>
      <c r="Y175" s="357"/>
      <c r="Z175" s="357"/>
      <c r="AA175" s="357"/>
      <c r="AB175" s="357"/>
      <c r="AC175" s="357"/>
      <c r="AD175" s="352"/>
      <c r="AE175" s="356"/>
      <c r="AF175" s="356"/>
      <c r="AG175" s="356"/>
      <c r="AH175" s="356"/>
      <c r="AL175" s="254"/>
      <c r="AM175" s="254"/>
      <c r="AN175" s="254"/>
      <c r="AO175" s="254"/>
      <c r="AP175" s="254"/>
      <c r="AQ175" s="254"/>
      <c r="AR175" s="254"/>
      <c r="AS175" s="254"/>
      <c r="AT175" s="254"/>
    </row>
    <row r="176" spans="15:46">
      <c r="O176" s="350">
        <v>39918</v>
      </c>
      <c r="P176" s="351">
        <v>46.8</v>
      </c>
      <c r="Q176" s="351">
        <v>-31</v>
      </c>
      <c r="R176" s="351">
        <v>-26</v>
      </c>
      <c r="S176" s="351">
        <v>-29</v>
      </c>
      <c r="T176" s="351"/>
      <c r="U176" s="263"/>
      <c r="V176" s="357"/>
      <c r="W176" s="357"/>
      <c r="X176" s="357"/>
      <c r="Y176" s="357"/>
      <c r="Z176" s="357"/>
      <c r="AA176" s="357"/>
      <c r="AB176" s="357"/>
      <c r="AC176" s="357"/>
      <c r="AD176" s="352"/>
      <c r="AE176" s="356"/>
      <c r="AF176" s="356"/>
      <c r="AG176" s="356"/>
      <c r="AH176" s="356"/>
      <c r="AL176" s="254"/>
      <c r="AM176" s="254"/>
      <c r="AN176" s="254"/>
      <c r="AO176" s="254"/>
      <c r="AP176" s="254"/>
      <c r="AQ176" s="254"/>
      <c r="AR176" s="254"/>
      <c r="AS176" s="254"/>
      <c r="AT176" s="254"/>
    </row>
    <row r="177" spans="15:46">
      <c r="O177" s="350">
        <v>39948</v>
      </c>
      <c r="P177" s="351">
        <v>45.5</v>
      </c>
      <c r="Q177" s="351">
        <v>-35.5</v>
      </c>
      <c r="R177" s="351">
        <v>-23</v>
      </c>
      <c r="S177" s="351">
        <v>-22</v>
      </c>
      <c r="T177" s="351"/>
      <c r="U177" s="263"/>
      <c r="V177" s="357"/>
      <c r="W177" s="357"/>
      <c r="X177" s="357"/>
      <c r="Y177" s="357"/>
      <c r="Z177" s="357"/>
      <c r="AA177" s="357"/>
      <c r="AB177" s="357"/>
      <c r="AC177" s="357"/>
      <c r="AD177" s="352"/>
      <c r="AE177" s="356"/>
      <c r="AF177" s="356"/>
      <c r="AG177" s="356"/>
      <c r="AH177" s="356"/>
      <c r="AL177" s="254"/>
      <c r="AM177" s="254"/>
      <c r="AN177" s="254"/>
      <c r="AO177" s="254"/>
      <c r="AP177" s="254"/>
      <c r="AQ177" s="254"/>
      <c r="AR177" s="254"/>
      <c r="AS177" s="254"/>
      <c r="AT177" s="254"/>
    </row>
    <row r="178" spans="15:46">
      <c r="O178" s="350">
        <v>39979</v>
      </c>
      <c r="P178" s="351">
        <v>53.4</v>
      </c>
      <c r="Q178" s="351">
        <v>-28.1</v>
      </c>
      <c r="R178" s="351">
        <v>-17</v>
      </c>
      <c r="S178" s="351">
        <v>-11</v>
      </c>
      <c r="T178" s="351"/>
      <c r="U178" s="263"/>
      <c r="V178" s="357"/>
      <c r="W178" s="357"/>
      <c r="X178" s="357"/>
      <c r="Y178" s="357"/>
      <c r="Z178" s="357"/>
      <c r="AA178" s="357"/>
      <c r="AB178" s="357"/>
      <c r="AC178" s="357"/>
      <c r="AD178" s="352"/>
      <c r="AE178" s="356"/>
      <c r="AF178" s="356"/>
      <c r="AG178" s="356"/>
      <c r="AH178" s="356"/>
      <c r="AL178" s="254"/>
      <c r="AM178" s="254"/>
      <c r="AN178" s="254"/>
      <c r="AO178" s="254"/>
      <c r="AP178" s="254"/>
      <c r="AQ178" s="254"/>
      <c r="AR178" s="254"/>
      <c r="AS178" s="254"/>
      <c r="AT178" s="254"/>
    </row>
    <row r="179" spans="15:46">
      <c r="O179" s="350">
        <v>40009</v>
      </c>
      <c r="P179" s="351">
        <v>49.5</v>
      </c>
      <c r="Q179" s="351">
        <v>-31</v>
      </c>
      <c r="R179" s="351">
        <v>-15</v>
      </c>
      <c r="S179" s="351">
        <v>-15</v>
      </c>
      <c r="T179" s="351"/>
      <c r="U179" s="263"/>
      <c r="V179" s="357"/>
      <c r="W179" s="357"/>
      <c r="X179" s="357"/>
      <c r="Y179" s="357"/>
      <c r="Z179" s="357"/>
      <c r="AA179" s="357"/>
      <c r="AB179" s="357"/>
      <c r="AC179" s="357"/>
      <c r="AD179" s="352"/>
      <c r="AE179" s="356"/>
      <c r="AF179" s="356"/>
      <c r="AG179" s="356"/>
      <c r="AH179" s="356"/>
      <c r="AL179" s="254"/>
      <c r="AM179" s="254"/>
      <c r="AN179" s="254"/>
      <c r="AO179" s="254"/>
      <c r="AP179" s="254"/>
      <c r="AQ179" s="254"/>
      <c r="AR179" s="254"/>
      <c r="AS179" s="254"/>
      <c r="AT179" s="254"/>
    </row>
    <row r="180" spans="15:46">
      <c r="O180" s="350">
        <v>40040</v>
      </c>
      <c r="P180" s="351">
        <v>48.7</v>
      </c>
      <c r="Q180" s="351">
        <v>-31.2</v>
      </c>
      <c r="R180" s="351">
        <v>-13</v>
      </c>
      <c r="S180" s="351">
        <v>-11</v>
      </c>
      <c r="T180" s="351"/>
      <c r="U180" s="263"/>
      <c r="V180" s="357"/>
      <c r="W180" s="357"/>
      <c r="X180" s="357"/>
      <c r="Y180" s="357"/>
      <c r="Z180" s="357"/>
      <c r="AA180" s="357"/>
      <c r="AB180" s="357"/>
      <c r="AC180" s="357"/>
      <c r="AD180" s="352"/>
      <c r="AE180" s="356"/>
      <c r="AF180" s="356"/>
      <c r="AG180" s="356"/>
      <c r="AH180" s="356"/>
      <c r="AL180" s="254"/>
      <c r="AM180" s="254"/>
      <c r="AN180" s="254"/>
      <c r="AO180" s="254"/>
      <c r="AP180" s="254"/>
      <c r="AQ180" s="254"/>
      <c r="AR180" s="254"/>
      <c r="AS180" s="254"/>
      <c r="AT180" s="254"/>
    </row>
    <row r="181" spans="15:46">
      <c r="O181" s="350">
        <v>40071</v>
      </c>
      <c r="P181" s="351">
        <v>49.6</v>
      </c>
      <c r="Q181" s="351">
        <v>-29</v>
      </c>
      <c r="R181" s="351">
        <v>-11</v>
      </c>
      <c r="S181" s="351">
        <v>-8</v>
      </c>
      <c r="T181" s="351"/>
      <c r="U181" s="263"/>
      <c r="V181" s="357"/>
      <c r="W181" s="357"/>
      <c r="X181" s="357"/>
      <c r="Y181" s="357"/>
      <c r="Z181" s="357"/>
      <c r="AA181" s="357"/>
      <c r="AB181" s="357"/>
      <c r="AC181" s="357"/>
      <c r="AD181" s="352"/>
      <c r="AE181" s="356"/>
      <c r="AF181" s="356"/>
      <c r="AG181" s="356"/>
      <c r="AH181" s="356"/>
      <c r="AL181" s="254"/>
      <c r="AM181" s="254"/>
      <c r="AN181" s="254"/>
      <c r="AO181" s="254"/>
      <c r="AP181" s="254"/>
      <c r="AQ181" s="254"/>
      <c r="AR181" s="254"/>
      <c r="AS181" s="254"/>
      <c r="AT181" s="254"/>
    </row>
    <row r="182" spans="15:46">
      <c r="O182" s="350">
        <v>40101</v>
      </c>
      <c r="P182" s="351">
        <v>54.2</v>
      </c>
      <c r="Q182" s="351">
        <v>-25.5</v>
      </c>
      <c r="R182" s="351">
        <v>-4</v>
      </c>
      <c r="S182" s="351">
        <v>0</v>
      </c>
      <c r="T182" s="351"/>
      <c r="U182" s="263"/>
      <c r="V182" s="357"/>
      <c r="W182" s="357"/>
      <c r="X182" s="357"/>
      <c r="Y182" s="357"/>
      <c r="Z182" s="357"/>
      <c r="AA182" s="357"/>
      <c r="AB182" s="357"/>
      <c r="AC182" s="357"/>
      <c r="AD182" s="352"/>
      <c r="AE182" s="356"/>
      <c r="AF182" s="356"/>
      <c r="AG182" s="356"/>
      <c r="AH182" s="356"/>
      <c r="AL182" s="254"/>
      <c r="AM182" s="254"/>
      <c r="AN182" s="254"/>
      <c r="AO182" s="254"/>
      <c r="AP182" s="254"/>
      <c r="AQ182" s="254"/>
      <c r="AR182" s="254"/>
      <c r="AS182" s="254"/>
      <c r="AT182" s="254"/>
    </row>
    <row r="183" spans="15:46">
      <c r="O183" s="350">
        <v>40132</v>
      </c>
      <c r="P183" s="351">
        <v>53.6</v>
      </c>
      <c r="Q183" s="351">
        <v>-27.6</v>
      </c>
      <c r="R183" s="351">
        <v>-6</v>
      </c>
      <c r="S183" s="351">
        <v>-3</v>
      </c>
      <c r="T183" s="351"/>
      <c r="U183" s="263"/>
      <c r="V183" s="357"/>
      <c r="W183" s="357"/>
      <c r="X183" s="357"/>
      <c r="Y183" s="357"/>
      <c r="Z183" s="357"/>
      <c r="AA183" s="357"/>
      <c r="AB183" s="357"/>
      <c r="AC183" s="357"/>
      <c r="AD183" s="352"/>
      <c r="AE183" s="356"/>
      <c r="AF183" s="356"/>
      <c r="AG183" s="356"/>
      <c r="AH183" s="356"/>
      <c r="AL183" s="254"/>
      <c r="AM183" s="254"/>
      <c r="AN183" s="254"/>
      <c r="AO183" s="254"/>
      <c r="AP183" s="254"/>
      <c r="AQ183" s="254"/>
      <c r="AR183" s="254"/>
      <c r="AS183" s="254"/>
      <c r="AT183" s="254"/>
    </row>
    <row r="184" spans="15:46">
      <c r="O184" s="350">
        <v>40162</v>
      </c>
      <c r="P184" s="351">
        <v>53.3</v>
      </c>
      <c r="Q184" s="351">
        <v>-30.4</v>
      </c>
      <c r="R184" s="351">
        <v>1</v>
      </c>
      <c r="S184" s="351">
        <v>-1</v>
      </c>
      <c r="T184" s="351"/>
      <c r="U184" s="263"/>
      <c r="V184" s="357"/>
      <c r="W184" s="357"/>
      <c r="X184" s="357"/>
      <c r="Y184" s="357"/>
      <c r="Z184" s="357"/>
      <c r="AA184" s="357"/>
      <c r="AB184" s="357"/>
      <c r="AC184" s="357"/>
      <c r="AD184" s="352"/>
      <c r="AE184" s="356"/>
      <c r="AF184" s="356"/>
      <c r="AG184" s="356"/>
      <c r="AH184" s="356"/>
      <c r="AL184" s="254"/>
      <c r="AM184" s="254"/>
      <c r="AN184" s="254"/>
      <c r="AO184" s="254"/>
      <c r="AP184" s="254"/>
      <c r="AQ184" s="254"/>
      <c r="AR184" s="254"/>
      <c r="AS184" s="254"/>
      <c r="AT184" s="254"/>
    </row>
    <row r="185" spans="15:46">
      <c r="O185" s="350">
        <v>40193</v>
      </c>
      <c r="P185" s="351">
        <v>64.599999999999994</v>
      </c>
      <c r="Q185" s="351">
        <v>-24.4</v>
      </c>
      <c r="R185" s="351">
        <v>2</v>
      </c>
      <c r="S185" s="351">
        <v>5</v>
      </c>
      <c r="T185" s="351"/>
      <c r="U185" s="263"/>
      <c r="V185" s="357"/>
      <c r="W185" s="357"/>
      <c r="X185" s="357"/>
      <c r="Y185" s="357"/>
      <c r="Z185" s="357"/>
      <c r="AA185" s="357"/>
      <c r="AB185" s="357"/>
      <c r="AC185" s="357"/>
      <c r="AD185" s="352"/>
      <c r="AE185" s="356"/>
      <c r="AF185" s="356"/>
      <c r="AG185" s="356"/>
      <c r="AH185" s="356"/>
      <c r="AL185" s="254"/>
      <c r="AM185" s="254"/>
      <c r="AN185" s="254"/>
      <c r="AO185" s="254"/>
      <c r="AP185" s="254"/>
      <c r="AQ185" s="254"/>
      <c r="AR185" s="254"/>
      <c r="AS185" s="254"/>
      <c r="AT185" s="254"/>
    </row>
    <row r="186" spans="15:46">
      <c r="O186" s="350">
        <v>40224</v>
      </c>
      <c r="P186" s="351">
        <v>59.4</v>
      </c>
      <c r="Q186" s="351">
        <v>-23.5</v>
      </c>
      <c r="R186" s="351">
        <v>6</v>
      </c>
      <c r="S186" s="351">
        <v>11</v>
      </c>
      <c r="T186" s="351"/>
      <c r="AL186" s="254"/>
      <c r="AM186" s="254"/>
      <c r="AN186" s="254"/>
      <c r="AO186" s="254"/>
      <c r="AP186" s="254"/>
      <c r="AQ186" s="254"/>
      <c r="AR186" s="254"/>
      <c r="AS186" s="254"/>
      <c r="AT186" s="254"/>
    </row>
    <row r="187" spans="15:46">
      <c r="O187" s="350">
        <v>40252</v>
      </c>
      <c r="P187" s="351">
        <v>61.9</v>
      </c>
      <c r="Q187" s="351">
        <v>-23.4</v>
      </c>
      <c r="R187" s="351">
        <v>8</v>
      </c>
      <c r="S187" s="351">
        <v>10</v>
      </c>
      <c r="T187" s="351"/>
      <c r="AL187" s="254"/>
      <c r="AM187" s="254"/>
      <c r="AN187" s="254"/>
      <c r="AO187" s="254"/>
      <c r="AP187" s="254"/>
      <c r="AQ187" s="254"/>
      <c r="AR187" s="254"/>
      <c r="AS187" s="254"/>
      <c r="AT187" s="254"/>
    </row>
    <row r="188" spans="15:46">
      <c r="O188" s="350">
        <v>40283</v>
      </c>
      <c r="P188" s="351">
        <v>65.599999999999994</v>
      </c>
      <c r="Q188" s="351">
        <v>-21.2</v>
      </c>
      <c r="R188" s="351">
        <v>11</v>
      </c>
      <c r="S188" s="351">
        <v>14</v>
      </c>
      <c r="T188" s="351"/>
      <c r="AL188" s="254"/>
      <c r="AM188" s="254"/>
      <c r="AN188" s="254"/>
      <c r="AO188" s="254"/>
      <c r="AP188" s="254"/>
      <c r="AQ188" s="254"/>
      <c r="AR188" s="254"/>
      <c r="AS188" s="254"/>
      <c r="AT188" s="254"/>
    </row>
    <row r="189" spans="15:46">
      <c r="O189" s="350">
        <v>40313</v>
      </c>
      <c r="P189" s="351">
        <v>65.3</v>
      </c>
      <c r="Q189" s="351">
        <v>-20.9</v>
      </c>
      <c r="R189" s="351">
        <v>15</v>
      </c>
      <c r="S189" s="351">
        <v>19</v>
      </c>
      <c r="T189" s="351"/>
      <c r="AL189" s="254"/>
      <c r="AM189" s="254"/>
      <c r="AN189" s="254"/>
      <c r="AO189" s="254"/>
      <c r="AP189" s="254"/>
      <c r="AQ189" s="254"/>
      <c r="AR189" s="254"/>
      <c r="AS189" s="254"/>
      <c r="AT189" s="254"/>
    </row>
    <row r="190" spans="15:46">
      <c r="O190" s="350">
        <v>40344</v>
      </c>
      <c r="P190" s="351">
        <v>67.900000000000006</v>
      </c>
      <c r="Q190" s="351">
        <v>-19.100000000000001</v>
      </c>
      <c r="R190" s="351">
        <v>14</v>
      </c>
      <c r="S190" s="351">
        <v>21</v>
      </c>
      <c r="T190" s="351"/>
      <c r="AL190" s="254"/>
      <c r="AM190" s="254"/>
      <c r="AN190" s="254"/>
      <c r="AO190" s="254"/>
      <c r="AP190" s="254"/>
      <c r="AQ190" s="254"/>
      <c r="AR190" s="254"/>
      <c r="AS190" s="254"/>
      <c r="AT190" s="254"/>
    </row>
    <row r="191" spans="15:46">
      <c r="O191" s="350">
        <v>40374</v>
      </c>
      <c r="P191" s="351">
        <v>66.2</v>
      </c>
      <c r="Q191" s="351">
        <v>-16.5</v>
      </c>
      <c r="R191" s="351">
        <v>12</v>
      </c>
      <c r="S191" s="351">
        <v>22</v>
      </c>
      <c r="T191" s="351"/>
      <c r="AL191" s="254"/>
      <c r="AM191" s="254"/>
      <c r="AN191" s="254"/>
      <c r="AO191" s="254"/>
      <c r="AP191" s="254"/>
      <c r="AQ191" s="254"/>
      <c r="AR191" s="254"/>
      <c r="AS191" s="254"/>
      <c r="AT191" s="254"/>
    </row>
    <row r="192" spans="15:46">
      <c r="O192" s="350">
        <v>40405</v>
      </c>
      <c r="P192" s="351">
        <v>61.4</v>
      </c>
      <c r="Q192" s="351">
        <v>-20.2</v>
      </c>
      <c r="R192" s="351">
        <v>11</v>
      </c>
      <c r="S192" s="351">
        <v>18</v>
      </c>
      <c r="T192" s="351"/>
      <c r="AL192" s="254"/>
      <c r="AM192" s="254"/>
      <c r="AN192" s="254"/>
      <c r="AO192" s="254"/>
      <c r="AP192" s="254"/>
      <c r="AQ192" s="254"/>
      <c r="AR192" s="254"/>
      <c r="AS192" s="254"/>
      <c r="AT192" s="254"/>
    </row>
    <row r="193" spans="15:46">
      <c r="O193" s="350">
        <v>40436</v>
      </c>
      <c r="P193" s="351">
        <v>52.4</v>
      </c>
      <c r="Q193" s="351">
        <v>-23.8</v>
      </c>
      <c r="R193" s="351">
        <v>10</v>
      </c>
      <c r="S193" s="351">
        <v>7</v>
      </c>
      <c r="T193" s="351"/>
      <c r="AL193" s="254"/>
      <c r="AM193" s="254"/>
      <c r="AN193" s="254"/>
      <c r="AO193" s="254"/>
      <c r="AP193" s="254"/>
      <c r="AQ193" s="254"/>
      <c r="AR193" s="254"/>
      <c r="AS193" s="254"/>
      <c r="AT193" s="254"/>
    </row>
    <row r="194" spans="15:46">
      <c r="O194" s="350">
        <v>40466</v>
      </c>
      <c r="P194" s="351">
        <v>48.1</v>
      </c>
      <c r="Q194" s="351">
        <v>-29.3</v>
      </c>
      <c r="R194" s="351">
        <v>13</v>
      </c>
      <c r="S194" s="351">
        <v>4</v>
      </c>
      <c r="T194" s="351"/>
      <c r="AL194" s="254"/>
      <c r="AM194" s="254"/>
      <c r="AN194" s="254"/>
      <c r="AO194" s="254"/>
      <c r="AP194" s="254"/>
      <c r="AQ194" s="254"/>
      <c r="AR194" s="254"/>
      <c r="AS194" s="254"/>
      <c r="AT194" s="254"/>
    </row>
    <row r="195" spans="15:46">
      <c r="O195" s="350">
        <v>40497</v>
      </c>
      <c r="P195" s="351">
        <v>48.4</v>
      </c>
      <c r="Q195" s="351">
        <v>-30</v>
      </c>
      <c r="R195" s="351">
        <v>15</v>
      </c>
      <c r="S195" s="351">
        <v>2</v>
      </c>
      <c r="T195" s="351"/>
      <c r="AL195" s="254"/>
      <c r="AM195" s="254"/>
      <c r="AN195" s="254"/>
      <c r="AO195" s="254"/>
      <c r="AP195" s="254"/>
      <c r="AQ195" s="254"/>
      <c r="AR195" s="254"/>
      <c r="AS195" s="254"/>
      <c r="AT195" s="254"/>
    </row>
    <row r="196" spans="15:46">
      <c r="O196" s="350">
        <v>40527</v>
      </c>
      <c r="P196" s="351">
        <v>44.4</v>
      </c>
      <c r="Q196" s="351">
        <v>-32.799999999999997</v>
      </c>
      <c r="R196" s="351">
        <v>18</v>
      </c>
      <c r="S196" s="351">
        <v>0</v>
      </c>
      <c r="T196" s="351"/>
      <c r="AL196" s="254"/>
      <c r="AM196" s="254"/>
      <c r="AN196" s="254"/>
      <c r="AO196" s="254"/>
      <c r="AP196" s="254"/>
      <c r="AQ196" s="254"/>
      <c r="AR196" s="254"/>
      <c r="AS196" s="254"/>
      <c r="AT196" s="254"/>
    </row>
    <row r="197" spans="15:46">
      <c r="O197" s="350">
        <v>40558</v>
      </c>
      <c r="P197" s="351">
        <v>48.7</v>
      </c>
      <c r="Q197" s="351">
        <v>-33.6</v>
      </c>
      <c r="R197" s="351">
        <v>20</v>
      </c>
      <c r="S197" s="351">
        <v>8</v>
      </c>
      <c r="T197" s="351"/>
      <c r="AL197" s="254"/>
      <c r="AM197" s="254"/>
      <c r="AN197" s="254"/>
      <c r="AO197" s="254"/>
      <c r="AP197" s="254"/>
      <c r="AQ197" s="254"/>
      <c r="AR197" s="254"/>
      <c r="AS197" s="254"/>
      <c r="AT197" s="254"/>
    </row>
    <row r="198" spans="15:46">
      <c r="O198" s="350">
        <v>40589</v>
      </c>
      <c r="P198" s="351">
        <v>50.3</v>
      </c>
      <c r="Q198" s="351">
        <v>-33.5</v>
      </c>
      <c r="R198" s="351">
        <v>27</v>
      </c>
      <c r="S198" s="351">
        <v>11</v>
      </c>
      <c r="T198" s="351"/>
      <c r="AL198" s="254"/>
      <c r="AM198" s="254"/>
      <c r="AN198" s="254"/>
      <c r="AO198" s="254"/>
      <c r="AP198" s="254"/>
      <c r="AQ198" s="254"/>
      <c r="AR198" s="254"/>
      <c r="AS198" s="254"/>
      <c r="AT198" s="254"/>
    </row>
    <row r="199" spans="15:46">
      <c r="O199" s="350">
        <v>40617</v>
      </c>
      <c r="P199" s="351">
        <v>59.5</v>
      </c>
      <c r="Q199" s="351">
        <v>-24.8</v>
      </c>
      <c r="R199" s="351">
        <v>23</v>
      </c>
      <c r="S199" s="351">
        <v>14</v>
      </c>
      <c r="T199" s="351"/>
      <c r="AL199" s="254"/>
      <c r="AM199" s="254"/>
      <c r="AN199" s="254"/>
      <c r="AO199" s="254"/>
      <c r="AP199" s="254"/>
      <c r="AQ199" s="254"/>
      <c r="AR199" s="254"/>
      <c r="AS199" s="254"/>
      <c r="AT199" s="254"/>
    </row>
    <row r="200" spans="15:46">
      <c r="O200" s="350">
        <v>40648</v>
      </c>
      <c r="P200" s="351">
        <v>57.9</v>
      </c>
      <c r="Q200" s="351">
        <v>-25.8</v>
      </c>
      <c r="R200" s="351">
        <v>25</v>
      </c>
      <c r="S200" s="351">
        <v>10</v>
      </c>
      <c r="T200" s="351"/>
      <c r="AL200" s="254"/>
      <c r="AM200" s="254"/>
      <c r="AN200" s="254"/>
      <c r="AO200" s="254"/>
      <c r="AP200" s="254"/>
      <c r="AQ200" s="254"/>
      <c r="AR200" s="254"/>
      <c r="AS200" s="254"/>
      <c r="AT200" s="254"/>
    </row>
    <row r="201" spans="15:46">
      <c r="O201" s="350">
        <v>40678</v>
      </c>
      <c r="P201" s="351">
        <v>59.4</v>
      </c>
      <c r="Q201" s="351">
        <v>-27.7</v>
      </c>
      <c r="R201" s="351">
        <v>17</v>
      </c>
      <c r="S201" s="351">
        <v>9</v>
      </c>
      <c r="T201" s="351"/>
      <c r="AL201" s="254"/>
      <c r="AM201" s="254"/>
      <c r="AN201" s="254"/>
      <c r="AO201" s="254"/>
      <c r="AP201" s="254"/>
      <c r="AQ201" s="254"/>
      <c r="AR201" s="254"/>
      <c r="AS201" s="254"/>
      <c r="AT201" s="254"/>
    </row>
    <row r="202" spans="15:46">
      <c r="O202" s="350">
        <v>40709</v>
      </c>
      <c r="P202" s="351">
        <v>56.3</v>
      </c>
      <c r="Q202" s="351">
        <v>-27.9</v>
      </c>
      <c r="R202" s="351">
        <v>14</v>
      </c>
      <c r="S202" s="351">
        <v>8</v>
      </c>
      <c r="T202" s="351"/>
      <c r="AL202" s="254"/>
      <c r="AM202" s="254"/>
      <c r="AN202" s="254"/>
      <c r="AO202" s="254"/>
      <c r="AP202" s="254"/>
      <c r="AQ202" s="254"/>
      <c r="AR202" s="254"/>
      <c r="AS202" s="254"/>
      <c r="AT202" s="254"/>
    </row>
    <row r="203" spans="15:46">
      <c r="O203" s="350">
        <v>40739</v>
      </c>
      <c r="P203" s="351">
        <v>55.9</v>
      </c>
      <c r="Q203" s="351">
        <v>-28.9</v>
      </c>
      <c r="R203" s="351">
        <v>7</v>
      </c>
      <c r="S203" s="351">
        <v>5</v>
      </c>
      <c r="T203" s="351"/>
      <c r="AL203" s="254"/>
      <c r="AM203" s="254"/>
      <c r="AN203" s="254"/>
      <c r="AO203" s="254"/>
      <c r="AP203" s="254"/>
      <c r="AQ203" s="254"/>
      <c r="AR203" s="254"/>
      <c r="AS203" s="254"/>
      <c r="AT203" s="254"/>
    </row>
    <row r="204" spans="15:46">
      <c r="O204" s="350">
        <v>40770</v>
      </c>
      <c r="P204" s="351">
        <v>55.8</v>
      </c>
      <c r="Q204" s="351">
        <v>-27.5</v>
      </c>
      <c r="R204" s="351">
        <v>7</v>
      </c>
      <c r="S204" s="351">
        <v>6</v>
      </c>
      <c r="T204" s="351"/>
      <c r="AL204" s="254"/>
      <c r="AM204" s="254"/>
      <c r="AN204" s="254"/>
      <c r="AO204" s="254"/>
      <c r="AP204" s="254"/>
      <c r="AQ204" s="254"/>
      <c r="AR204" s="254"/>
      <c r="AS204" s="254"/>
      <c r="AT204" s="254"/>
    </row>
    <row r="205" spans="15:46">
      <c r="O205" s="350">
        <v>40801</v>
      </c>
      <c r="P205" s="351">
        <v>53.3</v>
      </c>
      <c r="Q205" s="351">
        <v>-29</v>
      </c>
      <c r="R205" s="351">
        <v>8</v>
      </c>
      <c r="S205" s="351">
        <v>9</v>
      </c>
      <c r="T205" s="351"/>
      <c r="AL205" s="254"/>
      <c r="AM205" s="254"/>
      <c r="AN205" s="254"/>
      <c r="AO205" s="254"/>
      <c r="AP205" s="254"/>
      <c r="AQ205" s="254"/>
      <c r="AR205" s="254"/>
      <c r="AS205" s="254"/>
      <c r="AT205" s="254"/>
    </row>
    <row r="206" spans="15:46">
      <c r="O206" s="350">
        <v>40831</v>
      </c>
      <c r="P206" s="351">
        <v>63.7</v>
      </c>
      <c r="Q206" s="351">
        <v>-20.3</v>
      </c>
      <c r="R206" s="351">
        <v>19</v>
      </c>
      <c r="S206" s="351">
        <v>14</v>
      </c>
      <c r="T206" s="351"/>
      <c r="AL206" s="254"/>
      <c r="AM206" s="254"/>
      <c r="AN206" s="254"/>
      <c r="AO206" s="254"/>
      <c r="AP206" s="254"/>
      <c r="AQ206" s="254"/>
      <c r="AR206" s="254"/>
      <c r="AS206" s="254"/>
      <c r="AT206" s="254"/>
    </row>
    <row r="207" spans="15:46">
      <c r="O207" s="350">
        <v>40862</v>
      </c>
      <c r="P207" s="351">
        <v>60.1</v>
      </c>
      <c r="Q207" s="351">
        <v>-20.9</v>
      </c>
      <c r="R207" s="351">
        <v>8</v>
      </c>
      <c r="S207" s="351">
        <v>8</v>
      </c>
      <c r="T207" s="351"/>
      <c r="AL207" s="254"/>
      <c r="AM207" s="254"/>
      <c r="AN207" s="254"/>
      <c r="AO207" s="254"/>
      <c r="AP207" s="254"/>
      <c r="AQ207" s="254"/>
      <c r="AR207" s="254"/>
      <c r="AS207" s="254"/>
      <c r="AT207" s="254"/>
    </row>
    <row r="208" spans="15:46">
      <c r="O208" s="350">
        <v>40892</v>
      </c>
      <c r="P208" s="351">
        <v>49.2</v>
      </c>
      <c r="Q208" s="351">
        <v>-28.2</v>
      </c>
      <c r="R208" s="351">
        <v>10</v>
      </c>
      <c r="S208" s="351">
        <v>4</v>
      </c>
      <c r="T208" s="351"/>
      <c r="AL208" s="254"/>
      <c r="AM208" s="254"/>
      <c r="AN208" s="254"/>
      <c r="AO208" s="254"/>
      <c r="AP208" s="254"/>
      <c r="AQ208" s="254"/>
      <c r="AR208" s="254"/>
      <c r="AS208" s="254"/>
      <c r="AT208" s="254"/>
    </row>
    <row r="209" spans="15:46">
      <c r="O209" s="350">
        <v>40923</v>
      </c>
      <c r="P209" s="351">
        <v>56.6</v>
      </c>
      <c r="Q209" s="351">
        <v>-28.2</v>
      </c>
      <c r="R209" s="351">
        <v>13</v>
      </c>
      <c r="S209" s="351">
        <v>4</v>
      </c>
      <c r="T209" s="351"/>
      <c r="AL209" s="254"/>
      <c r="AM209" s="254"/>
      <c r="AN209" s="254"/>
      <c r="AO209" s="254"/>
      <c r="AP209" s="254"/>
      <c r="AQ209" s="254"/>
      <c r="AR209" s="254"/>
      <c r="AS209" s="254"/>
      <c r="AT209" s="254"/>
    </row>
    <row r="210" spans="15:46">
      <c r="O210" s="350">
        <v>40954</v>
      </c>
      <c r="P210" s="351">
        <v>57</v>
      </c>
      <c r="Q210" s="351">
        <v>-27.2</v>
      </c>
      <c r="R210" s="351">
        <v>8</v>
      </c>
      <c r="S210" s="351">
        <v>13</v>
      </c>
      <c r="T210" s="351"/>
      <c r="AL210" s="254"/>
      <c r="AM210" s="254"/>
      <c r="AN210" s="254"/>
      <c r="AO210" s="254"/>
      <c r="AP210" s="254"/>
      <c r="AQ210" s="254"/>
      <c r="AR210" s="254"/>
      <c r="AS210" s="254"/>
      <c r="AT210" s="254"/>
    </row>
    <row r="211" spans="15:46">
      <c r="O211" s="350">
        <v>40983</v>
      </c>
      <c r="P211" s="351">
        <v>60.6</v>
      </c>
      <c r="Q211" s="351">
        <v>-24.6</v>
      </c>
      <c r="R211" s="351">
        <v>5</v>
      </c>
      <c r="S211" s="351">
        <v>4</v>
      </c>
      <c r="T211" s="351"/>
      <c r="AL211" s="254"/>
      <c r="AM211" s="254"/>
      <c r="AN211" s="254"/>
      <c r="AO211" s="254"/>
      <c r="AP211" s="254"/>
      <c r="AQ211" s="254"/>
      <c r="AR211" s="254"/>
      <c r="AS211" s="254"/>
      <c r="AT211" s="254"/>
    </row>
    <row r="212" spans="15:46">
      <c r="O212" s="350">
        <v>41014</v>
      </c>
      <c r="P212" s="351">
        <v>62.5</v>
      </c>
      <c r="Q212" s="351">
        <v>-24.8</v>
      </c>
      <c r="R212" s="351">
        <v>6</v>
      </c>
      <c r="S212" s="351">
        <v>11</v>
      </c>
      <c r="T212" s="351"/>
      <c r="AL212" s="254"/>
      <c r="AM212" s="254"/>
      <c r="AN212" s="254"/>
      <c r="AO212" s="254"/>
      <c r="AP212" s="254"/>
      <c r="AQ212" s="254"/>
      <c r="AR212" s="254"/>
      <c r="AS212" s="254"/>
      <c r="AT212" s="254"/>
    </row>
    <row r="213" spans="15:46">
      <c r="O213" s="350">
        <v>41044</v>
      </c>
      <c r="P213" s="351">
        <v>61</v>
      </c>
      <c r="Q213" s="351">
        <v>-25.8</v>
      </c>
      <c r="R213" s="351">
        <v>11</v>
      </c>
      <c r="S213" s="351">
        <v>7</v>
      </c>
      <c r="T213" s="351"/>
      <c r="AL213" s="254"/>
      <c r="AM213" s="254"/>
      <c r="AN213" s="254"/>
      <c r="AO213" s="254"/>
      <c r="AP213" s="254"/>
      <c r="AQ213" s="254"/>
      <c r="AR213" s="254"/>
      <c r="AS213" s="254"/>
      <c r="AT213" s="254"/>
    </row>
    <row r="214" spans="15:46">
      <c r="O214" s="350">
        <v>41075</v>
      </c>
      <c r="P214" s="351">
        <v>62.3</v>
      </c>
      <c r="Q214" s="351">
        <v>-26.2</v>
      </c>
      <c r="R214" s="351">
        <v>13</v>
      </c>
      <c r="S214" s="351">
        <v>3</v>
      </c>
      <c r="T214" s="351"/>
      <c r="AL214" s="254"/>
      <c r="AM214" s="254"/>
      <c r="AN214" s="254"/>
      <c r="AO214" s="254"/>
      <c r="AP214" s="254"/>
      <c r="AQ214" s="254"/>
      <c r="AR214" s="254"/>
      <c r="AS214" s="254"/>
      <c r="AT214" s="254"/>
    </row>
    <row r="215" spans="15:46">
      <c r="O215" s="350">
        <v>41105</v>
      </c>
      <c r="P215" s="351">
        <v>67.7</v>
      </c>
      <c r="Q215" s="351">
        <v>-19.2</v>
      </c>
      <c r="R215" s="351">
        <v>15</v>
      </c>
      <c r="S215" s="351">
        <v>10</v>
      </c>
      <c r="T215" s="351"/>
      <c r="AL215" s="254"/>
      <c r="AM215" s="254"/>
      <c r="AN215" s="254"/>
      <c r="AO215" s="254"/>
      <c r="AP215" s="254"/>
      <c r="AQ215" s="254"/>
      <c r="AR215" s="254"/>
      <c r="AS215" s="254"/>
      <c r="AT215" s="254"/>
    </row>
    <row r="216" spans="15:46">
      <c r="O216" s="350">
        <v>41136</v>
      </c>
      <c r="P216" s="351">
        <v>70</v>
      </c>
      <c r="Q216" s="351">
        <v>-18.5</v>
      </c>
      <c r="R216" s="351">
        <v>9</v>
      </c>
      <c r="S216" s="351">
        <v>15</v>
      </c>
      <c r="T216" s="351"/>
      <c r="AL216" s="254"/>
      <c r="AM216" s="254"/>
      <c r="AN216" s="254"/>
      <c r="AO216" s="254"/>
      <c r="AP216" s="254"/>
      <c r="AQ216" s="254"/>
      <c r="AR216" s="254"/>
      <c r="AS216" s="254"/>
      <c r="AT216" s="254"/>
    </row>
    <row r="217" spans="15:46">
      <c r="O217" s="350">
        <v>41167</v>
      </c>
      <c r="P217" s="351">
        <v>60.2</v>
      </c>
      <c r="Q217" s="351">
        <v>-24.7</v>
      </c>
      <c r="R217" s="351">
        <v>12</v>
      </c>
      <c r="S217" s="351">
        <v>11</v>
      </c>
      <c r="T217" s="351"/>
      <c r="AL217" s="254"/>
      <c r="AM217" s="254"/>
      <c r="AN217" s="254"/>
      <c r="AO217" s="254"/>
      <c r="AP217" s="254"/>
      <c r="AQ217" s="254"/>
      <c r="AR217" s="254"/>
      <c r="AS217" s="254"/>
      <c r="AT217" s="254"/>
    </row>
    <row r="218" spans="15:46">
      <c r="O218" s="350">
        <v>41197</v>
      </c>
      <c r="P218" s="351">
        <v>60.9</v>
      </c>
      <c r="Q218" s="351">
        <v>-24.8</v>
      </c>
      <c r="R218" s="351">
        <v>8</v>
      </c>
      <c r="S218" s="351">
        <v>13</v>
      </c>
      <c r="T218" s="351"/>
      <c r="AL218" s="254"/>
      <c r="AM218" s="254"/>
      <c r="AN218" s="254"/>
      <c r="AO218" s="254"/>
      <c r="AP218" s="254"/>
      <c r="AQ218" s="254"/>
      <c r="AR218" s="254"/>
      <c r="AS218" s="254"/>
      <c r="AT218" s="254"/>
    </row>
    <row r="219" spans="15:46">
      <c r="O219" s="261">
        <v>41228</v>
      </c>
      <c r="P219" s="351">
        <v>63.8</v>
      </c>
      <c r="Q219" s="351">
        <v>-21</v>
      </c>
      <c r="R219" s="351">
        <v>15</v>
      </c>
      <c r="S219" s="351">
        <v>21</v>
      </c>
      <c r="T219" s="351"/>
      <c r="AL219" s="254"/>
      <c r="AM219" s="254"/>
      <c r="AN219" s="254"/>
      <c r="AO219" s="254"/>
      <c r="AP219" s="254"/>
      <c r="AQ219" s="254"/>
      <c r="AR219" s="254"/>
      <c r="AS219" s="254"/>
      <c r="AT219" s="254"/>
    </row>
    <row r="220" spans="15:46">
      <c r="O220" s="261">
        <v>41258</v>
      </c>
      <c r="P220" s="351">
        <v>49.8</v>
      </c>
      <c r="Q220" s="351">
        <v>-25.8</v>
      </c>
      <c r="R220" s="351">
        <v>11</v>
      </c>
      <c r="S220" s="351">
        <v>15</v>
      </c>
      <c r="T220" s="351"/>
      <c r="AL220" s="254"/>
      <c r="AM220" s="254"/>
      <c r="AN220" s="254"/>
      <c r="AO220" s="254"/>
      <c r="AP220" s="254"/>
      <c r="AQ220" s="254"/>
      <c r="AR220" s="254"/>
      <c r="AS220" s="254"/>
      <c r="AT220" s="254"/>
    </row>
    <row r="221" spans="15:46">
      <c r="O221" s="261">
        <v>41289</v>
      </c>
      <c r="P221" s="351">
        <v>64.2</v>
      </c>
      <c r="Q221" s="351">
        <v>-21.7</v>
      </c>
      <c r="R221" s="351">
        <v>8</v>
      </c>
      <c r="S221" s="351">
        <v>21</v>
      </c>
      <c r="T221" s="351"/>
      <c r="AL221" s="254"/>
      <c r="AM221" s="254"/>
      <c r="AN221" s="254"/>
      <c r="AO221" s="254"/>
      <c r="AP221" s="254"/>
      <c r="AQ221" s="254"/>
      <c r="AR221" s="254"/>
      <c r="AS221" s="254"/>
      <c r="AT221" s="254"/>
    </row>
    <row r="222" spans="15:46">
      <c r="O222" s="261">
        <v>41320</v>
      </c>
      <c r="P222" s="351">
        <v>59.4</v>
      </c>
      <c r="Q222" s="351">
        <v>-24.2</v>
      </c>
      <c r="R222" s="351">
        <v>13</v>
      </c>
      <c r="S222" s="351">
        <v>13.9</v>
      </c>
      <c r="T222" s="351"/>
      <c r="AL222" s="254"/>
      <c r="AM222" s="254"/>
      <c r="AN222" s="254"/>
      <c r="AO222" s="254"/>
      <c r="AP222" s="254"/>
      <c r="AQ222" s="254"/>
      <c r="AR222" s="254"/>
      <c r="AS222" s="254"/>
      <c r="AT222" s="254"/>
    </row>
    <row r="223" spans="15:46">
      <c r="O223" s="261">
        <v>41348</v>
      </c>
      <c r="P223" s="351">
        <v>60</v>
      </c>
      <c r="Q223" s="351">
        <v>-25.9</v>
      </c>
      <c r="R223" s="351">
        <v>8</v>
      </c>
      <c r="S223" s="351">
        <v>16.100000000000001</v>
      </c>
      <c r="T223" s="351"/>
      <c r="AL223" s="254"/>
      <c r="AM223" s="254"/>
      <c r="AN223" s="254"/>
      <c r="AO223" s="254"/>
      <c r="AP223" s="254"/>
      <c r="AQ223" s="254"/>
      <c r="AR223" s="254"/>
      <c r="AS223" s="254"/>
      <c r="AT223" s="254"/>
    </row>
    <row r="224" spans="15:46">
      <c r="O224" s="261">
        <v>41379</v>
      </c>
      <c r="P224" s="351">
        <v>58.9</v>
      </c>
      <c r="Q224" s="351">
        <v>-28</v>
      </c>
      <c r="R224" s="351">
        <v>7</v>
      </c>
      <c r="S224" s="351">
        <v>15.6</v>
      </c>
      <c r="T224" s="351"/>
      <c r="AL224" s="254"/>
      <c r="AM224" s="254"/>
      <c r="AN224" s="254"/>
      <c r="AO224" s="254"/>
      <c r="AP224" s="254"/>
      <c r="AQ224" s="254"/>
      <c r="AR224" s="254"/>
      <c r="AS224" s="254"/>
      <c r="AT224" s="254"/>
    </row>
    <row r="225" spans="15:46">
      <c r="O225" s="261">
        <v>41409</v>
      </c>
      <c r="P225" s="351">
        <v>61.2</v>
      </c>
      <c r="Q225" s="351">
        <v>-27.6</v>
      </c>
      <c r="R225" s="351">
        <v>9</v>
      </c>
      <c r="S225" s="351">
        <v>12.2</v>
      </c>
      <c r="T225" s="351"/>
      <c r="AL225" s="254"/>
      <c r="AM225" s="254"/>
      <c r="AN225" s="254"/>
      <c r="AO225" s="254"/>
      <c r="AP225" s="254"/>
      <c r="AQ225" s="254"/>
      <c r="AR225" s="254"/>
      <c r="AS225" s="254"/>
      <c r="AT225" s="254"/>
    </row>
    <row r="226" spans="15:46">
      <c r="O226" s="261">
        <v>41440</v>
      </c>
      <c r="P226" s="351">
        <v>70.599999999999994</v>
      </c>
      <c r="Q226" s="351">
        <v>-23.4</v>
      </c>
      <c r="R226" s="351">
        <v>9</v>
      </c>
      <c r="S226" s="351">
        <v>18.100000000000001</v>
      </c>
      <c r="T226" s="351"/>
      <c r="AL226" s="254"/>
      <c r="AM226" s="254"/>
      <c r="AN226" s="254"/>
      <c r="AO226" s="254"/>
      <c r="AP226" s="254"/>
      <c r="AQ226" s="254"/>
      <c r="AR226" s="254"/>
      <c r="AS226" s="254"/>
      <c r="AT226" s="254"/>
    </row>
    <row r="227" spans="15:46">
      <c r="O227" s="261">
        <v>41470</v>
      </c>
      <c r="P227" s="351">
        <v>68.2</v>
      </c>
      <c r="Q227" s="351">
        <v>-25.3</v>
      </c>
      <c r="R227" s="351">
        <v>9</v>
      </c>
      <c r="S227" s="351">
        <v>18.3</v>
      </c>
      <c r="T227" s="351"/>
      <c r="AL227" s="254"/>
      <c r="AM227" s="254"/>
      <c r="AN227" s="254"/>
      <c r="AO227" s="254"/>
      <c r="AP227" s="254"/>
      <c r="AQ227" s="254"/>
      <c r="AR227" s="254"/>
      <c r="AS227" s="254"/>
      <c r="AT227" s="254"/>
    </row>
    <row r="228" spans="15:46">
      <c r="O228" s="261">
        <v>41501</v>
      </c>
      <c r="P228" s="351">
        <v>66.8</v>
      </c>
      <c r="Q228" s="351">
        <v>-23.1</v>
      </c>
      <c r="R228" s="351">
        <v>15</v>
      </c>
      <c r="S228" s="351">
        <v>23.7</v>
      </c>
      <c r="T228" s="351"/>
      <c r="AL228" s="254"/>
      <c r="AM228" s="254"/>
      <c r="AN228" s="254"/>
      <c r="AO228" s="254"/>
      <c r="AP228" s="254"/>
      <c r="AQ228" s="254"/>
      <c r="AR228" s="254"/>
      <c r="AS228" s="254"/>
      <c r="AT228" s="254"/>
    </row>
    <row r="229" spans="15:46">
      <c r="O229" s="261">
        <v>41532</v>
      </c>
      <c r="P229" s="351">
        <v>73.099999999999994</v>
      </c>
      <c r="Q229" s="351">
        <v>-16.7</v>
      </c>
      <c r="R229" s="351">
        <v>15</v>
      </c>
      <c r="S229" s="351">
        <v>25.8</v>
      </c>
      <c r="T229" s="351"/>
      <c r="AL229" s="254"/>
      <c r="AM229" s="254"/>
      <c r="AN229" s="254"/>
      <c r="AO229" s="254"/>
      <c r="AP229" s="254"/>
      <c r="AQ229" s="254"/>
      <c r="AR229" s="254"/>
      <c r="AS229" s="254"/>
      <c r="AT229" s="254"/>
    </row>
    <row r="230" spans="15:46">
      <c r="O230" s="261">
        <v>41562</v>
      </c>
      <c r="P230" s="351">
        <v>76.2</v>
      </c>
      <c r="Q230" s="351">
        <v>-15.1</v>
      </c>
      <c r="R230" s="351">
        <v>15</v>
      </c>
      <c r="S230" s="351">
        <v>32.200000000000003</v>
      </c>
      <c r="T230" s="351"/>
      <c r="AL230" s="254"/>
      <c r="AM230" s="254"/>
      <c r="AN230" s="254"/>
      <c r="AO230" s="254"/>
      <c r="AP230" s="254"/>
      <c r="AQ230" s="254"/>
      <c r="AR230" s="254"/>
      <c r="AS230" s="254"/>
      <c r="AT230" s="254"/>
    </row>
    <row r="231" spans="15:46">
      <c r="O231" s="261">
        <v>41593</v>
      </c>
      <c r="P231" s="351">
        <v>71</v>
      </c>
      <c r="Q231" s="351">
        <v>-17.3</v>
      </c>
      <c r="R231" s="351">
        <v>15</v>
      </c>
      <c r="S231" s="351">
        <v>32.6</v>
      </c>
      <c r="T231" s="351"/>
      <c r="AL231" s="254"/>
      <c r="AM231" s="254"/>
      <c r="AN231" s="254"/>
      <c r="AO231" s="254"/>
      <c r="AP231" s="254"/>
      <c r="AQ231" s="254"/>
      <c r="AR231" s="254"/>
      <c r="AS231" s="254"/>
      <c r="AT231" s="254"/>
    </row>
    <row r="232" spans="15:46">
      <c r="O232" s="261">
        <v>41623</v>
      </c>
      <c r="P232" s="351">
        <v>79.8</v>
      </c>
      <c r="Q232" s="351">
        <v>-6.9</v>
      </c>
      <c r="R232" s="351">
        <v>15</v>
      </c>
      <c r="S232" s="351">
        <v>43.4</v>
      </c>
      <c r="T232" s="351"/>
      <c r="AL232" s="254"/>
      <c r="AM232" s="254"/>
      <c r="AN232" s="254"/>
      <c r="AO232" s="254"/>
      <c r="AP232" s="254"/>
      <c r="AQ232" s="254"/>
      <c r="AR232" s="254"/>
      <c r="AS232" s="254"/>
      <c r="AT232" s="254"/>
    </row>
    <row r="233" spans="15:46">
      <c r="O233" s="261">
        <v>41654</v>
      </c>
      <c r="P233" s="351">
        <v>84.6</v>
      </c>
      <c r="Q233" s="351">
        <v>-9.4</v>
      </c>
      <c r="R233" s="351">
        <v>14</v>
      </c>
      <c r="S233" s="351">
        <v>40.9</v>
      </c>
      <c r="T233" s="351"/>
      <c r="AL233" s="254"/>
      <c r="AM233" s="254"/>
      <c r="AN233" s="254"/>
      <c r="AO233" s="254"/>
      <c r="AP233" s="254"/>
      <c r="AQ233" s="254"/>
      <c r="AR233" s="254"/>
      <c r="AS233" s="254"/>
      <c r="AT233" s="254"/>
    </row>
    <row r="234" spans="15:46">
      <c r="O234" s="261">
        <v>41685</v>
      </c>
      <c r="P234" s="351">
        <v>85.5</v>
      </c>
      <c r="Q234" s="351">
        <v>-7.5</v>
      </c>
      <c r="R234" s="351">
        <v>17</v>
      </c>
      <c r="S234" s="351">
        <v>38.1</v>
      </c>
      <c r="T234" s="351"/>
      <c r="AL234" s="254"/>
      <c r="AM234" s="254"/>
      <c r="AN234" s="254"/>
      <c r="AO234" s="254"/>
      <c r="AP234" s="254"/>
      <c r="AQ234" s="254"/>
      <c r="AR234" s="254"/>
      <c r="AS234" s="254"/>
      <c r="AT234" s="254"/>
    </row>
    <row r="235" spans="15:46">
      <c r="O235" s="261">
        <v>41713</v>
      </c>
      <c r="P235" s="351">
        <v>83.1</v>
      </c>
      <c r="Q235" s="351">
        <v>-10.5</v>
      </c>
      <c r="R235" s="351">
        <v>17</v>
      </c>
      <c r="S235" s="351">
        <v>42.1</v>
      </c>
      <c r="T235" s="351"/>
      <c r="AL235" s="254"/>
      <c r="AM235" s="254"/>
      <c r="AN235" s="254"/>
      <c r="AO235" s="254"/>
      <c r="AP235" s="254"/>
      <c r="AQ235" s="254"/>
      <c r="AR235" s="254"/>
      <c r="AS235" s="254"/>
      <c r="AT235" s="254"/>
    </row>
    <row r="236" spans="15:46">
      <c r="O236" s="261">
        <v>41744</v>
      </c>
      <c r="P236" s="351">
        <v>87.2</v>
      </c>
      <c r="Q236" s="351">
        <v>-6.8</v>
      </c>
      <c r="R236" s="351">
        <v>20</v>
      </c>
      <c r="S236" s="351">
        <v>44.5</v>
      </c>
      <c r="T236" s="351"/>
      <c r="AL236" s="254"/>
      <c r="AM236" s="254"/>
      <c r="AN236" s="254"/>
      <c r="AO236" s="254"/>
      <c r="AP236" s="254"/>
      <c r="AQ236" s="254"/>
      <c r="AR236" s="254"/>
      <c r="AS236" s="254"/>
      <c r="AT236" s="254"/>
    </row>
    <row r="237" spans="15:46">
      <c r="O237" s="261">
        <v>41774</v>
      </c>
      <c r="P237" s="351">
        <v>79.400000000000006</v>
      </c>
      <c r="Q237" s="351">
        <v>-13.1</v>
      </c>
      <c r="R237" s="351">
        <v>19</v>
      </c>
      <c r="S237" s="351">
        <v>40.299999999999997</v>
      </c>
      <c r="T237" s="351"/>
      <c r="AL237" s="254"/>
      <c r="AM237" s="254"/>
      <c r="AN237" s="254"/>
      <c r="AO237" s="254"/>
      <c r="AP237" s="254"/>
      <c r="AQ237" s="254"/>
      <c r="AR237" s="254"/>
      <c r="AS237" s="254"/>
      <c r="AT237" s="254"/>
    </row>
    <row r="238" spans="15:46">
      <c r="O238" s="261">
        <v>41805</v>
      </c>
      <c r="P238" s="351">
        <v>81.099999999999994</v>
      </c>
      <c r="Q238" s="351">
        <v>-13.3</v>
      </c>
      <c r="R238" s="351">
        <v>16</v>
      </c>
      <c r="S238" s="351">
        <v>38.6</v>
      </c>
      <c r="T238" s="351"/>
      <c r="AL238" s="254"/>
      <c r="AM238" s="254"/>
      <c r="AN238" s="254"/>
      <c r="AO238" s="254"/>
      <c r="AP238" s="254"/>
      <c r="AQ238" s="254"/>
      <c r="AR238" s="254"/>
      <c r="AS238" s="254"/>
      <c r="AT238" s="254"/>
    </row>
    <row r="239" spans="15:46">
      <c r="O239" s="261">
        <v>41835</v>
      </c>
      <c r="P239" s="351">
        <v>89.4</v>
      </c>
      <c r="Q239" s="351">
        <v>-7.9</v>
      </c>
      <c r="R239" s="351">
        <v>20</v>
      </c>
      <c r="S239" s="351">
        <v>43.6</v>
      </c>
      <c r="T239" s="351"/>
      <c r="AL239" s="254"/>
      <c r="AM239" s="254"/>
      <c r="AN239" s="254"/>
      <c r="AO239" s="254"/>
      <c r="AP239" s="254"/>
      <c r="AQ239" s="254"/>
      <c r="AR239" s="254"/>
      <c r="AS239" s="254"/>
      <c r="AT239" s="254"/>
    </row>
    <row r="240" spans="15:46">
      <c r="O240" s="261">
        <v>41866</v>
      </c>
      <c r="P240" s="351">
        <v>87.1</v>
      </c>
      <c r="Q240" s="351">
        <v>-8</v>
      </c>
      <c r="R240" s="351">
        <v>23</v>
      </c>
      <c r="S240" s="351">
        <v>42.5</v>
      </c>
      <c r="T240" s="351"/>
      <c r="AL240" s="254"/>
      <c r="AM240" s="254"/>
      <c r="AN240" s="254"/>
      <c r="AO240" s="254"/>
      <c r="AP240" s="254"/>
      <c r="AQ240" s="254"/>
      <c r="AR240" s="254"/>
      <c r="AS240" s="254"/>
      <c r="AT240" s="254"/>
    </row>
    <row r="241" spans="15:46">
      <c r="O241" s="261">
        <v>41897</v>
      </c>
      <c r="P241" s="351">
        <v>92.8</v>
      </c>
      <c r="Q241" s="351">
        <v>-3.9</v>
      </c>
      <c r="R241" s="351">
        <v>23</v>
      </c>
      <c r="S241" s="351">
        <v>46.7</v>
      </c>
      <c r="T241" s="351"/>
      <c r="AL241" s="254"/>
      <c r="AM241" s="254"/>
      <c r="AN241" s="254"/>
      <c r="AO241" s="254"/>
      <c r="AP241" s="254"/>
      <c r="AQ241" s="254"/>
      <c r="AR241" s="254"/>
      <c r="AS241" s="254"/>
      <c r="AT241" s="254"/>
    </row>
    <row r="242" spans="15:46">
      <c r="O242" s="261">
        <v>41927</v>
      </c>
      <c r="P242" s="351">
        <v>85.5</v>
      </c>
      <c r="Q242" s="351">
        <v>-6.8</v>
      </c>
      <c r="R242" s="351">
        <v>21</v>
      </c>
      <c r="S242" s="351">
        <v>43.6</v>
      </c>
      <c r="T242" s="351"/>
      <c r="AL242" s="254"/>
      <c r="AM242" s="254"/>
      <c r="AN242" s="254"/>
      <c r="AO242" s="254"/>
      <c r="AP242" s="254"/>
      <c r="AQ242" s="254"/>
      <c r="AR242" s="254"/>
      <c r="AS242" s="254"/>
      <c r="AT242" s="254"/>
    </row>
    <row r="243" spans="15:46">
      <c r="O243" s="261">
        <v>41958</v>
      </c>
      <c r="P243" s="351">
        <v>85.3</v>
      </c>
      <c r="Q243" s="351">
        <v>-4.7</v>
      </c>
      <c r="R243" s="351">
        <v>25</v>
      </c>
      <c r="S243" s="351">
        <v>47.5</v>
      </c>
      <c r="T243" s="351"/>
      <c r="AL243" s="254"/>
      <c r="AM243" s="254"/>
      <c r="AN243" s="254"/>
      <c r="AO243" s="254"/>
      <c r="AP243" s="254"/>
      <c r="AQ243" s="254"/>
      <c r="AR243" s="254"/>
      <c r="AS243" s="254"/>
      <c r="AT243" s="254"/>
    </row>
    <row r="244" spans="15:46">
      <c r="O244" s="261">
        <v>41988</v>
      </c>
      <c r="P244" s="351">
        <v>90.5</v>
      </c>
      <c r="Q244" s="351">
        <v>1.5</v>
      </c>
      <c r="R244" s="351">
        <v>25</v>
      </c>
      <c r="S244" s="351">
        <v>51.4</v>
      </c>
      <c r="T244" s="351"/>
      <c r="AL244" s="254"/>
      <c r="AM244" s="254"/>
      <c r="AN244" s="254"/>
      <c r="AO244" s="254"/>
      <c r="AP244" s="254"/>
      <c r="AQ244" s="254"/>
      <c r="AR244" s="254"/>
      <c r="AS244" s="254"/>
      <c r="AT244" s="254"/>
    </row>
    <row r="245" spans="15:46">
      <c r="O245" s="261">
        <v>42019</v>
      </c>
      <c r="P245" s="351">
        <v>101.1</v>
      </c>
      <c r="Q245" s="351">
        <v>1.8</v>
      </c>
      <c r="R245" s="351">
        <v>18</v>
      </c>
      <c r="S245" s="351">
        <v>49.5</v>
      </c>
      <c r="T245" s="351"/>
      <c r="AL245" s="254"/>
      <c r="AM245" s="254"/>
      <c r="AN245" s="254"/>
      <c r="AO245" s="254"/>
      <c r="AP245" s="254"/>
      <c r="AQ245" s="254"/>
      <c r="AR245" s="254"/>
      <c r="AS245" s="254"/>
      <c r="AT245" s="254"/>
    </row>
    <row r="246" spans="15:46">
      <c r="O246" s="261">
        <v>42050</v>
      </c>
      <c r="P246" s="351">
        <v>96.1</v>
      </c>
      <c r="Q246" s="351">
        <v>3.1</v>
      </c>
      <c r="R246" s="351">
        <v>22</v>
      </c>
      <c r="S246" s="351">
        <v>48.8</v>
      </c>
      <c r="T246" s="351"/>
      <c r="AL246" s="254"/>
      <c r="AM246" s="254"/>
      <c r="AN246" s="254"/>
      <c r="AO246" s="254"/>
      <c r="AP246" s="254"/>
      <c r="AQ246" s="254"/>
      <c r="AR246" s="254"/>
      <c r="AS246" s="254"/>
      <c r="AT246" s="254"/>
    </row>
    <row r="247" spans="15:46">
      <c r="O247" s="261">
        <v>42078</v>
      </c>
      <c r="P247" s="351">
        <v>97.8</v>
      </c>
      <c r="Q247" s="351">
        <v>3.5</v>
      </c>
      <c r="R247" s="351">
        <v>25</v>
      </c>
      <c r="S247" s="351">
        <v>51.2</v>
      </c>
      <c r="T247" s="351"/>
      <c r="AL247" s="254"/>
      <c r="AM247" s="254"/>
      <c r="AN247" s="254"/>
      <c r="AO247" s="254"/>
      <c r="AP247" s="254"/>
      <c r="AQ247" s="254"/>
      <c r="AR247" s="254"/>
      <c r="AS247" s="254"/>
      <c r="AT247" s="254"/>
    </row>
    <row r="248" spans="15:46">
      <c r="O248" s="261">
        <v>42109</v>
      </c>
      <c r="P248" s="351">
        <v>98.7</v>
      </c>
      <c r="Q248" s="351">
        <v>3.6</v>
      </c>
      <c r="R248" s="351">
        <v>23</v>
      </c>
      <c r="S248" s="351">
        <v>49.7</v>
      </c>
      <c r="T248" s="351"/>
      <c r="AL248" s="254"/>
      <c r="AM248" s="254"/>
      <c r="AN248" s="254"/>
      <c r="AO248" s="254"/>
      <c r="AP248" s="254"/>
      <c r="AQ248" s="254"/>
      <c r="AR248" s="254"/>
      <c r="AS248" s="254"/>
      <c r="AT248" s="254"/>
    </row>
    <row r="249" spans="15:46">
      <c r="O249" s="261">
        <v>42139</v>
      </c>
      <c r="P249" s="351">
        <v>98.5</v>
      </c>
      <c r="Q249" s="351">
        <v>4.5</v>
      </c>
      <c r="R249" s="351">
        <v>24</v>
      </c>
      <c r="S249" s="351">
        <v>52.6</v>
      </c>
      <c r="T249" s="351"/>
      <c r="AL249" s="254"/>
      <c r="AM249" s="254"/>
      <c r="AN249" s="254"/>
      <c r="AO249" s="254"/>
      <c r="AP249" s="254"/>
      <c r="AQ249" s="254"/>
      <c r="AR249" s="254"/>
      <c r="AS249" s="254"/>
      <c r="AT249" s="254"/>
    </row>
    <row r="250" spans="15:46">
      <c r="O250" s="261">
        <v>42170</v>
      </c>
      <c r="P250" s="351">
        <v>102.8</v>
      </c>
      <c r="Q250" s="351">
        <v>6.1</v>
      </c>
      <c r="R250" s="351">
        <v>24</v>
      </c>
      <c r="S250" s="351">
        <v>53.5</v>
      </c>
      <c r="T250" s="351"/>
      <c r="AL250" s="254"/>
      <c r="AM250" s="254"/>
      <c r="AN250" s="254"/>
      <c r="AO250" s="254"/>
      <c r="AP250" s="254"/>
      <c r="AQ250" s="254"/>
      <c r="AR250" s="254"/>
      <c r="AS250" s="254"/>
      <c r="AT250" s="254"/>
    </row>
    <row r="251" spans="15:46">
      <c r="O251" s="261">
        <v>42200</v>
      </c>
      <c r="P251" s="351">
        <v>99.7</v>
      </c>
      <c r="Q251" s="351">
        <v>3.1</v>
      </c>
      <c r="R251" s="351">
        <v>26</v>
      </c>
      <c r="S251" s="351">
        <v>51.1</v>
      </c>
      <c r="T251" s="351"/>
      <c r="AL251" s="254"/>
      <c r="AM251" s="254"/>
      <c r="AN251" s="254"/>
      <c r="AO251" s="254"/>
      <c r="AP251" s="254"/>
      <c r="AQ251" s="254"/>
      <c r="AR251" s="254"/>
      <c r="AS251" s="254"/>
      <c r="AT251" s="254"/>
    </row>
    <row r="252" spans="15:46">
      <c r="O252" s="261">
        <v>42231</v>
      </c>
      <c r="P252" s="351">
        <v>101.1</v>
      </c>
      <c r="Q252" s="351">
        <v>3.5</v>
      </c>
      <c r="R252" s="351">
        <v>20</v>
      </c>
      <c r="S252" s="351">
        <v>49.4</v>
      </c>
      <c r="T252" s="351"/>
      <c r="AL252" s="254"/>
      <c r="AM252" s="254"/>
      <c r="AN252" s="254"/>
      <c r="AO252" s="254"/>
      <c r="AP252" s="254"/>
      <c r="AQ252" s="254"/>
      <c r="AR252" s="254"/>
      <c r="AS252" s="254"/>
      <c r="AT252" s="254"/>
    </row>
    <row r="253" spans="15:46">
      <c r="O253" s="261">
        <v>42262</v>
      </c>
      <c r="P253" s="351">
        <v>100.6</v>
      </c>
      <c r="Q253" s="351">
        <v>4.3</v>
      </c>
      <c r="R253" s="351">
        <v>19</v>
      </c>
      <c r="S253" s="351">
        <v>50.3</v>
      </c>
      <c r="T253" s="351"/>
      <c r="AL253" s="254"/>
      <c r="AM253" s="254"/>
      <c r="AN253" s="254"/>
      <c r="AO253" s="254"/>
      <c r="AP253" s="254"/>
      <c r="AQ253" s="254"/>
      <c r="AR253" s="254"/>
      <c r="AS253" s="254"/>
      <c r="AT253" s="254"/>
    </row>
    <row r="254" spans="15:46">
      <c r="O254" s="261">
        <v>42292</v>
      </c>
      <c r="P254" s="351">
        <v>101.3</v>
      </c>
      <c r="Q254" s="351">
        <v>7.3</v>
      </c>
      <c r="R254" s="351">
        <v>14</v>
      </c>
      <c r="S254" s="351">
        <v>48.9</v>
      </c>
      <c r="T254" s="351"/>
      <c r="AL254" s="254"/>
      <c r="AM254" s="254"/>
      <c r="AN254" s="254"/>
      <c r="AO254" s="254"/>
      <c r="AP254" s="254"/>
      <c r="AQ254" s="254"/>
      <c r="AR254" s="254"/>
      <c r="AS254" s="254"/>
      <c r="AT254" s="254"/>
    </row>
    <row r="255" spans="15:46">
      <c r="O255" s="261">
        <v>42323</v>
      </c>
      <c r="P255" s="351">
        <v>103.1</v>
      </c>
      <c r="Q255" s="351">
        <v>9.6999999999999993</v>
      </c>
      <c r="R255" s="351">
        <v>17</v>
      </c>
      <c r="S255" s="351">
        <v>55.8</v>
      </c>
      <c r="T255" s="351"/>
      <c r="AL255" s="254"/>
      <c r="AM255" s="254"/>
      <c r="AN255" s="254"/>
      <c r="AO255" s="254"/>
      <c r="AP255" s="254"/>
      <c r="AQ255" s="254"/>
      <c r="AR255" s="254"/>
      <c r="AS255" s="254"/>
      <c r="AT255" s="254"/>
    </row>
    <row r="256" spans="15:46">
      <c r="O256" s="261">
        <v>42353</v>
      </c>
      <c r="P256" s="351">
        <v>103.9</v>
      </c>
      <c r="Q256" s="351">
        <v>11.2</v>
      </c>
      <c r="R256" s="351">
        <v>17</v>
      </c>
      <c r="S256" s="351">
        <v>54</v>
      </c>
      <c r="T256" s="351"/>
      <c r="AL256" s="254"/>
      <c r="AM256" s="254"/>
      <c r="AN256" s="254"/>
      <c r="AO256" s="254"/>
      <c r="AP256" s="254"/>
      <c r="AQ256" s="254"/>
      <c r="AR256" s="254"/>
      <c r="AS256" s="254"/>
      <c r="AT256" s="254"/>
    </row>
    <row r="257" spans="15:46">
      <c r="O257" s="261">
        <v>42384</v>
      </c>
      <c r="P257" s="351">
        <v>108.6</v>
      </c>
      <c r="Q257" s="351">
        <v>10</v>
      </c>
      <c r="R257" s="351">
        <v>18</v>
      </c>
      <c r="S257" s="351">
        <v>53.8</v>
      </c>
      <c r="T257" s="351"/>
      <c r="AL257" s="254"/>
      <c r="AM257" s="254"/>
      <c r="AN257" s="254"/>
      <c r="AO257" s="254"/>
      <c r="AP257" s="254"/>
      <c r="AQ257" s="254"/>
      <c r="AR257" s="254"/>
      <c r="AS257" s="254"/>
      <c r="AT257" s="254"/>
    </row>
    <row r="258" spans="15:46">
      <c r="O258" s="261">
        <v>42415</v>
      </c>
      <c r="P258" s="351">
        <v>105.8</v>
      </c>
      <c r="Q258" s="351">
        <v>10.3</v>
      </c>
      <c r="R258" s="351">
        <v>14</v>
      </c>
      <c r="S258" s="351">
        <v>52</v>
      </c>
      <c r="T258" s="351"/>
      <c r="AL258" s="254"/>
      <c r="AM258" s="254"/>
      <c r="AN258" s="254"/>
      <c r="AO258" s="254"/>
      <c r="AP258" s="254"/>
      <c r="AQ258" s="254"/>
      <c r="AR258" s="254"/>
      <c r="AS258" s="254"/>
      <c r="AT258" s="254"/>
    </row>
    <row r="259" spans="15:46">
      <c r="O259" s="261">
        <v>42444</v>
      </c>
      <c r="P259" s="351">
        <v>100.6</v>
      </c>
      <c r="Q259" s="351">
        <v>6.1</v>
      </c>
      <c r="R259" s="351">
        <v>16</v>
      </c>
      <c r="S259" s="351">
        <v>50.5</v>
      </c>
      <c r="T259" s="351"/>
      <c r="AL259" s="254"/>
      <c r="AM259" s="254"/>
      <c r="AN259" s="254"/>
      <c r="AO259" s="254"/>
      <c r="AP259" s="254"/>
      <c r="AQ259" s="254"/>
      <c r="AR259" s="254"/>
      <c r="AS259" s="254"/>
      <c r="AT259" s="254"/>
    </row>
    <row r="260" spans="15:46">
      <c r="O260" s="261">
        <v>42475</v>
      </c>
      <c r="P260" s="351">
        <v>102.7</v>
      </c>
      <c r="Q260" s="351">
        <v>6.2</v>
      </c>
      <c r="R260" s="351">
        <v>15</v>
      </c>
      <c r="S260" s="351">
        <v>46.4</v>
      </c>
      <c r="T260" s="351"/>
      <c r="AL260" s="254"/>
      <c r="AM260" s="254"/>
      <c r="AN260" s="254"/>
      <c r="AO260" s="254"/>
      <c r="AP260" s="254"/>
      <c r="AQ260" s="254"/>
      <c r="AR260" s="254"/>
      <c r="AS260" s="254"/>
      <c r="AT260" s="254"/>
    </row>
    <row r="261" spans="15:46">
      <c r="O261" s="261">
        <v>42505</v>
      </c>
      <c r="P261" s="351">
        <v>98.1</v>
      </c>
      <c r="Q261" s="351">
        <v>9.1</v>
      </c>
      <c r="R261" s="351">
        <v>19</v>
      </c>
      <c r="S261" s="351">
        <v>56</v>
      </c>
      <c r="T261" s="351"/>
      <c r="AL261" s="254"/>
      <c r="AM261" s="254"/>
      <c r="AN261" s="254"/>
      <c r="AO261" s="254"/>
      <c r="AP261" s="254"/>
      <c r="AQ261" s="254"/>
      <c r="AR261" s="254"/>
      <c r="AS261" s="254"/>
      <c r="AT261" s="254"/>
    </row>
    <row r="262" spans="15:46">
      <c r="O262" s="261">
        <v>42536</v>
      </c>
      <c r="P262" s="351">
        <v>103.4</v>
      </c>
      <c r="Q262" s="351">
        <v>9.1999999999999993</v>
      </c>
      <c r="R262" s="351">
        <v>17</v>
      </c>
      <c r="S262" s="351">
        <v>50.5</v>
      </c>
      <c r="T262" s="351"/>
      <c r="AL262" s="254"/>
      <c r="AM262" s="254"/>
      <c r="AN262" s="254"/>
      <c r="AO262" s="254"/>
      <c r="AP262" s="254"/>
      <c r="AQ262" s="254"/>
      <c r="AR262" s="254"/>
      <c r="AS262" s="254"/>
      <c r="AT262" s="254"/>
    </row>
    <row r="263" spans="15:46">
      <c r="O263" s="261">
        <v>42566</v>
      </c>
      <c r="P263" s="351">
        <v>99.6</v>
      </c>
      <c r="Q263" s="351">
        <v>3.2</v>
      </c>
      <c r="R263" s="351">
        <v>14</v>
      </c>
      <c r="S263" s="351">
        <v>46.7</v>
      </c>
      <c r="T263" s="351"/>
      <c r="AL263" s="254"/>
      <c r="AM263" s="254"/>
      <c r="AN263" s="254"/>
      <c r="AO263" s="254"/>
      <c r="AP263" s="254"/>
      <c r="AQ263" s="254"/>
      <c r="AR263" s="254"/>
      <c r="AS263" s="254"/>
      <c r="AT263" s="254"/>
    </row>
    <row r="264" spans="15:46">
      <c r="O264" s="261">
        <v>42597</v>
      </c>
      <c r="P264" s="351">
        <v>102.7</v>
      </c>
      <c r="Q264" s="351">
        <v>4.9000000000000004</v>
      </c>
      <c r="R264" s="351">
        <v>23</v>
      </c>
      <c r="S264" s="351">
        <v>40.299999999999997</v>
      </c>
      <c r="T264" s="351"/>
      <c r="AL264" s="254"/>
      <c r="AM264" s="254"/>
      <c r="AN264" s="254"/>
      <c r="AO264" s="254"/>
      <c r="AP264" s="254"/>
      <c r="AQ264" s="254"/>
      <c r="AR264" s="254"/>
      <c r="AS264" s="254"/>
      <c r="AT264" s="254"/>
    </row>
    <row r="265" spans="15:46">
      <c r="O265" s="261">
        <v>42628</v>
      </c>
      <c r="P265" s="351">
        <v>102</v>
      </c>
      <c r="Q265" s="351">
        <v>5</v>
      </c>
      <c r="R265" s="351">
        <v>18</v>
      </c>
      <c r="S265" s="351">
        <v>39.6</v>
      </c>
      <c r="T265" s="351"/>
      <c r="AL265" s="254"/>
      <c r="AM265" s="254"/>
      <c r="AN265" s="254"/>
      <c r="AO265" s="254"/>
      <c r="AP265" s="254"/>
      <c r="AQ265" s="254"/>
      <c r="AR265" s="254"/>
      <c r="AS265" s="254"/>
      <c r="AT265" s="254"/>
    </row>
    <row r="266" spans="15:46">
      <c r="O266" s="261">
        <v>42658</v>
      </c>
      <c r="P266" s="351">
        <v>97.3</v>
      </c>
      <c r="Q266" s="351">
        <v>4.9000000000000004</v>
      </c>
      <c r="R266" s="351">
        <v>16</v>
      </c>
      <c r="S266" s="351">
        <v>40.299999999999997</v>
      </c>
      <c r="T266" s="351"/>
      <c r="AL266" s="254"/>
      <c r="AM266" s="254"/>
      <c r="AN266" s="254"/>
      <c r="AO266" s="254"/>
      <c r="AP266" s="254"/>
      <c r="AQ266" s="254"/>
      <c r="AR266" s="254"/>
      <c r="AS266" s="254"/>
      <c r="AT266" s="254"/>
    </row>
    <row r="267" spans="15:46">
      <c r="O267" s="261">
        <v>42689</v>
      </c>
      <c r="P267" s="351">
        <v>97.8</v>
      </c>
      <c r="Q267" s="351">
        <v>3.6</v>
      </c>
      <c r="R267" s="351">
        <v>13</v>
      </c>
      <c r="S267" s="351">
        <v>34.9</v>
      </c>
      <c r="T267" s="351"/>
      <c r="AL267" s="254"/>
      <c r="AM267" s="254"/>
      <c r="AN267" s="254"/>
      <c r="AO267" s="254"/>
      <c r="AP267" s="254"/>
      <c r="AQ267" s="254"/>
      <c r="AR267" s="254"/>
      <c r="AS267" s="254"/>
      <c r="AT267" s="254"/>
    </row>
    <row r="268" spans="15:46">
      <c r="O268" s="261">
        <v>42719</v>
      </c>
      <c r="P268" s="351">
        <v>96.2</v>
      </c>
      <c r="Q268" s="351">
        <v>2.8</v>
      </c>
      <c r="R268" s="351">
        <v>20</v>
      </c>
      <c r="S268" s="351">
        <v>42.7</v>
      </c>
      <c r="T268" s="351"/>
      <c r="AL268" s="254"/>
      <c r="AM268" s="254"/>
      <c r="AN268" s="254"/>
      <c r="AO268" s="254"/>
      <c r="AP268" s="254"/>
      <c r="AQ268" s="254"/>
      <c r="AR268" s="254"/>
      <c r="AS268" s="254"/>
      <c r="AT268" s="254"/>
    </row>
    <row r="269" spans="15:46">
      <c r="O269" s="261">
        <v>42750</v>
      </c>
      <c r="P269" s="351">
        <v>103.1</v>
      </c>
      <c r="Q269" s="351">
        <v>3.6</v>
      </c>
      <c r="R269" s="351">
        <v>18</v>
      </c>
      <c r="S269" s="351">
        <v>35.4</v>
      </c>
      <c r="T269" s="351"/>
      <c r="AL269" s="254"/>
      <c r="AM269" s="254"/>
      <c r="AN269" s="254"/>
      <c r="AO269" s="254"/>
      <c r="AP269" s="254"/>
      <c r="AQ269" s="254"/>
      <c r="AR269" s="254"/>
      <c r="AS269" s="254"/>
      <c r="AT269" s="254"/>
    </row>
    <row r="270" spans="15:46">
      <c r="O270" s="261">
        <v>42781</v>
      </c>
      <c r="P270" s="351">
        <v>100.7</v>
      </c>
      <c r="Q270" s="351">
        <v>1.6</v>
      </c>
      <c r="R270" s="351">
        <v>19</v>
      </c>
      <c r="S270" s="351">
        <v>37.9</v>
      </c>
      <c r="T270" s="351"/>
      <c r="AL270" s="254"/>
      <c r="AM270" s="254"/>
      <c r="AN270" s="254"/>
      <c r="AO270" s="254"/>
      <c r="AP270" s="254"/>
      <c r="AQ270" s="254"/>
      <c r="AR270" s="254"/>
      <c r="AS270" s="254"/>
      <c r="AT270" s="254"/>
    </row>
    <row r="271" spans="15:46">
      <c r="O271" s="261">
        <v>42809</v>
      </c>
      <c r="P271" s="351">
        <v>101.9</v>
      </c>
      <c r="Q271" s="351">
        <v>4.8</v>
      </c>
      <c r="R271" s="351">
        <v>10</v>
      </c>
      <c r="S271" s="351">
        <v>43</v>
      </c>
      <c r="T271" s="351"/>
      <c r="AL271" s="254"/>
      <c r="AM271" s="254"/>
      <c r="AN271" s="254"/>
      <c r="AO271" s="254"/>
      <c r="AP271" s="254"/>
      <c r="AQ271" s="254"/>
      <c r="AR271" s="254"/>
      <c r="AS271" s="254"/>
      <c r="AT271" s="254"/>
    </row>
    <row r="272" spans="15:46">
      <c r="O272" s="261">
        <v>42840</v>
      </c>
      <c r="P272" s="351">
        <v>102</v>
      </c>
      <c r="Q272" s="351">
        <v>6.6</v>
      </c>
      <c r="R272" s="351">
        <v>7</v>
      </c>
      <c r="S272" s="351">
        <v>49.4</v>
      </c>
      <c r="T272" s="351"/>
      <c r="AL272" s="254"/>
      <c r="AM272" s="254"/>
      <c r="AN272" s="254"/>
      <c r="AO272" s="254"/>
      <c r="AP272" s="254"/>
      <c r="AQ272" s="254"/>
      <c r="AR272" s="254"/>
      <c r="AS272" s="254"/>
      <c r="AT272" s="254"/>
    </row>
    <row r="273" spans="15:46">
      <c r="O273" s="261">
        <v>42870</v>
      </c>
      <c r="P273" s="351">
        <v>100.5</v>
      </c>
      <c r="Q273" s="351">
        <v>7.1</v>
      </c>
      <c r="R273" s="351">
        <v>18</v>
      </c>
      <c r="S273" s="351">
        <v>42.3</v>
      </c>
      <c r="T273" s="351"/>
      <c r="AL273" s="254"/>
      <c r="AM273" s="254"/>
      <c r="AN273" s="254"/>
      <c r="AO273" s="254"/>
      <c r="AP273" s="254"/>
      <c r="AQ273" s="254"/>
      <c r="AR273" s="254"/>
      <c r="AS273" s="254"/>
      <c r="AT273" s="254"/>
    </row>
    <row r="274" spans="15:46">
      <c r="O274" s="261">
        <v>42901</v>
      </c>
      <c r="P274" s="351">
        <v>105</v>
      </c>
      <c r="Q274" s="351">
        <v>6.9</v>
      </c>
      <c r="R274" s="351">
        <v>19</v>
      </c>
      <c r="S274" s="351">
        <v>39.700000000000003</v>
      </c>
      <c r="T274" s="351"/>
      <c r="AL274" s="254"/>
      <c r="AM274" s="254"/>
      <c r="AN274" s="254"/>
      <c r="AO274" s="254"/>
      <c r="AP274" s="254"/>
      <c r="AQ274" s="254"/>
      <c r="AR274" s="254"/>
      <c r="AS274" s="254"/>
      <c r="AT274" s="254"/>
    </row>
    <row r="275" spans="15:46">
      <c r="O275" s="261">
        <v>42931</v>
      </c>
      <c r="P275" s="351">
        <v>105.1</v>
      </c>
      <c r="Q275" s="351">
        <v>7.9</v>
      </c>
      <c r="R275" s="351">
        <v>24</v>
      </c>
      <c r="S275" s="351">
        <v>46.1</v>
      </c>
      <c r="T275" s="351"/>
      <c r="AL275" s="254"/>
      <c r="AM275" s="254"/>
      <c r="AN275" s="254"/>
      <c r="AO275" s="254"/>
      <c r="AP275" s="254"/>
      <c r="AQ275" s="254"/>
      <c r="AR275" s="254"/>
      <c r="AS275" s="254"/>
      <c r="AT275" s="254"/>
    </row>
    <row r="276" spans="15:46">
      <c r="O276" s="261">
        <v>42962</v>
      </c>
      <c r="P276" s="351">
        <v>102.9</v>
      </c>
      <c r="Q276" s="351">
        <v>10</v>
      </c>
      <c r="R276" s="351">
        <v>18</v>
      </c>
      <c r="S276" s="351">
        <v>39.200000000000003</v>
      </c>
      <c r="T276" s="351"/>
      <c r="AL276" s="254"/>
      <c r="AM276" s="254"/>
      <c r="AN276" s="254"/>
      <c r="AO276" s="254"/>
      <c r="AP276" s="254"/>
      <c r="AQ276" s="254"/>
      <c r="AR276" s="254"/>
      <c r="AS276" s="254"/>
      <c r="AT276" s="254"/>
    </row>
    <row r="277" spans="15:46">
      <c r="O277" s="261">
        <v>42993</v>
      </c>
      <c r="P277" s="351">
        <v>105.8</v>
      </c>
      <c r="Q277" s="351">
        <v>7.5</v>
      </c>
      <c r="R277" s="351">
        <v>12</v>
      </c>
      <c r="S277" s="351">
        <v>42</v>
      </c>
      <c r="T277" s="351"/>
      <c r="AL277" s="254"/>
      <c r="AM277" s="254"/>
      <c r="AN277" s="254"/>
      <c r="AO277" s="254"/>
      <c r="AP277" s="254"/>
      <c r="AQ277" s="254"/>
      <c r="AR277" s="254"/>
      <c r="AS277" s="254"/>
      <c r="AT277" s="254"/>
    </row>
    <row r="278" spans="15:46">
      <c r="O278" s="261">
        <v>43023</v>
      </c>
      <c r="P278" s="351">
        <v>104.8</v>
      </c>
      <c r="Q278" s="351">
        <v>8.6</v>
      </c>
      <c r="R278" s="351">
        <v>19</v>
      </c>
      <c r="S278" s="351">
        <v>41.8</v>
      </c>
      <c r="T278" s="351"/>
      <c r="AL278" s="254"/>
      <c r="AM278" s="254"/>
      <c r="AN278" s="254"/>
      <c r="AO278" s="254"/>
      <c r="AP278" s="254"/>
      <c r="AQ278" s="254"/>
      <c r="AR278" s="254"/>
      <c r="AS278" s="254"/>
      <c r="AT278" s="254"/>
    </row>
    <row r="279" spans="15:46">
      <c r="O279" s="261">
        <v>43054</v>
      </c>
      <c r="P279" s="351">
        <v>103.6</v>
      </c>
      <c r="Q279" s="351">
        <v>8.8000000000000007</v>
      </c>
      <c r="R279" s="351">
        <v>19</v>
      </c>
      <c r="S279" s="351">
        <v>37.200000000000003</v>
      </c>
      <c r="T279" s="351"/>
      <c r="AL279" s="254"/>
      <c r="AM279" s="254"/>
      <c r="AN279" s="254"/>
      <c r="AO279" s="254"/>
      <c r="AP279" s="254"/>
      <c r="AQ279" s="254"/>
      <c r="AR279" s="254"/>
      <c r="AS279" s="254"/>
      <c r="AT279" s="254"/>
    </row>
    <row r="280" spans="15:46">
      <c r="O280" s="261">
        <v>43084</v>
      </c>
      <c r="P280" s="351">
        <v>103.2</v>
      </c>
      <c r="Q280" s="351">
        <v>8.8000000000000007</v>
      </c>
      <c r="R280" s="351">
        <v>17</v>
      </c>
      <c r="S280" s="351">
        <v>40</v>
      </c>
      <c r="T280" s="351"/>
      <c r="AL280" s="254"/>
      <c r="AM280" s="254"/>
      <c r="AN280" s="254"/>
      <c r="AO280" s="254"/>
      <c r="AP280" s="254"/>
      <c r="AQ280" s="254"/>
      <c r="AR280" s="254"/>
      <c r="AS280" s="254"/>
      <c r="AT280" s="254"/>
    </row>
    <row r="281" spans="15:46">
      <c r="O281" s="261">
        <v>43115</v>
      </c>
      <c r="P281" s="351">
        <v>110.4</v>
      </c>
      <c r="Q281" s="351">
        <v>8</v>
      </c>
      <c r="R281" s="351">
        <v>21</v>
      </c>
      <c r="S281" s="351">
        <v>37.4</v>
      </c>
      <c r="T281" s="351"/>
      <c r="AL281" s="254"/>
      <c r="AM281" s="254"/>
      <c r="AN281" s="254"/>
      <c r="AO281" s="254"/>
      <c r="AP281" s="254"/>
      <c r="AQ281" s="254"/>
      <c r="AR281" s="254"/>
      <c r="AS281" s="254"/>
      <c r="AT281" s="254"/>
    </row>
    <row r="282" spans="15:46">
      <c r="O282" s="261">
        <v>43146</v>
      </c>
      <c r="P282" s="351">
        <v>105.2</v>
      </c>
      <c r="Q282" s="351">
        <v>10.7</v>
      </c>
      <c r="R282" s="351">
        <v>15</v>
      </c>
      <c r="S282" s="351">
        <v>41.2</v>
      </c>
      <c r="T282" s="351"/>
      <c r="AL282" s="254"/>
      <c r="AM282" s="254"/>
      <c r="AN282" s="254"/>
      <c r="AO282" s="254"/>
      <c r="AP282" s="254"/>
      <c r="AQ282" s="254"/>
      <c r="AR282" s="254"/>
      <c r="AS282" s="254"/>
      <c r="AT282" s="254"/>
    </row>
    <row r="283" spans="15:46">
      <c r="O283" s="261">
        <v>43174</v>
      </c>
      <c r="P283" s="351">
        <v>108.1</v>
      </c>
      <c r="Q283" s="351">
        <v>10.3</v>
      </c>
      <c r="R283" s="351">
        <v>14</v>
      </c>
      <c r="S283" s="351">
        <v>44.4</v>
      </c>
      <c r="T283" s="351"/>
      <c r="AL283" s="254"/>
      <c r="AM283" s="254"/>
      <c r="AN283" s="254"/>
      <c r="AO283" s="254"/>
      <c r="AP283" s="254"/>
      <c r="AQ283" s="254"/>
      <c r="AR283" s="254"/>
      <c r="AS283" s="254"/>
      <c r="AT283" s="254"/>
    </row>
    <row r="284" spans="15:46">
      <c r="O284" s="261">
        <v>43205</v>
      </c>
      <c r="P284" s="351">
        <v>104</v>
      </c>
      <c r="Q284" s="351">
        <v>10.7</v>
      </c>
      <c r="R284" s="351">
        <v>25</v>
      </c>
      <c r="S284" s="351">
        <v>45.7</v>
      </c>
      <c r="T284" s="351"/>
      <c r="AL284" s="254"/>
      <c r="AM284" s="254"/>
      <c r="AN284" s="254"/>
      <c r="AO284" s="254"/>
      <c r="AP284" s="254"/>
      <c r="AQ284" s="254"/>
      <c r="AR284" s="254"/>
      <c r="AS284" s="254"/>
      <c r="AT284" s="254"/>
    </row>
    <row r="285" spans="15:46">
      <c r="O285" s="261">
        <v>43235</v>
      </c>
      <c r="P285" s="351">
        <v>106.7</v>
      </c>
      <c r="Q285" s="351">
        <v>11.4</v>
      </c>
      <c r="R285" s="351">
        <v>20</v>
      </c>
      <c r="S285" s="351">
        <v>44.3</v>
      </c>
      <c r="T285" s="351"/>
      <c r="AL285" s="254"/>
      <c r="AM285" s="254"/>
      <c r="AN285" s="254"/>
      <c r="AO285" s="254"/>
      <c r="AP285" s="254"/>
      <c r="AQ285" s="254"/>
      <c r="AR285" s="254"/>
      <c r="AS285" s="254"/>
      <c r="AT285" s="254"/>
    </row>
    <row r="286" spans="15:46">
      <c r="O286" s="261">
        <v>43266</v>
      </c>
      <c r="P286" s="351">
        <v>102.1</v>
      </c>
      <c r="Q286" s="351">
        <v>9.1999999999999993</v>
      </c>
      <c r="R286" s="351">
        <v>25</v>
      </c>
      <c r="S286" s="351">
        <v>42.9</v>
      </c>
      <c r="T286" s="351"/>
      <c r="AL286" s="254"/>
      <c r="AM286" s="254"/>
      <c r="AN286" s="254"/>
      <c r="AO286" s="254"/>
      <c r="AP286" s="254"/>
      <c r="AQ286" s="254"/>
      <c r="AR286" s="254"/>
      <c r="AS286" s="254"/>
      <c r="AT286" s="254"/>
    </row>
    <row r="287" spans="15:46">
      <c r="O287" s="261">
        <v>43296</v>
      </c>
      <c r="P287" s="351">
        <v>107.6</v>
      </c>
      <c r="Q287" s="351">
        <v>10.4</v>
      </c>
      <c r="R287" s="351">
        <v>15</v>
      </c>
      <c r="S287" s="351">
        <v>39.799999999999997</v>
      </c>
      <c r="T287" s="351"/>
      <c r="AL287" s="254"/>
      <c r="AM287" s="254"/>
      <c r="AN287" s="254"/>
      <c r="AO287" s="254"/>
      <c r="AP287" s="254"/>
      <c r="AQ287" s="254"/>
      <c r="AR287" s="254"/>
      <c r="AS287" s="254"/>
      <c r="AT287" s="254"/>
    </row>
    <row r="288" spans="15:46">
      <c r="O288" s="261">
        <v>43327</v>
      </c>
      <c r="P288" s="351">
        <v>102.4</v>
      </c>
      <c r="Q288" s="351">
        <v>8.4</v>
      </c>
      <c r="R288" s="351">
        <v>18</v>
      </c>
      <c r="S288" s="351">
        <v>38.6</v>
      </c>
      <c r="T288" s="351"/>
      <c r="AL288" s="254"/>
      <c r="AM288" s="254"/>
      <c r="AN288" s="254"/>
      <c r="AO288" s="254"/>
      <c r="AP288" s="254"/>
      <c r="AQ288" s="254"/>
      <c r="AR288" s="254"/>
      <c r="AS288" s="254"/>
      <c r="AT288" s="254"/>
    </row>
    <row r="289" spans="15:46">
      <c r="O289" s="261">
        <v>43358</v>
      </c>
      <c r="P289" s="351">
        <v>96.4</v>
      </c>
      <c r="Q289" s="351">
        <v>9.6999999999999993</v>
      </c>
      <c r="R289" s="351">
        <v>22</v>
      </c>
      <c r="S289" s="351">
        <v>44.1</v>
      </c>
      <c r="T289" s="351"/>
      <c r="AL289" s="254"/>
      <c r="AM289" s="254"/>
      <c r="AN289" s="254"/>
      <c r="AO289" s="254"/>
      <c r="AP289" s="254"/>
      <c r="AQ289" s="254"/>
      <c r="AR289" s="254"/>
      <c r="AS289" s="254"/>
      <c r="AT289" s="254"/>
    </row>
    <row r="290" spans="15:46">
      <c r="O290" s="261">
        <v>43388</v>
      </c>
      <c r="P290" s="351">
        <v>93.5</v>
      </c>
      <c r="Q290" s="351">
        <v>6.4</v>
      </c>
      <c r="R290" s="351">
        <v>26</v>
      </c>
      <c r="S290" s="351">
        <v>46.6</v>
      </c>
      <c r="T290" s="351"/>
      <c r="AL290" s="254"/>
      <c r="AM290" s="254"/>
      <c r="AN290" s="254"/>
      <c r="AO290" s="254"/>
      <c r="AP290" s="254"/>
      <c r="AQ290" s="254"/>
      <c r="AR290" s="254"/>
      <c r="AS290" s="254"/>
      <c r="AT290" s="254"/>
    </row>
    <row r="291" spans="15:46">
      <c r="O291" s="261">
        <v>43419</v>
      </c>
      <c r="P291" s="351">
        <v>96.5</v>
      </c>
      <c r="Q291" s="351">
        <v>6.5</v>
      </c>
      <c r="R291" s="351">
        <v>26</v>
      </c>
      <c r="S291" s="351">
        <v>41.6</v>
      </c>
      <c r="T291" s="351"/>
      <c r="AL291" s="254"/>
      <c r="AM291" s="254"/>
      <c r="AN291" s="254"/>
      <c r="AO291" s="254"/>
      <c r="AP291" s="254"/>
      <c r="AQ291" s="254"/>
      <c r="AR291" s="254"/>
      <c r="AS291" s="254"/>
      <c r="AT291" s="254"/>
    </row>
    <row r="292" spans="15:46">
      <c r="O292" s="261">
        <v>43449</v>
      </c>
      <c r="P292" s="351">
        <v>96.5</v>
      </c>
      <c r="Q292" s="351">
        <v>4.5999999999999996</v>
      </c>
      <c r="R292" s="351">
        <v>29</v>
      </c>
      <c r="S292" s="351">
        <v>35.799999999999997</v>
      </c>
      <c r="T292" s="351"/>
      <c r="AL292" s="254"/>
      <c r="AM292" s="254"/>
      <c r="AN292" s="254"/>
      <c r="AO292" s="254"/>
      <c r="AP292" s="254"/>
      <c r="AQ292" s="254"/>
      <c r="AR292" s="254"/>
      <c r="AS292" s="254"/>
      <c r="AT292" s="254"/>
    </row>
    <row r="293" spans="15:46">
      <c r="O293" s="261">
        <v>43480</v>
      </c>
      <c r="P293" s="351">
        <v>98.8</v>
      </c>
      <c r="Q293" s="351">
        <v>0.8</v>
      </c>
      <c r="R293" s="351">
        <v>15</v>
      </c>
      <c r="S293" s="351">
        <v>32.4</v>
      </c>
      <c r="T293" s="351"/>
      <c r="AL293" s="254"/>
      <c r="AM293" s="254"/>
      <c r="AN293" s="254"/>
      <c r="AO293" s="254"/>
      <c r="AP293" s="254"/>
      <c r="AQ293" s="254"/>
      <c r="AR293" s="254"/>
      <c r="AS293" s="254"/>
      <c r="AT293" s="254"/>
    </row>
    <row r="294" spans="15:46">
      <c r="O294" s="261">
        <v>43511</v>
      </c>
      <c r="P294" s="351">
        <v>86.5</v>
      </c>
      <c r="Q294" s="351">
        <v>-1.3</v>
      </c>
      <c r="R294" s="351">
        <v>19</v>
      </c>
      <c r="S294" s="351">
        <v>37.200000000000003</v>
      </c>
      <c r="T294" s="351"/>
      <c r="AL294" s="254"/>
      <c r="AM294" s="254"/>
      <c r="AN294" s="254"/>
      <c r="AO294" s="254"/>
      <c r="AP294" s="254"/>
      <c r="AQ294" s="254"/>
      <c r="AR294" s="254"/>
      <c r="AS294" s="254"/>
      <c r="AT294" s="254"/>
    </row>
    <row r="295" spans="15:46">
      <c r="O295" s="261">
        <v>43539</v>
      </c>
      <c r="P295" s="351">
        <v>93.1</v>
      </c>
      <c r="Q295" s="351">
        <v>-1.5</v>
      </c>
      <c r="R295" s="351">
        <v>20</v>
      </c>
      <c r="S295" s="351">
        <v>30</v>
      </c>
      <c r="T295" s="351"/>
      <c r="AL295" s="254"/>
      <c r="AM295" s="254"/>
      <c r="AN295" s="254"/>
      <c r="AO295" s="254"/>
      <c r="AP295" s="254"/>
      <c r="AQ295" s="254"/>
      <c r="AR295" s="254"/>
      <c r="AS295" s="254"/>
      <c r="AT295" s="254"/>
    </row>
    <row r="296" spans="15:46">
      <c r="O296" s="261">
        <v>43570</v>
      </c>
      <c r="P296" s="351">
        <v>87.7</v>
      </c>
      <c r="Q296" s="351">
        <v>-2</v>
      </c>
      <c r="R296" s="351">
        <v>17</v>
      </c>
      <c r="S296" s="351">
        <v>36.5</v>
      </c>
      <c r="T296" s="351"/>
      <c r="AL296" s="254"/>
      <c r="AM296" s="254"/>
      <c r="AN296" s="254"/>
      <c r="AO296" s="254"/>
      <c r="AP296" s="254"/>
      <c r="AQ296" s="254"/>
      <c r="AR296" s="254"/>
      <c r="AS296" s="254"/>
      <c r="AT296" s="254"/>
    </row>
    <row r="297" spans="15:46">
      <c r="O297" s="261">
        <v>43600</v>
      </c>
      <c r="P297" s="351">
        <v>89.9</v>
      </c>
      <c r="Q297" s="351">
        <v>3.2</v>
      </c>
      <c r="R297" s="351">
        <v>20</v>
      </c>
      <c r="S297" s="351">
        <v>30.3</v>
      </c>
      <c r="T297" s="351"/>
      <c r="AL297" s="254"/>
      <c r="AM297" s="254"/>
      <c r="AN297" s="254"/>
      <c r="AO297" s="254"/>
      <c r="AP297" s="254"/>
      <c r="AQ297" s="254"/>
      <c r="AR297" s="254"/>
      <c r="AS297" s="254"/>
      <c r="AT297" s="254"/>
    </row>
    <row r="298" spans="15:46">
      <c r="O298" s="261">
        <v>43631</v>
      </c>
      <c r="P298" s="351">
        <v>90.7</v>
      </c>
      <c r="Q298" s="351">
        <v>3.4</v>
      </c>
      <c r="R298" s="351">
        <v>16</v>
      </c>
      <c r="S298" s="351">
        <v>31.7</v>
      </c>
      <c r="T298" s="351"/>
      <c r="AL298" s="254"/>
      <c r="AM298" s="254"/>
      <c r="AN298" s="254"/>
      <c r="AO298" s="254"/>
      <c r="AP298" s="254"/>
      <c r="AQ298" s="254"/>
      <c r="AR298" s="254"/>
      <c r="AS298" s="254"/>
      <c r="AT298" s="254"/>
    </row>
    <row r="299" spans="15:46">
      <c r="O299" s="261">
        <v>43661</v>
      </c>
      <c r="P299" s="351">
        <v>85.5</v>
      </c>
      <c r="Q299" s="351">
        <v>-2</v>
      </c>
      <c r="R299" s="351">
        <v>10</v>
      </c>
      <c r="S299" s="351">
        <v>29.2</v>
      </c>
      <c r="T299" s="351"/>
      <c r="AL299" s="254"/>
      <c r="AM299" s="254"/>
      <c r="AN299" s="254"/>
      <c r="AO299" s="254"/>
      <c r="AP299" s="254"/>
      <c r="AQ299" s="254"/>
      <c r="AR299" s="254"/>
      <c r="AS299" s="254"/>
      <c r="AT299" s="254"/>
    </row>
    <row r="300" spans="15:46">
      <c r="O300" s="261">
        <v>43692</v>
      </c>
      <c r="P300" s="351">
        <v>77.2</v>
      </c>
      <c r="Q300" s="351">
        <v>-6.4</v>
      </c>
      <c r="R300" s="351">
        <v>10</v>
      </c>
      <c r="S300" s="351">
        <v>23.6</v>
      </c>
      <c r="T300" s="351"/>
      <c r="AL300" s="254"/>
      <c r="AM300" s="254"/>
      <c r="AN300" s="254"/>
      <c r="AO300" s="254"/>
      <c r="AP300" s="254"/>
      <c r="AQ300" s="254"/>
      <c r="AR300" s="254"/>
      <c r="AS300" s="254"/>
      <c r="AT300" s="254"/>
    </row>
    <row r="301" spans="15:46">
      <c r="O301" s="261">
        <v>43723</v>
      </c>
      <c r="P301" s="351">
        <v>75.3</v>
      </c>
      <c r="Q301" s="351">
        <v>-7.9</v>
      </c>
      <c r="R301" s="351">
        <v>4</v>
      </c>
      <c r="S301" s="351">
        <v>20.3</v>
      </c>
      <c r="T301" s="351"/>
      <c r="AL301" s="254"/>
      <c r="AM301" s="254"/>
      <c r="AN301" s="254"/>
      <c r="AO301" s="254"/>
      <c r="AP301" s="254"/>
      <c r="AQ301" s="254"/>
      <c r="AR301" s="254"/>
      <c r="AS301" s="254"/>
      <c r="AT301" s="254"/>
    </row>
    <row r="302" spans="15:46">
      <c r="AL302" s="254"/>
      <c r="AM302" s="254"/>
      <c r="AN302" s="254"/>
      <c r="AO302" s="254"/>
      <c r="AP302" s="254"/>
      <c r="AQ302" s="254"/>
      <c r="AR302" s="254"/>
      <c r="AS302" s="254"/>
      <c r="AT302" s="254"/>
    </row>
    <row r="303" spans="15:46">
      <c r="AL303" s="254"/>
      <c r="AM303" s="254"/>
      <c r="AN303" s="254"/>
      <c r="AO303" s="254"/>
      <c r="AP303" s="254"/>
      <c r="AQ303" s="254"/>
      <c r="AR303" s="254"/>
      <c r="AS303" s="254"/>
      <c r="AT303" s="254"/>
    </row>
    <row r="304" spans="15:46">
      <c r="AL304" s="254"/>
      <c r="AM304" s="254"/>
      <c r="AN304" s="254"/>
      <c r="AO304" s="254"/>
      <c r="AP304" s="254"/>
      <c r="AQ304" s="254"/>
      <c r="AR304" s="254"/>
      <c r="AS304" s="254"/>
      <c r="AT304" s="254"/>
    </row>
    <row r="305" spans="38:46">
      <c r="AL305" s="254"/>
      <c r="AM305" s="254"/>
      <c r="AN305" s="254"/>
      <c r="AO305" s="254"/>
      <c r="AP305" s="254"/>
      <c r="AQ305" s="254"/>
      <c r="AR305" s="254"/>
      <c r="AS305" s="254"/>
      <c r="AT305" s="254"/>
    </row>
    <row r="306" spans="38:46">
      <c r="AL306" s="254"/>
      <c r="AM306" s="254"/>
      <c r="AN306" s="254"/>
      <c r="AO306" s="254"/>
      <c r="AP306" s="254"/>
      <c r="AQ306" s="254"/>
      <c r="AR306" s="254"/>
      <c r="AS306" s="254"/>
      <c r="AT306" s="254"/>
    </row>
    <row r="307" spans="38:46">
      <c r="AL307" s="254"/>
      <c r="AM307" s="254"/>
      <c r="AN307" s="254"/>
      <c r="AO307" s="254"/>
      <c r="AP307" s="254"/>
      <c r="AQ307" s="254"/>
      <c r="AR307" s="254"/>
      <c r="AS307" s="254"/>
      <c r="AT307" s="254"/>
    </row>
    <row r="308" spans="38:46">
      <c r="AL308" s="254"/>
      <c r="AM308" s="254"/>
      <c r="AN308" s="254"/>
      <c r="AO308" s="254"/>
      <c r="AP308" s="254"/>
      <c r="AQ308" s="254"/>
      <c r="AR308" s="254"/>
      <c r="AS308" s="254"/>
      <c r="AT308" s="254"/>
    </row>
  </sheetData>
  <conditionalFormatting sqref="F81:N84">
    <cfRule type="colorScale" priority="1">
      <colorScale>
        <cfvo type="min"/>
        <cfvo type="max"/>
        <color rgb="FFFCFCFF"/>
        <color rgb="FF63BE7B"/>
      </colorScale>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F9969-AB0A-4991-93BC-0F5CA85EA07D}">
  <dimension ref="A1:H40"/>
  <sheetViews>
    <sheetView showGridLines="0" zoomScaleNormal="100" workbookViewId="0"/>
  </sheetViews>
  <sheetFormatPr defaultRowHeight="15"/>
  <cols>
    <col min="1" max="1" width="31.7109375" style="179" customWidth="1"/>
  </cols>
  <sheetData>
    <row r="1" spans="1:8">
      <c r="A1" s="164" t="s">
        <v>1261</v>
      </c>
      <c r="B1" s="369"/>
      <c r="C1" s="369"/>
      <c r="D1" s="369"/>
      <c r="E1" s="369"/>
      <c r="F1" s="369"/>
      <c r="G1" s="369"/>
    </row>
    <row r="2" spans="1:8" ht="15.75" thickBot="1">
      <c r="A2" s="166" t="s">
        <v>483</v>
      </c>
      <c r="B2" s="369"/>
      <c r="C2" s="369"/>
      <c r="D2" s="369"/>
      <c r="E2" s="369"/>
      <c r="F2" s="369"/>
      <c r="G2" s="369"/>
    </row>
    <row r="3" spans="1:8" ht="15.75" thickBot="1">
      <c r="A3" s="31"/>
      <c r="B3" s="31">
        <v>2019</v>
      </c>
      <c r="C3" s="31">
        <v>2020</v>
      </c>
      <c r="D3" s="31">
        <v>2021</v>
      </c>
      <c r="E3" s="31">
        <v>2022</v>
      </c>
      <c r="F3" s="31">
        <v>2023</v>
      </c>
      <c r="G3" s="31">
        <v>2024</v>
      </c>
    </row>
    <row r="4" spans="1:8">
      <c r="A4" s="168" t="s">
        <v>485</v>
      </c>
      <c r="B4" s="169"/>
      <c r="C4" s="169"/>
      <c r="D4" s="169"/>
      <c r="E4" s="169"/>
      <c r="F4" s="169"/>
      <c r="G4" s="169"/>
    </row>
    <row r="5" spans="1:8">
      <c r="A5" s="170" t="s">
        <v>486</v>
      </c>
      <c r="B5" s="125">
        <v>3.3856453304697443</v>
      </c>
      <c r="C5" s="125">
        <v>2.4367055667721127</v>
      </c>
      <c r="D5" s="125">
        <v>2.2693092451424368</v>
      </c>
      <c r="E5" s="125">
        <v>2.3362758739521539</v>
      </c>
      <c r="F5" s="125">
        <v>2.6643166881470837</v>
      </c>
      <c r="G5" s="125">
        <v>2.6903515255279009</v>
      </c>
      <c r="H5" s="67"/>
    </row>
    <row r="6" spans="1:8">
      <c r="A6" s="171" t="s">
        <v>83</v>
      </c>
      <c r="B6" s="172">
        <v>5.2715719779022674</v>
      </c>
      <c r="C6" s="172">
        <v>3.8527915389532597</v>
      </c>
      <c r="D6" s="172">
        <v>2.834220515394148</v>
      </c>
      <c r="E6" s="172">
        <v>3.284431167700097</v>
      </c>
      <c r="F6" s="172">
        <v>3.1984842569186211</v>
      </c>
      <c r="G6" s="172">
        <v>3.0401300856458979</v>
      </c>
      <c r="H6" s="67"/>
    </row>
    <row r="7" spans="1:8">
      <c r="A7" s="123" t="s">
        <v>487</v>
      </c>
      <c r="B7" s="125"/>
      <c r="C7" s="125"/>
      <c r="D7" s="125"/>
      <c r="E7" s="125"/>
      <c r="F7" s="125"/>
      <c r="G7" s="125"/>
      <c r="H7" s="67"/>
    </row>
    <row r="8" spans="1:8" s="174" customFormat="1">
      <c r="A8" s="173" t="s">
        <v>488</v>
      </c>
      <c r="B8" s="172">
        <v>1.2731645875118127</v>
      </c>
      <c r="C8" s="172">
        <v>1.2517687617430744</v>
      </c>
      <c r="D8" s="172">
        <v>1.1498790577853795</v>
      </c>
      <c r="E8" s="172">
        <v>1.1773084694989866</v>
      </c>
      <c r="F8" s="172">
        <v>1.3302912534931395</v>
      </c>
      <c r="G8" s="172">
        <v>1.3363373973398718</v>
      </c>
      <c r="H8" s="175"/>
    </row>
    <row r="9" spans="1:8" s="174" customFormat="1">
      <c r="A9" s="123" t="s">
        <v>489</v>
      </c>
      <c r="B9" s="125">
        <v>3.9984073903904727</v>
      </c>
      <c r="C9" s="125">
        <v>2.6010227772101682</v>
      </c>
      <c r="D9" s="125">
        <v>1.6843414576087765</v>
      </c>
      <c r="E9" s="125">
        <v>2.1071226982010942</v>
      </c>
      <c r="F9" s="125">
        <v>1.8681930034254894</v>
      </c>
      <c r="G9" s="125">
        <v>1.7037926883060412</v>
      </c>
      <c r="H9" s="175"/>
    </row>
    <row r="10" spans="1:8">
      <c r="A10" s="171" t="s">
        <v>490</v>
      </c>
      <c r="B10" s="172">
        <v>3.1621464969103341</v>
      </c>
      <c r="C10" s="172">
        <v>2.4124593236568348</v>
      </c>
      <c r="D10" s="172">
        <v>2.5434251577891587</v>
      </c>
      <c r="E10" s="172">
        <v>2.5119765262475724</v>
      </c>
      <c r="F10" s="172">
        <v>2.5860925911542099</v>
      </c>
      <c r="G10" s="172">
        <v>2.3809429119833192</v>
      </c>
      <c r="H10" s="67"/>
    </row>
    <row r="11" spans="1:8">
      <c r="A11" s="170" t="s">
        <v>577</v>
      </c>
      <c r="B11" s="125">
        <v>4.4966142880284998</v>
      </c>
      <c r="C11" s="125">
        <v>3.4</v>
      </c>
      <c r="D11" s="125">
        <v>2.00000000000002</v>
      </c>
      <c r="E11" s="125">
        <v>2</v>
      </c>
      <c r="F11" s="125">
        <v>2</v>
      </c>
      <c r="G11" s="125">
        <v>2</v>
      </c>
      <c r="H11" s="67"/>
    </row>
    <row r="12" spans="1:8">
      <c r="A12" s="171" t="s">
        <v>492</v>
      </c>
      <c r="B12" s="172">
        <v>51.417338859508675</v>
      </c>
      <c r="C12" s="172">
        <v>-13.105406521902863</v>
      </c>
      <c r="D12" s="172">
        <v>6.0217492592086641</v>
      </c>
      <c r="E12" s="172">
        <v>-0.72759239073276749</v>
      </c>
      <c r="F12" s="172">
        <v>1.2671665529189635</v>
      </c>
      <c r="G12" s="172">
        <v>1.6395182270603659</v>
      </c>
      <c r="H12" s="67"/>
    </row>
    <row r="13" spans="1:8">
      <c r="A13" s="170" t="s">
        <v>493</v>
      </c>
      <c r="B13" s="125">
        <v>3.0497369671768304</v>
      </c>
      <c r="C13" s="125">
        <v>1.5778461632792284</v>
      </c>
      <c r="D13" s="125">
        <v>1.6311506767070494</v>
      </c>
      <c r="E13" s="125">
        <v>2.0855006559061806</v>
      </c>
      <c r="F13" s="125">
        <v>3.5865382871205664</v>
      </c>
      <c r="G13" s="125">
        <v>4.3914292463128612</v>
      </c>
      <c r="H13" s="67"/>
    </row>
    <row r="14" spans="1:8">
      <c r="A14" s="171" t="s">
        <v>494</v>
      </c>
      <c r="B14" s="172">
        <v>8.8922058519439453</v>
      </c>
      <c r="C14" s="172">
        <v>4.3924529227977072</v>
      </c>
      <c r="D14" s="172">
        <v>2.3528820434671083</v>
      </c>
      <c r="E14" s="172">
        <v>3.8321330085596461</v>
      </c>
      <c r="F14" s="172">
        <v>3.6236060416286131</v>
      </c>
      <c r="G14" s="172">
        <v>3.6170674251320145</v>
      </c>
      <c r="H14" s="67"/>
    </row>
    <row r="15" spans="1:8">
      <c r="A15" s="170" t="s">
        <v>495</v>
      </c>
      <c r="B15" s="125">
        <v>20.767065971203678</v>
      </c>
      <c r="C15" s="125">
        <v>-1.4304124947093988</v>
      </c>
      <c r="D15" s="125">
        <v>2.9363141495846623</v>
      </c>
      <c r="E15" s="125">
        <v>2.4659089612006913</v>
      </c>
      <c r="F15" s="125">
        <v>2.9138970634293049</v>
      </c>
      <c r="G15" s="125">
        <v>3.1219493211372518</v>
      </c>
      <c r="H15" s="67"/>
    </row>
    <row r="16" spans="1:8">
      <c r="A16" s="171" t="s">
        <v>496</v>
      </c>
      <c r="B16" s="172">
        <v>9.1975987183444907</v>
      </c>
      <c r="C16" s="172">
        <v>3.822446136966029</v>
      </c>
      <c r="D16" s="172">
        <v>1.6984934712618083</v>
      </c>
      <c r="E16" s="172">
        <v>3.5842316511318639</v>
      </c>
      <c r="F16" s="172">
        <v>3.5698808805513682</v>
      </c>
      <c r="G16" s="172">
        <v>3.78044620728617</v>
      </c>
    </row>
    <row r="17" spans="1:8">
      <c r="A17" s="176" t="s">
        <v>497</v>
      </c>
      <c r="B17" s="125"/>
      <c r="C17" s="125"/>
      <c r="D17" s="125"/>
      <c r="E17" s="125"/>
      <c r="F17" s="125"/>
      <c r="G17" s="125"/>
    </row>
    <row r="18" spans="1:8">
      <c r="A18" s="171" t="s">
        <v>498</v>
      </c>
      <c r="B18" s="172" t="s">
        <v>361</v>
      </c>
      <c r="C18" s="172" t="s">
        <v>361</v>
      </c>
      <c r="D18" s="172" t="s">
        <v>361</v>
      </c>
      <c r="E18" s="172" t="s">
        <v>361</v>
      </c>
      <c r="F18" s="172" t="s">
        <v>361</v>
      </c>
      <c r="G18" s="172" t="s">
        <v>361</v>
      </c>
      <c r="H18" s="67"/>
    </row>
    <row r="19" spans="1:8">
      <c r="A19" s="170" t="s">
        <v>499</v>
      </c>
      <c r="B19" s="125" t="s">
        <v>361</v>
      </c>
      <c r="C19" s="125" t="s">
        <v>361</v>
      </c>
      <c r="D19" s="125" t="s">
        <v>361</v>
      </c>
      <c r="E19" s="125" t="s">
        <v>361</v>
      </c>
      <c r="F19" s="125" t="s">
        <v>361</v>
      </c>
      <c r="G19" s="125" t="s">
        <v>361</v>
      </c>
      <c r="H19" s="67"/>
    </row>
    <row r="20" spans="1:8">
      <c r="A20" s="168" t="s">
        <v>500</v>
      </c>
      <c r="B20" s="172"/>
      <c r="C20" s="172"/>
      <c r="D20" s="172"/>
      <c r="E20" s="172"/>
      <c r="F20" s="172"/>
      <c r="G20" s="172"/>
      <c r="H20" s="67"/>
    </row>
    <row r="21" spans="1:8">
      <c r="A21" s="170" t="s">
        <v>502</v>
      </c>
      <c r="B21" s="125">
        <v>1.8310861757184327</v>
      </c>
      <c r="C21" s="125">
        <v>1.3968462268159509</v>
      </c>
      <c r="D21" s="125">
        <v>1.3529403145071006</v>
      </c>
      <c r="E21" s="125">
        <v>1.8131088742647572</v>
      </c>
      <c r="F21" s="125">
        <v>1.4755011117688399</v>
      </c>
      <c r="G21" s="125">
        <v>1.8086134109283503</v>
      </c>
      <c r="H21" s="67"/>
    </row>
    <row r="22" spans="1:8">
      <c r="A22" s="171" t="s">
        <v>503</v>
      </c>
      <c r="B22" s="172">
        <v>2.410368860317269</v>
      </c>
      <c r="C22" s="172">
        <v>1.5120449536688341</v>
      </c>
      <c r="D22" s="172">
        <v>1.7822917882761802</v>
      </c>
      <c r="E22" s="172">
        <v>1.8641368075122067</v>
      </c>
      <c r="F22" s="172">
        <v>1.947029801524236</v>
      </c>
      <c r="G22" s="172">
        <v>1.978164749530964</v>
      </c>
      <c r="H22" s="67"/>
    </row>
    <row r="23" spans="1:8">
      <c r="A23" s="170" t="s">
        <v>504</v>
      </c>
      <c r="B23" s="125">
        <v>5.3130661392524683</v>
      </c>
      <c r="C23" s="125">
        <v>5.3016449777750596</v>
      </c>
      <c r="D23" s="125">
        <v>4.9582847197049329</v>
      </c>
      <c r="E23" s="125">
        <v>4.9365734524720732</v>
      </c>
      <c r="F23" s="125">
        <v>4.5504309767840692</v>
      </c>
      <c r="G23" s="125">
        <v>4.4583184864785315</v>
      </c>
      <c r="H23" s="67"/>
    </row>
    <row r="24" spans="1:8">
      <c r="A24" s="168" t="s">
        <v>505</v>
      </c>
      <c r="B24" s="172"/>
      <c r="C24" s="172"/>
      <c r="D24" s="172"/>
      <c r="E24" s="172"/>
      <c r="F24" s="172"/>
      <c r="G24" s="172"/>
      <c r="H24" s="67"/>
    </row>
    <row r="25" spans="1:8">
      <c r="A25" s="170" t="s">
        <v>506</v>
      </c>
      <c r="B25" s="125">
        <v>0.8</v>
      </c>
      <c r="C25" s="125">
        <v>1</v>
      </c>
      <c r="D25" s="125">
        <v>2</v>
      </c>
      <c r="E25" s="125">
        <v>2.5</v>
      </c>
      <c r="F25" s="125">
        <v>2.7</v>
      </c>
      <c r="G25" s="125">
        <v>2.9</v>
      </c>
      <c r="H25" s="67"/>
    </row>
    <row r="26" spans="1:8">
      <c r="A26" s="171" t="s">
        <v>507</v>
      </c>
      <c r="B26" s="172">
        <v>1.9085337343312636</v>
      </c>
      <c r="C26" s="172">
        <v>1.6978437704902705</v>
      </c>
      <c r="D26" s="172">
        <v>2.6080943541548107</v>
      </c>
      <c r="E26" s="172">
        <v>3.0397703064347859</v>
      </c>
      <c r="F26" s="172">
        <v>3.1307317279644531</v>
      </c>
      <c r="G26" s="172">
        <v>3.2558419702747088</v>
      </c>
      <c r="H26" s="67"/>
    </row>
    <row r="27" spans="1:8">
      <c r="A27" s="170" t="s">
        <v>508</v>
      </c>
      <c r="B27" s="125">
        <v>1.6897662066664321</v>
      </c>
      <c r="C27" s="125">
        <v>1.338363530097042</v>
      </c>
      <c r="D27" s="125">
        <v>1.6109295370341448</v>
      </c>
      <c r="E27" s="125">
        <v>1.8866620796395672</v>
      </c>
      <c r="F27" s="125">
        <v>2.106924722857717</v>
      </c>
      <c r="G27" s="125">
        <v>2.2997998627472427</v>
      </c>
      <c r="H27" s="67"/>
    </row>
    <row r="28" spans="1:8">
      <c r="A28" s="168" t="s">
        <v>240</v>
      </c>
      <c r="B28" s="172"/>
      <c r="C28" s="172"/>
      <c r="D28" s="172"/>
      <c r="E28" s="172"/>
      <c r="F28" s="172"/>
      <c r="G28" s="172"/>
      <c r="H28" s="67"/>
    </row>
    <row r="29" spans="1:8">
      <c r="A29" s="170" t="s">
        <v>578</v>
      </c>
      <c r="B29" s="125">
        <v>9.8086824646794302</v>
      </c>
      <c r="C29" s="125">
        <v>1.3407001823364073</v>
      </c>
      <c r="D29" s="125">
        <v>3.6479493194076618</v>
      </c>
      <c r="E29" s="125">
        <v>3.4300401547316284</v>
      </c>
      <c r="F29" s="125">
        <v>3.725695552163133</v>
      </c>
      <c r="G29" s="125">
        <v>3.5176453192450108</v>
      </c>
      <c r="H29" s="67"/>
    </row>
    <row r="30" spans="1:8">
      <c r="A30" s="171" t="s">
        <v>510</v>
      </c>
      <c r="B30" s="172">
        <v>7.050415426411405</v>
      </c>
      <c r="C30" s="172">
        <v>5.2427194258983123</v>
      </c>
      <c r="D30" s="172">
        <v>4.4908073478554522</v>
      </c>
      <c r="E30" s="172">
        <v>5.2330593647125223</v>
      </c>
      <c r="F30" s="172">
        <v>5.3727986353420798</v>
      </c>
      <c r="G30" s="172">
        <v>5.4098468559301782</v>
      </c>
      <c r="H30" s="67"/>
    </row>
    <row r="31" spans="1:8">
      <c r="A31" s="170" t="s">
        <v>511</v>
      </c>
      <c r="B31" s="125">
        <v>346.884974394756</v>
      </c>
      <c r="C31" s="125">
        <v>365.0711803328723</v>
      </c>
      <c r="D31" s="125">
        <v>381.46582372416356</v>
      </c>
      <c r="E31" s="125">
        <v>401.4281567357387</v>
      </c>
      <c r="F31" s="125">
        <v>422.99608326271533</v>
      </c>
      <c r="G31" s="125">
        <v>445.87952357381113</v>
      </c>
      <c r="H31" s="67"/>
    </row>
    <row r="32" spans="1:8" ht="15.75" thickBot="1">
      <c r="A32" s="370" t="s">
        <v>579</v>
      </c>
      <c r="B32" s="371">
        <v>8.1079177823914712</v>
      </c>
      <c r="C32" s="371">
        <v>6.7440532383672505</v>
      </c>
      <c r="D32" s="371">
        <v>5.8120799327995485</v>
      </c>
      <c r="E32" s="371">
        <v>4.8139754284013136</v>
      </c>
      <c r="F32" s="371">
        <v>3.5314579767008323</v>
      </c>
      <c r="G32" s="371">
        <v>1.8762747476732973</v>
      </c>
      <c r="H32" s="67"/>
    </row>
    <row r="33" spans="1:7">
      <c r="A33" s="3" t="s">
        <v>113</v>
      </c>
      <c r="B33" s="369"/>
      <c r="C33" s="369"/>
      <c r="D33" s="369"/>
      <c r="E33" s="369"/>
      <c r="F33" s="369"/>
      <c r="G33" s="369"/>
    </row>
    <row r="34" spans="1:7">
      <c r="A34" s="177" t="s">
        <v>1260</v>
      </c>
      <c r="B34" s="369"/>
      <c r="C34" s="369"/>
      <c r="D34" s="369"/>
      <c r="E34" s="369"/>
      <c r="F34" s="369"/>
      <c r="G34" s="369"/>
    </row>
    <row r="35" spans="1:7">
      <c r="A35" s="215" t="s">
        <v>580</v>
      </c>
      <c r="B35" s="369"/>
      <c r="C35" s="369"/>
      <c r="D35" s="369"/>
      <c r="E35" s="369"/>
      <c r="F35" s="369"/>
      <c r="G35" s="369"/>
    </row>
    <row r="36" spans="1:7">
      <c r="A36" s="215" t="s">
        <v>581</v>
      </c>
      <c r="B36" s="369"/>
      <c r="C36" s="369"/>
      <c r="D36" s="369"/>
      <c r="E36" s="369"/>
      <c r="F36" s="369"/>
      <c r="G36" s="369"/>
    </row>
    <row r="37" spans="1:7">
      <c r="A37" s="215"/>
      <c r="B37" s="369"/>
      <c r="C37" s="369"/>
      <c r="D37" s="369"/>
      <c r="E37" s="369"/>
      <c r="F37" s="369"/>
      <c r="G37" s="369"/>
    </row>
    <row r="38" spans="1:7">
      <c r="A38" s="178"/>
      <c r="B38" s="369"/>
      <c r="C38" s="369"/>
      <c r="D38" s="369"/>
      <c r="E38" s="369"/>
      <c r="F38" s="369"/>
      <c r="G38" s="369"/>
    </row>
    <row r="39" spans="1:7">
      <c r="A39" s="178"/>
      <c r="B39" s="369"/>
      <c r="C39" s="369"/>
      <c r="D39" s="369"/>
      <c r="E39" s="369"/>
      <c r="F39" s="369"/>
      <c r="G39" s="369"/>
    </row>
    <row r="40" spans="1:7">
      <c r="A40" s="178"/>
      <c r="B40" s="369"/>
      <c r="C40" s="369"/>
      <c r="D40" s="369"/>
      <c r="E40" s="369"/>
      <c r="F40" s="369"/>
      <c r="G40" s="369"/>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E7A5-E402-4C88-87B9-54818F232D00}">
  <dimension ref="A1:H40"/>
  <sheetViews>
    <sheetView showGridLines="0" zoomScaleNormal="100" workbookViewId="0"/>
  </sheetViews>
  <sheetFormatPr defaultRowHeight="15"/>
  <cols>
    <col min="1" max="1" width="31.7109375" style="179" customWidth="1"/>
  </cols>
  <sheetData>
    <row r="1" spans="1:8">
      <c r="A1" s="164" t="s">
        <v>1259</v>
      </c>
      <c r="B1" s="369"/>
      <c r="C1" s="369"/>
      <c r="D1" s="369"/>
      <c r="E1" s="369"/>
      <c r="F1" s="369"/>
      <c r="G1" s="369"/>
    </row>
    <row r="2" spans="1:8" ht="15.75" thickBot="1">
      <c r="A2" s="166" t="s">
        <v>483</v>
      </c>
      <c r="B2" s="369"/>
      <c r="C2" s="369"/>
      <c r="D2" s="369"/>
      <c r="E2" s="369"/>
      <c r="F2" s="369"/>
      <c r="G2" s="369"/>
    </row>
    <row r="3" spans="1:8" ht="15.75" thickBot="1">
      <c r="A3" s="31"/>
      <c r="B3" s="31">
        <v>2019</v>
      </c>
      <c r="C3" s="31">
        <v>2020</v>
      </c>
      <c r="D3" s="31">
        <v>2021</v>
      </c>
      <c r="E3" s="31">
        <v>2022</v>
      </c>
      <c r="F3" s="31">
        <v>2023</v>
      </c>
      <c r="G3" s="31">
        <v>2024</v>
      </c>
    </row>
    <row r="4" spans="1:8">
      <c r="A4" s="168" t="s">
        <v>485</v>
      </c>
      <c r="B4" s="169"/>
      <c r="C4" s="169"/>
      <c r="D4" s="169"/>
      <c r="E4" s="169"/>
      <c r="F4" s="169"/>
      <c r="G4" s="169"/>
    </row>
    <row r="5" spans="1:8">
      <c r="A5" s="170" t="s">
        <v>486</v>
      </c>
      <c r="B5" s="125">
        <v>2.9506693048858557</v>
      </c>
      <c r="C5" s="125">
        <v>0.36394659574885413</v>
      </c>
      <c r="D5" s="125">
        <v>1.3230298303324783</v>
      </c>
      <c r="E5" s="125">
        <v>2.6390724383495545</v>
      </c>
      <c r="F5" s="125">
        <v>2.971461165571343</v>
      </c>
      <c r="G5" s="125">
        <v>2.681528112160847</v>
      </c>
      <c r="H5" s="67"/>
    </row>
    <row r="6" spans="1:8">
      <c r="A6" s="171" t="s">
        <v>83</v>
      </c>
      <c r="B6" s="172">
        <v>4.837136304186429</v>
      </c>
      <c r="C6" s="172">
        <v>1.8846154567109474</v>
      </c>
      <c r="D6" s="172">
        <v>1.8876722305818827</v>
      </c>
      <c r="E6" s="172">
        <v>3.5936427971789309</v>
      </c>
      <c r="F6" s="172">
        <v>3.5176276310324273</v>
      </c>
      <c r="G6" s="172">
        <v>3.0100516223442009</v>
      </c>
      <c r="H6" s="67"/>
    </row>
    <row r="7" spans="1:8">
      <c r="A7" s="123" t="s">
        <v>487</v>
      </c>
      <c r="B7" s="125"/>
      <c r="C7" s="125"/>
      <c r="D7" s="125"/>
      <c r="E7" s="125"/>
      <c r="F7" s="125"/>
      <c r="G7" s="125"/>
      <c r="H7" s="67"/>
    </row>
    <row r="8" spans="1:8" s="174" customFormat="1">
      <c r="A8" s="173" t="s">
        <v>488</v>
      </c>
      <c r="B8" s="172">
        <v>1.0456353350944161</v>
      </c>
      <c r="C8" s="172">
        <v>0.18694919765579129</v>
      </c>
      <c r="D8" s="172">
        <v>0.66946010376683807</v>
      </c>
      <c r="E8" s="172">
        <v>1.3279841844309372</v>
      </c>
      <c r="F8" s="172">
        <v>1.4814645516083373</v>
      </c>
      <c r="G8" s="172">
        <v>1.3298606163850468</v>
      </c>
      <c r="H8" s="175"/>
    </row>
    <row r="9" spans="1:8" s="174" customFormat="1">
      <c r="A9" s="123" t="s">
        <v>489</v>
      </c>
      <c r="B9" s="125">
        <v>3.791500969092013</v>
      </c>
      <c r="C9" s="125">
        <v>1.6976662590551561</v>
      </c>
      <c r="D9" s="125">
        <v>1.2182121268150445</v>
      </c>
      <c r="E9" s="125">
        <v>2.2656586127479938</v>
      </c>
      <c r="F9" s="125">
        <v>2.0361630794240901</v>
      </c>
      <c r="G9" s="125">
        <v>1.6801910059591771</v>
      </c>
      <c r="H9" s="175"/>
    </row>
    <row r="10" spans="1:8">
      <c r="A10" s="171" t="s">
        <v>490</v>
      </c>
      <c r="B10" s="172">
        <v>2.7346296118369917</v>
      </c>
      <c r="C10" s="172">
        <v>0.40000000000002256</v>
      </c>
      <c r="D10" s="172">
        <v>1.5875182289859291</v>
      </c>
      <c r="E10" s="172">
        <v>2.8061191870935698</v>
      </c>
      <c r="F10" s="172">
        <v>2.9280574612993382</v>
      </c>
      <c r="G10" s="172">
        <v>2.3752938369772103</v>
      </c>
      <c r="H10" s="67"/>
    </row>
    <row r="11" spans="1:8">
      <c r="A11" s="170" t="s">
        <v>577</v>
      </c>
      <c r="B11" s="125">
        <v>4.4966142880284998</v>
      </c>
      <c r="C11" s="125">
        <v>3.4</v>
      </c>
      <c r="D11" s="125">
        <v>2.00000000000002</v>
      </c>
      <c r="E11" s="125">
        <v>2</v>
      </c>
      <c r="F11" s="125">
        <v>2</v>
      </c>
      <c r="G11" s="125">
        <v>2</v>
      </c>
      <c r="H11" s="67"/>
    </row>
    <row r="12" spans="1:8">
      <c r="A12" s="171" t="s">
        <v>492</v>
      </c>
      <c r="B12" s="172">
        <v>51.034310616571886</v>
      </c>
      <c r="C12" s="172">
        <v>-14.417274411429748</v>
      </c>
      <c r="D12" s="172">
        <v>5.4580615898059737</v>
      </c>
      <c r="E12" s="172">
        <v>-0.58427085433422343</v>
      </c>
      <c r="F12" s="172">
        <v>1.4019416421288566</v>
      </c>
      <c r="G12" s="172">
        <v>1.5984210867968862</v>
      </c>
      <c r="H12" s="67"/>
    </row>
    <row r="13" spans="1:8">
      <c r="A13" s="170" t="s">
        <v>493</v>
      </c>
      <c r="B13" s="125">
        <v>2.1725460262771223</v>
      </c>
      <c r="C13" s="125">
        <v>-2.7372363003292266</v>
      </c>
      <c r="D13" s="125">
        <v>-0.28213052616924417</v>
      </c>
      <c r="E13" s="125">
        <v>2.7438852264143998</v>
      </c>
      <c r="F13" s="125">
        <v>4.1519809966891419</v>
      </c>
      <c r="G13" s="125">
        <v>4.4369757092064699</v>
      </c>
      <c r="H13" s="67"/>
    </row>
    <row r="14" spans="1:8">
      <c r="A14" s="171" t="s">
        <v>494</v>
      </c>
      <c r="B14" s="172">
        <v>7.9296447470311282</v>
      </c>
      <c r="C14" s="172">
        <v>-0.19958781380005064</v>
      </c>
      <c r="D14" s="172">
        <v>0.27378288784378757</v>
      </c>
      <c r="E14" s="172">
        <v>4.4862380245061839</v>
      </c>
      <c r="F14" s="172">
        <v>4.2718596476827519</v>
      </c>
      <c r="G14" s="172">
        <v>3.6165134335650384</v>
      </c>
      <c r="H14" s="67"/>
    </row>
    <row r="15" spans="1:8">
      <c r="A15" s="170" t="s">
        <v>495</v>
      </c>
      <c r="B15" s="125">
        <v>19.661731515942993</v>
      </c>
      <c r="C15" s="125">
        <v>-6.3495295339573214</v>
      </c>
      <c r="D15" s="125">
        <v>0.70938076186297661</v>
      </c>
      <c r="E15" s="125">
        <v>3.0574149877275358</v>
      </c>
      <c r="F15" s="125">
        <v>3.5533626065309187</v>
      </c>
      <c r="G15" s="125">
        <v>3.1105411718396425</v>
      </c>
      <c r="H15" s="67"/>
    </row>
    <row r="16" spans="1:8">
      <c r="A16" s="171" t="s">
        <v>496</v>
      </c>
      <c r="B16" s="172">
        <v>7.9045906452213099</v>
      </c>
      <c r="C16" s="172">
        <v>-2.4959224513303901</v>
      </c>
      <c r="D16" s="172">
        <v>-1.1722205656093054</v>
      </c>
      <c r="E16" s="172">
        <v>4.4570083635094182</v>
      </c>
      <c r="F16" s="172">
        <v>4.4362645876877549</v>
      </c>
      <c r="G16" s="172">
        <v>3.8258530683125125</v>
      </c>
    </row>
    <row r="17" spans="1:8">
      <c r="A17" s="176" t="s">
        <v>497</v>
      </c>
      <c r="B17" s="125"/>
      <c r="C17" s="125"/>
      <c r="D17" s="125"/>
      <c r="E17" s="125"/>
      <c r="F17" s="125"/>
      <c r="G17" s="125"/>
    </row>
    <row r="18" spans="1:8">
      <c r="A18" s="171" t="s">
        <v>498</v>
      </c>
      <c r="B18" s="172">
        <v>3.4519249232751958</v>
      </c>
      <c r="C18" s="172">
        <v>0.88951780477724007</v>
      </c>
      <c r="D18" s="172">
        <v>0.38440082004340681</v>
      </c>
      <c r="E18" s="172">
        <v>1.970290747600778</v>
      </c>
      <c r="F18" s="172">
        <v>2.2667865871146331</v>
      </c>
      <c r="G18" s="172">
        <v>2.0831482028203396</v>
      </c>
      <c r="H18" s="67"/>
    </row>
    <row r="19" spans="1:8">
      <c r="A19" s="170" t="s">
        <v>499</v>
      </c>
      <c r="B19" s="125">
        <v>0.43833051087685038</v>
      </c>
      <c r="C19" s="125">
        <v>0.14669302997404043</v>
      </c>
      <c r="D19" s="125">
        <v>0.75593316761807461</v>
      </c>
      <c r="E19" s="125">
        <v>0.94537840467812928</v>
      </c>
      <c r="F19" s="125">
        <v>0.92062397775799909</v>
      </c>
      <c r="G19" s="125">
        <v>0.680346050765124</v>
      </c>
      <c r="H19" s="67"/>
    </row>
    <row r="20" spans="1:8">
      <c r="A20" s="168" t="s">
        <v>500</v>
      </c>
      <c r="B20" s="172"/>
      <c r="C20" s="172"/>
      <c r="D20" s="172"/>
      <c r="E20" s="172"/>
      <c r="F20" s="172"/>
      <c r="G20" s="172"/>
      <c r="H20" s="67"/>
    </row>
    <row r="21" spans="1:8">
      <c r="A21" s="170" t="s">
        <v>502</v>
      </c>
      <c r="B21" s="125">
        <v>1.6931457877599028</v>
      </c>
      <c r="C21" s="125">
        <v>0.73276178764417121</v>
      </c>
      <c r="D21" s="125">
        <v>1.0573537688816794</v>
      </c>
      <c r="E21" s="125">
        <v>1.9116377228065642</v>
      </c>
      <c r="F21" s="125">
        <v>1.5740299603106469</v>
      </c>
      <c r="G21" s="125">
        <v>1.8086134109283503</v>
      </c>
      <c r="H21" s="67"/>
    </row>
    <row r="22" spans="1:8">
      <c r="A22" s="171" t="s">
        <v>503</v>
      </c>
      <c r="B22" s="172">
        <v>2.0195377611014345</v>
      </c>
      <c r="C22" s="172">
        <v>-0.36952762398454175</v>
      </c>
      <c r="D22" s="172">
        <v>0.94479657567081998</v>
      </c>
      <c r="E22" s="172">
        <v>2.1433018783806599</v>
      </c>
      <c r="F22" s="172">
        <v>2.2261948723926892</v>
      </c>
      <c r="G22" s="172">
        <v>1.978164749530964</v>
      </c>
      <c r="H22" s="67"/>
    </row>
    <row r="23" spans="1:8">
      <c r="A23" s="170" t="s">
        <v>504</v>
      </c>
      <c r="B23" s="125">
        <v>5.5429667858500178</v>
      </c>
      <c r="C23" s="125">
        <v>6.4084523763946919</v>
      </c>
      <c r="D23" s="125">
        <v>5.4509289624139683</v>
      </c>
      <c r="E23" s="125">
        <v>4.7723587049023948</v>
      </c>
      <c r="F23" s="125">
        <v>4.3862162292143907</v>
      </c>
      <c r="G23" s="125">
        <v>4.4583184864785315</v>
      </c>
      <c r="H23" s="67"/>
    </row>
    <row r="24" spans="1:8">
      <c r="A24" s="168" t="s">
        <v>505</v>
      </c>
      <c r="B24" s="172"/>
      <c r="C24" s="172"/>
      <c r="D24" s="172"/>
      <c r="E24" s="172"/>
      <c r="F24" s="172"/>
      <c r="G24" s="172"/>
      <c r="H24" s="67"/>
    </row>
    <row r="25" spans="1:8">
      <c r="A25" s="170" t="s">
        <v>506</v>
      </c>
      <c r="B25" s="125">
        <v>0.8</v>
      </c>
      <c r="C25" s="125">
        <v>1</v>
      </c>
      <c r="D25" s="125">
        <v>2</v>
      </c>
      <c r="E25" s="125">
        <v>2.5</v>
      </c>
      <c r="F25" s="125">
        <v>2.7</v>
      </c>
      <c r="G25" s="125">
        <v>2.9</v>
      </c>
      <c r="H25" s="67"/>
    </row>
    <row r="26" spans="1:8">
      <c r="A26" s="171" t="s">
        <v>507</v>
      </c>
      <c r="B26" s="172">
        <v>1.8980123180909247</v>
      </c>
      <c r="C26" s="172">
        <v>1.7999999999999794</v>
      </c>
      <c r="D26" s="172">
        <v>2.6105861574113653</v>
      </c>
      <c r="E26" s="172">
        <v>3.0291762479841777</v>
      </c>
      <c r="F26" s="172">
        <v>3.1088288500806804</v>
      </c>
      <c r="G26" s="172">
        <v>3.2527679831409362</v>
      </c>
      <c r="H26" s="67"/>
    </row>
    <row r="27" spans="1:8">
      <c r="A27" s="170" t="s">
        <v>508</v>
      </c>
      <c r="B27" s="125">
        <v>1.7705830045632531</v>
      </c>
      <c r="C27" s="125">
        <v>1.4620213536659765</v>
      </c>
      <c r="D27" s="125">
        <v>1.6057326569868691</v>
      </c>
      <c r="E27" s="125">
        <v>1.8699285941893518</v>
      </c>
      <c r="F27" s="125">
        <v>2.0760505114565397</v>
      </c>
      <c r="G27" s="125">
        <v>2.254342839412371</v>
      </c>
      <c r="H27" s="67"/>
    </row>
    <row r="28" spans="1:8">
      <c r="A28" s="168" t="s">
        <v>240</v>
      </c>
      <c r="B28" s="172"/>
      <c r="C28" s="172"/>
      <c r="D28" s="172"/>
      <c r="E28" s="172"/>
      <c r="F28" s="172"/>
      <c r="G28" s="172"/>
      <c r="H28" s="67"/>
    </row>
    <row r="29" spans="1:8">
      <c r="A29" s="170" t="s">
        <v>578</v>
      </c>
      <c r="B29" s="125">
        <v>9.2227497170700001</v>
      </c>
      <c r="C29" s="125">
        <v>-1.6755452358056422</v>
      </c>
      <c r="D29" s="125">
        <v>1.9875350990326002</v>
      </c>
      <c r="E29" s="125">
        <v>3.84365114722649</v>
      </c>
      <c r="F29" s="125">
        <v>4.1561528241437218</v>
      </c>
      <c r="G29" s="125">
        <v>3.2964952459308305</v>
      </c>
      <c r="H29" s="67"/>
    </row>
    <row r="30" spans="1:8">
      <c r="A30" s="171" t="s">
        <v>510</v>
      </c>
      <c r="B30" s="172">
        <v>6.6933648220591779</v>
      </c>
      <c r="C30" s="172">
        <v>3.3741902907885146</v>
      </c>
      <c r="D30" s="172">
        <v>3.5237158570320837</v>
      </c>
      <c r="E30" s="172">
        <v>5.5307699456057513</v>
      </c>
      <c r="F30" s="172">
        <v>5.666705868914157</v>
      </c>
      <c r="G30" s="172">
        <v>5.3322513449675091</v>
      </c>
      <c r="H30" s="67"/>
    </row>
    <row r="31" spans="1:8">
      <c r="A31" s="170" t="s">
        <v>511</v>
      </c>
      <c r="B31" s="125">
        <v>345.72799159132643</v>
      </c>
      <c r="C31" s="125">
        <v>357.39351191613912</v>
      </c>
      <c r="D31" s="125">
        <v>369.98704376753199</v>
      </c>
      <c r="E31" s="125">
        <v>390.45017598686189</v>
      </c>
      <c r="F31" s="125">
        <v>412.57583902469497</v>
      </c>
      <c r="G31" s="125">
        <v>434.57541975010025</v>
      </c>
      <c r="H31" s="67"/>
    </row>
    <row r="32" spans="1:8" ht="15.75" thickBot="1">
      <c r="A32" s="370" t="s">
        <v>579</v>
      </c>
      <c r="B32" s="371">
        <v>7.9692711869096602</v>
      </c>
      <c r="C32" s="371">
        <v>5.4636378000487245</v>
      </c>
      <c r="D32" s="371">
        <v>3.7586814388889076</v>
      </c>
      <c r="E32" s="371">
        <v>2.8589020544813479</v>
      </c>
      <c r="F32" s="371">
        <v>1.6988699890422263</v>
      </c>
      <c r="G32" s="371">
        <v>-0.12133251169296581</v>
      </c>
      <c r="H32" s="67"/>
    </row>
    <row r="33" spans="1:7">
      <c r="A33" s="3" t="s">
        <v>113</v>
      </c>
      <c r="B33" s="369"/>
      <c r="C33" s="369"/>
      <c r="D33" s="369"/>
      <c r="E33" s="369"/>
      <c r="F33" s="369"/>
      <c r="G33" s="369"/>
    </row>
    <row r="34" spans="1:7">
      <c r="A34" s="177" t="s">
        <v>1260</v>
      </c>
      <c r="B34" s="369"/>
      <c r="C34" s="369"/>
      <c r="D34" s="369"/>
      <c r="E34" s="369"/>
      <c r="F34" s="369"/>
      <c r="G34" s="369"/>
    </row>
    <row r="35" spans="1:7">
      <c r="A35" s="215" t="s">
        <v>580</v>
      </c>
      <c r="B35" s="369"/>
      <c r="C35" s="369"/>
      <c r="D35" s="369"/>
      <c r="E35" s="369"/>
      <c r="F35" s="369"/>
      <c r="G35" s="369"/>
    </row>
    <row r="36" spans="1:7">
      <c r="A36" s="215" t="s">
        <v>581</v>
      </c>
      <c r="B36" s="369"/>
      <c r="C36" s="369"/>
      <c r="D36" s="369"/>
      <c r="E36" s="369"/>
      <c r="F36" s="369"/>
      <c r="G36" s="369"/>
    </row>
    <row r="37" spans="1:7">
      <c r="A37" s="215"/>
      <c r="B37" s="369"/>
      <c r="C37" s="369"/>
      <c r="D37" s="369"/>
      <c r="E37" s="369"/>
      <c r="F37" s="369"/>
      <c r="G37" s="369"/>
    </row>
    <row r="38" spans="1:7">
      <c r="A38" s="178"/>
      <c r="B38" s="369"/>
      <c r="C38" s="369"/>
      <c r="D38" s="369"/>
      <c r="E38" s="369"/>
      <c r="F38" s="369"/>
      <c r="G38" s="369"/>
    </row>
    <row r="39" spans="1:7">
      <c r="A39" s="178"/>
      <c r="B39" s="369"/>
      <c r="C39" s="369"/>
      <c r="D39" s="369"/>
      <c r="E39" s="369"/>
      <c r="F39" s="369"/>
      <c r="G39" s="369"/>
    </row>
    <row r="40" spans="1:7">
      <c r="A40" s="178"/>
      <c r="B40" s="369"/>
      <c r="C40" s="369"/>
      <c r="D40" s="369"/>
      <c r="E40" s="369"/>
      <c r="F40" s="369"/>
      <c r="G40" s="36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A7687-065C-4448-976B-424CBC9129B8}">
  <dimension ref="A1:O231"/>
  <sheetViews>
    <sheetView zoomScaleNormal="100" workbookViewId="0">
      <pane xSplit="1" ySplit="4" topLeftCell="B29" activePane="bottomRight" state="frozen"/>
      <selection pane="topRight" activeCell="B1" sqref="B1"/>
      <selection pane="bottomLeft" activeCell="A13" sqref="A13"/>
      <selection pane="bottomRight" activeCell="B54" sqref="B54:B55"/>
    </sheetView>
  </sheetViews>
  <sheetFormatPr defaultColWidth="8.85546875" defaultRowHeight="15"/>
  <cols>
    <col min="1" max="1" width="8.7109375" style="248" customWidth="1"/>
    <col min="2" max="4" width="11.85546875" style="253" customWidth="1"/>
    <col min="5" max="10" width="11.85546875" style="248" customWidth="1"/>
    <col min="11" max="16384" width="8.85546875" style="248"/>
  </cols>
  <sheetData>
    <row r="1" spans="1:15">
      <c r="A1" s="57" t="s">
        <v>947</v>
      </c>
    </row>
    <row r="2" spans="1:15">
      <c r="A2" s="61" t="s">
        <v>948</v>
      </c>
    </row>
    <row r="3" spans="1:15">
      <c r="M3" s="254"/>
      <c r="N3" s="254"/>
      <c r="O3" s="254"/>
    </row>
    <row r="4" spans="1:15" s="255" customFormat="1" ht="36.75">
      <c r="B4" s="254" t="s">
        <v>503</v>
      </c>
      <c r="C4" s="254" t="s">
        <v>914</v>
      </c>
      <c r="D4" s="254" t="s">
        <v>903</v>
      </c>
      <c r="E4" s="254" t="s">
        <v>490</v>
      </c>
      <c r="F4" s="254"/>
      <c r="G4" s="254"/>
      <c r="H4" s="254"/>
      <c r="I4" s="254"/>
      <c r="M4" s="254"/>
      <c r="N4" s="254"/>
      <c r="O4" s="254"/>
    </row>
    <row r="5" spans="1:15">
      <c r="A5" s="254" t="s">
        <v>916</v>
      </c>
      <c r="B5" s="257">
        <v>-1.438529038670282</v>
      </c>
      <c r="C5" s="257">
        <v>-2.0768732749514527</v>
      </c>
      <c r="D5" s="257">
        <v>-2.1954601100311208</v>
      </c>
      <c r="E5" s="257">
        <v>-2.1682634071137556</v>
      </c>
      <c r="F5" s="257"/>
      <c r="M5" s="254"/>
      <c r="N5" s="254"/>
      <c r="O5" s="254"/>
    </row>
    <row r="6" spans="1:15">
      <c r="A6" s="254" t="s">
        <v>917</v>
      </c>
      <c r="B6" s="257">
        <v>-1.2380401640206173</v>
      </c>
      <c r="C6" s="257">
        <v>-1.6247163193728085</v>
      </c>
      <c r="D6" s="257">
        <v>-2.4150148992631841</v>
      </c>
      <c r="E6" s="257">
        <v>-2.309111599695072</v>
      </c>
      <c r="F6" s="257"/>
      <c r="M6" s="254"/>
      <c r="N6" s="254"/>
      <c r="O6" s="254"/>
    </row>
    <row r="7" spans="1:15">
      <c r="A7" s="254" t="s">
        <v>918</v>
      </c>
      <c r="B7" s="257">
        <v>-0.62141364994580783</v>
      </c>
      <c r="C7" s="257">
        <v>-0.94727528236091985</v>
      </c>
      <c r="D7" s="257">
        <v>-1.6249664108918296</v>
      </c>
      <c r="E7" s="257">
        <v>-1.1497710484975983</v>
      </c>
      <c r="F7" s="257"/>
      <c r="M7" s="254"/>
      <c r="N7" s="254"/>
      <c r="O7" s="254"/>
    </row>
    <row r="8" spans="1:15">
      <c r="A8" s="254" t="s">
        <v>919</v>
      </c>
      <c r="B8" s="257">
        <v>-0.42494605435604171</v>
      </c>
      <c r="C8" s="257">
        <v>-0.94210078044881129</v>
      </c>
      <c r="D8" s="257">
        <v>-1.4916548162562719</v>
      </c>
      <c r="E8" s="257">
        <v>-0.61266700206830649</v>
      </c>
      <c r="F8" s="257"/>
      <c r="M8" s="254"/>
      <c r="N8" s="254"/>
      <c r="O8" s="254"/>
    </row>
    <row r="9" spans="1:15">
      <c r="A9" s="254" t="s">
        <v>920</v>
      </c>
      <c r="B9" s="257">
        <v>0.18443085169903384</v>
      </c>
      <c r="C9" s="257">
        <v>-0.8264462809917319</v>
      </c>
      <c r="D9" s="257">
        <v>-0.87919711056318306</v>
      </c>
      <c r="E9" s="257">
        <v>7.8792449432114608E-3</v>
      </c>
      <c r="F9" s="257"/>
      <c r="M9" s="254"/>
      <c r="N9" s="254"/>
      <c r="O9" s="254"/>
    </row>
    <row r="10" spans="1:15">
      <c r="A10" s="254" t="s">
        <v>921</v>
      </c>
      <c r="B10" s="257">
        <v>1.121816197801607</v>
      </c>
      <c r="C10" s="257">
        <v>0.17127178035268287</v>
      </c>
      <c r="D10" s="257">
        <v>5.0133689839569229E-2</v>
      </c>
      <c r="E10" s="257">
        <v>0.37095260175749445</v>
      </c>
      <c r="F10" s="257"/>
      <c r="M10" s="254"/>
      <c r="N10" s="254"/>
      <c r="O10" s="254"/>
    </row>
    <row r="11" spans="1:15">
      <c r="A11" s="254" t="s">
        <v>922</v>
      </c>
      <c r="B11" s="257">
        <v>2.0927571709861184</v>
      </c>
      <c r="C11" s="257">
        <v>1.5501024644002115</v>
      </c>
      <c r="D11" s="257">
        <v>0.93023255813953654</v>
      </c>
      <c r="E11" s="257">
        <v>-1.0143702451387071E-2</v>
      </c>
      <c r="F11" s="257"/>
      <c r="M11" s="254"/>
      <c r="N11" s="254"/>
      <c r="O11" s="254"/>
    </row>
    <row r="12" spans="1:15">
      <c r="A12" s="254" t="s">
        <v>923</v>
      </c>
      <c r="B12" s="257">
        <v>3.0484724401074459</v>
      </c>
      <c r="C12" s="257">
        <v>2.9268806260857474</v>
      </c>
      <c r="D12" s="257">
        <v>2.4594087389926926</v>
      </c>
      <c r="E12" s="257">
        <v>-0.12823829825528321</v>
      </c>
      <c r="F12" s="257"/>
      <c r="M12" s="254"/>
      <c r="N12" s="254"/>
      <c r="O12" s="254"/>
    </row>
    <row r="13" spans="1:15">
      <c r="A13" s="254" t="s">
        <v>924</v>
      </c>
      <c r="B13" s="257">
        <v>3.4328397743225594</v>
      </c>
      <c r="C13" s="257">
        <v>4.0403508771929921</v>
      </c>
      <c r="D13" s="257">
        <v>4.0842873987296144</v>
      </c>
      <c r="E13" s="257">
        <v>0.27800288132540629</v>
      </c>
      <c r="F13" s="257"/>
      <c r="M13" s="254"/>
      <c r="N13" s="254"/>
      <c r="O13" s="254"/>
    </row>
    <row r="14" spans="1:15">
      <c r="A14" s="254" t="s">
        <v>925</v>
      </c>
      <c r="B14" s="257">
        <v>3.3544328784429212</v>
      </c>
      <c r="C14" s="257">
        <v>4.3477502311705081</v>
      </c>
      <c r="D14" s="257">
        <v>5.2196425588775668</v>
      </c>
      <c r="E14" s="257">
        <v>0.99381401480580678</v>
      </c>
      <c r="F14" s="257"/>
      <c r="M14" s="254"/>
      <c r="N14" s="254"/>
      <c r="O14" s="254"/>
    </row>
    <row r="15" spans="1:15">
      <c r="A15" s="254" t="s">
        <v>926</v>
      </c>
      <c r="B15" s="257">
        <v>2.9607620834799349</v>
      </c>
      <c r="C15" s="257">
        <v>3.9170030011383545</v>
      </c>
      <c r="D15" s="257">
        <v>5.2187248629915501</v>
      </c>
      <c r="E15" s="257">
        <v>1.632174579557244</v>
      </c>
      <c r="F15" s="257"/>
      <c r="M15" s="254"/>
      <c r="N15" s="254"/>
      <c r="O15" s="254"/>
    </row>
    <row r="16" spans="1:15">
      <c r="A16" s="254" t="s">
        <v>927</v>
      </c>
      <c r="B16" s="257">
        <v>2.631884506715167</v>
      </c>
      <c r="C16" s="257">
        <v>3.7557324786470474</v>
      </c>
      <c r="D16" s="257">
        <v>4.438133092084783</v>
      </c>
      <c r="E16" s="257">
        <v>2.4160030636495691</v>
      </c>
      <c r="F16" s="257"/>
      <c r="M16" s="254"/>
      <c r="N16" s="254"/>
      <c r="O16" s="254"/>
    </row>
    <row r="17" spans="1:15">
      <c r="A17" s="254" t="s">
        <v>928</v>
      </c>
      <c r="B17" s="257">
        <v>2.6761248687546413</v>
      </c>
      <c r="C17" s="257">
        <v>3.7755256900999825</v>
      </c>
      <c r="D17" s="257">
        <v>4.0504589838040062</v>
      </c>
      <c r="E17" s="257">
        <v>2.9350693080419745</v>
      </c>
      <c r="F17" s="257"/>
      <c r="M17" s="254"/>
      <c r="N17" s="254"/>
      <c r="O17" s="254"/>
    </row>
    <row r="18" spans="1:15">
      <c r="A18" s="254" t="s">
        <v>929</v>
      </c>
      <c r="B18" s="257">
        <v>3.111869413532304</v>
      </c>
      <c r="C18" s="257">
        <v>4.0963734555000002</v>
      </c>
      <c r="D18" s="257">
        <v>3.592637222290378</v>
      </c>
      <c r="E18" s="257">
        <v>2.9744173332887129</v>
      </c>
      <c r="F18" s="257"/>
      <c r="M18" s="254"/>
      <c r="N18" s="254"/>
      <c r="O18" s="254"/>
    </row>
    <row r="19" spans="1:15">
      <c r="A19" s="254" t="s">
        <v>930</v>
      </c>
      <c r="B19" s="257">
        <v>3.3958156665696322</v>
      </c>
      <c r="C19" s="257">
        <v>4.5577519958837485</v>
      </c>
      <c r="D19" s="257">
        <v>3.4694883647821086</v>
      </c>
      <c r="E19" s="257">
        <v>3.2784703429306461</v>
      </c>
      <c r="F19" s="257"/>
      <c r="M19" s="254"/>
      <c r="N19" s="254"/>
      <c r="O19" s="254"/>
    </row>
    <row r="20" spans="1:15">
      <c r="A20" s="254" t="s">
        <v>931</v>
      </c>
      <c r="B20" s="257">
        <v>3.448102475141738</v>
      </c>
      <c r="C20" s="257">
        <v>4.4084784751889714</v>
      </c>
      <c r="D20" s="257">
        <v>3.8604363848081675</v>
      </c>
      <c r="E20" s="257">
        <v>3.1530441668133022</v>
      </c>
      <c r="F20" s="257"/>
      <c r="M20" s="254"/>
      <c r="N20" s="254"/>
      <c r="O20" s="254"/>
    </row>
    <row r="21" spans="1:15">
      <c r="A21" s="254" t="s">
        <v>932</v>
      </c>
      <c r="B21" s="257">
        <v>3.4543822018256947</v>
      </c>
      <c r="C21" s="257">
        <v>4.0541418868415207</v>
      </c>
      <c r="D21" s="257">
        <v>4.1224730623884938</v>
      </c>
      <c r="E21" s="257">
        <v>4.0748010031621362</v>
      </c>
      <c r="F21" s="257"/>
      <c r="M21" s="254"/>
      <c r="N21" s="254"/>
      <c r="O21" s="254"/>
    </row>
    <row r="22" spans="1:15">
      <c r="A22" s="254" t="s">
        <v>933</v>
      </c>
      <c r="B22" s="257">
        <v>3.3908769850090152</v>
      </c>
      <c r="C22" s="257">
        <v>3.8066785524984539</v>
      </c>
      <c r="D22" s="257">
        <v>4.5044856792600001</v>
      </c>
      <c r="E22" s="257">
        <v>4.5310248437110658</v>
      </c>
      <c r="F22" s="257"/>
      <c r="M22" s="254"/>
      <c r="N22" s="254"/>
      <c r="O22" s="254"/>
    </row>
    <row r="23" spans="1:15">
      <c r="A23" s="254" t="s">
        <v>934</v>
      </c>
      <c r="B23" s="257">
        <v>3.4483180727611114</v>
      </c>
      <c r="C23" s="257">
        <v>3.5304389237241054</v>
      </c>
      <c r="D23" s="257">
        <v>5.1464241570512286</v>
      </c>
      <c r="E23" s="257">
        <v>4.6681701030927769</v>
      </c>
      <c r="F23" s="257"/>
      <c r="M23" s="254"/>
      <c r="N23" s="254"/>
      <c r="O23" s="254"/>
    </row>
    <row r="24" spans="1:15">
      <c r="A24" s="254" t="s">
        <v>935</v>
      </c>
      <c r="B24" s="257">
        <v>3.6406056334605097</v>
      </c>
      <c r="C24" s="257">
        <v>3.9311961978502694</v>
      </c>
      <c r="D24" s="257">
        <v>5.5880663950340477</v>
      </c>
      <c r="E24" s="257">
        <v>5.2007036622421197</v>
      </c>
      <c r="F24" s="257"/>
      <c r="M24" s="254"/>
      <c r="N24" s="254"/>
      <c r="O24" s="254"/>
    </row>
    <row r="25" spans="1:15">
      <c r="A25" s="254" t="s">
        <v>936</v>
      </c>
      <c r="B25" s="257">
        <v>3.746474119433941</v>
      </c>
      <c r="C25" s="257">
        <v>4.5301934818932494</v>
      </c>
      <c r="D25" s="257">
        <v>4.9084224373461041</v>
      </c>
      <c r="E25" s="257">
        <v>3.9016417488239483</v>
      </c>
      <c r="F25" s="257"/>
      <c r="M25" s="254"/>
      <c r="N25" s="254"/>
      <c r="O25" s="254"/>
    </row>
    <row r="26" spans="1:15">
      <c r="A26" s="254" t="s">
        <v>937</v>
      </c>
      <c r="B26" s="257">
        <v>3.43970953563921</v>
      </c>
      <c r="C26" s="257">
        <v>4.935864704699128</v>
      </c>
      <c r="D26" s="257">
        <v>4.4436298197087325</v>
      </c>
      <c r="E26" s="257">
        <v>3.4256159371469437</v>
      </c>
      <c r="F26" s="257"/>
      <c r="M26" s="254"/>
      <c r="N26" s="254"/>
      <c r="O26" s="254"/>
    </row>
    <row r="27" spans="1:15">
      <c r="A27" s="254" t="s">
        <v>938</v>
      </c>
      <c r="B27" s="257">
        <v>3.0576624974854525</v>
      </c>
      <c r="C27" s="257">
        <v>5.5413299805271379</v>
      </c>
      <c r="D27" s="257">
        <v>3.6920773352947265</v>
      </c>
      <c r="E27" s="257">
        <v>3.4442426667487496</v>
      </c>
      <c r="F27" s="257"/>
      <c r="M27" s="254"/>
      <c r="N27" s="254"/>
      <c r="O27" s="254"/>
    </row>
    <row r="28" spans="1:15">
      <c r="A28" s="254" t="s">
        <v>939</v>
      </c>
      <c r="B28" s="257">
        <v>2.9030366983233762</v>
      </c>
      <c r="C28" s="257">
        <v>5.3769627958389208</v>
      </c>
      <c r="D28" s="257">
        <v>3.3395921010035607</v>
      </c>
      <c r="E28" s="257">
        <v>2.9957536509480889</v>
      </c>
      <c r="F28" s="257"/>
      <c r="M28" s="254"/>
      <c r="N28" s="254"/>
      <c r="O28" s="254"/>
    </row>
    <row r="29" spans="1:15">
      <c r="A29" s="254" t="s">
        <v>940</v>
      </c>
      <c r="B29" s="257">
        <v>2.6990913949759516</v>
      </c>
      <c r="C29" s="257">
        <v>5.0434730646269799</v>
      </c>
      <c r="D29" s="257">
        <v>3.894901325308183</v>
      </c>
      <c r="E29" s="257">
        <v>3.2590172530275936</v>
      </c>
      <c r="F29" s="257"/>
      <c r="M29" s="254"/>
      <c r="N29" s="254"/>
      <c r="O29" s="254"/>
    </row>
    <row r="30" spans="1:15">
      <c r="A30" s="254" t="s">
        <v>941</v>
      </c>
      <c r="B30" s="257">
        <v>2.9119711804914203</v>
      </c>
      <c r="C30" s="257">
        <v>4.7538300476267779</v>
      </c>
      <c r="D30" s="257">
        <v>4.6540567446490684</v>
      </c>
      <c r="E30" s="257">
        <v>3.7160266174937959</v>
      </c>
      <c r="F30" s="257"/>
      <c r="M30" s="254"/>
      <c r="N30" s="254"/>
      <c r="O30" s="254"/>
    </row>
    <row r="31" spans="1:15">
      <c r="A31" s="254" t="s">
        <v>942</v>
      </c>
      <c r="B31" s="257">
        <v>3.104727130768282</v>
      </c>
      <c r="C31" s="257">
        <v>3.8528031612743803</v>
      </c>
      <c r="D31" s="257">
        <v>5.4922922973640596</v>
      </c>
      <c r="E31" s="257">
        <v>3.5041260017456182</v>
      </c>
      <c r="F31" s="257"/>
      <c r="M31" s="254"/>
      <c r="N31" s="254"/>
      <c r="O31" s="254"/>
    </row>
    <row r="32" spans="1:15">
      <c r="A32" s="254" t="s">
        <v>943</v>
      </c>
      <c r="B32" s="257">
        <v>2.8895016293325426</v>
      </c>
      <c r="C32" s="257">
        <v>3.4127485917921661</v>
      </c>
      <c r="D32" s="257">
        <v>5.3349456167610612</v>
      </c>
      <c r="E32" s="257">
        <v>3.4409469737968408</v>
      </c>
      <c r="F32" s="257"/>
      <c r="M32" s="254"/>
      <c r="N32" s="254"/>
      <c r="O32" s="254"/>
    </row>
    <row r="33" spans="1:15">
      <c r="A33" s="254" t="s">
        <v>944</v>
      </c>
      <c r="B33" s="257">
        <v>3.0829628121146158</v>
      </c>
      <c r="C33" s="257">
        <v>3.241175299371406</v>
      </c>
      <c r="D33" s="257">
        <v>4.9199098831451664</v>
      </c>
      <c r="E33" s="257">
        <v>3.2918957452418454</v>
      </c>
      <c r="F33" s="257"/>
      <c r="M33" s="254"/>
      <c r="N33" s="254"/>
      <c r="O33" s="254"/>
    </row>
    <row r="34" spans="1:15">
      <c r="A34" s="254" t="s">
        <v>945</v>
      </c>
      <c r="B34" s="257">
        <v>2.7308425894760404</v>
      </c>
      <c r="C34" s="257">
        <v>2.7363709302816801</v>
      </c>
      <c r="D34" s="257"/>
      <c r="E34" s="257">
        <v>2.9644803463069707</v>
      </c>
      <c r="F34" s="257"/>
      <c r="M34" s="254"/>
      <c r="N34" s="254"/>
      <c r="O34" s="254"/>
    </row>
    <row r="35" spans="1:15">
      <c r="A35" s="254" t="s">
        <v>946</v>
      </c>
      <c r="B35" s="257">
        <v>2.5657872757441709</v>
      </c>
      <c r="C35" s="257">
        <v>2.66769252290689</v>
      </c>
      <c r="E35" s="251"/>
      <c r="M35" s="254"/>
      <c r="N35" s="254"/>
      <c r="O35" s="254"/>
    </row>
    <row r="36" spans="1:15">
      <c r="A36" s="254"/>
      <c r="B36" s="257"/>
      <c r="C36" s="257"/>
      <c r="E36" s="251"/>
      <c r="M36" s="254"/>
      <c r="N36" s="254"/>
      <c r="O36" s="254"/>
    </row>
    <row r="37" spans="1:15">
      <c r="A37" s="254"/>
      <c r="B37" s="257"/>
      <c r="C37" s="257"/>
      <c r="E37" s="251"/>
      <c r="M37" s="254"/>
      <c r="N37" s="254"/>
      <c r="O37" s="254"/>
    </row>
    <row r="38" spans="1:15">
      <c r="A38" s="254"/>
      <c r="B38" s="57" t="s">
        <v>947</v>
      </c>
      <c r="C38" s="257"/>
      <c r="E38" s="251"/>
      <c r="M38" s="254"/>
      <c r="N38" s="254"/>
      <c r="O38" s="254"/>
    </row>
    <row r="39" spans="1:15">
      <c r="A39" s="254"/>
      <c r="B39" s="61" t="s">
        <v>948</v>
      </c>
      <c r="C39" s="257"/>
      <c r="E39" s="251"/>
      <c r="M39" s="254"/>
      <c r="N39" s="254"/>
      <c r="O39" s="254"/>
    </row>
    <row r="40" spans="1:15">
      <c r="E40" s="251"/>
      <c r="M40" s="254"/>
      <c r="N40" s="254"/>
      <c r="O40" s="254"/>
    </row>
    <row r="41" spans="1:15">
      <c r="E41" s="251"/>
      <c r="M41" s="254"/>
      <c r="N41" s="254"/>
      <c r="O41" s="254"/>
    </row>
    <row r="42" spans="1:15">
      <c r="E42" s="251"/>
      <c r="M42" s="254"/>
      <c r="N42" s="254"/>
      <c r="O42" s="254"/>
    </row>
    <row r="43" spans="1:15">
      <c r="E43" s="251"/>
      <c r="M43" s="254"/>
      <c r="N43" s="254"/>
      <c r="O43" s="254"/>
    </row>
    <row r="44" spans="1:15">
      <c r="E44" s="251"/>
      <c r="M44" s="254"/>
      <c r="N44" s="254"/>
      <c r="O44" s="254"/>
    </row>
    <row r="45" spans="1:15">
      <c r="E45" s="251"/>
      <c r="M45" s="254"/>
      <c r="N45" s="254"/>
      <c r="O45" s="254"/>
    </row>
    <row r="46" spans="1:15">
      <c r="E46" s="251"/>
      <c r="M46" s="254"/>
      <c r="N46" s="254"/>
      <c r="O46" s="254"/>
    </row>
    <row r="47" spans="1:15">
      <c r="E47" s="251"/>
      <c r="M47" s="254"/>
      <c r="N47" s="254"/>
      <c r="O47" s="254"/>
    </row>
    <row r="48" spans="1:15">
      <c r="E48" s="251"/>
      <c r="M48" s="254"/>
      <c r="N48" s="254"/>
      <c r="O48" s="254"/>
    </row>
    <row r="49" spans="2:15">
      <c r="E49" s="251"/>
      <c r="M49" s="254"/>
      <c r="N49" s="254"/>
      <c r="O49" s="254"/>
    </row>
    <row r="50" spans="2:15">
      <c r="E50" s="251"/>
      <c r="M50" s="254"/>
      <c r="N50" s="254"/>
      <c r="O50" s="254"/>
    </row>
    <row r="51" spans="2:15">
      <c r="E51" s="251"/>
      <c r="M51" s="254"/>
      <c r="N51" s="254"/>
      <c r="O51" s="254"/>
    </row>
    <row r="52" spans="2:15">
      <c r="E52" s="251"/>
      <c r="M52" s="254"/>
      <c r="N52" s="254"/>
      <c r="O52" s="254"/>
    </row>
    <row r="53" spans="2:15">
      <c r="E53" s="251"/>
      <c r="M53" s="254"/>
      <c r="N53" s="254"/>
      <c r="O53" s="254"/>
    </row>
    <row r="54" spans="2:15">
      <c r="B54" s="61" t="s">
        <v>949</v>
      </c>
      <c r="E54" s="251"/>
      <c r="M54" s="254"/>
      <c r="N54" s="254"/>
      <c r="O54" s="254"/>
    </row>
    <row r="55" spans="2:15">
      <c r="B55" s="61" t="s">
        <v>950</v>
      </c>
      <c r="E55" s="251"/>
      <c r="M55" s="254"/>
      <c r="N55" s="254"/>
      <c r="O55" s="254"/>
    </row>
    <row r="56" spans="2:15">
      <c r="E56" s="251"/>
      <c r="M56" s="254"/>
      <c r="N56" s="254"/>
      <c r="O56" s="254"/>
    </row>
    <row r="57" spans="2:15">
      <c r="E57" s="251"/>
      <c r="M57" s="254"/>
      <c r="N57" s="254"/>
      <c r="O57" s="254"/>
    </row>
    <row r="58" spans="2:15">
      <c r="E58" s="251"/>
      <c r="M58" s="254"/>
      <c r="N58" s="254"/>
      <c r="O58" s="254"/>
    </row>
    <row r="59" spans="2:15">
      <c r="E59" s="251"/>
      <c r="M59" s="254"/>
      <c r="N59" s="254"/>
      <c r="O59" s="254"/>
    </row>
    <row r="60" spans="2:15">
      <c r="E60" s="251"/>
      <c r="M60" s="254"/>
      <c r="N60" s="254"/>
      <c r="O60" s="254"/>
    </row>
    <row r="61" spans="2:15">
      <c r="E61" s="251"/>
      <c r="M61" s="254"/>
      <c r="N61" s="254"/>
      <c r="O61" s="254"/>
    </row>
    <row r="62" spans="2:15">
      <c r="E62" s="251"/>
      <c r="M62" s="254"/>
      <c r="N62" s="254"/>
      <c r="O62" s="254"/>
    </row>
    <row r="63" spans="2:15">
      <c r="E63" s="251"/>
      <c r="M63" s="254"/>
      <c r="N63" s="254"/>
      <c r="O63" s="254"/>
    </row>
    <row r="64" spans="2:15">
      <c r="E64" s="251"/>
      <c r="M64" s="254"/>
      <c r="N64" s="254"/>
      <c r="O64" s="254"/>
    </row>
    <row r="65" spans="5:15">
      <c r="E65" s="251"/>
      <c r="M65" s="254"/>
      <c r="N65" s="254"/>
      <c r="O65" s="254"/>
    </row>
    <row r="66" spans="5:15">
      <c r="E66" s="251"/>
      <c r="M66" s="254"/>
      <c r="N66" s="254"/>
      <c r="O66" s="254"/>
    </row>
    <row r="67" spans="5:15">
      <c r="E67" s="251"/>
      <c r="M67" s="254"/>
      <c r="N67" s="254"/>
      <c r="O67" s="254"/>
    </row>
    <row r="68" spans="5:15">
      <c r="E68" s="251"/>
      <c r="M68" s="254"/>
      <c r="N68" s="254"/>
      <c r="O68" s="254"/>
    </row>
    <row r="69" spans="5:15">
      <c r="E69" s="251"/>
      <c r="M69" s="254"/>
      <c r="N69" s="254"/>
      <c r="O69" s="254"/>
    </row>
    <row r="70" spans="5:15">
      <c r="E70" s="251"/>
      <c r="M70" s="254"/>
      <c r="N70" s="254"/>
      <c r="O70" s="254"/>
    </row>
    <row r="71" spans="5:15">
      <c r="E71" s="251"/>
      <c r="M71" s="254"/>
      <c r="N71" s="254"/>
      <c r="O71" s="254"/>
    </row>
    <row r="72" spans="5:15">
      <c r="E72" s="251"/>
      <c r="M72" s="254"/>
      <c r="N72" s="254"/>
      <c r="O72" s="254"/>
    </row>
    <row r="73" spans="5:15">
      <c r="E73" s="251"/>
      <c r="M73" s="254"/>
      <c r="N73" s="254"/>
      <c r="O73" s="254"/>
    </row>
    <row r="74" spans="5:15">
      <c r="E74" s="251"/>
      <c r="M74" s="254"/>
      <c r="N74" s="254"/>
      <c r="O74" s="254"/>
    </row>
    <row r="75" spans="5:15">
      <c r="E75" s="251"/>
      <c r="M75" s="254"/>
      <c r="N75" s="254"/>
      <c r="O75" s="254"/>
    </row>
    <row r="76" spans="5:15">
      <c r="E76" s="251"/>
      <c r="M76" s="254"/>
      <c r="N76" s="254"/>
      <c r="O76" s="254"/>
    </row>
    <row r="77" spans="5:15">
      <c r="E77" s="251"/>
      <c r="M77" s="254"/>
      <c r="N77" s="254"/>
      <c r="O77" s="254"/>
    </row>
    <row r="78" spans="5:15">
      <c r="E78" s="251"/>
      <c r="M78" s="254"/>
      <c r="N78" s="254"/>
      <c r="O78" s="254"/>
    </row>
    <row r="79" spans="5:15">
      <c r="E79" s="251"/>
      <c r="M79" s="254"/>
      <c r="N79" s="254"/>
      <c r="O79" s="254"/>
    </row>
    <row r="80" spans="5:15">
      <c r="E80" s="251"/>
      <c r="M80" s="254"/>
      <c r="N80" s="254"/>
      <c r="O80" s="254"/>
    </row>
    <row r="81" spans="5:15">
      <c r="E81" s="251"/>
      <c r="M81" s="254"/>
      <c r="N81" s="254"/>
      <c r="O81" s="254"/>
    </row>
    <row r="82" spans="5:15">
      <c r="E82" s="251"/>
      <c r="M82" s="254"/>
      <c r="N82" s="254"/>
      <c r="O82" s="254"/>
    </row>
    <row r="83" spans="5:15">
      <c r="E83" s="251"/>
      <c r="M83" s="254"/>
      <c r="N83" s="254"/>
      <c r="O83" s="254"/>
    </row>
    <row r="84" spans="5:15">
      <c r="E84" s="251"/>
      <c r="M84" s="254"/>
      <c r="N84" s="254"/>
      <c r="O84" s="254"/>
    </row>
    <row r="85" spans="5:15">
      <c r="E85" s="251"/>
      <c r="M85" s="254"/>
      <c r="N85" s="254"/>
      <c r="O85" s="254"/>
    </row>
    <row r="86" spans="5:15">
      <c r="E86" s="251"/>
      <c r="M86" s="254"/>
      <c r="N86" s="254"/>
      <c r="O86" s="254"/>
    </row>
    <row r="87" spans="5:15">
      <c r="E87" s="251"/>
      <c r="M87" s="254"/>
      <c r="N87" s="254"/>
      <c r="O87" s="254"/>
    </row>
    <row r="88" spans="5:15">
      <c r="E88" s="251"/>
      <c r="M88" s="254"/>
      <c r="N88" s="254"/>
      <c r="O88" s="254"/>
    </row>
    <row r="89" spans="5:15">
      <c r="E89" s="251"/>
      <c r="M89" s="254"/>
      <c r="N89" s="254"/>
      <c r="O89" s="254"/>
    </row>
    <row r="90" spans="5:15">
      <c r="E90" s="251"/>
      <c r="M90" s="254"/>
      <c r="N90" s="254"/>
      <c r="O90" s="254"/>
    </row>
    <row r="91" spans="5:15">
      <c r="E91" s="251"/>
      <c r="M91" s="254"/>
      <c r="N91" s="254"/>
      <c r="O91" s="254"/>
    </row>
    <row r="92" spans="5:15">
      <c r="E92" s="251"/>
      <c r="M92" s="254"/>
      <c r="N92" s="254"/>
      <c r="O92" s="254"/>
    </row>
    <row r="93" spans="5:15">
      <c r="E93" s="251"/>
      <c r="M93" s="254"/>
      <c r="N93" s="254"/>
      <c r="O93" s="254"/>
    </row>
    <row r="94" spans="5:15">
      <c r="E94" s="251"/>
      <c r="M94" s="254"/>
      <c r="N94" s="254"/>
      <c r="O94" s="254"/>
    </row>
    <row r="95" spans="5:15">
      <c r="E95" s="251"/>
      <c r="M95" s="254"/>
      <c r="N95" s="254"/>
      <c r="O95" s="254"/>
    </row>
    <row r="96" spans="5:15">
      <c r="E96" s="251"/>
      <c r="M96" s="254"/>
      <c r="N96" s="254"/>
      <c r="O96" s="254"/>
    </row>
    <row r="97" spans="5:15">
      <c r="E97" s="251"/>
      <c r="M97" s="254"/>
      <c r="N97" s="254"/>
      <c r="O97" s="254"/>
    </row>
    <row r="98" spans="5:15">
      <c r="E98" s="251"/>
      <c r="M98" s="254"/>
      <c r="N98" s="254"/>
      <c r="O98" s="254"/>
    </row>
    <row r="99" spans="5:15">
      <c r="E99" s="251"/>
      <c r="M99" s="254"/>
      <c r="N99" s="254"/>
      <c r="O99" s="254"/>
    </row>
    <row r="100" spans="5:15">
      <c r="E100" s="251"/>
      <c r="M100" s="254"/>
      <c r="N100" s="254"/>
      <c r="O100" s="254"/>
    </row>
    <row r="101" spans="5:15">
      <c r="E101" s="251"/>
      <c r="M101" s="254"/>
      <c r="N101" s="254"/>
      <c r="O101" s="254"/>
    </row>
    <row r="102" spans="5:15">
      <c r="E102" s="251"/>
      <c r="M102" s="254"/>
      <c r="N102" s="254"/>
      <c r="O102" s="254"/>
    </row>
    <row r="103" spans="5:15">
      <c r="E103" s="251"/>
      <c r="M103" s="254"/>
      <c r="N103" s="254"/>
      <c r="O103" s="254"/>
    </row>
    <row r="104" spans="5:15">
      <c r="E104" s="251"/>
      <c r="M104" s="254"/>
      <c r="N104" s="254"/>
      <c r="O104" s="254"/>
    </row>
    <row r="105" spans="5:15">
      <c r="E105" s="251"/>
      <c r="M105" s="254"/>
      <c r="N105" s="254"/>
      <c r="O105" s="254"/>
    </row>
    <row r="106" spans="5:15">
      <c r="E106" s="251"/>
      <c r="M106" s="254"/>
      <c r="N106" s="254"/>
      <c r="O106" s="254"/>
    </row>
    <row r="107" spans="5:15">
      <c r="E107" s="251"/>
      <c r="M107" s="254"/>
      <c r="N107" s="254"/>
      <c r="O107" s="254"/>
    </row>
    <row r="108" spans="5:15">
      <c r="E108" s="251"/>
      <c r="M108" s="254"/>
      <c r="N108" s="254"/>
      <c r="O108" s="254"/>
    </row>
    <row r="109" spans="5:15">
      <c r="E109" s="251"/>
      <c r="M109" s="254"/>
      <c r="N109" s="254"/>
      <c r="O109" s="254"/>
    </row>
    <row r="110" spans="5:15">
      <c r="E110" s="251"/>
      <c r="M110" s="254"/>
      <c r="N110" s="254"/>
      <c r="O110" s="254"/>
    </row>
    <row r="111" spans="5:15">
      <c r="E111" s="251"/>
      <c r="M111" s="254"/>
      <c r="N111" s="254"/>
      <c r="O111" s="254"/>
    </row>
    <row r="112" spans="5:15">
      <c r="E112" s="251"/>
      <c r="M112" s="254"/>
      <c r="N112" s="254"/>
      <c r="O112" s="254"/>
    </row>
    <row r="113" spans="5:15">
      <c r="E113" s="251"/>
      <c r="M113" s="254"/>
      <c r="N113" s="254"/>
      <c r="O113" s="254"/>
    </row>
    <row r="114" spans="5:15">
      <c r="E114" s="251"/>
      <c r="M114" s="254"/>
      <c r="N114" s="254"/>
      <c r="O114" s="254"/>
    </row>
    <row r="115" spans="5:15">
      <c r="E115" s="251"/>
      <c r="M115" s="254"/>
      <c r="N115" s="254"/>
      <c r="O115" s="254"/>
    </row>
    <row r="116" spans="5:15">
      <c r="E116" s="251"/>
      <c r="M116" s="254"/>
      <c r="N116" s="254"/>
      <c r="O116" s="254"/>
    </row>
    <row r="117" spans="5:15">
      <c r="E117" s="251"/>
      <c r="M117" s="254"/>
      <c r="N117" s="254"/>
      <c r="O117" s="254"/>
    </row>
    <row r="118" spans="5:15">
      <c r="E118" s="251"/>
      <c r="M118" s="254"/>
      <c r="N118" s="254"/>
      <c r="O118" s="254"/>
    </row>
    <row r="119" spans="5:15">
      <c r="E119" s="251"/>
      <c r="M119" s="254"/>
      <c r="N119" s="254"/>
      <c r="O119" s="254"/>
    </row>
    <row r="120" spans="5:15">
      <c r="E120" s="251"/>
      <c r="M120" s="254"/>
      <c r="N120" s="254"/>
      <c r="O120" s="254"/>
    </row>
    <row r="121" spans="5:15">
      <c r="E121" s="251"/>
      <c r="M121" s="254"/>
      <c r="N121" s="254"/>
      <c r="O121" s="254"/>
    </row>
    <row r="122" spans="5:15">
      <c r="E122" s="251"/>
      <c r="M122" s="254"/>
      <c r="N122" s="254"/>
      <c r="O122" s="254"/>
    </row>
    <row r="123" spans="5:15">
      <c r="E123" s="251"/>
      <c r="M123" s="254"/>
      <c r="N123" s="254"/>
      <c r="O123" s="254"/>
    </row>
    <row r="124" spans="5:15">
      <c r="E124" s="251"/>
      <c r="M124" s="254"/>
      <c r="N124" s="254"/>
      <c r="O124" s="254"/>
    </row>
    <row r="125" spans="5:15">
      <c r="E125" s="251"/>
      <c r="M125" s="254"/>
      <c r="N125" s="254"/>
      <c r="O125" s="254"/>
    </row>
    <row r="126" spans="5:15">
      <c r="E126" s="251"/>
      <c r="M126" s="254"/>
      <c r="N126" s="254"/>
      <c r="O126" s="254"/>
    </row>
    <row r="127" spans="5:15">
      <c r="E127" s="251"/>
      <c r="M127" s="254"/>
      <c r="N127" s="254"/>
      <c r="O127" s="254"/>
    </row>
    <row r="128" spans="5:15">
      <c r="E128" s="251"/>
      <c r="M128" s="254"/>
      <c r="N128" s="254"/>
      <c r="O128" s="254"/>
    </row>
    <row r="129" spans="5:15">
      <c r="E129" s="251"/>
      <c r="M129" s="254"/>
      <c r="N129" s="254"/>
      <c r="O129" s="254"/>
    </row>
    <row r="130" spans="5:15">
      <c r="E130" s="251"/>
      <c r="M130" s="254"/>
      <c r="N130" s="254"/>
      <c r="O130" s="254"/>
    </row>
    <row r="131" spans="5:15">
      <c r="E131" s="251"/>
      <c r="M131" s="254"/>
      <c r="N131" s="254"/>
      <c r="O131" s="254"/>
    </row>
    <row r="132" spans="5:15">
      <c r="E132" s="251"/>
      <c r="M132" s="254"/>
      <c r="N132" s="254"/>
      <c r="O132" s="254"/>
    </row>
    <row r="133" spans="5:15">
      <c r="E133" s="251"/>
      <c r="M133" s="254"/>
      <c r="N133" s="254"/>
      <c r="O133" s="254"/>
    </row>
    <row r="134" spans="5:15">
      <c r="E134" s="251"/>
      <c r="M134" s="254"/>
      <c r="N134" s="254"/>
      <c r="O134" s="254"/>
    </row>
    <row r="135" spans="5:15">
      <c r="E135" s="251"/>
      <c r="M135" s="254"/>
      <c r="N135" s="254"/>
      <c r="O135" s="254"/>
    </row>
    <row r="136" spans="5:15">
      <c r="E136" s="251"/>
      <c r="M136" s="254"/>
      <c r="N136" s="254"/>
      <c r="O136" s="254"/>
    </row>
    <row r="137" spans="5:15">
      <c r="E137" s="251"/>
      <c r="M137" s="254"/>
      <c r="N137" s="254"/>
      <c r="O137" s="254"/>
    </row>
    <row r="138" spans="5:15">
      <c r="E138" s="251"/>
      <c r="M138" s="254"/>
      <c r="N138" s="254"/>
      <c r="O138" s="254"/>
    </row>
    <row r="139" spans="5:15">
      <c r="E139" s="251"/>
      <c r="M139" s="254"/>
      <c r="N139" s="254"/>
      <c r="O139" s="254"/>
    </row>
    <row r="140" spans="5:15">
      <c r="E140" s="251"/>
      <c r="M140" s="254"/>
      <c r="N140" s="254"/>
      <c r="O140" s="254"/>
    </row>
    <row r="141" spans="5:15">
      <c r="E141" s="251"/>
      <c r="M141" s="254"/>
      <c r="N141" s="254"/>
      <c r="O141" s="254"/>
    </row>
    <row r="142" spans="5:15">
      <c r="E142" s="251"/>
      <c r="M142" s="254"/>
      <c r="N142" s="254"/>
      <c r="O142" s="254"/>
    </row>
    <row r="143" spans="5:15">
      <c r="E143" s="251"/>
      <c r="M143" s="254"/>
      <c r="N143" s="254"/>
      <c r="O143" s="254"/>
    </row>
    <row r="144" spans="5:15">
      <c r="E144" s="251"/>
      <c r="M144" s="254"/>
      <c r="N144" s="254"/>
      <c r="O144" s="254"/>
    </row>
    <row r="145" spans="5:15">
      <c r="E145" s="251"/>
      <c r="M145" s="254"/>
      <c r="N145" s="254"/>
      <c r="O145" s="254"/>
    </row>
    <row r="146" spans="5:15">
      <c r="E146" s="251"/>
      <c r="M146" s="254"/>
      <c r="N146" s="254"/>
      <c r="O146" s="254"/>
    </row>
    <row r="147" spans="5:15">
      <c r="E147" s="251"/>
      <c r="M147" s="254"/>
      <c r="N147" s="254"/>
      <c r="O147" s="254"/>
    </row>
    <row r="148" spans="5:15">
      <c r="E148" s="251"/>
      <c r="M148" s="254"/>
      <c r="N148" s="254"/>
      <c r="O148" s="254"/>
    </row>
    <row r="149" spans="5:15">
      <c r="E149" s="251"/>
      <c r="M149" s="254"/>
      <c r="N149" s="254"/>
      <c r="O149" s="254"/>
    </row>
    <row r="150" spans="5:15">
      <c r="E150" s="251"/>
      <c r="M150" s="254"/>
      <c r="N150" s="254"/>
      <c r="O150" s="254"/>
    </row>
    <row r="151" spans="5:15">
      <c r="E151" s="251"/>
      <c r="M151" s="254"/>
      <c r="N151" s="254"/>
      <c r="O151" s="254"/>
    </row>
    <row r="152" spans="5:15">
      <c r="E152" s="251"/>
      <c r="M152" s="254"/>
      <c r="N152" s="254"/>
      <c r="O152" s="254"/>
    </row>
    <row r="153" spans="5:15">
      <c r="E153" s="251"/>
      <c r="M153" s="254"/>
      <c r="N153" s="254"/>
      <c r="O153" s="254"/>
    </row>
    <row r="154" spans="5:15">
      <c r="E154" s="251"/>
      <c r="M154" s="254"/>
      <c r="N154" s="254"/>
      <c r="O154" s="254"/>
    </row>
    <row r="155" spans="5:15">
      <c r="E155" s="251"/>
      <c r="M155" s="254"/>
      <c r="N155" s="254"/>
      <c r="O155" s="254"/>
    </row>
    <row r="156" spans="5:15">
      <c r="E156" s="251"/>
      <c r="M156" s="254"/>
      <c r="N156" s="254"/>
      <c r="O156" s="254"/>
    </row>
    <row r="157" spans="5:15">
      <c r="E157" s="251"/>
      <c r="M157" s="254"/>
      <c r="N157" s="254"/>
      <c r="O157" s="254"/>
    </row>
    <row r="158" spans="5:15">
      <c r="E158" s="251"/>
      <c r="M158" s="254"/>
      <c r="N158" s="254"/>
      <c r="O158" s="254"/>
    </row>
    <row r="159" spans="5:15">
      <c r="E159" s="251"/>
      <c r="M159" s="254"/>
      <c r="N159" s="254"/>
      <c r="O159" s="254"/>
    </row>
    <row r="160" spans="5:15">
      <c r="E160" s="251"/>
      <c r="M160" s="254"/>
      <c r="N160" s="254"/>
      <c r="O160" s="254"/>
    </row>
    <row r="161" spans="5:15">
      <c r="E161" s="251"/>
      <c r="M161" s="254"/>
      <c r="N161" s="254"/>
      <c r="O161" s="254"/>
    </row>
    <row r="162" spans="5:15">
      <c r="E162" s="251"/>
      <c r="M162" s="254"/>
      <c r="N162" s="254"/>
      <c r="O162" s="254"/>
    </row>
    <row r="163" spans="5:15">
      <c r="E163" s="251"/>
      <c r="M163" s="254"/>
      <c r="N163" s="254"/>
      <c r="O163" s="254"/>
    </row>
    <row r="164" spans="5:15">
      <c r="E164" s="251"/>
      <c r="M164" s="254"/>
      <c r="N164" s="254"/>
      <c r="O164" s="254"/>
    </row>
    <row r="165" spans="5:15">
      <c r="E165" s="251"/>
      <c r="M165" s="254"/>
      <c r="N165" s="254"/>
      <c r="O165" s="254"/>
    </row>
    <row r="166" spans="5:15">
      <c r="E166" s="251"/>
      <c r="M166" s="254"/>
      <c r="N166" s="254"/>
      <c r="O166" s="254"/>
    </row>
    <row r="167" spans="5:15">
      <c r="E167" s="251"/>
      <c r="M167" s="254"/>
      <c r="N167" s="254"/>
      <c r="O167" s="254"/>
    </row>
    <row r="168" spans="5:15">
      <c r="E168" s="251"/>
      <c r="M168" s="254"/>
      <c r="N168" s="254"/>
      <c r="O168" s="254"/>
    </row>
    <row r="169" spans="5:15">
      <c r="E169" s="251"/>
      <c r="M169" s="254"/>
      <c r="N169" s="254"/>
      <c r="O169" s="254"/>
    </row>
    <row r="170" spans="5:15">
      <c r="E170" s="251"/>
      <c r="M170" s="254"/>
      <c r="N170" s="254"/>
      <c r="O170" s="254"/>
    </row>
    <row r="171" spans="5:15">
      <c r="E171" s="251"/>
      <c r="M171" s="254"/>
      <c r="N171" s="254"/>
      <c r="O171" s="254"/>
    </row>
    <row r="172" spans="5:15">
      <c r="E172" s="251"/>
      <c r="M172" s="254"/>
      <c r="N172" s="254"/>
      <c r="O172" s="254"/>
    </row>
    <row r="173" spans="5:15">
      <c r="E173" s="251"/>
      <c r="M173" s="254"/>
      <c r="N173" s="254"/>
      <c r="O173" s="254"/>
    </row>
    <row r="174" spans="5:15">
      <c r="E174" s="251"/>
      <c r="M174" s="254"/>
      <c r="N174" s="254"/>
      <c r="O174" s="254"/>
    </row>
    <row r="175" spans="5:15">
      <c r="E175" s="251"/>
      <c r="M175" s="254"/>
      <c r="N175" s="254"/>
      <c r="O175" s="254"/>
    </row>
    <row r="176" spans="5:15">
      <c r="E176" s="251"/>
      <c r="M176" s="254"/>
      <c r="N176" s="254"/>
      <c r="O176" s="254"/>
    </row>
    <row r="177" spans="5:15">
      <c r="E177" s="251"/>
      <c r="M177" s="254"/>
      <c r="N177" s="254"/>
      <c r="O177" s="254"/>
    </row>
    <row r="178" spans="5:15">
      <c r="E178" s="251"/>
      <c r="M178" s="254"/>
      <c r="N178" s="254"/>
      <c r="O178" s="254"/>
    </row>
    <row r="179" spans="5:15">
      <c r="E179" s="251"/>
      <c r="M179" s="254"/>
      <c r="N179" s="254"/>
      <c r="O179" s="254"/>
    </row>
    <row r="180" spans="5:15">
      <c r="E180" s="251"/>
      <c r="M180" s="254"/>
      <c r="N180" s="254"/>
      <c r="O180" s="254"/>
    </row>
    <row r="181" spans="5:15">
      <c r="E181" s="251"/>
      <c r="M181" s="254"/>
      <c r="N181" s="254"/>
      <c r="O181" s="254"/>
    </row>
    <row r="182" spans="5:15">
      <c r="E182" s="251"/>
      <c r="M182" s="254"/>
      <c r="N182" s="254"/>
      <c r="O182" s="254"/>
    </row>
    <row r="183" spans="5:15">
      <c r="E183" s="251"/>
      <c r="M183" s="254"/>
      <c r="N183" s="254"/>
      <c r="O183" s="254"/>
    </row>
    <row r="184" spans="5:15">
      <c r="E184" s="251"/>
      <c r="M184" s="254"/>
      <c r="N184" s="254"/>
      <c r="O184" s="254"/>
    </row>
    <row r="185" spans="5:15">
      <c r="E185" s="251"/>
      <c r="M185" s="254"/>
      <c r="N185" s="254"/>
      <c r="O185" s="254"/>
    </row>
    <row r="186" spans="5:15">
      <c r="E186" s="251"/>
      <c r="M186" s="254"/>
      <c r="N186" s="254"/>
      <c r="O186" s="254"/>
    </row>
    <row r="187" spans="5:15">
      <c r="E187" s="251"/>
      <c r="M187" s="254"/>
      <c r="N187" s="254"/>
      <c r="O187" s="254"/>
    </row>
    <row r="188" spans="5:15">
      <c r="E188" s="251"/>
      <c r="M188" s="254"/>
      <c r="N188" s="254"/>
      <c r="O188" s="254"/>
    </row>
    <row r="189" spans="5:15">
      <c r="E189" s="251"/>
      <c r="M189" s="254"/>
      <c r="N189" s="254"/>
      <c r="O189" s="254"/>
    </row>
    <row r="190" spans="5:15">
      <c r="E190" s="251"/>
      <c r="M190" s="254"/>
      <c r="N190" s="254"/>
      <c r="O190" s="254"/>
    </row>
    <row r="191" spans="5:15">
      <c r="E191" s="251"/>
      <c r="M191" s="254"/>
      <c r="N191" s="254"/>
      <c r="O191" s="254"/>
    </row>
    <row r="192" spans="5:15">
      <c r="E192" s="251"/>
      <c r="M192" s="254"/>
      <c r="N192" s="254"/>
      <c r="O192" s="254"/>
    </row>
    <row r="193" spans="5:15">
      <c r="E193" s="251"/>
      <c r="M193" s="254"/>
      <c r="N193" s="254"/>
      <c r="O193" s="254"/>
    </row>
    <row r="194" spans="5:15">
      <c r="E194" s="251"/>
      <c r="M194" s="254"/>
      <c r="N194" s="254"/>
      <c r="O194" s="254"/>
    </row>
    <row r="195" spans="5:15">
      <c r="E195" s="251"/>
      <c r="M195" s="254"/>
      <c r="N195" s="254"/>
      <c r="O195" s="254"/>
    </row>
    <row r="196" spans="5:15">
      <c r="E196" s="251"/>
      <c r="M196" s="254"/>
      <c r="N196" s="254"/>
      <c r="O196" s="254"/>
    </row>
    <row r="197" spans="5:15">
      <c r="E197" s="251"/>
      <c r="M197" s="254"/>
      <c r="N197" s="254"/>
      <c r="O197" s="254"/>
    </row>
    <row r="198" spans="5:15">
      <c r="E198" s="251"/>
      <c r="M198" s="254"/>
      <c r="N198" s="254"/>
      <c r="O198" s="254"/>
    </row>
    <row r="199" spans="5:15">
      <c r="E199" s="251"/>
      <c r="M199" s="254"/>
      <c r="N199" s="254"/>
      <c r="O199" s="254"/>
    </row>
    <row r="200" spans="5:15">
      <c r="E200" s="251"/>
      <c r="M200" s="254"/>
      <c r="N200" s="254"/>
      <c r="O200" s="254"/>
    </row>
    <row r="201" spans="5:15">
      <c r="E201" s="251"/>
      <c r="M201" s="254"/>
      <c r="N201" s="254"/>
      <c r="O201" s="254"/>
    </row>
    <row r="202" spans="5:15">
      <c r="E202" s="251"/>
      <c r="M202" s="254"/>
      <c r="N202" s="254"/>
      <c r="O202" s="254"/>
    </row>
    <row r="203" spans="5:15">
      <c r="E203" s="251"/>
      <c r="M203" s="254"/>
      <c r="N203" s="254"/>
      <c r="O203" s="254"/>
    </row>
    <row r="204" spans="5:15">
      <c r="E204" s="251"/>
      <c r="M204" s="254"/>
      <c r="N204" s="254"/>
      <c r="O204" s="254"/>
    </row>
    <row r="205" spans="5:15">
      <c r="E205" s="251"/>
      <c r="M205" s="254"/>
      <c r="N205" s="254"/>
      <c r="O205" s="254"/>
    </row>
    <row r="206" spans="5:15">
      <c r="E206" s="251"/>
      <c r="M206" s="254"/>
      <c r="N206" s="254"/>
      <c r="O206" s="254"/>
    </row>
    <row r="207" spans="5:15">
      <c r="E207" s="251"/>
      <c r="M207" s="254"/>
      <c r="N207" s="254"/>
      <c r="O207" s="254"/>
    </row>
    <row r="208" spans="5:15">
      <c r="M208" s="254"/>
      <c r="N208" s="254"/>
      <c r="O208" s="254"/>
    </row>
    <row r="209" spans="13:15">
      <c r="M209" s="254"/>
      <c r="N209" s="254"/>
      <c r="O209" s="254"/>
    </row>
    <row r="210" spans="13:15">
      <c r="M210" s="254"/>
      <c r="N210" s="254"/>
      <c r="O210" s="254"/>
    </row>
    <row r="211" spans="13:15">
      <c r="M211" s="254"/>
      <c r="N211" s="254"/>
      <c r="O211" s="254"/>
    </row>
    <row r="212" spans="13:15">
      <c r="M212" s="254"/>
      <c r="N212" s="254"/>
      <c r="O212" s="254"/>
    </row>
    <row r="213" spans="13:15">
      <c r="M213" s="254"/>
      <c r="N213" s="254"/>
      <c r="O213" s="254"/>
    </row>
    <row r="214" spans="13:15">
      <c r="M214" s="254"/>
      <c r="N214" s="254"/>
      <c r="O214" s="254"/>
    </row>
    <row r="215" spans="13:15">
      <c r="M215" s="254"/>
      <c r="N215" s="254"/>
      <c r="O215" s="254"/>
    </row>
    <row r="216" spans="13:15">
      <c r="M216" s="254"/>
      <c r="N216" s="254"/>
      <c r="O216" s="254"/>
    </row>
    <row r="217" spans="13:15">
      <c r="M217" s="254"/>
      <c r="N217" s="254"/>
      <c r="O217" s="254"/>
    </row>
    <row r="218" spans="13:15">
      <c r="M218" s="254"/>
      <c r="N218" s="254"/>
      <c r="O218" s="254"/>
    </row>
    <row r="219" spans="13:15">
      <c r="M219" s="254"/>
      <c r="N219" s="254"/>
      <c r="O219" s="254"/>
    </row>
    <row r="220" spans="13:15">
      <c r="M220" s="254"/>
      <c r="N220" s="254"/>
      <c r="O220" s="254"/>
    </row>
    <row r="221" spans="13:15">
      <c r="M221" s="254"/>
      <c r="N221" s="254"/>
      <c r="O221" s="254"/>
    </row>
    <row r="222" spans="13:15">
      <c r="M222" s="254"/>
      <c r="N222" s="254"/>
      <c r="O222" s="254"/>
    </row>
    <row r="223" spans="13:15">
      <c r="M223" s="254"/>
      <c r="N223" s="254"/>
      <c r="O223" s="254"/>
    </row>
    <row r="224" spans="13:15">
      <c r="M224" s="254"/>
      <c r="N224" s="254"/>
      <c r="O224" s="254"/>
    </row>
    <row r="225" spans="13:15">
      <c r="M225" s="254"/>
      <c r="N225" s="254"/>
      <c r="O225" s="254"/>
    </row>
    <row r="226" spans="13:15">
      <c r="M226" s="254"/>
      <c r="N226" s="254"/>
      <c r="O226" s="254"/>
    </row>
    <row r="227" spans="13:15">
      <c r="M227" s="254"/>
      <c r="N227" s="254"/>
      <c r="O227" s="254"/>
    </row>
    <row r="228" spans="13:15">
      <c r="M228" s="254"/>
      <c r="N228" s="254"/>
      <c r="O228" s="254"/>
    </row>
    <row r="229" spans="13:15">
      <c r="M229" s="254"/>
      <c r="N229" s="254"/>
      <c r="O229" s="254"/>
    </row>
    <row r="230" spans="13:15">
      <c r="M230" s="254"/>
      <c r="N230" s="254"/>
      <c r="O230" s="254"/>
    </row>
    <row r="231" spans="13:15">
      <c r="M231" s="254"/>
      <c r="N231" s="254"/>
      <c r="O231" s="254"/>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0D425-8C57-4C5A-88A9-1735EB827105}">
  <dimension ref="A1:AQ88"/>
  <sheetViews>
    <sheetView showGridLines="0" workbookViewId="0"/>
  </sheetViews>
  <sheetFormatPr defaultRowHeight="15"/>
  <cols>
    <col min="10" max="10" width="9.140625" style="190"/>
    <col min="11" max="11" width="19.28515625" style="190" bestFit="1" customWidth="1"/>
    <col min="12" max="12" width="4.7109375" style="190" customWidth="1"/>
    <col min="13" max="13" width="7.5703125" style="190" customWidth="1"/>
    <col min="14" max="14" width="15" style="190" bestFit="1" customWidth="1"/>
    <col min="15" max="15" width="29.28515625" style="190" bestFit="1" customWidth="1"/>
    <col min="16" max="16" width="9.140625" style="190" customWidth="1"/>
    <col min="17" max="17" width="3.7109375" style="190" customWidth="1"/>
    <col min="18" max="18" width="11.42578125" style="190" customWidth="1"/>
    <col min="19" max="19" width="14.5703125" style="190" bestFit="1" customWidth="1"/>
    <col min="20" max="20" width="4.140625" style="190" customWidth="1"/>
    <col min="21" max="27" width="9.140625" style="190"/>
    <col min="28" max="28" width="10.140625" style="190" bestFit="1" customWidth="1"/>
    <col min="29" max="29" width="7.85546875" style="190" bestFit="1" customWidth="1"/>
    <col min="30" max="30" width="11.5703125" style="190" bestFit="1" customWidth="1"/>
    <col min="31" max="31" width="10.85546875" style="190" bestFit="1" customWidth="1"/>
    <col min="32" max="32" width="13.28515625" style="190" bestFit="1" customWidth="1"/>
    <col min="33" max="34" width="9.140625" style="190"/>
    <col min="35" max="35" width="15.7109375" style="190" customWidth="1"/>
    <col min="36" max="36" width="8.140625" style="190" customWidth="1"/>
    <col min="37" max="38" width="9.140625" style="190"/>
    <col min="39" max="39" width="14.7109375" style="190" bestFit="1" customWidth="1"/>
    <col min="40" max="40" width="21.28515625" style="190" customWidth="1"/>
    <col min="41" max="41" width="22" style="190" customWidth="1"/>
    <col min="42" max="42" width="14.42578125" style="190" customWidth="1"/>
    <col min="43" max="43" width="9.140625" style="190"/>
  </cols>
  <sheetData>
    <row r="1" spans="1:42" ht="27.75" customHeight="1">
      <c r="A1" s="164" t="s">
        <v>1246</v>
      </c>
      <c r="B1" s="164"/>
      <c r="C1" s="165"/>
      <c r="D1" s="165"/>
      <c r="E1" s="165"/>
      <c r="F1" s="165"/>
      <c r="G1" s="165"/>
      <c r="H1" s="165"/>
      <c r="I1" s="165"/>
      <c r="J1" s="182"/>
      <c r="K1" s="186" t="s">
        <v>582</v>
      </c>
      <c r="L1" s="186"/>
      <c r="M1" s="186"/>
      <c r="N1" s="186" t="s">
        <v>583</v>
      </c>
      <c r="O1" s="186" t="s">
        <v>584</v>
      </c>
      <c r="P1" s="187" t="s">
        <v>585</v>
      </c>
      <c r="Q1" s="186"/>
      <c r="R1" s="186"/>
      <c r="S1" s="186" t="s">
        <v>586</v>
      </c>
      <c r="T1" s="186"/>
      <c r="U1" s="186"/>
      <c r="V1" s="186" t="s">
        <v>587</v>
      </c>
      <c r="W1" s="186" t="s">
        <v>588</v>
      </c>
      <c r="X1" s="186" t="s">
        <v>589</v>
      </c>
      <c r="Y1" s="186" t="s">
        <v>590</v>
      </c>
      <c r="Z1" s="186"/>
      <c r="AA1" s="186"/>
      <c r="AB1" s="186" t="s">
        <v>591</v>
      </c>
      <c r="AC1" s="186" t="s">
        <v>592</v>
      </c>
      <c r="AD1" s="186" t="s">
        <v>593</v>
      </c>
      <c r="AE1" s="187" t="s">
        <v>594</v>
      </c>
      <c r="AF1" s="186" t="s">
        <v>595</v>
      </c>
      <c r="AG1" s="186"/>
      <c r="AH1" s="186"/>
      <c r="AI1" s="187" t="s">
        <v>545</v>
      </c>
      <c r="AJ1" s="187" t="s">
        <v>585</v>
      </c>
      <c r="AK1" s="187" t="s">
        <v>585</v>
      </c>
      <c r="AL1" s="186"/>
      <c r="AM1" s="186" t="s">
        <v>506</v>
      </c>
      <c r="AN1" s="187" t="s">
        <v>596</v>
      </c>
      <c r="AO1" s="187" t="s">
        <v>597</v>
      </c>
      <c r="AP1" s="216" t="s">
        <v>1250</v>
      </c>
    </row>
    <row r="2" spans="1:42">
      <c r="A2" s="188" t="s">
        <v>598</v>
      </c>
      <c r="B2" s="165"/>
      <c r="C2" s="165"/>
      <c r="D2" s="165"/>
      <c r="E2" s="188" t="s">
        <v>599</v>
      </c>
      <c r="F2" s="165"/>
      <c r="G2" s="165"/>
      <c r="H2" s="165"/>
      <c r="I2" s="165"/>
      <c r="J2" s="182">
        <v>2008</v>
      </c>
      <c r="K2" s="203"/>
      <c r="L2" s="182"/>
      <c r="M2" s="182">
        <v>1970</v>
      </c>
      <c r="N2" s="203">
        <v>6.3</v>
      </c>
      <c r="O2" s="203"/>
      <c r="P2" s="203"/>
      <c r="Q2" s="203"/>
      <c r="R2" s="182">
        <v>1998</v>
      </c>
      <c r="S2" s="203"/>
      <c r="T2" s="182"/>
      <c r="U2" s="182">
        <v>1998</v>
      </c>
      <c r="V2" s="203"/>
      <c r="W2" s="203"/>
      <c r="X2" s="203"/>
      <c r="Y2" s="203"/>
      <c r="Z2" s="182"/>
      <c r="AA2" s="202">
        <v>2002</v>
      </c>
      <c r="AB2" s="203">
        <v>6.5235958700470293</v>
      </c>
      <c r="AC2" s="203">
        <v>17.555002973133682</v>
      </c>
      <c r="AD2" s="203">
        <v>8.3750472998540459</v>
      </c>
      <c r="AE2" s="203">
        <v>19.729715119736202</v>
      </c>
      <c r="AF2" s="203">
        <v>47.816638737229042</v>
      </c>
      <c r="AG2" s="203"/>
      <c r="AH2" s="202">
        <v>1988</v>
      </c>
      <c r="AI2" s="217">
        <v>-3.1558333960985161</v>
      </c>
      <c r="AJ2" s="182"/>
      <c r="AK2" s="182"/>
      <c r="AL2" s="202">
        <v>2016</v>
      </c>
      <c r="AM2" s="217">
        <v>-0.20000000000000018</v>
      </c>
      <c r="AN2" s="217">
        <v>0.49165919228704169</v>
      </c>
      <c r="AO2" s="217">
        <v>0.41630328580977149</v>
      </c>
      <c r="AP2" s="217">
        <v>2.0984901488577679</v>
      </c>
    </row>
    <row r="3" spans="1:42">
      <c r="A3" s="181" t="s">
        <v>600</v>
      </c>
      <c r="B3" s="165"/>
      <c r="C3" s="165"/>
      <c r="D3" s="165"/>
      <c r="E3" s="181" t="s">
        <v>601</v>
      </c>
      <c r="F3" s="165"/>
      <c r="G3" s="165"/>
      <c r="H3" s="165"/>
      <c r="I3" s="165"/>
      <c r="J3" s="182">
        <v>2008</v>
      </c>
      <c r="K3" s="203"/>
      <c r="L3" s="182"/>
      <c r="M3" s="182">
        <f>M2+1</f>
        <v>1971</v>
      </c>
      <c r="N3" s="203">
        <v>6</v>
      </c>
      <c r="O3" s="203"/>
      <c r="P3" s="203"/>
      <c r="Q3" s="203"/>
      <c r="R3" s="182">
        <v>1998</v>
      </c>
      <c r="S3" s="203"/>
      <c r="T3" s="182"/>
      <c r="U3" s="182">
        <v>1998</v>
      </c>
      <c r="V3" s="203"/>
      <c r="W3" s="203"/>
      <c r="X3" s="203"/>
      <c r="Y3" s="203"/>
      <c r="Z3" s="182"/>
      <c r="AA3" s="202">
        <v>2006</v>
      </c>
      <c r="AB3" s="203">
        <v>5.2741526617219039</v>
      </c>
      <c r="AC3" s="203">
        <v>14.719275185428598</v>
      </c>
      <c r="AD3" s="203">
        <v>10.667073514224017</v>
      </c>
      <c r="AE3" s="203">
        <v>21.182518073420336</v>
      </c>
      <c r="AF3" s="203">
        <v>48.156980565205131</v>
      </c>
      <c r="AG3" s="203"/>
      <c r="AH3" s="202">
        <f>AH2+1</f>
        <v>1989</v>
      </c>
      <c r="AI3" s="217">
        <v>-3.3567823826273129</v>
      </c>
      <c r="AJ3" s="182"/>
      <c r="AK3" s="182"/>
      <c r="AL3" s="202">
        <v>2017</v>
      </c>
      <c r="AM3" s="217">
        <v>0.30060120240480437</v>
      </c>
      <c r="AN3" s="217">
        <v>-1.6616915422884571E-2</v>
      </c>
      <c r="AO3" s="217">
        <v>1.2466908822261979</v>
      </c>
      <c r="AP3" s="217">
        <v>1.9454479299444216</v>
      </c>
    </row>
    <row r="4" spans="1:42">
      <c r="A4" s="165"/>
      <c r="B4" s="165"/>
      <c r="C4" s="165"/>
      <c r="D4" s="165"/>
      <c r="E4" s="165"/>
      <c r="F4" s="165"/>
      <c r="G4" s="165"/>
      <c r="H4" s="165"/>
      <c r="I4" s="165"/>
      <c r="J4" s="182">
        <v>2008</v>
      </c>
      <c r="K4" s="203"/>
      <c r="L4" s="182"/>
      <c r="M4" s="182">
        <f t="shared" ref="M4:M56" si="0">M3+1</f>
        <v>1972</v>
      </c>
      <c r="N4" s="203">
        <v>6.7</v>
      </c>
      <c r="O4" s="203"/>
      <c r="P4" s="203"/>
      <c r="Q4" s="203"/>
      <c r="R4" s="182">
        <v>1998</v>
      </c>
      <c r="S4" s="203"/>
      <c r="T4" s="182"/>
      <c r="U4" s="182">
        <v>1998</v>
      </c>
      <c r="V4" s="203"/>
      <c r="W4" s="203"/>
      <c r="X4" s="203"/>
      <c r="Y4" s="203"/>
      <c r="Z4" s="182"/>
      <c r="AA4" s="202">
        <v>2010</v>
      </c>
      <c r="AB4" s="203">
        <v>5.7280847528043202</v>
      </c>
      <c r="AC4" s="203">
        <v>12.82717075197341</v>
      </c>
      <c r="AD4" s="203">
        <v>5.1817615288741168</v>
      </c>
      <c r="AE4" s="203">
        <v>25.345346904860826</v>
      </c>
      <c r="AF4" s="203">
        <v>50.917636061487315</v>
      </c>
      <c r="AG4" s="203"/>
      <c r="AH4" s="202">
        <f t="shared" ref="AH4:AH38" si="1">AH3+1</f>
        <v>1990</v>
      </c>
      <c r="AI4" s="217">
        <v>-1.7190901583965168</v>
      </c>
      <c r="AJ4" s="182"/>
      <c r="AK4" s="182"/>
      <c r="AL4" s="202">
        <v>2018</v>
      </c>
      <c r="AM4" s="217">
        <v>0.69930069930070893</v>
      </c>
      <c r="AN4" s="217">
        <v>0.23227740330979962</v>
      </c>
      <c r="AO4" s="217">
        <v>1.7616954892224701</v>
      </c>
      <c r="AP4" s="217">
        <v>2.162568168300294</v>
      </c>
    </row>
    <row r="5" spans="1:42">
      <c r="A5" s="165"/>
      <c r="B5" s="165"/>
      <c r="C5" s="165"/>
      <c r="D5" s="165"/>
      <c r="E5" s="165"/>
      <c r="F5" s="165"/>
      <c r="G5" s="165"/>
      <c r="H5" s="165"/>
      <c r="I5" s="165"/>
      <c r="J5" s="182">
        <v>2008</v>
      </c>
      <c r="K5" s="203">
        <v>0.77500000000000002</v>
      </c>
      <c r="L5" s="182"/>
      <c r="M5" s="182">
        <f t="shared" si="0"/>
        <v>1973</v>
      </c>
      <c r="N5" s="203">
        <v>6.2</v>
      </c>
      <c r="O5" s="203"/>
      <c r="P5" s="203"/>
      <c r="Q5" s="203"/>
      <c r="R5" s="182">
        <v>1998</v>
      </c>
      <c r="S5" s="203">
        <v>63.424999999999997</v>
      </c>
      <c r="T5" s="182"/>
      <c r="U5" s="182">
        <v>1998</v>
      </c>
      <c r="V5" s="203">
        <v>56.124463285625396</v>
      </c>
      <c r="W5" s="203">
        <v>74.656021535845852</v>
      </c>
      <c r="X5" s="203">
        <v>62.224999999999994</v>
      </c>
      <c r="Y5" s="203">
        <v>41.383073514932718</v>
      </c>
      <c r="Z5" s="182"/>
      <c r="AA5" s="202">
        <v>2014</v>
      </c>
      <c r="AB5" s="203">
        <v>5.4329243765084474</v>
      </c>
      <c r="AC5" s="203">
        <v>12.559332260659696</v>
      </c>
      <c r="AD5" s="203">
        <v>4.715406275140789</v>
      </c>
      <c r="AE5" s="203">
        <v>25.093523732904263</v>
      </c>
      <c r="AF5" s="203">
        <v>52.198813354786815</v>
      </c>
      <c r="AG5" s="203"/>
      <c r="AH5" s="202">
        <f t="shared" si="1"/>
        <v>1991</v>
      </c>
      <c r="AI5" s="217">
        <v>-0.14766686355581807</v>
      </c>
      <c r="AJ5" s="182"/>
      <c r="AK5" s="182"/>
      <c r="AL5" s="202" t="s">
        <v>1251</v>
      </c>
      <c r="AM5" s="217">
        <v>0.92684541542533694</v>
      </c>
      <c r="AN5" s="217">
        <v>1.4946916794003284</v>
      </c>
      <c r="AO5" s="217">
        <v>2.3526217065356736</v>
      </c>
      <c r="AP5" s="217">
        <v>3.5658235898264445</v>
      </c>
    </row>
    <row r="6" spans="1:42">
      <c r="A6" s="165"/>
      <c r="B6" s="165"/>
      <c r="C6" s="165"/>
      <c r="D6" s="165"/>
      <c r="E6" s="165"/>
      <c r="F6" s="165"/>
      <c r="G6" s="165"/>
      <c r="H6" s="165"/>
      <c r="I6" s="165"/>
      <c r="J6" s="182">
        <v>2009</v>
      </c>
      <c r="K6" s="203">
        <v>0.6</v>
      </c>
      <c r="L6" s="182"/>
      <c r="M6" s="182">
        <f t="shared" si="0"/>
        <v>1974</v>
      </c>
      <c r="N6" s="203">
        <v>5.8</v>
      </c>
      <c r="O6" s="203"/>
      <c r="P6" s="203"/>
      <c r="Q6" s="203"/>
      <c r="R6" s="182">
        <v>1999</v>
      </c>
      <c r="S6" s="203">
        <v>64.075000000000003</v>
      </c>
      <c r="T6" s="182"/>
      <c r="U6" s="182">
        <v>1999</v>
      </c>
      <c r="V6" s="203">
        <v>56.932090149745704</v>
      </c>
      <c r="W6" s="203">
        <v>75.269330946986983</v>
      </c>
      <c r="X6" s="203">
        <v>62.875</v>
      </c>
      <c r="Y6" s="203">
        <v>41.75658080257665</v>
      </c>
      <c r="Z6" s="182"/>
      <c r="AA6" s="202">
        <v>2018</v>
      </c>
      <c r="AB6" s="203">
        <v>4.754163713678242</v>
      </c>
      <c r="AC6" s="203">
        <v>12.395907158043942</v>
      </c>
      <c r="AD6" s="203">
        <v>6.3509922041105593</v>
      </c>
      <c r="AE6" s="203">
        <v>24.788713678242381</v>
      </c>
      <c r="AF6" s="203">
        <v>51.710223245924865</v>
      </c>
      <c r="AG6" s="203"/>
      <c r="AH6" s="202">
        <f t="shared" si="1"/>
        <v>1992</v>
      </c>
      <c r="AI6" s="217">
        <v>0.53943723574865143</v>
      </c>
      <c r="AJ6" s="182"/>
      <c r="AK6" s="182"/>
      <c r="AL6" s="202" t="s">
        <v>603</v>
      </c>
      <c r="AM6" s="217">
        <v>1.3</v>
      </c>
      <c r="AN6" s="217">
        <v>1.5</v>
      </c>
      <c r="AO6" s="217">
        <v>1.6687227929758519</v>
      </c>
      <c r="AP6" s="217">
        <v>2.9762050549367611</v>
      </c>
    </row>
    <row r="7" spans="1:42">
      <c r="A7" s="165"/>
      <c r="B7" s="165"/>
      <c r="C7" s="165"/>
      <c r="D7" s="165"/>
      <c r="E7" s="165"/>
      <c r="F7" s="165"/>
      <c r="G7" s="165"/>
      <c r="H7" s="165"/>
      <c r="I7" s="165"/>
      <c r="J7" s="182">
        <v>2009</v>
      </c>
      <c r="K7" s="203">
        <v>0.45</v>
      </c>
      <c r="L7" s="182"/>
      <c r="M7" s="182">
        <f t="shared" si="0"/>
        <v>1975</v>
      </c>
      <c r="N7" s="203">
        <v>7.9</v>
      </c>
      <c r="O7" s="203"/>
      <c r="P7" s="203"/>
      <c r="Q7" s="203"/>
      <c r="R7" s="182">
        <v>1999</v>
      </c>
      <c r="S7" s="203">
        <v>64.900000000000006</v>
      </c>
      <c r="T7" s="182"/>
      <c r="U7" s="182">
        <v>1999</v>
      </c>
      <c r="V7" s="203">
        <v>58.254722700479149</v>
      </c>
      <c r="W7" s="203">
        <v>75.89436315605559</v>
      </c>
      <c r="X7" s="203">
        <v>63.574999999999996</v>
      </c>
      <c r="Y7" s="203">
        <v>42.39703077824737</v>
      </c>
      <c r="Z7" s="182"/>
      <c r="AA7" s="202" t="s">
        <v>1249</v>
      </c>
      <c r="AB7" s="203">
        <v>2.0742746302432717</v>
      </c>
      <c r="AC7" s="203">
        <v>10.823971550957731</v>
      </c>
      <c r="AD7" s="203">
        <v>9.0269134405560489</v>
      </c>
      <c r="AE7" s="203">
        <v>25.312464036126396</v>
      </c>
      <c r="AF7" s="203">
        <v>52.802786913522013</v>
      </c>
      <c r="AG7" s="203"/>
      <c r="AH7" s="202">
        <f t="shared" si="1"/>
        <v>1993</v>
      </c>
      <c r="AI7" s="217">
        <v>-2.8506271379703536E-2</v>
      </c>
      <c r="AJ7" s="182"/>
      <c r="AK7" s="182"/>
      <c r="AL7" s="202" t="s">
        <v>604</v>
      </c>
      <c r="AM7" s="217">
        <v>1.4</v>
      </c>
      <c r="AN7" s="217">
        <v>1.6</v>
      </c>
      <c r="AO7" s="217">
        <v>1.6679756503517273</v>
      </c>
      <c r="AP7" s="217">
        <v>3.1147891923744582</v>
      </c>
    </row>
    <row r="8" spans="1:42">
      <c r="A8" s="165"/>
      <c r="B8" s="165"/>
      <c r="C8" s="165"/>
      <c r="D8" s="165"/>
      <c r="E8" s="165"/>
      <c r="F8" s="165"/>
      <c r="G8" s="165"/>
      <c r="H8" s="165"/>
      <c r="I8" s="165"/>
      <c r="J8" s="182">
        <v>2009</v>
      </c>
      <c r="K8" s="203">
        <v>0.35</v>
      </c>
      <c r="L8" s="182"/>
      <c r="M8" s="182">
        <f t="shared" si="0"/>
        <v>1976</v>
      </c>
      <c r="N8" s="203">
        <v>9.8000000000000007</v>
      </c>
      <c r="O8" s="203"/>
      <c r="P8" s="203"/>
      <c r="Q8" s="203"/>
      <c r="R8" s="182">
        <v>1999</v>
      </c>
      <c r="S8" s="203">
        <v>65.725000000000009</v>
      </c>
      <c r="T8" s="182"/>
      <c r="U8" s="182">
        <v>1999</v>
      </c>
      <c r="V8" s="203">
        <v>59.563711404553246</v>
      </c>
      <c r="W8" s="203">
        <v>76.495950760317555</v>
      </c>
      <c r="X8" s="203">
        <v>64.349999999999994</v>
      </c>
      <c r="Y8" s="203">
        <v>43.118227693873443</v>
      </c>
      <c r="Z8" s="182"/>
      <c r="AA8" s="202"/>
      <c r="AB8" s="203"/>
      <c r="AC8" s="203"/>
      <c r="AD8" s="203"/>
      <c r="AE8" s="203"/>
      <c r="AF8" s="203"/>
      <c r="AG8" s="182"/>
      <c r="AH8" s="202">
        <f t="shared" si="1"/>
        <v>1994</v>
      </c>
      <c r="AI8" s="217">
        <v>-0.32830399552947753</v>
      </c>
      <c r="AJ8" s="182"/>
      <c r="AK8" s="182"/>
      <c r="AL8" s="202" t="s">
        <v>605</v>
      </c>
      <c r="AM8" s="217">
        <v>1.8</v>
      </c>
      <c r="AN8" s="217">
        <v>1.8</v>
      </c>
      <c r="AO8" s="217">
        <v>1.7669590981341576</v>
      </c>
      <c r="AP8" s="217">
        <v>3.2864935037663128</v>
      </c>
    </row>
    <row r="9" spans="1:42">
      <c r="A9" s="165"/>
      <c r="B9" s="165"/>
      <c r="C9" s="165"/>
      <c r="D9" s="165"/>
      <c r="E9" s="165"/>
      <c r="F9" s="165"/>
      <c r="G9" s="165"/>
      <c r="H9" s="165"/>
      <c r="I9" s="165"/>
      <c r="J9" s="182">
        <v>2009</v>
      </c>
      <c r="K9" s="203">
        <v>0.32499999999999996</v>
      </c>
      <c r="L9" s="182"/>
      <c r="M9" s="182">
        <f t="shared" si="0"/>
        <v>1977</v>
      </c>
      <c r="N9" s="203">
        <v>9.6999999999999993</v>
      </c>
      <c r="O9" s="203"/>
      <c r="P9" s="203"/>
      <c r="Q9" s="203"/>
      <c r="R9" s="182">
        <v>1999</v>
      </c>
      <c r="S9" s="203">
        <v>66.5</v>
      </c>
      <c r="T9" s="182"/>
      <c r="U9" s="182">
        <v>1999</v>
      </c>
      <c r="V9" s="203">
        <v>60.63771404109589</v>
      </c>
      <c r="W9" s="203">
        <v>77.021502590673578</v>
      </c>
      <c r="X9" s="203">
        <v>65.2</v>
      </c>
      <c r="Y9" s="203">
        <v>43.923469875677405</v>
      </c>
      <c r="Z9" s="182"/>
      <c r="AA9" s="182"/>
      <c r="AB9" s="182"/>
      <c r="AC9" s="182"/>
      <c r="AD9" s="182"/>
      <c r="AE9" s="182"/>
      <c r="AF9" s="182"/>
      <c r="AG9" s="182"/>
      <c r="AH9" s="202">
        <f t="shared" si="1"/>
        <v>1995</v>
      </c>
      <c r="AI9" s="217">
        <v>-0.13020833333333331</v>
      </c>
      <c r="AJ9" s="182"/>
      <c r="AK9" s="182"/>
      <c r="AL9" s="202" t="s">
        <v>602</v>
      </c>
      <c r="AM9" s="217">
        <v>2</v>
      </c>
      <c r="AN9" s="217">
        <v>2</v>
      </c>
      <c r="AO9" s="217">
        <v>1.9580766217238255</v>
      </c>
      <c r="AP9" s="217">
        <v>3.5597561404853901</v>
      </c>
    </row>
    <row r="10" spans="1:42">
      <c r="A10" s="165"/>
      <c r="B10" s="165"/>
      <c r="C10" s="165"/>
      <c r="D10" s="165"/>
      <c r="E10" s="165"/>
      <c r="F10" s="165"/>
      <c r="G10" s="165"/>
      <c r="H10" s="165"/>
      <c r="I10" s="165"/>
      <c r="J10" s="182">
        <v>2010</v>
      </c>
      <c r="K10" s="203">
        <v>0.35000000000000003</v>
      </c>
      <c r="L10" s="182"/>
      <c r="M10" s="182">
        <f t="shared" si="0"/>
        <v>1978</v>
      </c>
      <c r="N10" s="203">
        <v>9</v>
      </c>
      <c r="O10" s="203"/>
      <c r="P10" s="203"/>
      <c r="Q10" s="203"/>
      <c r="R10" s="182">
        <v>2000</v>
      </c>
      <c r="S10" s="203">
        <v>67.025000000000006</v>
      </c>
      <c r="T10" s="182"/>
      <c r="U10" s="182">
        <v>2000</v>
      </c>
      <c r="V10" s="203">
        <v>61.254672964697136</v>
      </c>
      <c r="W10" s="203">
        <v>77.449583915743702</v>
      </c>
      <c r="X10" s="203">
        <v>65.875</v>
      </c>
      <c r="Y10" s="203">
        <v>44.402678639948526</v>
      </c>
      <c r="Z10" s="182"/>
      <c r="AA10" s="182"/>
      <c r="AB10" s="182"/>
      <c r="AC10" s="182"/>
      <c r="AD10" s="182"/>
      <c r="AE10" s="182"/>
      <c r="AF10" s="182"/>
      <c r="AG10" s="182"/>
      <c r="AH10" s="202">
        <f t="shared" si="1"/>
        <v>1996</v>
      </c>
      <c r="AI10" s="217">
        <v>0.53067993366500832</v>
      </c>
      <c r="AJ10" s="182"/>
      <c r="AK10" s="182"/>
      <c r="AL10" s="202" t="s">
        <v>1249</v>
      </c>
      <c r="AM10" s="217">
        <v>2.1</v>
      </c>
      <c r="AN10" s="217">
        <v>2.1</v>
      </c>
      <c r="AO10" s="217">
        <v>2.0827798935381114</v>
      </c>
      <c r="AP10" s="217">
        <v>3.7817830124029195</v>
      </c>
    </row>
    <row r="11" spans="1:42">
      <c r="A11" s="165"/>
      <c r="B11" s="165"/>
      <c r="C11" s="165"/>
      <c r="D11" s="165"/>
      <c r="E11" s="165"/>
      <c r="F11" s="165"/>
      <c r="G11" s="165"/>
      <c r="H11" s="165"/>
      <c r="I11" s="165"/>
      <c r="J11" s="182">
        <v>2010</v>
      </c>
      <c r="K11" s="203">
        <v>0.42500000000000004</v>
      </c>
      <c r="L11" s="182"/>
      <c r="M11" s="182">
        <f t="shared" si="0"/>
        <v>1979</v>
      </c>
      <c r="N11" s="203">
        <v>7.8</v>
      </c>
      <c r="O11" s="203"/>
      <c r="P11" s="203"/>
      <c r="Q11" s="203"/>
      <c r="R11" s="182">
        <v>2000</v>
      </c>
      <c r="S11" s="203">
        <v>67.525000000000006</v>
      </c>
      <c r="T11" s="182"/>
      <c r="U11" s="182">
        <v>2000</v>
      </c>
      <c r="V11" s="203">
        <v>61.617385517217812</v>
      </c>
      <c r="W11" s="203">
        <v>77.913576967985676</v>
      </c>
      <c r="X11" s="203">
        <v>66.625</v>
      </c>
      <c r="Y11" s="203">
        <v>44.780329482933688</v>
      </c>
      <c r="Z11" s="182"/>
      <c r="AA11" s="182"/>
      <c r="AB11" s="182"/>
      <c r="AC11" s="182"/>
      <c r="AD11" s="182"/>
      <c r="AE11" s="182"/>
      <c r="AF11" s="182"/>
      <c r="AG11" s="182"/>
      <c r="AH11" s="202">
        <f t="shared" si="1"/>
        <v>1997</v>
      </c>
      <c r="AI11" s="217">
        <v>1.2475633528265107</v>
      </c>
      <c r="AJ11" s="182"/>
      <c r="AK11" s="182"/>
      <c r="AL11" s="182"/>
      <c r="AM11" s="182"/>
      <c r="AN11" s="182"/>
      <c r="AO11" s="182"/>
    </row>
    <row r="12" spans="1:42">
      <c r="A12" s="165"/>
      <c r="B12" s="165"/>
      <c r="C12" s="165"/>
      <c r="D12" s="165"/>
      <c r="E12" s="165"/>
      <c r="F12" s="165"/>
      <c r="G12" s="165"/>
      <c r="H12" s="165"/>
      <c r="I12" s="165"/>
      <c r="J12" s="182">
        <v>2010</v>
      </c>
      <c r="K12" s="203">
        <v>0.5</v>
      </c>
      <c r="L12" s="182"/>
      <c r="M12" s="182">
        <f t="shared" si="0"/>
        <v>1980</v>
      </c>
      <c r="N12" s="203">
        <v>8</v>
      </c>
      <c r="O12" s="203"/>
      <c r="P12" s="203"/>
      <c r="Q12" s="203"/>
      <c r="R12" s="182">
        <v>2000</v>
      </c>
      <c r="S12" s="203">
        <v>67.95</v>
      </c>
      <c r="T12" s="182"/>
      <c r="U12" s="182">
        <v>2000</v>
      </c>
      <c r="V12" s="203">
        <v>62.085204723816567</v>
      </c>
      <c r="W12" s="203">
        <v>78.275497481367552</v>
      </c>
      <c r="X12" s="203">
        <v>67.2</v>
      </c>
      <c r="Y12" s="203">
        <v>45.110648022703927</v>
      </c>
      <c r="Z12" s="182"/>
      <c r="AA12" s="182"/>
      <c r="AB12" s="182"/>
      <c r="AC12" s="182"/>
      <c r="AD12" s="182"/>
      <c r="AE12" s="182"/>
      <c r="AF12" s="182"/>
      <c r="AG12" s="182"/>
      <c r="AH12" s="202">
        <f t="shared" si="1"/>
        <v>1998</v>
      </c>
      <c r="AI12" s="217">
        <v>1.0073525154865974</v>
      </c>
      <c r="AJ12" s="182"/>
      <c r="AK12" s="182"/>
      <c r="AL12" s="182"/>
      <c r="AM12" s="182"/>
      <c r="AN12" s="182"/>
      <c r="AO12" s="182"/>
    </row>
    <row r="13" spans="1:42">
      <c r="A13" s="165"/>
      <c r="B13" s="165"/>
      <c r="C13" s="165"/>
      <c r="D13" s="165"/>
      <c r="E13" s="165"/>
      <c r="F13" s="165"/>
      <c r="G13" s="165"/>
      <c r="H13" s="165"/>
      <c r="I13" s="165"/>
      <c r="J13" s="182">
        <v>2010</v>
      </c>
      <c r="K13" s="203">
        <v>0.57499999999999996</v>
      </c>
      <c r="L13" s="182"/>
      <c r="M13" s="182">
        <f t="shared" si="0"/>
        <v>1981</v>
      </c>
      <c r="N13" s="203">
        <v>10.8</v>
      </c>
      <c r="O13" s="203"/>
      <c r="P13" s="203"/>
      <c r="Q13" s="203"/>
      <c r="R13" s="182">
        <v>2000</v>
      </c>
      <c r="S13" s="203">
        <v>68.275000000000006</v>
      </c>
      <c r="T13" s="182"/>
      <c r="U13" s="182">
        <v>2000</v>
      </c>
      <c r="V13" s="203">
        <v>62.301185092780287</v>
      </c>
      <c r="W13" s="203">
        <v>78.563490881184549</v>
      </c>
      <c r="X13" s="203">
        <v>67.674999999999997</v>
      </c>
      <c r="Y13" s="203">
        <v>45.416412037037041</v>
      </c>
      <c r="Z13" s="182"/>
      <c r="AA13" s="182"/>
      <c r="AB13" s="182"/>
      <c r="AC13" s="182"/>
      <c r="AD13" s="182"/>
      <c r="AE13" s="182"/>
      <c r="AF13" s="182"/>
      <c r="AG13" s="182"/>
      <c r="AH13" s="202">
        <f t="shared" si="1"/>
        <v>1999</v>
      </c>
      <c r="AI13" s="217">
        <v>0.95908637321210777</v>
      </c>
      <c r="AJ13" s="182"/>
      <c r="AK13" s="182"/>
      <c r="AL13" s="182"/>
      <c r="AM13" s="182"/>
      <c r="AN13" s="182"/>
      <c r="AO13" s="182"/>
    </row>
    <row r="14" spans="1:42">
      <c r="A14" s="165"/>
      <c r="B14" s="165"/>
      <c r="C14" s="165"/>
      <c r="D14" s="165"/>
      <c r="E14" s="165"/>
      <c r="F14" s="165"/>
      <c r="G14" s="165"/>
      <c r="H14" s="165"/>
      <c r="I14" s="165"/>
      <c r="J14" s="182">
        <v>2011</v>
      </c>
      <c r="K14" s="203">
        <v>0.625</v>
      </c>
      <c r="L14" s="182"/>
      <c r="M14" s="182">
        <f t="shared" si="0"/>
        <v>1982</v>
      </c>
      <c r="N14" s="203">
        <v>12.5</v>
      </c>
      <c r="O14" s="203"/>
      <c r="P14" s="203"/>
      <c r="Q14" s="203"/>
      <c r="R14" s="182">
        <v>2001</v>
      </c>
      <c r="S14" s="203">
        <v>68.474999999999994</v>
      </c>
      <c r="T14" s="182"/>
      <c r="U14" s="182">
        <v>2001</v>
      </c>
      <c r="V14" s="203">
        <v>62.16830223629804</v>
      </c>
      <c r="W14" s="203">
        <v>78.838679938416277</v>
      </c>
      <c r="X14" s="203">
        <v>67.900000000000006</v>
      </c>
      <c r="Y14" s="203">
        <v>45.773088888888886</v>
      </c>
      <c r="Z14" s="182"/>
      <c r="AA14" s="182"/>
      <c r="AB14" s="182"/>
      <c r="AC14" s="182"/>
      <c r="AD14" s="182"/>
      <c r="AE14" s="182"/>
      <c r="AF14" s="182"/>
      <c r="AG14" s="182"/>
      <c r="AH14" s="202">
        <f t="shared" si="1"/>
        <v>2000</v>
      </c>
      <c r="AI14" s="217">
        <v>1.4007865955498087</v>
      </c>
      <c r="AJ14" s="182"/>
      <c r="AK14" s="182"/>
      <c r="AL14" s="182"/>
      <c r="AM14" s="182"/>
      <c r="AN14" s="182"/>
      <c r="AO14" s="182"/>
    </row>
    <row r="15" spans="1:42">
      <c r="A15" s="165"/>
      <c r="B15" s="165"/>
      <c r="C15" s="165"/>
      <c r="D15" s="165"/>
      <c r="E15" s="165"/>
      <c r="F15" s="165"/>
      <c r="G15" s="165"/>
      <c r="H15" s="165"/>
      <c r="I15" s="165"/>
      <c r="J15" s="182">
        <v>2011</v>
      </c>
      <c r="K15" s="203">
        <v>0.65</v>
      </c>
      <c r="L15" s="182"/>
      <c r="M15" s="182">
        <f t="shared" si="0"/>
        <v>1983</v>
      </c>
      <c r="N15" s="203">
        <v>13.9</v>
      </c>
      <c r="O15" s="203"/>
      <c r="P15" s="203"/>
      <c r="Q15" s="203"/>
      <c r="R15" s="182">
        <v>2001</v>
      </c>
      <c r="S15" s="203">
        <v>68.599999999999994</v>
      </c>
      <c r="T15" s="182"/>
      <c r="U15" s="182">
        <v>2001</v>
      </c>
      <c r="V15" s="203">
        <v>61.801021094006252</v>
      </c>
      <c r="W15" s="203">
        <v>79.039627781116948</v>
      </c>
      <c r="X15" s="203">
        <v>68.275000000000006</v>
      </c>
      <c r="Y15" s="203">
        <v>46.171520370370366</v>
      </c>
      <c r="Z15" s="182"/>
      <c r="AA15" s="182"/>
      <c r="AB15" s="182"/>
      <c r="AC15" s="182"/>
      <c r="AD15" s="182"/>
      <c r="AE15" s="182"/>
      <c r="AF15" s="182"/>
      <c r="AG15" s="182"/>
      <c r="AH15" s="202">
        <f t="shared" si="1"/>
        <v>2001</v>
      </c>
      <c r="AI15" s="217">
        <v>1.7243192093365574</v>
      </c>
      <c r="AJ15" s="182"/>
      <c r="AK15" s="182"/>
      <c r="AL15" s="182"/>
      <c r="AM15" s="182"/>
      <c r="AN15" s="182"/>
      <c r="AO15" s="182"/>
    </row>
    <row r="16" spans="1:42">
      <c r="A16" s="165"/>
      <c r="B16" s="165"/>
      <c r="C16" s="165"/>
      <c r="D16" s="165"/>
      <c r="E16" s="165"/>
      <c r="F16" s="165"/>
      <c r="G16" s="165"/>
      <c r="H16" s="165"/>
      <c r="I16" s="165"/>
      <c r="J16" s="182">
        <v>2011</v>
      </c>
      <c r="K16" s="203">
        <v>0.64999999999999991</v>
      </c>
      <c r="L16" s="182"/>
      <c r="M16" s="182">
        <f t="shared" si="0"/>
        <v>1984</v>
      </c>
      <c r="N16" s="203">
        <v>15.5</v>
      </c>
      <c r="O16" s="203"/>
      <c r="P16" s="203"/>
      <c r="Q16" s="203"/>
      <c r="R16" s="182">
        <v>2001</v>
      </c>
      <c r="S16" s="203">
        <v>68.649999999999991</v>
      </c>
      <c r="T16" s="182"/>
      <c r="U16" s="182">
        <v>2001</v>
      </c>
      <c r="V16" s="203">
        <v>61.189714158202364</v>
      </c>
      <c r="W16" s="203">
        <v>79.19298565796521</v>
      </c>
      <c r="X16" s="203">
        <v>68.75</v>
      </c>
      <c r="Y16" s="203">
        <v>46.511898148148148</v>
      </c>
      <c r="Z16" s="182"/>
      <c r="AA16" s="182"/>
      <c r="AB16" s="182"/>
      <c r="AC16" s="182"/>
      <c r="AD16" s="182"/>
      <c r="AE16" s="182"/>
      <c r="AF16" s="182"/>
      <c r="AG16" s="182"/>
      <c r="AH16" s="202">
        <f t="shared" si="1"/>
        <v>2002</v>
      </c>
      <c r="AI16" s="217">
        <v>2.1273307922118057</v>
      </c>
      <c r="AJ16" s="182"/>
      <c r="AK16" s="182"/>
      <c r="AL16" s="182"/>
      <c r="AM16" s="182"/>
      <c r="AN16" s="182"/>
      <c r="AO16" s="182"/>
    </row>
    <row r="17" spans="1:41">
      <c r="A17" s="188" t="s">
        <v>606</v>
      </c>
      <c r="B17" s="165"/>
      <c r="C17" s="165"/>
      <c r="D17" s="165"/>
      <c r="E17" s="188" t="s">
        <v>607</v>
      </c>
      <c r="F17" s="165"/>
      <c r="G17" s="165"/>
      <c r="H17" s="165"/>
      <c r="I17" s="165"/>
      <c r="J17" s="182">
        <v>2011</v>
      </c>
      <c r="K17" s="203">
        <v>0.64999999999999991</v>
      </c>
      <c r="L17" s="182"/>
      <c r="M17" s="182">
        <f t="shared" si="0"/>
        <v>1985</v>
      </c>
      <c r="N17" s="203">
        <v>16.8</v>
      </c>
      <c r="O17" s="203"/>
      <c r="P17" s="203"/>
      <c r="Q17" s="203"/>
      <c r="R17" s="182">
        <v>2001</v>
      </c>
      <c r="S17" s="203">
        <v>68.674999999999997</v>
      </c>
      <c r="T17" s="182"/>
      <c r="U17" s="182">
        <v>2001</v>
      </c>
      <c r="V17" s="203">
        <v>60.667163009404398</v>
      </c>
      <c r="W17" s="203">
        <v>79.282744505735039</v>
      </c>
      <c r="X17" s="203">
        <v>69.099999999999994</v>
      </c>
      <c r="Y17" s="203">
        <v>46.872837037037037</v>
      </c>
      <c r="Z17" s="182"/>
      <c r="AA17" s="182"/>
      <c r="AB17" s="182"/>
      <c r="AC17" s="182"/>
      <c r="AD17" s="182"/>
      <c r="AE17" s="182"/>
      <c r="AF17" s="182"/>
      <c r="AG17" s="182"/>
      <c r="AH17" s="202">
        <f t="shared" si="1"/>
        <v>2003</v>
      </c>
      <c r="AI17" s="217">
        <v>1.5494877100893354</v>
      </c>
      <c r="AJ17" s="182"/>
      <c r="AK17" s="182"/>
      <c r="AL17" s="182"/>
      <c r="AM17" s="182"/>
      <c r="AN17" s="182"/>
      <c r="AO17" s="182"/>
    </row>
    <row r="18" spans="1:41">
      <c r="A18" s="181" t="s">
        <v>601</v>
      </c>
      <c r="B18" s="165"/>
      <c r="C18" s="165"/>
      <c r="D18" s="165"/>
      <c r="E18" s="181" t="s">
        <v>608</v>
      </c>
      <c r="F18" s="165"/>
      <c r="G18" s="165"/>
      <c r="H18" s="165"/>
      <c r="I18" s="165"/>
      <c r="J18" s="182">
        <v>2012</v>
      </c>
      <c r="K18" s="203">
        <v>0.64999999999999991</v>
      </c>
      <c r="L18" s="182"/>
      <c r="M18" s="182">
        <f t="shared" si="0"/>
        <v>1986</v>
      </c>
      <c r="N18" s="203">
        <v>16.8</v>
      </c>
      <c r="O18" s="203"/>
      <c r="P18" s="203"/>
      <c r="Q18" s="203"/>
      <c r="R18" s="182">
        <v>2002</v>
      </c>
      <c r="S18" s="203">
        <v>68.674999999999997</v>
      </c>
      <c r="T18" s="182"/>
      <c r="U18" s="182">
        <v>2002</v>
      </c>
      <c r="V18" s="203">
        <v>60.223822692210909</v>
      </c>
      <c r="W18" s="203">
        <v>79.249176445096381</v>
      </c>
      <c r="X18" s="203">
        <v>69.599999999999994</v>
      </c>
      <c r="Y18" s="203">
        <v>47.137964871697633</v>
      </c>
      <c r="Z18" s="182"/>
      <c r="AA18" s="182"/>
      <c r="AB18" s="182"/>
      <c r="AC18" s="182"/>
      <c r="AD18" s="182"/>
      <c r="AE18" s="182"/>
      <c r="AF18" s="182"/>
      <c r="AG18" s="182"/>
      <c r="AH18" s="202">
        <f t="shared" si="1"/>
        <v>2004</v>
      </c>
      <c r="AI18" s="217">
        <v>1.566170712607674</v>
      </c>
      <c r="AJ18" s="182"/>
      <c r="AK18" s="182"/>
      <c r="AL18" s="182"/>
      <c r="AM18" s="182"/>
      <c r="AN18" s="182"/>
      <c r="AO18" s="182"/>
    </row>
    <row r="19" spans="1:41">
      <c r="A19" s="165"/>
      <c r="B19" s="165"/>
      <c r="C19" s="165"/>
      <c r="D19" s="165"/>
      <c r="E19" s="165"/>
      <c r="F19" s="165"/>
      <c r="G19" s="165"/>
      <c r="H19" s="165"/>
      <c r="I19" s="165"/>
      <c r="J19" s="182">
        <v>2012</v>
      </c>
      <c r="K19" s="203">
        <v>0.625</v>
      </c>
      <c r="L19" s="182"/>
      <c r="M19" s="182">
        <f t="shared" si="0"/>
        <v>1987</v>
      </c>
      <c r="N19" s="203">
        <v>16.600000000000001</v>
      </c>
      <c r="O19" s="203"/>
      <c r="P19" s="203"/>
      <c r="Q19" s="203"/>
      <c r="R19" s="182">
        <v>2002</v>
      </c>
      <c r="S19" s="203">
        <v>68.525000000000006</v>
      </c>
      <c r="T19" s="182"/>
      <c r="U19" s="182">
        <v>2002</v>
      </c>
      <c r="V19" s="203">
        <v>59.553517483269289</v>
      </c>
      <c r="W19" s="203">
        <v>79.04221507388948</v>
      </c>
      <c r="X19" s="203">
        <v>69.974999999999994</v>
      </c>
      <c r="Y19" s="203">
        <v>47.45010553659462</v>
      </c>
      <c r="Z19" s="182"/>
      <c r="AA19" s="182"/>
      <c r="AB19" s="182"/>
      <c r="AC19" s="182"/>
      <c r="AD19" s="182"/>
      <c r="AE19" s="182"/>
      <c r="AF19" s="182"/>
      <c r="AG19" s="182"/>
      <c r="AH19" s="202">
        <f t="shared" si="1"/>
        <v>2005</v>
      </c>
      <c r="AI19" s="217">
        <v>2.5787429213272808</v>
      </c>
      <c r="AJ19" s="182"/>
      <c r="AK19" s="182"/>
      <c r="AL19" s="182"/>
      <c r="AM19" s="182"/>
      <c r="AN19" s="182"/>
      <c r="AO19" s="182"/>
    </row>
    <row r="20" spans="1:41">
      <c r="A20" s="165"/>
      <c r="B20" s="165"/>
      <c r="C20" s="165"/>
      <c r="D20" s="165"/>
      <c r="E20" s="165"/>
      <c r="F20" s="165"/>
      <c r="G20" s="165"/>
      <c r="H20" s="165"/>
      <c r="I20" s="165"/>
      <c r="J20" s="182">
        <v>2012</v>
      </c>
      <c r="K20" s="203">
        <v>0.64999999999999991</v>
      </c>
      <c r="L20" s="182"/>
      <c r="M20" s="182">
        <f t="shared" si="0"/>
        <v>1988</v>
      </c>
      <c r="N20" s="203">
        <v>16.2</v>
      </c>
      <c r="O20" s="203"/>
      <c r="P20" s="203"/>
      <c r="Q20" s="203"/>
      <c r="R20" s="182">
        <v>2002</v>
      </c>
      <c r="S20" s="203">
        <v>68.275000000000006</v>
      </c>
      <c r="T20" s="182"/>
      <c r="U20" s="182">
        <v>2002</v>
      </c>
      <c r="V20" s="203">
        <v>58.838742917388473</v>
      </c>
      <c r="W20" s="203">
        <v>78.767457749700753</v>
      </c>
      <c r="X20" s="203">
        <v>70.074999999999989</v>
      </c>
      <c r="Y20" s="203">
        <v>47.864161458728354</v>
      </c>
      <c r="Z20" s="182"/>
      <c r="AA20" s="182"/>
      <c r="AB20" s="182"/>
      <c r="AC20" s="182"/>
      <c r="AD20" s="182"/>
      <c r="AE20" s="182"/>
      <c r="AF20" s="182"/>
      <c r="AG20" s="182"/>
      <c r="AH20" s="202">
        <f t="shared" si="1"/>
        <v>2006</v>
      </c>
      <c r="AI20" s="217">
        <v>3.2103733512184216</v>
      </c>
      <c r="AJ20" s="182"/>
      <c r="AK20" s="182"/>
      <c r="AL20" s="182"/>
      <c r="AM20" s="182"/>
      <c r="AN20" s="182"/>
      <c r="AO20" s="182"/>
    </row>
    <row r="21" spans="1:41">
      <c r="A21" s="165"/>
      <c r="B21" s="165"/>
      <c r="C21" s="165"/>
      <c r="D21" s="165"/>
      <c r="E21" s="165"/>
      <c r="F21" s="165"/>
      <c r="G21" s="165"/>
      <c r="H21" s="165"/>
      <c r="I21" s="165"/>
      <c r="J21" s="182">
        <v>2012</v>
      </c>
      <c r="K21" s="203">
        <v>0.67500000000000004</v>
      </c>
      <c r="L21" s="182"/>
      <c r="M21" s="182">
        <f t="shared" si="0"/>
        <v>1989</v>
      </c>
      <c r="N21" s="203">
        <v>14.7</v>
      </c>
      <c r="O21" s="203"/>
      <c r="P21" s="203"/>
      <c r="Q21" s="203"/>
      <c r="R21" s="182">
        <v>2002</v>
      </c>
      <c r="S21" s="203">
        <v>68.100000000000009</v>
      </c>
      <c r="T21" s="182"/>
      <c r="U21" s="182">
        <v>2002</v>
      </c>
      <c r="V21" s="203">
        <v>58.439298519095871</v>
      </c>
      <c r="W21" s="203">
        <v>78.491195035160558</v>
      </c>
      <c r="X21" s="203">
        <v>70.05</v>
      </c>
      <c r="Y21" s="203">
        <v>48.08287827076223</v>
      </c>
      <c r="Z21" s="182"/>
      <c r="AA21" s="182"/>
      <c r="AB21" s="182"/>
      <c r="AC21" s="182"/>
      <c r="AD21" s="182"/>
      <c r="AE21" s="182"/>
      <c r="AF21" s="182"/>
      <c r="AG21" s="182"/>
      <c r="AH21" s="202">
        <f t="shared" si="1"/>
        <v>2007</v>
      </c>
      <c r="AI21" s="217">
        <v>4.4828471212250829</v>
      </c>
      <c r="AJ21" s="182"/>
      <c r="AK21" s="182"/>
      <c r="AL21" s="182"/>
      <c r="AM21" s="182"/>
      <c r="AN21" s="182"/>
      <c r="AO21" s="182"/>
    </row>
    <row r="22" spans="1:41">
      <c r="A22" s="165"/>
      <c r="B22" s="165"/>
      <c r="C22" s="165"/>
      <c r="D22" s="165"/>
      <c r="E22" s="165"/>
      <c r="F22" s="165"/>
      <c r="G22" s="165"/>
      <c r="H22" s="165"/>
      <c r="I22" s="165"/>
      <c r="J22" s="182">
        <v>2013</v>
      </c>
      <c r="K22" s="203">
        <v>0.67499999999999993</v>
      </c>
      <c r="L22" s="182"/>
      <c r="M22" s="182">
        <f t="shared" si="0"/>
        <v>1990</v>
      </c>
      <c r="N22" s="203">
        <v>13.4</v>
      </c>
      <c r="O22" s="203"/>
      <c r="P22" s="203"/>
      <c r="Q22" s="203"/>
      <c r="R22" s="182">
        <v>2003</v>
      </c>
      <c r="S22" s="203">
        <v>68.050000000000011</v>
      </c>
      <c r="T22" s="182"/>
      <c r="U22" s="182">
        <v>2003</v>
      </c>
      <c r="V22" s="203">
        <v>58.40057830286846</v>
      </c>
      <c r="W22" s="203">
        <v>78.270636533484222</v>
      </c>
      <c r="X22" s="203">
        <v>70.05</v>
      </c>
      <c r="Y22" s="203">
        <v>48.322463400578776</v>
      </c>
      <c r="Z22" s="182"/>
      <c r="AA22" s="182"/>
      <c r="AB22" s="182"/>
      <c r="AC22" s="182"/>
      <c r="AD22" s="182"/>
      <c r="AE22" s="182"/>
      <c r="AF22" s="182"/>
      <c r="AG22" s="182"/>
      <c r="AH22" s="202">
        <f t="shared" si="1"/>
        <v>2008</v>
      </c>
      <c r="AI22" s="217">
        <v>2.725962353739189</v>
      </c>
      <c r="AJ22" s="182"/>
      <c r="AK22" s="182"/>
      <c r="AL22" s="182"/>
      <c r="AM22" s="182"/>
      <c r="AN22" s="182"/>
      <c r="AO22" s="182"/>
    </row>
    <row r="23" spans="1:41">
      <c r="A23" s="165"/>
      <c r="B23" s="165"/>
      <c r="C23" s="165"/>
      <c r="D23" s="165"/>
      <c r="E23" s="165"/>
      <c r="F23" s="165"/>
      <c r="G23" s="165"/>
      <c r="H23" s="165"/>
      <c r="I23" s="165"/>
      <c r="J23" s="182">
        <v>2013</v>
      </c>
      <c r="K23" s="203">
        <v>0.72500000000000009</v>
      </c>
      <c r="L23" s="182"/>
      <c r="M23" s="182">
        <f t="shared" si="0"/>
        <v>1991</v>
      </c>
      <c r="N23" s="203">
        <v>14.7</v>
      </c>
      <c r="O23" s="203"/>
      <c r="P23" s="203"/>
      <c r="Q23" s="203"/>
      <c r="R23" s="182">
        <v>2003</v>
      </c>
      <c r="S23" s="203">
        <v>68.05</v>
      </c>
      <c r="T23" s="182"/>
      <c r="U23" s="182">
        <v>2003</v>
      </c>
      <c r="V23" s="203">
        <v>58.503122969603716</v>
      </c>
      <c r="W23" s="203">
        <v>78.17986671760724</v>
      </c>
      <c r="X23" s="203">
        <v>69.900000000000006</v>
      </c>
      <c r="Y23" s="203">
        <v>48.622917532932036</v>
      </c>
      <c r="Z23" s="182"/>
      <c r="AA23" s="182"/>
      <c r="AB23" s="182"/>
      <c r="AC23" s="182"/>
      <c r="AD23" s="182"/>
      <c r="AE23" s="182"/>
      <c r="AF23" s="182"/>
      <c r="AG23" s="182"/>
      <c r="AH23" s="202">
        <f t="shared" si="1"/>
        <v>2009</v>
      </c>
      <c r="AI23" s="217">
        <v>6.9387224077366749E-2</v>
      </c>
      <c r="AJ23" s="182"/>
      <c r="AK23" s="182"/>
      <c r="AL23" s="182"/>
      <c r="AM23" s="182"/>
      <c r="AN23" s="182"/>
      <c r="AO23" s="182"/>
    </row>
    <row r="24" spans="1:41">
      <c r="A24" s="165"/>
      <c r="B24" s="165"/>
      <c r="C24" s="165"/>
      <c r="D24" s="165"/>
      <c r="E24" s="165"/>
      <c r="F24" s="165"/>
      <c r="G24" s="165"/>
      <c r="H24" s="165"/>
      <c r="I24" s="165"/>
      <c r="J24" s="182">
        <v>2013</v>
      </c>
      <c r="K24" s="203">
        <v>0.75</v>
      </c>
      <c r="L24" s="182"/>
      <c r="M24" s="182">
        <f t="shared" si="0"/>
        <v>1992</v>
      </c>
      <c r="N24" s="203">
        <v>15.4</v>
      </c>
      <c r="O24" s="203"/>
      <c r="P24" s="203"/>
      <c r="Q24" s="203"/>
      <c r="R24" s="182">
        <v>2003</v>
      </c>
      <c r="S24" s="203">
        <v>68</v>
      </c>
      <c r="T24" s="182"/>
      <c r="U24" s="182">
        <v>2003</v>
      </c>
      <c r="V24" s="203">
        <v>58.390460433867943</v>
      </c>
      <c r="W24" s="203">
        <v>78.078285649114619</v>
      </c>
      <c r="X24" s="203">
        <v>69.924999999999997</v>
      </c>
      <c r="Y24" s="203">
        <v>48.758332717064008</v>
      </c>
      <c r="Z24" s="182"/>
      <c r="AA24" s="182"/>
      <c r="AB24" s="182"/>
      <c r="AC24" s="182"/>
      <c r="AD24" s="182"/>
      <c r="AE24" s="182"/>
      <c r="AF24" s="182"/>
      <c r="AG24" s="182"/>
      <c r="AH24" s="202">
        <f t="shared" si="1"/>
        <v>2010</v>
      </c>
      <c r="AI24" s="217">
        <v>-1.2205947625388371</v>
      </c>
      <c r="AJ24" s="182"/>
      <c r="AK24" s="182"/>
      <c r="AL24" s="182"/>
      <c r="AM24" s="182"/>
      <c r="AN24" s="182"/>
      <c r="AO24" s="182"/>
    </row>
    <row r="25" spans="1:41">
      <c r="A25" s="165"/>
      <c r="B25" s="165"/>
      <c r="C25" s="165"/>
      <c r="D25" s="165"/>
      <c r="E25" s="165"/>
      <c r="F25" s="165"/>
      <c r="G25" s="165"/>
      <c r="H25" s="165"/>
      <c r="I25" s="165"/>
      <c r="J25" s="182">
        <v>2013</v>
      </c>
      <c r="K25" s="203">
        <v>0.75</v>
      </c>
      <c r="L25" s="182"/>
      <c r="M25" s="182">
        <f t="shared" si="0"/>
        <v>1993</v>
      </c>
      <c r="N25" s="203">
        <v>15.6</v>
      </c>
      <c r="O25" s="203"/>
      <c r="P25" s="203"/>
      <c r="Q25" s="203"/>
      <c r="R25" s="182">
        <v>2003</v>
      </c>
      <c r="S25" s="203">
        <v>68.125</v>
      </c>
      <c r="T25" s="182"/>
      <c r="U25" s="182">
        <v>2003</v>
      </c>
      <c r="V25" s="203">
        <v>58.433313762329732</v>
      </c>
      <c r="W25" s="203">
        <v>78.173097758663459</v>
      </c>
      <c r="X25" s="203">
        <v>70.2</v>
      </c>
      <c r="Y25" s="203">
        <v>48.996654401744344</v>
      </c>
      <c r="Z25" s="182"/>
      <c r="AA25" s="182"/>
      <c r="AB25" s="182"/>
      <c r="AC25" s="182"/>
      <c r="AD25" s="182"/>
      <c r="AE25" s="182"/>
      <c r="AF25" s="182"/>
      <c r="AG25" s="182"/>
      <c r="AH25" s="202">
        <f t="shared" si="1"/>
        <v>2011</v>
      </c>
      <c r="AI25" s="217">
        <v>-1.2281488121918422</v>
      </c>
      <c r="AJ25" s="182"/>
      <c r="AK25" s="182"/>
      <c r="AL25" s="182"/>
      <c r="AM25" s="182"/>
      <c r="AN25" s="182"/>
      <c r="AO25" s="182"/>
    </row>
    <row r="26" spans="1:41">
      <c r="A26" s="165"/>
      <c r="B26" s="165"/>
      <c r="C26" s="165"/>
      <c r="D26" s="165"/>
      <c r="E26" s="165"/>
      <c r="F26" s="165"/>
      <c r="G26" s="165"/>
      <c r="H26" s="165"/>
      <c r="I26" s="165"/>
      <c r="J26" s="182">
        <v>2014</v>
      </c>
      <c r="K26" s="203">
        <v>0.77499999999999991</v>
      </c>
      <c r="L26" s="182"/>
      <c r="M26" s="182">
        <f t="shared" si="0"/>
        <v>1994</v>
      </c>
      <c r="N26" s="203">
        <v>14.3</v>
      </c>
      <c r="O26" s="203"/>
      <c r="P26" s="203"/>
      <c r="Q26" s="203"/>
      <c r="R26" s="182">
        <v>2004</v>
      </c>
      <c r="S26" s="203">
        <v>68.25</v>
      </c>
      <c r="T26" s="182"/>
      <c r="U26" s="182">
        <v>2004</v>
      </c>
      <c r="V26" s="203">
        <v>58.412608832361535</v>
      </c>
      <c r="W26" s="203">
        <v>78.204704293849602</v>
      </c>
      <c r="X26" s="203">
        <v>70.7</v>
      </c>
      <c r="Y26" s="203">
        <v>49.109031104138595</v>
      </c>
      <c r="Z26" s="182"/>
      <c r="AA26" s="182"/>
      <c r="AB26" s="182"/>
      <c r="AC26" s="182"/>
      <c r="AD26" s="182"/>
      <c r="AE26" s="182"/>
      <c r="AF26" s="182"/>
      <c r="AG26" s="182"/>
      <c r="AH26" s="202">
        <f t="shared" si="1"/>
        <v>2012</v>
      </c>
      <c r="AI26" s="217">
        <v>-1.1555235825727261</v>
      </c>
      <c r="AJ26" s="182"/>
      <c r="AK26" s="182"/>
      <c r="AL26" s="182"/>
      <c r="AM26" s="182"/>
      <c r="AN26" s="182"/>
      <c r="AO26" s="182"/>
    </row>
    <row r="27" spans="1:41">
      <c r="A27" s="165"/>
      <c r="B27" s="165"/>
      <c r="C27" s="165"/>
      <c r="D27" s="165"/>
      <c r="E27" s="165"/>
      <c r="F27" s="165"/>
      <c r="G27" s="165"/>
      <c r="H27" s="165"/>
      <c r="I27" s="165"/>
      <c r="J27" s="182">
        <v>2014</v>
      </c>
      <c r="K27" s="203">
        <v>0.77499999999999991</v>
      </c>
      <c r="L27" s="182"/>
      <c r="M27" s="182">
        <f t="shared" si="0"/>
        <v>1995</v>
      </c>
      <c r="N27" s="203">
        <v>12.3</v>
      </c>
      <c r="O27" s="203"/>
      <c r="P27" s="203"/>
      <c r="Q27" s="203"/>
      <c r="R27" s="182">
        <v>2004</v>
      </c>
      <c r="S27" s="203">
        <v>68.424999999999997</v>
      </c>
      <c r="T27" s="182"/>
      <c r="U27" s="182">
        <v>2004</v>
      </c>
      <c r="V27" s="203">
        <v>58.436765421118025</v>
      </c>
      <c r="W27" s="203">
        <v>78.265947546462172</v>
      </c>
      <c r="X27" s="203">
        <v>71.325000000000003</v>
      </c>
      <c r="Y27" s="203">
        <v>49.210471885451923</v>
      </c>
      <c r="Z27" s="182"/>
      <c r="AA27" s="182"/>
      <c r="AB27" s="182"/>
      <c r="AC27" s="182"/>
      <c r="AD27" s="182"/>
      <c r="AE27" s="182"/>
      <c r="AF27" s="182"/>
      <c r="AG27" s="182"/>
      <c r="AH27" s="202">
        <f t="shared" si="1"/>
        <v>2013</v>
      </c>
      <c r="AI27" s="217">
        <v>-0.83248007835106608</v>
      </c>
      <c r="AJ27" s="182"/>
      <c r="AK27" s="182"/>
      <c r="AL27" s="182"/>
      <c r="AM27" s="182"/>
      <c r="AN27" s="182"/>
      <c r="AO27" s="182"/>
    </row>
    <row r="28" spans="1:41">
      <c r="A28" s="165"/>
      <c r="B28" s="165"/>
      <c r="C28" s="165"/>
      <c r="D28" s="165"/>
      <c r="E28" s="165"/>
      <c r="F28" s="165"/>
      <c r="G28" s="165"/>
      <c r="H28" s="165"/>
      <c r="I28" s="165"/>
      <c r="J28" s="182">
        <v>2014</v>
      </c>
      <c r="K28" s="203">
        <v>0.77500000000000013</v>
      </c>
      <c r="L28" s="182"/>
      <c r="M28" s="182">
        <f t="shared" si="0"/>
        <v>1996</v>
      </c>
      <c r="N28" s="203">
        <v>11.7</v>
      </c>
      <c r="O28" s="203"/>
      <c r="P28" s="203"/>
      <c r="Q28" s="203"/>
      <c r="R28" s="182">
        <v>2004</v>
      </c>
      <c r="S28" s="203">
        <v>68.724999999999994</v>
      </c>
      <c r="T28" s="182"/>
      <c r="U28" s="182">
        <v>2004</v>
      </c>
      <c r="V28" s="203">
        <v>58.714439534574694</v>
      </c>
      <c r="W28" s="203">
        <v>78.496422244718147</v>
      </c>
      <c r="X28" s="203">
        <v>71.924999999999997</v>
      </c>
      <c r="Y28" s="203">
        <v>49.277681389093303</v>
      </c>
      <c r="Z28" s="182"/>
      <c r="AA28" s="182"/>
      <c r="AB28" s="182"/>
      <c r="AC28" s="182"/>
      <c r="AD28" s="182"/>
      <c r="AE28" s="182"/>
      <c r="AF28" s="182"/>
      <c r="AG28" s="182"/>
      <c r="AH28" s="202">
        <f t="shared" si="1"/>
        <v>2014</v>
      </c>
      <c r="AI28" s="217">
        <v>-0.37672295350795548</v>
      </c>
      <c r="AJ28" s="182"/>
      <c r="AK28" s="182"/>
      <c r="AL28" s="182"/>
      <c r="AM28" s="182"/>
      <c r="AN28" s="182"/>
      <c r="AO28" s="182"/>
    </row>
    <row r="29" spans="1:41">
      <c r="A29" s="165"/>
      <c r="B29" s="165"/>
      <c r="C29" s="165"/>
      <c r="D29" s="165"/>
      <c r="E29" s="165"/>
      <c r="F29" s="165"/>
      <c r="G29" s="165"/>
      <c r="H29" s="165"/>
      <c r="I29" s="165"/>
      <c r="J29" s="182">
        <v>2014</v>
      </c>
      <c r="K29" s="203">
        <v>0.77499999999999991</v>
      </c>
      <c r="L29" s="182"/>
      <c r="M29" s="182">
        <f t="shared" si="0"/>
        <v>1997</v>
      </c>
      <c r="N29" s="203">
        <v>9.9</v>
      </c>
      <c r="O29" s="203"/>
      <c r="P29" s="203"/>
      <c r="Q29" s="203"/>
      <c r="R29" s="182">
        <v>2004</v>
      </c>
      <c r="S29" s="203">
        <v>69.025000000000006</v>
      </c>
      <c r="T29" s="182"/>
      <c r="U29" s="182">
        <v>2004</v>
      </c>
      <c r="V29" s="203">
        <v>59.106414499605989</v>
      </c>
      <c r="W29" s="203">
        <v>78.605352822580642</v>
      </c>
      <c r="X29" s="203">
        <v>72.45</v>
      </c>
      <c r="Y29" s="203">
        <v>49.578902342721769</v>
      </c>
      <c r="Z29" s="182"/>
      <c r="AA29" s="182"/>
      <c r="AB29" s="182"/>
      <c r="AC29" s="182"/>
      <c r="AD29" s="182"/>
      <c r="AE29" s="182"/>
      <c r="AF29" s="182"/>
      <c r="AG29" s="182"/>
      <c r="AH29" s="202">
        <f t="shared" si="1"/>
        <v>2015</v>
      </c>
      <c r="AI29" s="217">
        <v>0.25836398668768612</v>
      </c>
      <c r="AJ29" s="182"/>
      <c r="AK29" s="182"/>
      <c r="AL29" s="182"/>
      <c r="AM29" s="182"/>
      <c r="AN29" s="182"/>
      <c r="AO29" s="182"/>
    </row>
    <row r="30" spans="1:41">
      <c r="A30" s="165"/>
      <c r="B30" s="165"/>
      <c r="C30" s="165"/>
      <c r="D30" s="165"/>
      <c r="E30" s="165"/>
      <c r="F30" s="165"/>
      <c r="G30" s="165"/>
      <c r="H30" s="165"/>
      <c r="I30" s="165"/>
      <c r="J30" s="182">
        <v>2015</v>
      </c>
      <c r="K30" s="203">
        <v>0.85000000000000009</v>
      </c>
      <c r="L30" s="182"/>
      <c r="M30" s="182">
        <f t="shared" si="0"/>
        <v>1998</v>
      </c>
      <c r="N30" s="203">
        <v>7.8</v>
      </c>
      <c r="O30" s="203">
        <v>3.6733630521623346</v>
      </c>
      <c r="P30" s="203"/>
      <c r="Q30" s="203"/>
      <c r="R30" s="182">
        <v>2005</v>
      </c>
      <c r="S30" s="203">
        <v>69.400000000000006</v>
      </c>
      <c r="T30" s="182"/>
      <c r="U30" s="182">
        <v>2005</v>
      </c>
      <c r="V30" s="203">
        <v>59.401370056682005</v>
      </c>
      <c r="W30" s="203">
        <v>78.924267583802802</v>
      </c>
      <c r="X30" s="203">
        <v>72.825000000000003</v>
      </c>
      <c r="Y30" s="203">
        <v>50.10202535409406</v>
      </c>
      <c r="Z30" s="182"/>
      <c r="AA30" s="182"/>
      <c r="AB30" s="182"/>
      <c r="AC30" s="182"/>
      <c r="AD30" s="182"/>
      <c r="AE30" s="182"/>
      <c r="AF30" s="182"/>
      <c r="AG30" s="182"/>
      <c r="AH30" s="202">
        <f t="shared" si="1"/>
        <v>2016</v>
      </c>
      <c r="AI30" s="217">
        <v>0.69614541704267108</v>
      </c>
      <c r="AJ30" s="182"/>
      <c r="AK30" s="182"/>
      <c r="AL30" s="182"/>
      <c r="AM30" s="182"/>
      <c r="AN30" s="182"/>
      <c r="AO30" s="182"/>
    </row>
    <row r="31" spans="1:41">
      <c r="A31" s="165"/>
      <c r="B31" s="165"/>
      <c r="C31" s="165"/>
      <c r="D31" s="165"/>
      <c r="E31" s="165"/>
      <c r="F31" s="165"/>
      <c r="G31" s="165"/>
      <c r="H31" s="165"/>
      <c r="I31" s="165"/>
      <c r="J31" s="182">
        <v>2015</v>
      </c>
      <c r="K31" s="203">
        <v>0.875</v>
      </c>
      <c r="L31" s="182"/>
      <c r="M31" s="182">
        <f t="shared" si="0"/>
        <v>1999</v>
      </c>
      <c r="N31" s="203">
        <v>5.9</v>
      </c>
      <c r="O31" s="203">
        <v>2.3172979640486191</v>
      </c>
      <c r="P31" s="203"/>
      <c r="Q31" s="203"/>
      <c r="R31" s="182">
        <v>2005</v>
      </c>
      <c r="S31" s="203">
        <v>69.774999999999991</v>
      </c>
      <c r="T31" s="182"/>
      <c r="U31" s="182">
        <v>2005</v>
      </c>
      <c r="V31" s="203">
        <v>59.845975687344556</v>
      </c>
      <c r="W31" s="203">
        <v>79.22053055895266</v>
      </c>
      <c r="X31" s="203">
        <v>73</v>
      </c>
      <c r="Y31" s="203">
        <v>50.596859049378679</v>
      </c>
      <c r="Z31" s="182"/>
      <c r="AA31" s="182"/>
      <c r="AB31" s="182"/>
      <c r="AC31" s="182"/>
      <c r="AD31" s="182"/>
      <c r="AE31" s="182"/>
      <c r="AF31" s="182"/>
      <c r="AG31" s="182"/>
      <c r="AH31" s="202">
        <f t="shared" si="1"/>
        <v>2017</v>
      </c>
      <c r="AI31" s="217">
        <v>0.84183673469387754</v>
      </c>
      <c r="AJ31" s="182"/>
      <c r="AK31" s="182"/>
      <c r="AL31" s="182"/>
      <c r="AM31" s="182"/>
      <c r="AN31" s="182"/>
      <c r="AO31" s="182"/>
    </row>
    <row r="32" spans="1:41">
      <c r="A32" s="188" t="s">
        <v>609</v>
      </c>
      <c r="B32" s="165"/>
      <c r="C32" s="165"/>
      <c r="D32" s="165"/>
      <c r="E32" s="165"/>
      <c r="F32" s="165"/>
      <c r="G32" s="165"/>
      <c r="H32" s="165"/>
      <c r="I32" s="165"/>
      <c r="J32" s="182">
        <v>2015</v>
      </c>
      <c r="K32" s="203">
        <v>0.92500000000000004</v>
      </c>
      <c r="L32" s="182"/>
      <c r="M32" s="182">
        <f t="shared" si="0"/>
        <v>2000</v>
      </c>
      <c r="N32" s="203">
        <v>4.5</v>
      </c>
      <c r="O32" s="203">
        <v>1.5058455902160444</v>
      </c>
      <c r="P32" s="203"/>
      <c r="Q32" s="203"/>
      <c r="R32" s="182">
        <v>2005</v>
      </c>
      <c r="S32" s="203">
        <v>70.075000000000003</v>
      </c>
      <c r="T32" s="182"/>
      <c r="U32" s="182">
        <v>2005</v>
      </c>
      <c r="V32" s="203">
        <v>59.919563798692579</v>
      </c>
      <c r="W32" s="203">
        <v>79.497306494215991</v>
      </c>
      <c r="X32" s="203">
        <v>73.3</v>
      </c>
      <c r="Y32" s="203">
        <v>51.227643854314636</v>
      </c>
      <c r="Z32" s="182"/>
      <c r="AA32" s="182"/>
      <c r="AB32" s="182"/>
      <c r="AC32" s="182"/>
      <c r="AD32" s="182"/>
      <c r="AE32" s="182"/>
      <c r="AF32" s="182"/>
      <c r="AG32" s="182"/>
      <c r="AH32" s="202">
        <f t="shared" si="1"/>
        <v>2018</v>
      </c>
      <c r="AI32" s="217">
        <v>1.4196242171189979</v>
      </c>
      <c r="AJ32" s="182"/>
      <c r="AK32" s="182"/>
      <c r="AL32" s="182"/>
      <c r="AM32" s="182"/>
      <c r="AN32" s="182"/>
      <c r="AO32" s="182"/>
    </row>
    <row r="33" spans="1:41">
      <c r="A33" s="181" t="s">
        <v>608</v>
      </c>
      <c r="B33" s="165"/>
      <c r="C33" s="165"/>
      <c r="D33" s="165"/>
      <c r="E33" s="165"/>
      <c r="F33" s="165"/>
      <c r="G33" s="165"/>
      <c r="H33" s="165"/>
      <c r="I33" s="165"/>
      <c r="J33" s="182">
        <v>2015</v>
      </c>
      <c r="K33" s="203">
        <v>0.95000000000000007</v>
      </c>
      <c r="L33" s="182"/>
      <c r="M33" s="182">
        <f t="shared" si="0"/>
        <v>2001</v>
      </c>
      <c r="N33" s="203">
        <v>4.2</v>
      </c>
      <c r="O33" s="203">
        <v>1.2669873564124805</v>
      </c>
      <c r="P33" s="203"/>
      <c r="Q33" s="203"/>
      <c r="R33" s="182">
        <v>2005</v>
      </c>
      <c r="S33" s="203">
        <v>70.400000000000006</v>
      </c>
      <c r="T33" s="182"/>
      <c r="U33" s="182">
        <v>2005</v>
      </c>
      <c r="V33" s="203">
        <v>60.266918393167799</v>
      </c>
      <c r="W33" s="203">
        <v>79.701542106898685</v>
      </c>
      <c r="X33" s="203">
        <v>73.674999999999997</v>
      </c>
      <c r="Y33" s="203">
        <v>51.75080686149937</v>
      </c>
      <c r="Z33" s="182"/>
      <c r="AA33" s="182"/>
      <c r="AB33" s="182"/>
      <c r="AC33" s="182"/>
      <c r="AD33" s="182"/>
      <c r="AE33" s="182"/>
      <c r="AF33" s="182"/>
      <c r="AG33" s="182"/>
      <c r="AH33" s="202">
        <f t="shared" si="1"/>
        <v>2019</v>
      </c>
      <c r="AI33" s="217">
        <v>1.3845521774856204</v>
      </c>
      <c r="AJ33" s="182">
        <v>20</v>
      </c>
      <c r="AK33" s="182">
        <v>-15</v>
      </c>
      <c r="AL33" s="182"/>
      <c r="AM33" s="182"/>
      <c r="AN33" s="182"/>
      <c r="AO33" s="182"/>
    </row>
    <row r="34" spans="1:41">
      <c r="A34" s="165"/>
      <c r="B34" s="165"/>
      <c r="C34" s="165"/>
      <c r="D34" s="165"/>
      <c r="E34" s="165"/>
      <c r="F34" s="165"/>
      <c r="G34" s="165"/>
      <c r="H34" s="165"/>
      <c r="I34" s="165"/>
      <c r="J34" s="182">
        <v>2016</v>
      </c>
      <c r="K34" s="203">
        <v>0.92499999999999993</v>
      </c>
      <c r="L34" s="182"/>
      <c r="M34" s="182">
        <f t="shared" si="0"/>
        <v>2002</v>
      </c>
      <c r="N34" s="203">
        <v>4.7</v>
      </c>
      <c r="O34" s="203">
        <v>1.3508640894223092</v>
      </c>
      <c r="P34" s="203"/>
      <c r="Q34" s="203"/>
      <c r="R34" s="182">
        <v>2006</v>
      </c>
      <c r="S34" s="203">
        <v>70.674999999999997</v>
      </c>
      <c r="T34" s="182"/>
      <c r="U34" s="182">
        <v>2006</v>
      </c>
      <c r="V34" s="203">
        <v>60.728066835377824</v>
      </c>
      <c r="W34" s="203">
        <v>79.795646548806531</v>
      </c>
      <c r="X34" s="203">
        <v>73.849999999999994</v>
      </c>
      <c r="Y34" s="203">
        <v>52.323183190494284</v>
      </c>
      <c r="Z34" s="182"/>
      <c r="AA34" s="182"/>
      <c r="AB34" s="182"/>
      <c r="AC34" s="182"/>
      <c r="AD34" s="182"/>
      <c r="AE34" s="182"/>
      <c r="AF34" s="182"/>
      <c r="AG34" s="182"/>
      <c r="AH34" s="202">
        <f t="shared" si="1"/>
        <v>2020</v>
      </c>
      <c r="AI34" s="217">
        <v>1.153846153846154</v>
      </c>
      <c r="AJ34" s="182">
        <v>20</v>
      </c>
      <c r="AK34" s="182">
        <v>-15</v>
      </c>
      <c r="AL34" s="182"/>
      <c r="AM34" s="182"/>
      <c r="AN34" s="182"/>
      <c r="AO34" s="182"/>
    </row>
    <row r="35" spans="1:41">
      <c r="A35" s="165"/>
      <c r="B35" s="165"/>
      <c r="C35" s="165"/>
      <c r="D35" s="165"/>
      <c r="E35" s="165"/>
      <c r="F35" s="165"/>
      <c r="G35" s="165"/>
      <c r="H35" s="165"/>
      <c r="I35" s="165"/>
      <c r="J35" s="182">
        <v>2016</v>
      </c>
      <c r="K35" s="203">
        <v>0.92500000000000004</v>
      </c>
      <c r="L35" s="182"/>
      <c r="M35" s="182">
        <f t="shared" si="0"/>
        <v>2003</v>
      </c>
      <c r="N35" s="203">
        <v>4.8</v>
      </c>
      <c r="O35" s="203">
        <v>1.4914261920684388</v>
      </c>
      <c r="P35" s="203"/>
      <c r="Q35" s="203"/>
      <c r="R35" s="182">
        <v>2006</v>
      </c>
      <c r="S35" s="203">
        <v>70.924999999999997</v>
      </c>
      <c r="T35" s="182"/>
      <c r="U35" s="182">
        <v>2006</v>
      </c>
      <c r="V35" s="203">
        <v>61.154111091474142</v>
      </c>
      <c r="W35" s="203">
        <v>79.885637613269026</v>
      </c>
      <c r="X35" s="203">
        <v>74</v>
      </c>
      <c r="Y35" s="203">
        <v>52.724684591606426</v>
      </c>
      <c r="Z35" s="182"/>
      <c r="AA35" s="182"/>
      <c r="AB35" s="182"/>
      <c r="AC35" s="182"/>
      <c r="AD35" s="182"/>
      <c r="AE35" s="182"/>
      <c r="AF35" s="182"/>
      <c r="AG35" s="182"/>
      <c r="AH35" s="202">
        <f t="shared" si="1"/>
        <v>2021</v>
      </c>
      <c r="AI35" s="217">
        <v>1.0511590727418065</v>
      </c>
      <c r="AJ35" s="182">
        <v>20</v>
      </c>
      <c r="AK35" s="182">
        <v>-15</v>
      </c>
      <c r="AL35" s="182"/>
      <c r="AM35" s="182"/>
      <c r="AN35" s="182"/>
      <c r="AO35" s="182"/>
    </row>
    <row r="36" spans="1:41">
      <c r="A36" s="165"/>
      <c r="B36" s="165"/>
      <c r="C36" s="165"/>
      <c r="D36" s="165"/>
      <c r="E36" s="165"/>
      <c r="F36" s="165"/>
      <c r="G36" s="165"/>
      <c r="H36" s="165"/>
      <c r="I36" s="165"/>
      <c r="J36" s="182">
        <v>2016</v>
      </c>
      <c r="K36" s="203">
        <v>0.92500000000000004</v>
      </c>
      <c r="L36" s="182"/>
      <c r="M36" s="182">
        <f t="shared" si="0"/>
        <v>2004</v>
      </c>
      <c r="N36" s="203">
        <v>4.7</v>
      </c>
      <c r="O36" s="203">
        <v>1.5429606245258547</v>
      </c>
      <c r="P36" s="203"/>
      <c r="Q36" s="203"/>
      <c r="R36" s="182">
        <v>2006</v>
      </c>
      <c r="S36" s="203">
        <v>71.05</v>
      </c>
      <c r="T36" s="182"/>
      <c r="U36" s="182">
        <v>2006</v>
      </c>
      <c r="V36" s="203">
        <v>61.522750655179578</v>
      </c>
      <c r="W36" s="203">
        <v>79.713676023935193</v>
      </c>
      <c r="X36" s="203">
        <v>74.224999999999994</v>
      </c>
      <c r="Y36" s="203">
        <v>53.119643993504809</v>
      </c>
      <c r="Z36" s="182"/>
      <c r="AA36" s="182"/>
      <c r="AB36" s="182"/>
      <c r="AC36" s="182"/>
      <c r="AD36" s="182"/>
      <c r="AE36" s="182"/>
      <c r="AF36" s="182"/>
      <c r="AG36" s="182"/>
      <c r="AH36" s="202">
        <f t="shared" si="1"/>
        <v>2022</v>
      </c>
      <c r="AI36" s="217">
        <v>1.0957824201813164</v>
      </c>
      <c r="AJ36" s="182">
        <v>20</v>
      </c>
      <c r="AK36" s="182">
        <v>-15</v>
      </c>
      <c r="AL36" s="182"/>
      <c r="AM36" s="182"/>
      <c r="AN36" s="182"/>
      <c r="AO36" s="182"/>
    </row>
    <row r="37" spans="1:41">
      <c r="A37" s="165"/>
      <c r="B37" s="165"/>
      <c r="C37" s="165"/>
      <c r="D37" s="165"/>
      <c r="E37" s="165"/>
      <c r="F37" s="165"/>
      <c r="G37" s="165"/>
      <c r="H37" s="165"/>
      <c r="I37" s="165"/>
      <c r="J37" s="182">
        <v>2016</v>
      </c>
      <c r="K37" s="203">
        <v>0.95</v>
      </c>
      <c r="L37" s="182"/>
      <c r="M37" s="182">
        <f t="shared" si="0"/>
        <v>2005</v>
      </c>
      <c r="N37" s="203">
        <v>4.5999999999999996</v>
      </c>
      <c r="O37" s="203">
        <v>1.4216013198076449</v>
      </c>
      <c r="P37" s="203"/>
      <c r="Q37" s="203"/>
      <c r="R37" s="182">
        <v>2006</v>
      </c>
      <c r="S37" s="203">
        <v>71.25</v>
      </c>
      <c r="T37" s="182"/>
      <c r="U37" s="182">
        <v>2006</v>
      </c>
      <c r="V37" s="203">
        <v>62.026997180451119</v>
      </c>
      <c r="W37" s="203">
        <v>79.726289734236587</v>
      </c>
      <c r="X37" s="203">
        <v>74.275000000000006</v>
      </c>
      <c r="Y37" s="203">
        <v>53.386939559078527</v>
      </c>
      <c r="Z37" s="182"/>
      <c r="AA37" s="182"/>
      <c r="AB37" s="182"/>
      <c r="AC37" s="182"/>
      <c r="AD37" s="182"/>
      <c r="AE37" s="182"/>
      <c r="AF37" s="182"/>
      <c r="AG37" s="182"/>
      <c r="AH37" s="202">
        <f t="shared" si="1"/>
        <v>2023</v>
      </c>
      <c r="AI37" s="217">
        <v>1.2082362082362084</v>
      </c>
      <c r="AJ37" s="182">
        <v>20</v>
      </c>
      <c r="AK37" s="182">
        <v>-15</v>
      </c>
      <c r="AL37" s="182"/>
      <c r="AM37" s="182"/>
      <c r="AN37" s="182"/>
      <c r="AO37" s="182"/>
    </row>
    <row r="38" spans="1:41">
      <c r="A38" s="165"/>
      <c r="B38" s="165"/>
      <c r="C38" s="165"/>
      <c r="D38" s="165"/>
      <c r="E38" s="165"/>
      <c r="F38" s="165"/>
      <c r="G38" s="165"/>
      <c r="H38" s="165"/>
      <c r="I38" s="165"/>
      <c r="J38" s="182">
        <v>2017</v>
      </c>
      <c r="K38" s="203">
        <v>0.92499999999999993</v>
      </c>
      <c r="L38" s="182"/>
      <c r="M38" s="182">
        <f t="shared" si="0"/>
        <v>2006</v>
      </c>
      <c r="N38" s="203">
        <v>4.8</v>
      </c>
      <c r="O38" s="203">
        <v>1.4196130157275237</v>
      </c>
      <c r="P38" s="203"/>
      <c r="Q38" s="203"/>
      <c r="R38" s="182">
        <v>2007</v>
      </c>
      <c r="S38" s="203">
        <v>71.45</v>
      </c>
      <c r="T38" s="182"/>
      <c r="U38" s="182">
        <v>2007</v>
      </c>
      <c r="V38" s="203">
        <v>62.623516942876535</v>
      </c>
      <c r="W38" s="203">
        <v>79.789066998969105</v>
      </c>
      <c r="X38" s="203">
        <v>74.399999999999991</v>
      </c>
      <c r="Y38" s="203">
        <v>53.391217069862954</v>
      </c>
      <c r="Z38" s="182"/>
      <c r="AA38" s="182"/>
      <c r="AB38" s="182"/>
      <c r="AC38" s="182"/>
      <c r="AD38" s="182"/>
      <c r="AE38" s="182"/>
      <c r="AF38" s="182"/>
      <c r="AG38" s="182"/>
      <c r="AH38" s="202">
        <f t="shared" si="1"/>
        <v>2024</v>
      </c>
      <c r="AI38" s="217">
        <v>1.2624330527926548</v>
      </c>
      <c r="AJ38" s="182">
        <v>20</v>
      </c>
      <c r="AK38" s="182">
        <v>-15</v>
      </c>
      <c r="AL38" s="182"/>
      <c r="AM38" s="182"/>
      <c r="AN38" s="182"/>
      <c r="AO38" s="182"/>
    </row>
    <row r="39" spans="1:41">
      <c r="A39" s="165"/>
      <c r="B39" s="165"/>
      <c r="C39" s="165"/>
      <c r="D39" s="165"/>
      <c r="E39" s="165"/>
      <c r="F39" s="165"/>
      <c r="G39" s="165"/>
      <c r="H39" s="165"/>
      <c r="I39" s="165"/>
      <c r="J39" s="182">
        <v>2017</v>
      </c>
      <c r="K39" s="203">
        <v>0.95</v>
      </c>
      <c r="L39" s="182"/>
      <c r="M39" s="182">
        <f t="shared" si="0"/>
        <v>2007</v>
      </c>
      <c r="N39" s="203">
        <v>5</v>
      </c>
      <c r="O39" s="203">
        <v>1.40516725126187</v>
      </c>
      <c r="P39" s="182"/>
      <c r="Q39" s="182"/>
      <c r="R39" s="182">
        <v>2007</v>
      </c>
      <c r="S39" s="203">
        <v>71.600000000000009</v>
      </c>
      <c r="T39" s="182"/>
      <c r="U39" s="182">
        <v>2007</v>
      </c>
      <c r="V39" s="203">
        <v>62.997349300902691</v>
      </c>
      <c r="W39" s="203">
        <v>79.769184023993446</v>
      </c>
      <c r="X39" s="203">
        <v>74.75</v>
      </c>
      <c r="Y39" s="203">
        <v>53.585843869730546</v>
      </c>
      <c r="Z39" s="182"/>
      <c r="AA39" s="182"/>
      <c r="AB39" s="182"/>
      <c r="AC39" s="182"/>
      <c r="AD39" s="182"/>
      <c r="AE39" s="182"/>
      <c r="AF39" s="182"/>
      <c r="AG39" s="182"/>
      <c r="AH39" s="182"/>
      <c r="AI39" s="182"/>
      <c r="AJ39" s="182"/>
      <c r="AK39" s="182"/>
      <c r="AL39" s="182"/>
      <c r="AM39" s="182"/>
      <c r="AN39" s="182"/>
      <c r="AO39" s="182"/>
    </row>
    <row r="40" spans="1:41">
      <c r="A40" s="165"/>
      <c r="B40" s="165"/>
      <c r="C40" s="165"/>
      <c r="D40" s="165"/>
      <c r="E40" s="165"/>
      <c r="F40" s="165"/>
      <c r="G40" s="165"/>
      <c r="H40" s="165"/>
      <c r="I40" s="165"/>
      <c r="J40" s="182">
        <v>2017</v>
      </c>
      <c r="K40" s="203">
        <v>0.95</v>
      </c>
      <c r="L40" s="182"/>
      <c r="M40" s="182">
        <f t="shared" si="0"/>
        <v>2008</v>
      </c>
      <c r="N40" s="203">
        <v>6.8</v>
      </c>
      <c r="O40" s="203">
        <v>1.6968373749364083</v>
      </c>
      <c r="P40" s="182"/>
      <c r="Q40" s="182"/>
      <c r="R40" s="182">
        <v>2007</v>
      </c>
      <c r="S40" s="203">
        <v>71.75</v>
      </c>
      <c r="T40" s="182"/>
      <c r="U40" s="182">
        <v>2007</v>
      </c>
      <c r="V40" s="203">
        <v>63.09675649770918</v>
      </c>
      <c r="W40" s="203">
        <v>79.962706468507122</v>
      </c>
      <c r="X40" s="203">
        <v>74.974999999999994</v>
      </c>
      <c r="Y40" s="203">
        <v>53.731427120444998</v>
      </c>
      <c r="Z40" s="182"/>
      <c r="AA40" s="182"/>
      <c r="AB40" s="182"/>
      <c r="AC40" s="182"/>
      <c r="AD40" s="182"/>
      <c r="AE40" s="182"/>
      <c r="AF40" s="182"/>
      <c r="AG40" s="182"/>
      <c r="AH40" s="182"/>
      <c r="AI40" s="182"/>
      <c r="AJ40" s="182"/>
      <c r="AK40" s="182"/>
      <c r="AL40" s="182"/>
      <c r="AM40" s="182"/>
      <c r="AN40" s="182"/>
      <c r="AO40" s="182"/>
    </row>
    <row r="41" spans="1:41">
      <c r="A41" s="165"/>
      <c r="B41" s="165"/>
      <c r="C41" s="165"/>
      <c r="D41" s="165"/>
      <c r="E41" s="165"/>
      <c r="F41" s="165"/>
      <c r="G41" s="165"/>
      <c r="H41" s="165"/>
      <c r="I41" s="165"/>
      <c r="J41" s="182">
        <v>2017</v>
      </c>
      <c r="K41" s="203">
        <v>0.95</v>
      </c>
      <c r="L41" s="182"/>
      <c r="M41" s="182">
        <f t="shared" si="0"/>
        <v>2009</v>
      </c>
      <c r="N41" s="203">
        <v>12.6</v>
      </c>
      <c r="O41" s="203">
        <v>3.5170267896830985</v>
      </c>
      <c r="P41" s="182"/>
      <c r="Q41" s="182"/>
      <c r="R41" s="182">
        <v>2007</v>
      </c>
      <c r="S41" s="203">
        <v>71.724999999999994</v>
      </c>
      <c r="T41" s="182"/>
      <c r="U41" s="182">
        <v>2007</v>
      </c>
      <c r="V41" s="203">
        <v>63.07342406876792</v>
      </c>
      <c r="W41" s="203">
        <v>79.851820932716265</v>
      </c>
      <c r="X41" s="203">
        <v>75.3</v>
      </c>
      <c r="Y41" s="203">
        <v>53.852054467271849</v>
      </c>
      <c r="Z41" s="182"/>
      <c r="AA41" s="182"/>
      <c r="AB41" s="182"/>
      <c r="AC41" s="182"/>
      <c r="AD41" s="182"/>
      <c r="AE41" s="182"/>
      <c r="AF41" s="182"/>
      <c r="AG41" s="182"/>
      <c r="AH41" s="182"/>
      <c r="AI41" s="182"/>
      <c r="AJ41" s="182"/>
      <c r="AK41" s="182"/>
      <c r="AL41" s="182"/>
      <c r="AM41" s="182"/>
      <c r="AN41" s="182"/>
      <c r="AO41" s="182"/>
    </row>
    <row r="42" spans="1:41">
      <c r="A42" s="165"/>
      <c r="B42" s="165"/>
      <c r="C42" s="165"/>
      <c r="D42" s="165"/>
      <c r="E42" s="165"/>
      <c r="F42" s="165"/>
      <c r="G42" s="165"/>
      <c r="H42" s="165"/>
      <c r="I42" s="165"/>
      <c r="J42" s="182">
        <v>2018</v>
      </c>
      <c r="K42" s="182">
        <v>0.97499999999999998</v>
      </c>
      <c r="L42" s="182"/>
      <c r="M42" s="182">
        <f t="shared" si="0"/>
        <v>2010</v>
      </c>
      <c r="N42" s="203">
        <v>14.6</v>
      </c>
      <c r="O42" s="203">
        <v>6.8675099866844214</v>
      </c>
      <c r="P42" s="182"/>
      <c r="Q42" s="182"/>
      <c r="R42" s="182">
        <v>2008</v>
      </c>
      <c r="S42" s="203">
        <v>71.524999999999991</v>
      </c>
      <c r="T42" s="182"/>
      <c r="U42" s="182">
        <v>2008</v>
      </c>
      <c r="V42" s="203">
        <v>62.239596946022253</v>
      </c>
      <c r="W42" s="203">
        <v>79.719258223814322</v>
      </c>
      <c r="X42" s="203">
        <v>75.400000000000006</v>
      </c>
      <c r="Y42" s="203">
        <v>53.925076241981877</v>
      </c>
      <c r="Z42" s="182"/>
      <c r="AA42" s="182"/>
      <c r="AB42" s="182"/>
      <c r="AC42" s="182"/>
      <c r="AD42" s="182"/>
      <c r="AE42" s="182"/>
      <c r="AF42" s="182"/>
      <c r="AG42" s="182"/>
      <c r="AH42" s="182"/>
      <c r="AI42" s="182"/>
      <c r="AJ42" s="182"/>
      <c r="AK42" s="182"/>
      <c r="AL42" s="182"/>
      <c r="AM42" s="182"/>
      <c r="AN42" s="182"/>
      <c r="AO42" s="182"/>
    </row>
    <row r="43" spans="1:41">
      <c r="A43" s="165"/>
      <c r="B43" s="165"/>
      <c r="C43" s="165"/>
      <c r="D43" s="165"/>
      <c r="E43" s="165"/>
      <c r="F43" s="165"/>
      <c r="G43" s="165"/>
      <c r="H43" s="165"/>
      <c r="I43" s="165"/>
      <c r="J43" s="182">
        <v>2018</v>
      </c>
      <c r="K43" s="182">
        <v>1</v>
      </c>
      <c r="L43" s="182"/>
      <c r="M43" s="182">
        <f t="shared" si="0"/>
        <v>2011</v>
      </c>
      <c r="N43" s="203">
        <v>15.4</v>
      </c>
      <c r="O43" s="203">
        <v>8.7271260323401183</v>
      </c>
      <c r="P43" s="182"/>
      <c r="Q43" s="182"/>
      <c r="R43" s="182">
        <v>2008</v>
      </c>
      <c r="S43" s="203">
        <v>71.174999999999997</v>
      </c>
      <c r="T43" s="182"/>
      <c r="U43" s="182">
        <v>2008</v>
      </c>
      <c r="V43" s="203">
        <v>61.299885209240635</v>
      </c>
      <c r="W43" s="203">
        <v>79.432681626023495</v>
      </c>
      <c r="X43" s="203">
        <v>75.349999999999994</v>
      </c>
      <c r="Y43" s="203">
        <v>53.87563420621931</v>
      </c>
      <c r="Z43" s="182"/>
      <c r="AA43" s="182"/>
      <c r="AB43" s="182"/>
      <c r="AC43" s="182"/>
      <c r="AD43" s="182"/>
      <c r="AE43" s="182"/>
      <c r="AF43" s="182"/>
      <c r="AG43" s="182"/>
      <c r="AH43" s="182"/>
      <c r="AI43" s="182"/>
      <c r="AJ43" s="182"/>
      <c r="AK43" s="182"/>
      <c r="AL43" s="182"/>
      <c r="AM43" s="182"/>
      <c r="AN43" s="182"/>
      <c r="AO43" s="182"/>
    </row>
    <row r="44" spans="1:41">
      <c r="A44" s="165"/>
      <c r="B44" s="165"/>
      <c r="C44" s="165"/>
      <c r="D44" s="165"/>
      <c r="E44" s="165"/>
      <c r="F44" s="165"/>
      <c r="G44" s="165"/>
      <c r="H44" s="165"/>
      <c r="I44" s="165"/>
      <c r="J44" s="182">
        <v>2018</v>
      </c>
      <c r="K44" s="182">
        <v>1.0250000000000001</v>
      </c>
      <c r="L44" s="182"/>
      <c r="M44" s="182">
        <f t="shared" si="0"/>
        <v>2012</v>
      </c>
      <c r="N44" s="203">
        <v>15.5</v>
      </c>
      <c r="O44" s="203">
        <v>9.1565127467290157</v>
      </c>
      <c r="P44" s="182"/>
      <c r="Q44" s="182"/>
      <c r="R44" s="182">
        <v>2008</v>
      </c>
      <c r="S44" s="203">
        <v>70.524999999999991</v>
      </c>
      <c r="T44" s="182"/>
      <c r="U44" s="182">
        <v>2008</v>
      </c>
      <c r="V44" s="203">
        <v>59.604281372167158</v>
      </c>
      <c r="W44" s="203">
        <v>78.975118917121534</v>
      </c>
      <c r="X44" s="203">
        <v>74.974999999999994</v>
      </c>
      <c r="Y44" s="203">
        <v>53.899004279716586</v>
      </c>
      <c r="Z44" s="182"/>
      <c r="AA44" s="182"/>
      <c r="AB44" s="182"/>
      <c r="AC44" s="182"/>
      <c r="AD44" s="182"/>
      <c r="AE44" s="182"/>
      <c r="AF44" s="182"/>
      <c r="AG44" s="182"/>
      <c r="AH44" s="182"/>
      <c r="AI44" s="182"/>
      <c r="AJ44" s="182"/>
      <c r="AK44" s="182"/>
      <c r="AL44" s="182"/>
      <c r="AM44" s="182"/>
      <c r="AN44" s="182"/>
      <c r="AO44" s="182"/>
    </row>
    <row r="45" spans="1:41">
      <c r="A45" s="165"/>
      <c r="B45" s="165"/>
      <c r="C45" s="165"/>
      <c r="D45" s="165"/>
      <c r="E45" s="165"/>
      <c r="F45" s="165"/>
      <c r="G45" s="165"/>
      <c r="H45" s="165"/>
      <c r="I45" s="165"/>
      <c r="J45" s="182">
        <v>2018</v>
      </c>
      <c r="K45" s="182">
        <v>1.0249999999999999</v>
      </c>
      <c r="L45" s="182"/>
      <c r="M45" s="182">
        <f t="shared" si="0"/>
        <v>2013</v>
      </c>
      <c r="N45" s="203">
        <v>13.8</v>
      </c>
      <c r="O45" s="203">
        <v>7.9273925188919696</v>
      </c>
      <c r="P45" s="182"/>
      <c r="Q45" s="182"/>
      <c r="R45" s="182">
        <v>2008</v>
      </c>
      <c r="S45" s="203">
        <v>69.650000000000006</v>
      </c>
      <c r="T45" s="182"/>
      <c r="U45" s="182">
        <v>2008</v>
      </c>
      <c r="V45" s="203">
        <v>57.187268380155416</v>
      </c>
      <c r="W45" s="203">
        <v>78.378815972222213</v>
      </c>
      <c r="X45" s="203">
        <v>74.599999999999994</v>
      </c>
      <c r="Y45" s="203">
        <v>53.789604532839967</v>
      </c>
      <c r="Z45" s="182"/>
      <c r="AA45" s="182"/>
      <c r="AB45" s="182"/>
      <c r="AC45" s="182"/>
      <c r="AD45" s="182"/>
      <c r="AE45" s="182"/>
      <c r="AF45" s="182"/>
      <c r="AG45" s="182"/>
      <c r="AH45" s="182"/>
      <c r="AI45" s="182"/>
      <c r="AJ45" s="182"/>
      <c r="AK45" s="182"/>
      <c r="AL45" s="182"/>
      <c r="AM45" s="182"/>
      <c r="AN45" s="182"/>
      <c r="AO45" s="182"/>
    </row>
    <row r="46" spans="1:41">
      <c r="A46" s="165"/>
      <c r="B46" s="165"/>
      <c r="C46" s="165"/>
      <c r="D46" s="165"/>
      <c r="E46" s="165"/>
      <c r="F46" s="165"/>
      <c r="G46" s="165"/>
      <c r="H46" s="165"/>
      <c r="I46" s="165"/>
      <c r="J46" s="182">
        <v>2019</v>
      </c>
      <c r="K46" s="182">
        <v>1.0249999999999999</v>
      </c>
      <c r="L46" s="182"/>
      <c r="M46" s="182">
        <f t="shared" si="0"/>
        <v>2014</v>
      </c>
      <c r="N46" s="203">
        <v>11.9</v>
      </c>
      <c r="O46" s="203">
        <v>6.533854830310351</v>
      </c>
      <c r="P46" s="182"/>
      <c r="Q46" s="182"/>
      <c r="R46" s="182">
        <v>2009</v>
      </c>
      <c r="S46" s="203">
        <v>68.224999999999994</v>
      </c>
      <c r="T46" s="182"/>
      <c r="U46" s="182">
        <v>2009</v>
      </c>
      <c r="V46" s="203">
        <v>54.450770841420763</v>
      </c>
      <c r="W46" s="203">
        <v>77.00940987759823</v>
      </c>
      <c r="X46" s="203">
        <v>73.675000000000011</v>
      </c>
      <c r="Y46" s="203">
        <v>53.375861676883325</v>
      </c>
      <c r="Z46" s="182"/>
      <c r="AA46" s="182"/>
      <c r="AB46" s="182"/>
      <c r="AC46" s="182"/>
      <c r="AD46" s="182"/>
      <c r="AE46" s="182"/>
      <c r="AF46" s="182"/>
      <c r="AG46" s="182"/>
      <c r="AH46" s="182"/>
      <c r="AI46" s="182"/>
      <c r="AJ46" s="182"/>
      <c r="AK46" s="182"/>
      <c r="AL46" s="182"/>
      <c r="AM46" s="182"/>
      <c r="AN46" s="182"/>
      <c r="AO46" s="182"/>
    </row>
    <row r="47" spans="1:41">
      <c r="A47" s="218" t="s">
        <v>610</v>
      </c>
      <c r="B47" s="182"/>
      <c r="C47" s="182"/>
      <c r="D47" s="182"/>
      <c r="E47" s="218" t="s">
        <v>611</v>
      </c>
      <c r="F47" s="165"/>
      <c r="G47" s="165"/>
      <c r="H47" s="165"/>
      <c r="I47" s="165"/>
      <c r="J47" s="182">
        <v>2019</v>
      </c>
      <c r="K47" s="182">
        <v>1</v>
      </c>
      <c r="L47" s="182"/>
      <c r="M47" s="182">
        <f t="shared" si="0"/>
        <v>2015</v>
      </c>
      <c r="N47" s="203">
        <v>10</v>
      </c>
      <c r="O47" s="203">
        <v>5.3085622324644479</v>
      </c>
      <c r="P47" s="182"/>
      <c r="Q47" s="182"/>
      <c r="R47" s="182">
        <v>2009</v>
      </c>
      <c r="S47" s="203">
        <v>66.650000000000006</v>
      </c>
      <c r="T47" s="182"/>
      <c r="U47" s="182">
        <v>2009</v>
      </c>
      <c r="V47" s="203">
        <v>51.33761482687661</v>
      </c>
      <c r="W47" s="203">
        <v>75.523585726555496</v>
      </c>
      <c r="X47" s="203">
        <v>72.650000000000006</v>
      </c>
      <c r="Y47" s="203">
        <v>52.863687829558572</v>
      </c>
      <c r="Z47" s="182"/>
      <c r="AA47" s="182"/>
      <c r="AB47" s="182"/>
      <c r="AC47" s="182"/>
      <c r="AD47" s="182"/>
      <c r="AE47" s="182"/>
      <c r="AF47" s="182"/>
      <c r="AG47" s="182"/>
      <c r="AH47" s="182"/>
      <c r="AI47" s="182"/>
      <c r="AJ47" s="182"/>
      <c r="AK47" s="182"/>
      <c r="AL47" s="182"/>
      <c r="AM47" s="182"/>
      <c r="AN47" s="182"/>
      <c r="AO47" s="182"/>
    </row>
    <row r="48" spans="1:41">
      <c r="A48" s="219" t="s">
        <v>601</v>
      </c>
      <c r="B48" s="182"/>
      <c r="C48" s="182"/>
      <c r="D48" s="182"/>
      <c r="E48" s="219" t="s">
        <v>612</v>
      </c>
      <c r="F48" s="165"/>
      <c r="G48" s="165"/>
      <c r="H48" s="165"/>
      <c r="I48" s="165"/>
      <c r="J48" s="182"/>
      <c r="K48" s="182"/>
      <c r="L48" s="182"/>
      <c r="M48" s="182">
        <f t="shared" si="0"/>
        <v>2016</v>
      </c>
      <c r="N48" s="203">
        <v>8.4</v>
      </c>
      <c r="O48" s="203">
        <v>4.2283934038781759</v>
      </c>
      <c r="P48" s="182"/>
      <c r="Q48" s="182"/>
      <c r="R48" s="182">
        <v>2009</v>
      </c>
      <c r="S48" s="203">
        <v>65.025000000000006</v>
      </c>
      <c r="T48" s="182"/>
      <c r="U48" s="182">
        <v>2009</v>
      </c>
      <c r="V48" s="203">
        <v>47.848129308412211</v>
      </c>
      <c r="W48" s="203">
        <v>74.108747686623857</v>
      </c>
      <c r="X48" s="203">
        <v>71.75</v>
      </c>
      <c r="Y48" s="203">
        <v>52.137295891181466</v>
      </c>
      <c r="Z48" s="182"/>
      <c r="AA48" s="182"/>
      <c r="AB48" s="182"/>
      <c r="AC48" s="182"/>
      <c r="AD48" s="182"/>
      <c r="AE48" s="182"/>
      <c r="AF48" s="182"/>
      <c r="AG48" s="182"/>
      <c r="AH48" s="182"/>
      <c r="AI48" s="182"/>
      <c r="AJ48" s="182"/>
      <c r="AK48" s="182"/>
      <c r="AL48" s="182"/>
      <c r="AM48" s="182"/>
      <c r="AN48" s="182"/>
      <c r="AO48" s="182"/>
    </row>
    <row r="49" spans="1:41">
      <c r="A49" s="165"/>
      <c r="B49" s="165"/>
      <c r="C49" s="165"/>
      <c r="D49" s="165"/>
      <c r="E49" s="165"/>
      <c r="F49" s="165"/>
      <c r="G49" s="165"/>
      <c r="H49" s="165"/>
      <c r="I49" s="165"/>
      <c r="J49" s="182"/>
      <c r="K49" s="182"/>
      <c r="L49" s="182"/>
      <c r="M49" s="182">
        <f t="shared" si="0"/>
        <v>2017</v>
      </c>
      <c r="N49" s="203">
        <v>6.7</v>
      </c>
      <c r="O49" s="203">
        <v>3.0112670068027212</v>
      </c>
      <c r="P49" s="182"/>
      <c r="Q49" s="182"/>
      <c r="R49" s="182">
        <v>2009</v>
      </c>
      <c r="S49" s="203">
        <v>63.65</v>
      </c>
      <c r="T49" s="182"/>
      <c r="U49" s="182">
        <v>2009</v>
      </c>
      <c r="V49" s="203">
        <v>45.446061353476182</v>
      </c>
      <c r="W49" s="203">
        <v>72.822914508666543</v>
      </c>
      <c r="X49" s="203">
        <v>70.75</v>
      </c>
      <c r="Y49" s="203">
        <v>51.233863328822729</v>
      </c>
      <c r="Z49" s="182"/>
      <c r="AA49" s="182"/>
      <c r="AB49" s="182"/>
      <c r="AC49" s="182"/>
      <c r="AD49" s="182"/>
      <c r="AE49" s="182"/>
      <c r="AF49" s="182"/>
      <c r="AG49" s="182"/>
      <c r="AH49" s="182"/>
      <c r="AI49" s="182"/>
      <c r="AJ49" s="182"/>
      <c r="AK49" s="182"/>
      <c r="AL49" s="182"/>
      <c r="AM49" s="182"/>
      <c r="AN49" s="182"/>
      <c r="AO49" s="182"/>
    </row>
    <row r="50" spans="1:41">
      <c r="A50" s="165"/>
      <c r="B50" s="165"/>
      <c r="C50" s="165"/>
      <c r="D50" s="165"/>
      <c r="E50" s="165"/>
      <c r="F50" s="165"/>
      <c r="G50" s="165"/>
      <c r="H50" s="165"/>
      <c r="I50" s="165"/>
      <c r="J50" s="182"/>
      <c r="K50" s="182"/>
      <c r="L50" s="182"/>
      <c r="M50" s="182">
        <f t="shared" si="0"/>
        <v>2018</v>
      </c>
      <c r="N50" s="203">
        <v>5.8</v>
      </c>
      <c r="O50" s="203">
        <v>2.08035406728531</v>
      </c>
      <c r="P50" s="182"/>
      <c r="Q50" s="182"/>
      <c r="R50" s="182">
        <v>2010</v>
      </c>
      <c r="S50" s="203">
        <v>62.725000000000001</v>
      </c>
      <c r="T50" s="182"/>
      <c r="U50" s="182">
        <v>2010</v>
      </c>
      <c r="V50" s="203">
        <v>43.097229700715253</v>
      </c>
      <c r="W50" s="203">
        <v>72.094552561342098</v>
      </c>
      <c r="X50" s="203">
        <v>70.375</v>
      </c>
      <c r="Y50" s="203">
        <v>50.67533006135848</v>
      </c>
      <c r="Z50" s="182"/>
      <c r="AA50" s="182"/>
      <c r="AB50" s="182"/>
      <c r="AC50" s="182"/>
      <c r="AD50" s="182"/>
      <c r="AE50" s="182"/>
      <c r="AF50" s="182"/>
      <c r="AG50" s="182"/>
      <c r="AH50" s="182"/>
      <c r="AI50" s="182"/>
      <c r="AJ50" s="182"/>
      <c r="AK50" s="182"/>
      <c r="AL50" s="182"/>
      <c r="AM50" s="182"/>
      <c r="AN50" s="182"/>
      <c r="AO50" s="182"/>
    </row>
    <row r="51" spans="1:41">
      <c r="A51" s="165"/>
      <c r="B51" s="165"/>
      <c r="C51" s="165"/>
      <c r="D51" s="165"/>
      <c r="E51" s="165"/>
      <c r="F51" s="165"/>
      <c r="G51" s="165"/>
      <c r="H51" s="165"/>
      <c r="I51" s="165"/>
      <c r="J51" s="182"/>
      <c r="K51" s="182"/>
      <c r="L51" s="182"/>
      <c r="M51" s="182">
        <f t="shared" si="0"/>
        <v>2019</v>
      </c>
      <c r="N51" s="203">
        <v>5.1098392202314953</v>
      </c>
      <c r="O51" s="182"/>
      <c r="P51" s="182">
        <v>100000</v>
      </c>
      <c r="Q51" s="182"/>
      <c r="R51" s="182">
        <v>2010</v>
      </c>
      <c r="S51" s="203">
        <v>62.074999999999996</v>
      </c>
      <c r="T51" s="182"/>
      <c r="U51" s="182">
        <v>2010</v>
      </c>
      <c r="V51" s="203">
        <v>41.374654391803553</v>
      </c>
      <c r="W51" s="203">
        <v>71.598418931270189</v>
      </c>
      <c r="X51" s="203">
        <v>69.95</v>
      </c>
      <c r="Y51" s="203">
        <v>50.427416899952981</v>
      </c>
      <c r="Z51" s="182"/>
      <c r="AA51" s="182"/>
      <c r="AB51" s="182"/>
      <c r="AC51" s="182"/>
      <c r="AD51" s="182"/>
      <c r="AE51" s="182"/>
      <c r="AF51" s="182"/>
      <c r="AG51" s="182"/>
      <c r="AH51" s="182"/>
      <c r="AI51" s="182"/>
      <c r="AJ51" s="182"/>
      <c r="AK51" s="182"/>
      <c r="AL51" s="182"/>
      <c r="AM51" s="182"/>
      <c r="AN51" s="182"/>
      <c r="AO51" s="182"/>
    </row>
    <row r="52" spans="1:41">
      <c r="A52" s="165"/>
      <c r="B52" s="165"/>
      <c r="C52" s="165"/>
      <c r="D52" s="165"/>
      <c r="E52" s="165"/>
      <c r="F52" s="165"/>
      <c r="G52" s="165"/>
      <c r="H52" s="165"/>
      <c r="I52" s="165"/>
      <c r="J52" s="182"/>
      <c r="K52" s="182"/>
      <c r="L52" s="182"/>
      <c r="M52" s="182">
        <f t="shared" si="0"/>
        <v>2020</v>
      </c>
      <c r="N52" s="203">
        <v>5.6867108111095392</v>
      </c>
      <c r="O52" s="182"/>
      <c r="P52" s="182">
        <v>100000</v>
      </c>
      <c r="Q52" s="182"/>
      <c r="R52" s="182">
        <v>2010</v>
      </c>
      <c r="S52" s="203">
        <v>61.525000000000006</v>
      </c>
      <c r="T52" s="182"/>
      <c r="U52" s="182">
        <v>2010</v>
      </c>
      <c r="V52" s="203">
        <v>40.016427892078049</v>
      </c>
      <c r="W52" s="203">
        <v>71.055099813418735</v>
      </c>
      <c r="X52" s="203">
        <v>69.674999999999997</v>
      </c>
      <c r="Y52" s="203">
        <v>50.330007064219956</v>
      </c>
      <c r="Z52" s="182"/>
      <c r="AA52" s="182"/>
      <c r="AB52" s="182"/>
      <c r="AC52" s="182"/>
      <c r="AD52" s="182"/>
      <c r="AE52" s="182"/>
      <c r="AF52" s="182"/>
      <c r="AG52" s="182"/>
      <c r="AH52" s="182"/>
      <c r="AI52" s="182"/>
      <c r="AJ52" s="182"/>
      <c r="AK52" s="182"/>
      <c r="AL52" s="182"/>
      <c r="AM52" s="182"/>
      <c r="AN52" s="182"/>
      <c r="AO52" s="182"/>
    </row>
    <row r="53" spans="1:41">
      <c r="A53" s="165"/>
      <c r="B53" s="165"/>
      <c r="C53" s="165"/>
      <c r="D53" s="165"/>
      <c r="E53" s="165"/>
      <c r="F53" s="165"/>
      <c r="G53" s="165"/>
      <c r="H53" s="165"/>
      <c r="I53" s="165"/>
      <c r="J53" s="182"/>
      <c r="K53" s="182"/>
      <c r="L53" s="182"/>
      <c r="M53" s="182">
        <f t="shared" si="0"/>
        <v>2021</v>
      </c>
      <c r="N53" s="203">
        <v>5.9218978985239126</v>
      </c>
      <c r="O53" s="182"/>
      <c r="P53" s="182">
        <v>100000</v>
      </c>
      <c r="Q53" s="182"/>
      <c r="R53" s="182">
        <v>2010</v>
      </c>
      <c r="S53" s="203">
        <v>61</v>
      </c>
      <c r="T53" s="182"/>
      <c r="U53" s="182">
        <v>2010</v>
      </c>
      <c r="V53" s="203">
        <v>38.780099886308264</v>
      </c>
      <c r="W53" s="203">
        <v>70.472516097763616</v>
      </c>
      <c r="X53" s="203">
        <v>69.350000000000009</v>
      </c>
      <c r="Y53" s="203">
        <v>50.233840388007046</v>
      </c>
      <c r="Z53" s="182"/>
      <c r="AA53" s="182"/>
      <c r="AB53" s="182"/>
      <c r="AC53" s="182"/>
      <c r="AD53" s="182"/>
      <c r="AE53" s="182"/>
      <c r="AF53" s="182"/>
      <c r="AG53" s="182"/>
      <c r="AH53" s="182"/>
      <c r="AI53" s="182"/>
      <c r="AJ53" s="182"/>
      <c r="AK53" s="182"/>
      <c r="AL53" s="182"/>
      <c r="AM53" s="182"/>
      <c r="AN53" s="182"/>
      <c r="AO53" s="182"/>
    </row>
    <row r="54" spans="1:41">
      <c r="A54" s="165"/>
      <c r="B54" s="165"/>
      <c r="C54" s="165"/>
      <c r="D54" s="165"/>
      <c r="E54" s="165"/>
      <c r="F54" s="165"/>
      <c r="G54" s="165"/>
      <c r="H54" s="165"/>
      <c r="I54" s="165"/>
      <c r="J54" s="182"/>
      <c r="K54" s="182"/>
      <c r="L54" s="182"/>
      <c r="M54" s="182">
        <f t="shared" si="0"/>
        <v>2022</v>
      </c>
      <c r="N54" s="203">
        <v>5.8912905514657092</v>
      </c>
      <c r="O54" s="182"/>
      <c r="P54" s="182">
        <v>100000</v>
      </c>
      <c r="Q54" s="182"/>
      <c r="R54" s="182">
        <v>2011</v>
      </c>
      <c r="S54" s="203">
        <v>60.6</v>
      </c>
      <c r="T54" s="182"/>
      <c r="U54" s="182">
        <v>2011</v>
      </c>
      <c r="V54" s="203">
        <v>38.139196190312539</v>
      </c>
      <c r="W54" s="203">
        <v>69.884015812217285</v>
      </c>
      <c r="X54" s="203">
        <v>69.099999999999994</v>
      </c>
      <c r="Y54" s="203">
        <v>50.290680046418373</v>
      </c>
      <c r="Z54" s="182"/>
      <c r="AA54" s="182"/>
      <c r="AB54" s="182"/>
      <c r="AC54" s="182"/>
      <c r="AD54" s="182"/>
      <c r="AE54" s="182"/>
      <c r="AF54" s="182"/>
      <c r="AG54" s="182"/>
      <c r="AH54" s="182"/>
      <c r="AI54" s="182"/>
      <c r="AJ54" s="182"/>
      <c r="AK54" s="182"/>
      <c r="AL54" s="182"/>
      <c r="AM54" s="182"/>
      <c r="AN54" s="182"/>
      <c r="AO54" s="182"/>
    </row>
    <row r="55" spans="1:41">
      <c r="A55" s="165"/>
      <c r="B55" s="165"/>
      <c r="C55" s="165"/>
      <c r="D55" s="165"/>
      <c r="E55" s="165"/>
      <c r="F55" s="165"/>
      <c r="G55" s="165"/>
      <c r="H55" s="165"/>
      <c r="I55" s="165"/>
      <c r="J55" s="182"/>
      <c r="K55" s="182"/>
      <c r="L55" s="182"/>
      <c r="M55" s="182">
        <f t="shared" si="0"/>
        <v>2023</v>
      </c>
      <c r="N55" s="203">
        <v>5.7453702766070993</v>
      </c>
      <c r="O55" s="182"/>
      <c r="P55" s="182">
        <v>100000</v>
      </c>
      <c r="Q55" s="182"/>
      <c r="R55" s="182">
        <v>2011</v>
      </c>
      <c r="S55" s="203">
        <v>60.349999999999994</v>
      </c>
      <c r="T55" s="182"/>
      <c r="U55" s="182">
        <v>2011</v>
      </c>
      <c r="V55" s="203">
        <v>37.305722521723659</v>
      </c>
      <c r="W55" s="203">
        <v>69.57287322389152</v>
      </c>
      <c r="X55" s="203">
        <v>69.025000000000006</v>
      </c>
      <c r="Y55" s="203">
        <v>50.285142874377399</v>
      </c>
      <c r="Z55" s="182"/>
      <c r="AA55" s="182"/>
      <c r="AB55" s="182"/>
      <c r="AC55" s="182"/>
      <c r="AD55" s="182"/>
      <c r="AE55" s="182"/>
      <c r="AF55" s="182"/>
      <c r="AG55" s="182"/>
      <c r="AH55" s="182"/>
      <c r="AI55" s="182"/>
      <c r="AJ55" s="182"/>
      <c r="AK55" s="182"/>
      <c r="AL55" s="182"/>
      <c r="AM55" s="182"/>
      <c r="AN55" s="182"/>
      <c r="AO55" s="182"/>
    </row>
    <row r="56" spans="1:41">
      <c r="A56" s="165"/>
      <c r="B56" s="165"/>
      <c r="C56" s="165"/>
      <c r="D56" s="165"/>
      <c r="E56" s="165"/>
      <c r="F56" s="165"/>
      <c r="G56" s="165"/>
      <c r="H56" s="165"/>
      <c r="I56" s="165"/>
      <c r="J56" s="182"/>
      <c r="K56" s="182"/>
      <c r="L56" s="182"/>
      <c r="M56" s="182">
        <f t="shared" si="0"/>
        <v>2024</v>
      </c>
      <c r="N56" s="203">
        <v>5.4567465983808727</v>
      </c>
      <c r="O56" s="182"/>
      <c r="P56" s="182">
        <v>100000</v>
      </c>
      <c r="Q56" s="182"/>
      <c r="R56" s="182">
        <v>2011</v>
      </c>
      <c r="S56" s="203">
        <v>60.05</v>
      </c>
      <c r="T56" s="182"/>
      <c r="U56" s="182">
        <v>2011</v>
      </c>
      <c r="V56" s="203">
        <v>36.523728618068745</v>
      </c>
      <c r="W56" s="203">
        <v>69.389248490294975</v>
      </c>
      <c r="X56" s="203">
        <v>68.550000000000011</v>
      </c>
      <c r="Y56" s="203">
        <v>50.023843935450877</v>
      </c>
      <c r="Z56" s="182"/>
      <c r="AA56" s="182"/>
      <c r="AB56" s="182"/>
      <c r="AC56" s="182"/>
      <c r="AD56" s="182"/>
      <c r="AE56" s="182"/>
      <c r="AF56" s="182"/>
      <c r="AG56" s="182"/>
      <c r="AH56" s="182"/>
      <c r="AI56" s="182"/>
      <c r="AJ56" s="182"/>
      <c r="AK56" s="182"/>
      <c r="AL56" s="182"/>
      <c r="AM56" s="182"/>
      <c r="AN56" s="182"/>
      <c r="AO56" s="182"/>
    </row>
    <row r="57" spans="1:41">
      <c r="A57" s="165"/>
      <c r="B57" s="165"/>
      <c r="C57" s="165"/>
      <c r="D57" s="165"/>
      <c r="E57" s="165"/>
      <c r="F57" s="165"/>
      <c r="G57" s="165"/>
      <c r="H57" s="165"/>
      <c r="I57" s="165"/>
      <c r="J57" s="182"/>
      <c r="K57" s="182"/>
      <c r="L57" s="182"/>
      <c r="M57" s="182"/>
      <c r="N57" s="182"/>
      <c r="O57" s="182"/>
      <c r="P57" s="182"/>
      <c r="Q57" s="182"/>
      <c r="R57" s="182">
        <v>2011</v>
      </c>
      <c r="S57" s="203">
        <v>60.024999999999999</v>
      </c>
      <c r="T57" s="182"/>
      <c r="U57" s="182">
        <v>2011</v>
      </c>
      <c r="V57" s="203">
        <v>36.168702553485161</v>
      </c>
      <c r="W57" s="203">
        <v>69.518021329467786</v>
      </c>
      <c r="X57" s="203">
        <v>68.2</v>
      </c>
      <c r="Y57" s="203">
        <v>50.066498371335506</v>
      </c>
      <c r="Z57" s="182"/>
      <c r="AA57" s="182"/>
      <c r="AB57" s="182"/>
      <c r="AC57" s="182"/>
      <c r="AD57" s="182"/>
      <c r="AE57" s="182"/>
      <c r="AF57" s="182"/>
      <c r="AG57" s="182"/>
      <c r="AH57" s="182"/>
      <c r="AI57" s="182"/>
      <c r="AJ57" s="182"/>
      <c r="AK57" s="182"/>
      <c r="AL57" s="182"/>
      <c r="AM57" s="182"/>
      <c r="AN57" s="182"/>
      <c r="AO57" s="182"/>
    </row>
    <row r="58" spans="1:41">
      <c r="A58" s="165"/>
      <c r="B58" s="165"/>
      <c r="C58" s="165"/>
      <c r="D58" s="165"/>
      <c r="E58" s="165"/>
      <c r="F58" s="165"/>
      <c r="G58" s="165"/>
      <c r="H58" s="165"/>
      <c r="I58" s="165"/>
      <c r="J58" s="182"/>
      <c r="K58" s="182"/>
      <c r="L58" s="182"/>
      <c r="M58" s="182"/>
      <c r="N58" s="182"/>
      <c r="O58" s="182"/>
      <c r="P58" s="182"/>
      <c r="Q58" s="182"/>
      <c r="R58" s="182">
        <v>2012</v>
      </c>
      <c r="S58" s="203">
        <v>59.95</v>
      </c>
      <c r="T58" s="182"/>
      <c r="U58" s="182">
        <v>2012</v>
      </c>
      <c r="V58" s="203">
        <v>35.531931789198438</v>
      </c>
      <c r="W58" s="203">
        <v>69.720525303352787</v>
      </c>
      <c r="X58" s="203">
        <v>67.875</v>
      </c>
      <c r="Y58" s="203">
        <v>49.789922960700189</v>
      </c>
      <c r="Z58" s="182"/>
      <c r="AA58" s="182"/>
      <c r="AB58" s="182"/>
      <c r="AC58" s="182"/>
      <c r="AD58" s="182"/>
      <c r="AE58" s="182"/>
      <c r="AF58" s="182"/>
      <c r="AG58" s="182"/>
      <c r="AH58" s="182"/>
      <c r="AI58" s="182"/>
      <c r="AJ58" s="182"/>
      <c r="AK58" s="182"/>
      <c r="AL58" s="182"/>
      <c r="AM58" s="182"/>
      <c r="AN58" s="182"/>
      <c r="AO58" s="182"/>
    </row>
    <row r="59" spans="1:41">
      <c r="A59" s="165"/>
      <c r="B59" s="165"/>
      <c r="C59" s="165"/>
      <c r="D59" s="165"/>
      <c r="E59" s="165"/>
      <c r="F59" s="165"/>
      <c r="G59" s="165"/>
      <c r="H59" s="165"/>
      <c r="I59" s="165"/>
      <c r="J59" s="182"/>
      <c r="K59" s="182"/>
      <c r="L59" s="182"/>
      <c r="M59" s="182"/>
      <c r="N59" s="182"/>
      <c r="O59" s="182"/>
      <c r="P59" s="182"/>
      <c r="Q59" s="182"/>
      <c r="R59" s="182">
        <v>2012</v>
      </c>
      <c r="S59" s="203">
        <v>59.8</v>
      </c>
      <c r="T59" s="182"/>
      <c r="U59" s="182">
        <v>2012</v>
      </c>
      <c r="V59" s="203">
        <v>35.169171863356475</v>
      </c>
      <c r="W59" s="203">
        <v>69.811362492960484</v>
      </c>
      <c r="X59" s="203">
        <v>67.525000000000006</v>
      </c>
      <c r="Y59" s="203">
        <v>49.467042191193627</v>
      </c>
      <c r="Z59" s="182"/>
      <c r="AA59" s="182"/>
      <c r="AB59" s="182"/>
      <c r="AC59" s="182"/>
      <c r="AD59" s="182"/>
      <c r="AE59" s="182"/>
      <c r="AF59" s="182"/>
      <c r="AG59" s="182"/>
      <c r="AH59" s="182"/>
      <c r="AI59" s="182"/>
      <c r="AJ59" s="182"/>
      <c r="AK59" s="182"/>
      <c r="AL59" s="182"/>
      <c r="AM59" s="182"/>
      <c r="AN59" s="182"/>
      <c r="AO59" s="182"/>
    </row>
    <row r="60" spans="1:41">
      <c r="A60" s="165"/>
      <c r="B60" s="165"/>
      <c r="C60" s="165"/>
      <c r="D60" s="165"/>
      <c r="E60" s="165"/>
      <c r="F60" s="165"/>
      <c r="G60" s="165"/>
      <c r="H60" s="165"/>
      <c r="I60" s="165"/>
      <c r="J60" s="182"/>
      <c r="K60" s="182"/>
      <c r="L60" s="182"/>
      <c r="M60" s="182"/>
      <c r="N60" s="182"/>
      <c r="O60" s="182"/>
      <c r="P60" s="182"/>
      <c r="Q60" s="182"/>
      <c r="R60" s="182">
        <v>2012</v>
      </c>
      <c r="S60" s="203">
        <v>59.85</v>
      </c>
      <c r="T60" s="182"/>
      <c r="U60" s="182">
        <v>2012</v>
      </c>
      <c r="V60" s="203">
        <v>35.087044673018411</v>
      </c>
      <c r="W60" s="203">
        <v>69.985300047451588</v>
      </c>
      <c r="X60" s="203">
        <v>67.599999999999994</v>
      </c>
      <c r="Y60" s="203">
        <v>49.240905298212567</v>
      </c>
      <c r="Z60" s="182"/>
      <c r="AA60" s="182"/>
      <c r="AB60" s="182"/>
      <c r="AC60" s="182"/>
      <c r="AD60" s="182"/>
      <c r="AE60" s="182"/>
      <c r="AF60" s="182"/>
      <c r="AG60" s="182"/>
      <c r="AH60" s="182"/>
      <c r="AI60" s="182"/>
      <c r="AJ60" s="182"/>
      <c r="AK60" s="182"/>
      <c r="AL60" s="182"/>
      <c r="AM60" s="182"/>
      <c r="AN60" s="182"/>
      <c r="AO60" s="182"/>
    </row>
    <row r="61" spans="1:41">
      <c r="A61" s="165"/>
      <c r="B61" s="165"/>
      <c r="C61" s="165"/>
      <c r="D61" s="165"/>
      <c r="E61" s="165"/>
      <c r="F61" s="165"/>
      <c r="G61" s="165"/>
      <c r="H61" s="165"/>
      <c r="I61" s="165"/>
      <c r="J61" s="182"/>
      <c r="K61" s="182"/>
      <c r="L61" s="182"/>
      <c r="M61" s="182"/>
      <c r="N61" s="182"/>
      <c r="O61" s="182"/>
      <c r="P61" s="182"/>
      <c r="Q61" s="182"/>
      <c r="R61" s="182">
        <v>2012</v>
      </c>
      <c r="S61" s="203">
        <v>59.900000000000006</v>
      </c>
      <c r="T61" s="182"/>
      <c r="U61" s="182">
        <v>2012</v>
      </c>
      <c r="V61" s="203">
        <v>34.836317507942113</v>
      </c>
      <c r="W61" s="203">
        <v>70.141916324113424</v>
      </c>
      <c r="X61" s="203">
        <v>67.75</v>
      </c>
      <c r="Y61" s="203">
        <v>49.250748023081854</v>
      </c>
      <c r="Z61" s="182"/>
      <c r="AA61" s="182"/>
      <c r="AB61" s="182"/>
      <c r="AC61" s="182"/>
      <c r="AD61" s="182"/>
      <c r="AE61" s="182"/>
      <c r="AF61" s="182"/>
      <c r="AG61" s="182"/>
      <c r="AH61" s="182"/>
      <c r="AI61" s="182"/>
      <c r="AJ61" s="182"/>
      <c r="AK61" s="182"/>
      <c r="AL61" s="182"/>
      <c r="AM61" s="182"/>
      <c r="AN61" s="182"/>
      <c r="AO61" s="182"/>
    </row>
    <row r="62" spans="1:41">
      <c r="A62" s="220" t="s">
        <v>613</v>
      </c>
      <c r="B62" s="165"/>
      <c r="C62" s="165"/>
      <c r="D62" s="165"/>
      <c r="E62" s="165"/>
      <c r="F62" s="165"/>
      <c r="G62" s="165"/>
      <c r="H62" s="165"/>
      <c r="I62" s="165"/>
      <c r="J62" s="182"/>
      <c r="K62" s="182"/>
      <c r="L62" s="182"/>
      <c r="M62" s="182"/>
      <c r="N62" s="182"/>
      <c r="O62" s="182"/>
      <c r="P62" s="182"/>
      <c r="Q62" s="182"/>
      <c r="R62" s="182">
        <v>2013</v>
      </c>
      <c r="S62" s="203">
        <v>60.150000000000006</v>
      </c>
      <c r="T62" s="182"/>
      <c r="U62" s="182">
        <v>2013</v>
      </c>
      <c r="V62" s="203">
        <v>35.017681283845654</v>
      </c>
      <c r="W62" s="203">
        <v>70.43322495161091</v>
      </c>
      <c r="X62" s="203">
        <v>68.024999999999991</v>
      </c>
      <c r="Y62" s="203">
        <v>49.547821932791074</v>
      </c>
      <c r="Z62" s="182"/>
      <c r="AA62" s="182"/>
      <c r="AB62" s="182"/>
      <c r="AC62" s="182"/>
      <c r="AD62" s="182"/>
      <c r="AE62" s="182"/>
      <c r="AF62" s="182"/>
      <c r="AG62" s="182"/>
      <c r="AH62" s="182"/>
      <c r="AI62" s="182"/>
      <c r="AJ62" s="182"/>
      <c r="AK62" s="182"/>
      <c r="AL62" s="182"/>
      <c r="AM62" s="182"/>
      <c r="AN62" s="182"/>
      <c r="AO62" s="182"/>
    </row>
    <row r="63" spans="1:41">
      <c r="A63" s="220" t="s">
        <v>614</v>
      </c>
      <c r="B63" s="165"/>
      <c r="C63" s="165"/>
      <c r="D63" s="165"/>
      <c r="E63" s="165"/>
      <c r="F63" s="165"/>
      <c r="G63" s="165"/>
      <c r="H63" s="165"/>
      <c r="I63" s="165"/>
      <c r="J63" s="182"/>
      <c r="K63" s="182"/>
      <c r="L63" s="182"/>
      <c r="M63" s="182"/>
      <c r="N63" s="182"/>
      <c r="O63" s="182"/>
      <c r="P63" s="182"/>
      <c r="Q63" s="182"/>
      <c r="R63" s="182">
        <v>2013</v>
      </c>
      <c r="S63" s="203">
        <v>60.55</v>
      </c>
      <c r="T63" s="182"/>
      <c r="U63" s="182">
        <v>2013</v>
      </c>
      <c r="V63" s="203">
        <v>35.470546486844547</v>
      </c>
      <c r="W63" s="203">
        <v>70.822236301257533</v>
      </c>
      <c r="X63" s="203">
        <v>68.475000000000009</v>
      </c>
      <c r="Y63" s="203">
        <v>49.856906955986076</v>
      </c>
      <c r="Z63" s="182"/>
      <c r="AA63" s="182"/>
      <c r="AB63" s="182"/>
      <c r="AC63" s="182"/>
      <c r="AD63" s="182"/>
      <c r="AE63" s="182"/>
      <c r="AF63" s="182"/>
      <c r="AG63" s="182"/>
      <c r="AH63" s="182"/>
      <c r="AI63" s="182"/>
      <c r="AJ63" s="182"/>
      <c r="AK63" s="182"/>
      <c r="AL63" s="182"/>
      <c r="AM63" s="182"/>
      <c r="AN63" s="182"/>
      <c r="AO63" s="182"/>
    </row>
    <row r="64" spans="1:41">
      <c r="A64" s="221" t="s">
        <v>615</v>
      </c>
      <c r="B64" s="165"/>
      <c r="C64" s="165"/>
      <c r="D64" s="165"/>
      <c r="E64" s="165"/>
      <c r="F64" s="165"/>
      <c r="G64" s="165"/>
      <c r="H64" s="165"/>
      <c r="I64" s="165"/>
      <c r="J64" s="182"/>
      <c r="K64" s="182"/>
      <c r="L64" s="182"/>
      <c r="M64" s="182"/>
      <c r="N64" s="182"/>
      <c r="O64" s="182"/>
      <c r="P64" s="182"/>
      <c r="Q64" s="182"/>
      <c r="R64" s="182">
        <v>2013</v>
      </c>
      <c r="S64" s="203">
        <v>61.125</v>
      </c>
      <c r="T64" s="182"/>
      <c r="U64" s="182">
        <v>2013</v>
      </c>
      <c r="V64" s="203">
        <v>36.178828037266399</v>
      </c>
      <c r="W64" s="203">
        <v>71.335362420830407</v>
      </c>
      <c r="X64" s="203">
        <v>69.05</v>
      </c>
      <c r="Y64" s="203">
        <v>50.46747796789159</v>
      </c>
      <c r="Z64" s="182"/>
      <c r="AA64" s="182"/>
      <c r="AB64" s="182"/>
      <c r="AC64" s="182"/>
      <c r="AD64" s="182"/>
      <c r="AE64" s="182"/>
      <c r="AF64" s="182"/>
      <c r="AG64" s="182"/>
      <c r="AH64" s="182"/>
      <c r="AI64" s="182"/>
      <c r="AJ64" s="182"/>
      <c r="AK64" s="182"/>
      <c r="AL64" s="182"/>
      <c r="AM64" s="182"/>
      <c r="AN64" s="182"/>
      <c r="AO64" s="182"/>
    </row>
    <row r="65" spans="1:41">
      <c r="A65" s="4" t="s">
        <v>616</v>
      </c>
      <c r="B65" s="165"/>
      <c r="C65" s="165"/>
      <c r="D65" s="165"/>
      <c r="E65" s="165"/>
      <c r="F65" s="165"/>
      <c r="G65" s="165"/>
      <c r="H65" s="165"/>
      <c r="I65" s="165"/>
      <c r="J65" s="182"/>
      <c r="K65" s="182"/>
      <c r="L65" s="182"/>
      <c r="M65" s="182"/>
      <c r="N65" s="182"/>
      <c r="O65" s="182"/>
      <c r="P65" s="182"/>
      <c r="Q65" s="182"/>
      <c r="R65" s="182">
        <v>2013</v>
      </c>
      <c r="S65" s="203">
        <v>61.724999999999994</v>
      </c>
      <c r="T65" s="182"/>
      <c r="U65" s="182">
        <v>2013</v>
      </c>
      <c r="V65" s="203">
        <v>36.608068524764782</v>
      </c>
      <c r="W65" s="203">
        <v>71.93422237860662</v>
      </c>
      <c r="X65" s="203">
        <v>69.7</v>
      </c>
      <c r="Y65" s="203">
        <v>51.211764705882352</v>
      </c>
      <c r="Z65" s="182"/>
      <c r="AA65" s="182"/>
      <c r="AB65" s="182"/>
      <c r="AC65" s="182"/>
      <c r="AD65" s="182"/>
      <c r="AE65" s="182"/>
      <c r="AF65" s="182"/>
      <c r="AG65" s="182"/>
      <c r="AH65" s="182"/>
      <c r="AI65" s="182"/>
      <c r="AJ65" s="182"/>
      <c r="AK65" s="182"/>
      <c r="AL65" s="182"/>
      <c r="AM65" s="182"/>
      <c r="AN65" s="182"/>
      <c r="AO65" s="182"/>
    </row>
    <row r="66" spans="1:41">
      <c r="A66" s="4" t="s">
        <v>617</v>
      </c>
      <c r="B66" s="165"/>
      <c r="C66" s="165"/>
      <c r="D66" s="165"/>
      <c r="E66" s="165"/>
      <c r="F66" s="165"/>
      <c r="G66" s="165"/>
      <c r="H66" s="165"/>
      <c r="I66" s="165"/>
      <c r="J66" s="182"/>
      <c r="K66" s="182"/>
      <c r="L66" s="182"/>
      <c r="M66" s="182"/>
      <c r="N66" s="182"/>
      <c r="O66" s="182"/>
      <c r="P66" s="182"/>
      <c r="Q66" s="182"/>
      <c r="R66" s="182">
        <v>2014</v>
      </c>
      <c r="S66" s="203">
        <v>62.15</v>
      </c>
      <c r="T66" s="182"/>
      <c r="U66" s="182">
        <v>2014</v>
      </c>
      <c r="V66" s="203">
        <v>36.6198489933264</v>
      </c>
      <c r="W66" s="203">
        <v>72.602741187452239</v>
      </c>
      <c r="X66" s="203">
        <v>70.050000000000011</v>
      </c>
      <c r="Y66" s="203">
        <v>51.608804312017277</v>
      </c>
      <c r="Z66" s="182"/>
      <c r="AA66" s="182"/>
      <c r="AB66" s="182"/>
      <c r="AC66" s="182"/>
      <c r="AD66" s="182"/>
      <c r="AE66" s="182"/>
      <c r="AF66" s="182"/>
      <c r="AG66" s="182"/>
      <c r="AH66" s="182"/>
      <c r="AI66" s="182"/>
      <c r="AJ66" s="182"/>
      <c r="AK66" s="182"/>
      <c r="AL66" s="182"/>
      <c r="AM66" s="182"/>
      <c r="AN66" s="182"/>
      <c r="AO66" s="182"/>
    </row>
    <row r="67" spans="1:41">
      <c r="A67" s="221" t="s">
        <v>618</v>
      </c>
      <c r="B67" s="165"/>
      <c r="C67" s="165"/>
      <c r="D67" s="165"/>
      <c r="E67" s="165"/>
      <c r="F67" s="165"/>
      <c r="G67" s="165"/>
      <c r="H67" s="165"/>
      <c r="I67" s="165"/>
      <c r="J67" s="182"/>
      <c r="K67" s="182"/>
      <c r="L67" s="182"/>
      <c r="M67" s="182"/>
      <c r="N67" s="182"/>
      <c r="O67" s="182"/>
      <c r="P67" s="182"/>
      <c r="Q67" s="182"/>
      <c r="R67" s="182">
        <v>2014</v>
      </c>
      <c r="S67" s="203">
        <v>62.45</v>
      </c>
      <c r="T67" s="182"/>
      <c r="U67" s="182">
        <v>2014</v>
      </c>
      <c r="V67" s="203">
        <v>36.325129796594567</v>
      </c>
      <c r="W67" s="203">
        <v>73.172157100245343</v>
      </c>
      <c r="X67" s="203">
        <v>70.3</v>
      </c>
      <c r="Y67" s="203">
        <v>51.958882706785268</v>
      </c>
      <c r="Z67" s="182"/>
      <c r="AA67" s="182"/>
      <c r="AB67" s="182"/>
      <c r="AC67" s="182"/>
      <c r="AD67" s="182"/>
      <c r="AE67" s="182"/>
      <c r="AF67" s="182"/>
      <c r="AG67" s="182"/>
      <c r="AH67" s="182"/>
      <c r="AI67" s="182"/>
      <c r="AJ67" s="182"/>
      <c r="AK67" s="182"/>
      <c r="AL67" s="182"/>
      <c r="AM67" s="182"/>
      <c r="AN67" s="182"/>
      <c r="AO67" s="182"/>
    </row>
    <row r="68" spans="1:41">
      <c r="A68" s="221" t="s">
        <v>619</v>
      </c>
      <c r="B68" s="165"/>
      <c r="C68" s="165"/>
      <c r="D68" s="165"/>
      <c r="E68" s="165"/>
      <c r="F68" s="165"/>
      <c r="G68" s="165"/>
      <c r="H68" s="165"/>
      <c r="I68" s="165"/>
      <c r="J68" s="182"/>
      <c r="K68" s="182"/>
      <c r="L68" s="182"/>
      <c r="M68" s="182"/>
      <c r="N68" s="182"/>
      <c r="O68" s="182"/>
      <c r="P68" s="182"/>
      <c r="Q68" s="182"/>
      <c r="R68" s="182">
        <v>2014</v>
      </c>
      <c r="S68" s="203">
        <v>62.775000000000006</v>
      </c>
      <c r="T68" s="182"/>
      <c r="U68" s="182">
        <v>2014</v>
      </c>
      <c r="V68" s="203">
        <v>36.459421012760536</v>
      </c>
      <c r="W68" s="203">
        <v>73.666797289025311</v>
      </c>
      <c r="X68" s="203">
        <v>70.375</v>
      </c>
      <c r="Y68" s="203">
        <v>52.439648230169482</v>
      </c>
      <c r="Z68" s="182"/>
      <c r="AA68" s="182"/>
      <c r="AB68" s="182"/>
      <c r="AC68" s="182"/>
      <c r="AD68" s="182"/>
      <c r="AE68" s="182"/>
      <c r="AF68" s="182"/>
      <c r="AG68" s="182"/>
      <c r="AH68" s="182"/>
      <c r="AI68" s="182"/>
      <c r="AJ68" s="182"/>
      <c r="AK68" s="182"/>
      <c r="AL68" s="182"/>
      <c r="AM68" s="182"/>
      <c r="AN68" s="182"/>
      <c r="AO68" s="182"/>
    </row>
    <row r="69" spans="1:41">
      <c r="J69" s="182"/>
      <c r="K69" s="182"/>
      <c r="L69" s="182"/>
      <c r="M69" s="182"/>
      <c r="N69" s="182"/>
      <c r="O69" s="182"/>
      <c r="P69" s="182"/>
      <c r="Q69" s="182"/>
      <c r="R69" s="182">
        <v>2014</v>
      </c>
      <c r="S69" s="203">
        <v>63.15</v>
      </c>
      <c r="T69" s="182"/>
      <c r="U69" s="182">
        <v>2014</v>
      </c>
      <c r="V69" s="203">
        <v>36.825343794076161</v>
      </c>
      <c r="W69" s="203">
        <v>74.225003552650264</v>
      </c>
      <c r="X69" s="203">
        <v>70.525000000000006</v>
      </c>
      <c r="Y69" s="203">
        <v>52.614799834059319</v>
      </c>
      <c r="Z69" s="182"/>
      <c r="AA69" s="182"/>
      <c r="AB69" s="182"/>
      <c r="AC69" s="182"/>
      <c r="AD69" s="182"/>
      <c r="AE69" s="182"/>
      <c r="AF69" s="182"/>
      <c r="AG69" s="182"/>
      <c r="AH69" s="182"/>
      <c r="AI69" s="182"/>
      <c r="AJ69" s="182"/>
      <c r="AK69" s="182"/>
      <c r="AL69" s="182"/>
      <c r="AM69" s="182"/>
      <c r="AN69" s="182"/>
      <c r="AO69" s="182"/>
    </row>
    <row r="70" spans="1:41">
      <c r="J70" s="182"/>
      <c r="K70" s="182"/>
      <c r="L70" s="182"/>
      <c r="M70" s="182"/>
      <c r="N70" s="182"/>
      <c r="O70" s="182"/>
      <c r="P70" s="182"/>
      <c r="Q70" s="182"/>
      <c r="R70" s="182">
        <v>2015</v>
      </c>
      <c r="S70" s="203">
        <v>63.574999999999996</v>
      </c>
      <c r="T70" s="182"/>
      <c r="U70" s="182">
        <v>2015</v>
      </c>
      <c r="V70" s="203">
        <v>37.246702924066369</v>
      </c>
      <c r="W70" s="203">
        <v>74.630844094741434</v>
      </c>
      <c r="X70" s="203">
        <v>70.8</v>
      </c>
      <c r="Y70" s="203">
        <v>53.256920849437961</v>
      </c>
      <c r="Z70" s="182"/>
      <c r="AA70" s="182"/>
      <c r="AB70" s="182"/>
      <c r="AC70" s="182"/>
      <c r="AD70" s="182"/>
      <c r="AE70" s="182"/>
      <c r="AF70" s="182"/>
      <c r="AG70" s="182"/>
      <c r="AH70" s="182"/>
      <c r="AI70" s="182"/>
      <c r="AJ70" s="182"/>
      <c r="AK70" s="182"/>
      <c r="AL70" s="182"/>
      <c r="AM70" s="182"/>
      <c r="AN70" s="182"/>
      <c r="AO70" s="182"/>
    </row>
    <row r="71" spans="1:41">
      <c r="J71" s="182"/>
      <c r="K71" s="182"/>
      <c r="L71" s="182"/>
      <c r="M71" s="182"/>
      <c r="N71" s="182"/>
      <c r="O71" s="182"/>
      <c r="P71" s="182"/>
      <c r="Q71" s="182"/>
      <c r="R71" s="182">
        <v>2015</v>
      </c>
      <c r="S71" s="203">
        <v>64.075000000000003</v>
      </c>
      <c r="T71" s="182"/>
      <c r="U71" s="182">
        <v>2015</v>
      </c>
      <c r="V71" s="203">
        <v>37.759050776480741</v>
      </c>
      <c r="W71" s="203">
        <v>75.032122477657623</v>
      </c>
      <c r="X71" s="203">
        <v>71.349999999999994</v>
      </c>
      <c r="Y71" s="203">
        <v>54.05964776482822</v>
      </c>
      <c r="Z71" s="182"/>
      <c r="AA71" s="182"/>
      <c r="AB71" s="182"/>
      <c r="AC71" s="182"/>
      <c r="AD71" s="182"/>
      <c r="AE71" s="182"/>
      <c r="AF71" s="182"/>
      <c r="AG71" s="182"/>
      <c r="AH71" s="182"/>
      <c r="AI71" s="182"/>
      <c r="AJ71" s="182"/>
      <c r="AK71" s="182"/>
      <c r="AL71" s="182"/>
      <c r="AM71" s="182"/>
      <c r="AN71" s="182"/>
      <c r="AO71" s="182"/>
    </row>
    <row r="72" spans="1:41">
      <c r="J72" s="182"/>
      <c r="K72" s="182"/>
      <c r="L72" s="182"/>
      <c r="M72" s="182"/>
      <c r="N72" s="182"/>
      <c r="O72" s="182"/>
      <c r="P72" s="182"/>
      <c r="Q72" s="182"/>
      <c r="R72" s="182">
        <v>2015</v>
      </c>
      <c r="S72" s="203">
        <v>64.449999999999989</v>
      </c>
      <c r="T72" s="182"/>
      <c r="U72" s="182">
        <v>2015</v>
      </c>
      <c r="V72" s="203">
        <v>37.948628599008451</v>
      </c>
      <c r="W72" s="203">
        <v>75.343312384034135</v>
      </c>
      <c r="X72" s="203">
        <v>72.025000000000006</v>
      </c>
      <c r="Y72" s="203">
        <v>54.660871874904231</v>
      </c>
      <c r="Z72" s="182"/>
      <c r="AA72" s="182"/>
      <c r="AB72" s="182"/>
      <c r="AC72" s="182"/>
      <c r="AD72" s="182"/>
      <c r="AE72" s="182"/>
      <c r="AF72" s="182"/>
      <c r="AG72" s="182"/>
      <c r="AH72" s="182"/>
      <c r="AI72" s="182"/>
      <c r="AJ72" s="182"/>
      <c r="AK72" s="182"/>
      <c r="AL72" s="182"/>
      <c r="AM72" s="182"/>
      <c r="AN72" s="182"/>
      <c r="AO72" s="182"/>
    </row>
    <row r="73" spans="1:41">
      <c r="J73" s="182"/>
      <c r="K73" s="182"/>
      <c r="L73" s="182"/>
      <c r="M73" s="182"/>
      <c r="N73" s="182"/>
      <c r="O73" s="182"/>
      <c r="P73" s="182"/>
      <c r="Q73" s="182"/>
      <c r="R73" s="182">
        <v>2015</v>
      </c>
      <c r="S73" s="203">
        <v>64.775000000000006</v>
      </c>
      <c r="T73" s="182"/>
      <c r="U73" s="182">
        <v>2015</v>
      </c>
      <c r="V73" s="203">
        <v>37.868286389083273</v>
      </c>
      <c r="W73" s="203">
        <v>75.630117084314989</v>
      </c>
      <c r="X73" s="203">
        <v>72.525000000000006</v>
      </c>
      <c r="Y73" s="203">
        <v>55.408658933658927</v>
      </c>
      <c r="Z73" s="182"/>
      <c r="AA73" s="182"/>
      <c r="AB73" s="182"/>
      <c r="AC73" s="182"/>
      <c r="AD73" s="182"/>
      <c r="AE73" s="182"/>
      <c r="AF73" s="182"/>
      <c r="AG73" s="182"/>
      <c r="AH73" s="182"/>
      <c r="AI73" s="182"/>
      <c r="AJ73" s="182"/>
      <c r="AK73" s="182"/>
      <c r="AL73" s="182"/>
      <c r="AM73" s="182"/>
      <c r="AN73" s="182"/>
      <c r="AO73" s="182"/>
    </row>
    <row r="74" spans="1:41">
      <c r="J74" s="182"/>
      <c r="K74" s="182"/>
      <c r="L74" s="182"/>
      <c r="M74" s="182"/>
      <c r="N74" s="182"/>
      <c r="O74" s="182"/>
      <c r="P74" s="182"/>
      <c r="Q74" s="182"/>
      <c r="R74" s="182">
        <v>2016</v>
      </c>
      <c r="S74" s="203">
        <v>65.125</v>
      </c>
      <c r="T74" s="182"/>
      <c r="U74" s="182">
        <v>2016</v>
      </c>
      <c r="V74" s="203">
        <v>38.242201509005277</v>
      </c>
      <c r="W74" s="203">
        <v>75.833956515046054</v>
      </c>
      <c r="X74" s="203">
        <v>73.075000000000003</v>
      </c>
      <c r="Y74" s="203">
        <v>56.035969366586563</v>
      </c>
      <c r="Z74" s="182"/>
      <c r="AA74" s="182"/>
      <c r="AB74" s="182"/>
      <c r="AC74" s="182"/>
      <c r="AD74" s="182"/>
      <c r="AE74" s="182"/>
      <c r="AF74" s="182"/>
      <c r="AG74" s="182"/>
      <c r="AH74" s="182"/>
      <c r="AI74" s="182"/>
      <c r="AJ74" s="182"/>
      <c r="AK74" s="182"/>
      <c r="AL74" s="182"/>
      <c r="AM74" s="182"/>
      <c r="AN74" s="182"/>
      <c r="AO74" s="182"/>
    </row>
    <row r="75" spans="1:41">
      <c r="J75" s="182"/>
      <c r="K75" s="182"/>
      <c r="L75" s="182"/>
      <c r="M75" s="182"/>
      <c r="N75" s="182"/>
      <c r="O75" s="182"/>
      <c r="P75" s="182"/>
      <c r="Q75" s="182"/>
      <c r="R75" s="182">
        <v>2016</v>
      </c>
      <c r="S75" s="203">
        <v>65.55</v>
      </c>
      <c r="T75" s="182"/>
      <c r="U75" s="182">
        <v>2016</v>
      </c>
      <c r="V75" s="203">
        <v>39.71026576618975</v>
      </c>
      <c r="W75" s="203">
        <v>76.061583493967305</v>
      </c>
      <c r="X75" s="203">
        <v>73.175000000000011</v>
      </c>
      <c r="Y75" s="203">
        <v>56.372341669221008</v>
      </c>
      <c r="Z75" s="182"/>
      <c r="AA75" s="182"/>
      <c r="AB75" s="182"/>
      <c r="AC75" s="182"/>
      <c r="AD75" s="182"/>
      <c r="AE75" s="182"/>
      <c r="AF75" s="182"/>
      <c r="AG75" s="182"/>
      <c r="AH75" s="182"/>
      <c r="AI75" s="182"/>
      <c r="AJ75" s="182"/>
      <c r="AK75" s="182"/>
      <c r="AL75" s="182"/>
      <c r="AM75" s="182"/>
      <c r="AN75" s="182"/>
      <c r="AO75" s="182"/>
    </row>
    <row r="76" spans="1:41">
      <c r="J76" s="182"/>
      <c r="K76" s="182"/>
      <c r="L76" s="182"/>
      <c r="M76" s="182"/>
      <c r="N76" s="182"/>
      <c r="O76" s="182"/>
      <c r="P76" s="182"/>
      <c r="Q76" s="182"/>
      <c r="R76" s="182">
        <v>2016</v>
      </c>
      <c r="S76" s="203">
        <v>66.025000000000006</v>
      </c>
      <c r="T76" s="182"/>
      <c r="U76" s="182">
        <v>2016</v>
      </c>
      <c r="V76" s="203">
        <v>40.965553298383199</v>
      </c>
      <c r="W76" s="203">
        <v>76.496995921682014</v>
      </c>
      <c r="X76" s="203">
        <v>73.225000000000009</v>
      </c>
      <c r="Y76" s="203">
        <v>56.622451477479217</v>
      </c>
      <c r="Z76" s="182"/>
      <c r="AA76" s="182"/>
      <c r="AB76" s="182"/>
      <c r="AC76" s="182"/>
      <c r="AD76" s="182"/>
      <c r="AE76" s="182"/>
      <c r="AF76" s="182"/>
      <c r="AG76" s="182"/>
      <c r="AH76" s="182"/>
      <c r="AI76" s="182"/>
      <c r="AJ76" s="182"/>
      <c r="AK76" s="182"/>
      <c r="AL76" s="182"/>
      <c r="AM76" s="182"/>
      <c r="AN76" s="182"/>
      <c r="AO76" s="182"/>
    </row>
    <row r="77" spans="1:41">
      <c r="J77" s="182"/>
      <c r="K77" s="182"/>
      <c r="L77" s="182"/>
      <c r="M77" s="182"/>
      <c r="N77" s="182"/>
      <c r="O77" s="182"/>
      <c r="P77" s="182"/>
      <c r="Q77" s="182"/>
      <c r="R77" s="182">
        <v>2016</v>
      </c>
      <c r="S77" s="203">
        <v>66.425000000000011</v>
      </c>
      <c r="T77" s="182"/>
      <c r="U77" s="182">
        <v>2016</v>
      </c>
      <c r="V77" s="203">
        <v>42.006033582738816</v>
      </c>
      <c r="W77" s="203">
        <v>76.872656250000006</v>
      </c>
      <c r="X77" s="203">
        <v>73.474999999999994</v>
      </c>
      <c r="Y77" s="203">
        <v>56.781711908064196</v>
      </c>
      <c r="Z77" s="182"/>
      <c r="AA77" s="182"/>
      <c r="AB77" s="182"/>
      <c r="AC77" s="182"/>
      <c r="AD77" s="182"/>
      <c r="AE77" s="182"/>
      <c r="AF77" s="182"/>
      <c r="AG77" s="182"/>
      <c r="AH77" s="182"/>
      <c r="AI77" s="182"/>
      <c r="AJ77" s="182"/>
      <c r="AK77" s="182"/>
      <c r="AL77" s="182"/>
      <c r="AM77" s="182"/>
      <c r="AN77" s="182"/>
      <c r="AO77" s="182"/>
    </row>
    <row r="78" spans="1:41">
      <c r="J78" s="182"/>
      <c r="K78" s="182"/>
      <c r="L78" s="182"/>
      <c r="M78" s="182"/>
      <c r="N78" s="182"/>
      <c r="O78" s="182"/>
      <c r="P78" s="182"/>
      <c r="Q78" s="182"/>
      <c r="R78" s="182">
        <v>2017</v>
      </c>
      <c r="S78" s="203">
        <v>66.875</v>
      </c>
      <c r="T78" s="182"/>
      <c r="U78" s="182">
        <v>2017</v>
      </c>
      <c r="V78" s="203">
        <v>42.621413427918256</v>
      </c>
      <c r="W78" s="203">
        <v>77.514207349785408</v>
      </c>
      <c r="X78" s="203">
        <v>73.725000000000009</v>
      </c>
      <c r="Y78" s="203">
        <v>56.942739116147067</v>
      </c>
      <c r="Z78" s="182"/>
      <c r="AA78" s="182"/>
      <c r="AB78" s="182"/>
      <c r="AC78" s="182"/>
      <c r="AD78" s="182"/>
      <c r="AE78" s="182"/>
      <c r="AF78" s="182"/>
      <c r="AG78" s="182"/>
      <c r="AH78" s="182"/>
      <c r="AI78" s="182"/>
      <c r="AJ78" s="182"/>
      <c r="AK78" s="182"/>
      <c r="AL78" s="182"/>
      <c r="AM78" s="182"/>
      <c r="AN78" s="182"/>
      <c r="AO78" s="182"/>
    </row>
    <row r="79" spans="1:41">
      <c r="J79" s="182"/>
      <c r="K79" s="182"/>
      <c r="L79" s="182"/>
      <c r="M79" s="182"/>
      <c r="N79" s="182"/>
      <c r="O79" s="182"/>
      <c r="P79" s="182"/>
      <c r="Q79" s="182"/>
      <c r="R79" s="182">
        <v>2017</v>
      </c>
      <c r="S79" s="203">
        <v>67.150000000000006</v>
      </c>
      <c r="T79" s="182"/>
      <c r="U79" s="182">
        <v>2017</v>
      </c>
      <c r="V79" s="203">
        <v>42.140603113395031</v>
      </c>
      <c r="W79" s="203">
        <v>78.031247094062948</v>
      </c>
      <c r="X79" s="203">
        <v>74.175000000000011</v>
      </c>
      <c r="Y79" s="203">
        <v>57.368780083523227</v>
      </c>
      <c r="Z79" s="182"/>
      <c r="AA79" s="182"/>
      <c r="AB79" s="182"/>
      <c r="AC79" s="182"/>
      <c r="AD79" s="182"/>
      <c r="AE79" s="182"/>
      <c r="AF79" s="182"/>
      <c r="AG79" s="182"/>
      <c r="AH79" s="182"/>
      <c r="AI79" s="182"/>
      <c r="AJ79" s="182"/>
      <c r="AK79" s="182"/>
      <c r="AL79" s="182"/>
      <c r="AM79" s="182"/>
      <c r="AN79" s="182"/>
      <c r="AO79" s="182"/>
    </row>
    <row r="80" spans="1:41">
      <c r="J80" s="182"/>
      <c r="K80" s="182"/>
      <c r="L80" s="182"/>
      <c r="M80" s="182"/>
      <c r="N80" s="182"/>
      <c r="O80" s="182"/>
      <c r="P80" s="182"/>
      <c r="Q80" s="182"/>
      <c r="R80" s="182">
        <v>2017</v>
      </c>
      <c r="S80" s="203">
        <v>67.349999999999994</v>
      </c>
      <c r="T80" s="182"/>
      <c r="U80" s="182">
        <v>2017</v>
      </c>
      <c r="V80" s="203">
        <v>40.519982343877984</v>
      </c>
      <c r="W80" s="203">
        <v>78.651215799356223</v>
      </c>
      <c r="X80" s="203">
        <v>74.95</v>
      </c>
      <c r="Y80" s="203">
        <v>57.905989126383986</v>
      </c>
      <c r="Z80" s="182"/>
      <c r="AA80" s="182"/>
      <c r="AB80" s="182"/>
      <c r="AC80" s="182"/>
      <c r="AD80" s="182"/>
      <c r="AE80" s="182"/>
      <c r="AF80" s="182"/>
      <c r="AG80" s="182"/>
      <c r="AH80" s="182"/>
      <c r="AI80" s="182"/>
      <c r="AJ80" s="182"/>
      <c r="AK80" s="182"/>
      <c r="AL80" s="182"/>
      <c r="AM80" s="182"/>
      <c r="AN80" s="182"/>
      <c r="AO80" s="182"/>
    </row>
    <row r="81" spans="10:41">
      <c r="J81" s="182"/>
      <c r="K81" s="182"/>
      <c r="L81" s="182"/>
      <c r="M81" s="182"/>
      <c r="N81" s="182"/>
      <c r="O81" s="182"/>
      <c r="P81" s="182"/>
      <c r="Q81" s="182"/>
      <c r="R81" s="182">
        <v>2017</v>
      </c>
      <c r="S81" s="203">
        <v>67.650000000000006</v>
      </c>
      <c r="T81" s="182"/>
      <c r="U81" s="182">
        <v>2017</v>
      </c>
      <c r="V81" s="203">
        <v>39.913068570451436</v>
      </c>
      <c r="W81" s="203">
        <v>79.208783977110159</v>
      </c>
      <c r="X81" s="203">
        <v>75.425000000000011</v>
      </c>
      <c r="Y81" s="203">
        <v>58.363558008909557</v>
      </c>
      <c r="Z81" s="182"/>
      <c r="AA81" s="182"/>
      <c r="AB81" s="182"/>
      <c r="AC81" s="182"/>
      <c r="AD81" s="182"/>
      <c r="AE81" s="182"/>
      <c r="AF81" s="182"/>
      <c r="AG81" s="182"/>
      <c r="AH81" s="182"/>
      <c r="AI81" s="182"/>
      <c r="AJ81" s="182"/>
      <c r="AK81" s="182"/>
      <c r="AL81" s="182"/>
      <c r="AM81" s="182"/>
      <c r="AN81" s="182"/>
      <c r="AO81" s="182"/>
    </row>
    <row r="82" spans="10:41">
      <c r="J82" s="182"/>
      <c r="K82" s="182"/>
      <c r="L82" s="182"/>
      <c r="M82" s="182"/>
      <c r="N82" s="182"/>
      <c r="O82" s="182"/>
      <c r="P82" s="182"/>
      <c r="Q82" s="182"/>
      <c r="R82" s="182">
        <v>2018</v>
      </c>
      <c r="S82" s="203">
        <v>67.900000000000006</v>
      </c>
      <c r="T82" s="182"/>
      <c r="U82" s="182">
        <v>2018</v>
      </c>
      <c r="V82" s="203">
        <v>39.402561068821939</v>
      </c>
      <c r="W82" s="203">
        <v>79.696379701477127</v>
      </c>
      <c r="X82" s="203">
        <v>75.849999999999994</v>
      </c>
      <c r="Y82" s="203">
        <v>58.853615452178438</v>
      </c>
      <c r="Z82" s="182"/>
      <c r="AA82" s="182"/>
      <c r="AB82" s="182"/>
      <c r="AC82" s="182"/>
      <c r="AD82" s="182"/>
      <c r="AE82" s="182"/>
      <c r="AF82" s="182"/>
      <c r="AG82" s="182"/>
      <c r="AH82" s="182"/>
      <c r="AI82" s="182"/>
      <c r="AJ82" s="182"/>
      <c r="AK82" s="182"/>
    </row>
    <row r="83" spans="10:41">
      <c r="R83" s="190">
        <v>2018</v>
      </c>
      <c r="S83" s="203">
        <v>68.174999999999997</v>
      </c>
      <c r="U83" s="182">
        <v>2018</v>
      </c>
      <c r="V83" s="203">
        <v>39.169493652717172</v>
      </c>
      <c r="W83" s="203">
        <v>80.110642204798339</v>
      </c>
      <c r="X83" s="203">
        <v>76.3</v>
      </c>
      <c r="Y83" s="203">
        <v>59.365470055006192</v>
      </c>
    </row>
    <row r="84" spans="10:41">
      <c r="R84" s="190">
        <v>2018</v>
      </c>
      <c r="S84" s="203">
        <v>68.45</v>
      </c>
      <c r="U84" s="182">
        <v>2018</v>
      </c>
      <c r="V84" s="203">
        <v>40.092681607325012</v>
      </c>
      <c r="W84" s="203">
        <v>80.225208882273336</v>
      </c>
      <c r="X84" s="203">
        <v>76.375</v>
      </c>
      <c r="Y84" s="203">
        <v>59.795500029214764</v>
      </c>
    </row>
    <row r="85" spans="10:41">
      <c r="R85" s="190">
        <v>2018</v>
      </c>
      <c r="S85" s="203">
        <v>68.650000000000006</v>
      </c>
      <c r="U85" s="182">
        <v>2018</v>
      </c>
      <c r="V85" s="203">
        <v>40.273464079273325</v>
      </c>
      <c r="W85" s="203">
        <v>80.413301913841295</v>
      </c>
      <c r="X85" s="203">
        <v>76.474999999999994</v>
      </c>
      <c r="Y85" s="203">
        <v>60.38237556990881</v>
      </c>
    </row>
    <row r="86" spans="10:41">
      <c r="R86" s="190">
        <v>2019</v>
      </c>
      <c r="S86" s="203">
        <v>69</v>
      </c>
      <c r="U86" s="182">
        <v>2019</v>
      </c>
      <c r="V86" s="203">
        <v>40.775489462157836</v>
      </c>
      <c r="W86" s="203">
        <v>80.693043353433623</v>
      </c>
      <c r="X86" s="203">
        <v>76.900000000000006</v>
      </c>
      <c r="Y86" s="203">
        <v>60.879338550968029</v>
      </c>
    </row>
    <row r="87" spans="10:41">
      <c r="R87" s="190">
        <v>2019</v>
      </c>
      <c r="S87" s="203">
        <v>69.149999999999991</v>
      </c>
      <c r="U87" s="190">
        <v>2019</v>
      </c>
      <c r="V87" s="203">
        <v>40.801953409148609</v>
      </c>
      <c r="W87" s="203">
        <v>80.836412867861512</v>
      </c>
      <c r="X87" s="203">
        <v>77.225000000000009</v>
      </c>
      <c r="Y87" s="203">
        <v>61.093270992010922</v>
      </c>
    </row>
    <row r="88" spans="10:41">
      <c r="R88" s="190">
        <v>2019</v>
      </c>
      <c r="S88" s="203">
        <v>69.275000000000006</v>
      </c>
      <c r="U88" s="190">
        <v>2019</v>
      </c>
      <c r="V88" s="203">
        <v>40.770158304805733</v>
      </c>
      <c r="W88" s="203">
        <v>80.921352528045503</v>
      </c>
      <c r="X88" s="203">
        <v>77.625</v>
      </c>
      <c r="Y88" s="203">
        <v>61.312920206113318</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819E6-DFD7-4BD5-AB5F-52252E23FF99}">
  <dimension ref="A1:Q82"/>
  <sheetViews>
    <sheetView showGridLines="0" workbookViewId="0"/>
  </sheetViews>
  <sheetFormatPr defaultRowHeight="15"/>
  <cols>
    <col min="10" max="10" width="9.140625" style="190"/>
    <col min="11" max="11" width="14" style="190" bestFit="1" customWidth="1"/>
    <col min="12" max="12" width="21.7109375" style="190" bestFit="1" customWidth="1"/>
    <col min="13" max="15" width="9.140625" style="190"/>
    <col min="16" max="16" width="31.140625" style="190" bestFit="1" customWidth="1"/>
    <col min="17" max="17" width="38.7109375" style="190" bestFit="1" customWidth="1"/>
  </cols>
  <sheetData>
    <row r="1" spans="1:17">
      <c r="A1" s="164" t="s">
        <v>1247</v>
      </c>
      <c r="B1" s="164"/>
      <c r="C1" s="165"/>
      <c r="D1" s="165"/>
      <c r="E1" s="165"/>
      <c r="F1" s="165"/>
      <c r="G1" s="165"/>
      <c r="H1" s="165"/>
      <c r="I1" s="165"/>
      <c r="J1" s="182"/>
      <c r="K1" s="186" t="s">
        <v>620</v>
      </c>
      <c r="L1" s="186" t="s">
        <v>621</v>
      </c>
      <c r="M1" s="186"/>
      <c r="N1" s="186"/>
      <c r="O1" s="186"/>
      <c r="P1" s="186" t="s">
        <v>622</v>
      </c>
      <c r="Q1" s="186" t="s">
        <v>623</v>
      </c>
    </row>
    <row r="2" spans="1:17">
      <c r="A2" s="188" t="s">
        <v>624</v>
      </c>
      <c r="B2" s="165"/>
      <c r="C2" s="165"/>
      <c r="D2" s="165"/>
      <c r="E2" s="188"/>
      <c r="F2" s="165"/>
      <c r="G2" s="165"/>
      <c r="H2" s="165"/>
      <c r="I2" s="165"/>
      <c r="J2" s="202">
        <v>1970</v>
      </c>
      <c r="K2" s="217">
        <v>-6.4450196440029419</v>
      </c>
      <c r="L2" s="217">
        <v>-6.4450196440029419</v>
      </c>
      <c r="M2" s="182"/>
      <c r="N2" s="182"/>
      <c r="O2" s="182">
        <v>2002</v>
      </c>
      <c r="P2" s="217">
        <v>3.9</v>
      </c>
      <c r="Q2" s="217"/>
    </row>
    <row r="3" spans="1:17">
      <c r="A3" s="181" t="s">
        <v>625</v>
      </c>
      <c r="B3" s="165"/>
      <c r="C3" s="165"/>
      <c r="D3" s="165"/>
      <c r="E3" s="181"/>
      <c r="F3" s="165"/>
      <c r="G3" s="165"/>
      <c r="H3" s="165"/>
      <c r="I3" s="165"/>
      <c r="J3" s="202">
        <f>J2+1</f>
        <v>1971</v>
      </c>
      <c r="K3" s="217">
        <v>-6.1354043313090925</v>
      </c>
      <c r="L3" s="217">
        <v>-6.1354043313090925</v>
      </c>
      <c r="M3" s="182"/>
      <c r="N3" s="182"/>
      <c r="O3" s="182">
        <v>2002</v>
      </c>
      <c r="P3" s="217">
        <v>-5.7</v>
      </c>
      <c r="Q3" s="217"/>
    </row>
    <row r="4" spans="1:17">
      <c r="A4" s="165"/>
      <c r="B4" s="165"/>
      <c r="C4" s="165"/>
      <c r="D4" s="165"/>
      <c r="E4" s="165"/>
      <c r="F4" s="165"/>
      <c r="G4" s="165"/>
      <c r="H4" s="165"/>
      <c r="I4" s="165"/>
      <c r="J4" s="202">
        <f t="shared" ref="J4:J55" si="0">J3+1</f>
        <v>1972</v>
      </c>
      <c r="K4" s="217">
        <v>-3.2892289505383134</v>
      </c>
      <c r="L4" s="217">
        <v>-3.2892289505383134</v>
      </c>
      <c r="M4" s="182"/>
      <c r="N4" s="182"/>
      <c r="O4" s="182">
        <v>2002</v>
      </c>
      <c r="P4" s="217">
        <v>-20.6</v>
      </c>
      <c r="Q4" s="217"/>
    </row>
    <row r="5" spans="1:17">
      <c r="A5" s="165"/>
      <c r="B5" s="165"/>
      <c r="C5" s="165"/>
      <c r="D5" s="165"/>
      <c r="E5" s="165"/>
      <c r="F5" s="165"/>
      <c r="G5" s="165"/>
      <c r="H5" s="165"/>
      <c r="I5" s="165"/>
      <c r="J5" s="202">
        <f t="shared" si="0"/>
        <v>1973</v>
      </c>
      <c r="K5" s="217">
        <v>-4.6792803700564578</v>
      </c>
      <c r="L5" s="217">
        <v>-4.6792803700564578</v>
      </c>
      <c r="M5" s="182"/>
      <c r="N5" s="182"/>
      <c r="O5" s="182">
        <v>2002</v>
      </c>
      <c r="P5" s="217">
        <v>-21</v>
      </c>
      <c r="Q5" s="217"/>
    </row>
    <row r="6" spans="1:17">
      <c r="A6" s="165"/>
      <c r="B6" s="165"/>
      <c r="C6" s="165"/>
      <c r="D6" s="165"/>
      <c r="E6" s="165"/>
      <c r="F6" s="165"/>
      <c r="G6" s="165"/>
      <c r="H6" s="165"/>
      <c r="I6" s="165"/>
      <c r="J6" s="202">
        <f t="shared" si="0"/>
        <v>1974</v>
      </c>
      <c r="K6" s="217">
        <v>-12.865652567214877</v>
      </c>
      <c r="L6" s="217">
        <v>-12.865652567214877</v>
      </c>
      <c r="M6" s="182"/>
      <c r="N6" s="182"/>
      <c r="O6" s="182">
        <v>2003</v>
      </c>
      <c r="P6" s="217">
        <v>-32.299999999999997</v>
      </c>
      <c r="Q6" s="217"/>
    </row>
    <row r="7" spans="1:17">
      <c r="A7" s="165"/>
      <c r="B7" s="165"/>
      <c r="C7" s="165"/>
      <c r="D7" s="165"/>
      <c r="E7" s="165"/>
      <c r="F7" s="165"/>
      <c r="G7" s="165"/>
      <c r="H7" s="165"/>
      <c r="I7" s="165"/>
      <c r="J7" s="202">
        <f t="shared" si="0"/>
        <v>1975</v>
      </c>
      <c r="K7" s="217">
        <v>-1.8389419129566607</v>
      </c>
      <c r="L7" s="217">
        <v>-1.8389419129566607</v>
      </c>
      <c r="M7" s="182"/>
      <c r="N7" s="182"/>
      <c r="O7" s="182">
        <v>2003</v>
      </c>
      <c r="P7" s="217">
        <v>-22.9</v>
      </c>
      <c r="Q7" s="217"/>
    </row>
    <row r="8" spans="1:17">
      <c r="A8" s="165"/>
      <c r="B8" s="165"/>
      <c r="C8" s="165"/>
      <c r="D8" s="165"/>
      <c r="E8" s="165"/>
      <c r="F8" s="165"/>
      <c r="G8" s="165"/>
      <c r="H8" s="165"/>
      <c r="I8" s="165"/>
      <c r="J8" s="202">
        <f t="shared" si="0"/>
        <v>1976</v>
      </c>
      <c r="K8" s="217">
        <v>-5.8350986201375203</v>
      </c>
      <c r="L8" s="217">
        <v>-5.8350986201375203</v>
      </c>
      <c r="M8" s="182"/>
      <c r="N8" s="182"/>
      <c r="O8" s="182">
        <v>2003</v>
      </c>
      <c r="P8" s="217">
        <v>-24.3</v>
      </c>
      <c r="Q8" s="217"/>
    </row>
    <row r="9" spans="1:17">
      <c r="A9" s="165"/>
      <c r="B9" s="165"/>
      <c r="C9" s="165"/>
      <c r="D9" s="165"/>
      <c r="E9" s="165"/>
      <c r="F9" s="165"/>
      <c r="G9" s="165"/>
      <c r="H9" s="165"/>
      <c r="I9" s="165"/>
      <c r="J9" s="202">
        <f t="shared" si="0"/>
        <v>1977</v>
      </c>
      <c r="K9" s="217">
        <v>-5.6375941516029879</v>
      </c>
      <c r="L9" s="217">
        <v>-5.6375941516029879</v>
      </c>
      <c r="M9" s="182"/>
      <c r="N9" s="182"/>
      <c r="O9" s="182">
        <v>2003</v>
      </c>
      <c r="P9" s="217">
        <v>-23.5</v>
      </c>
      <c r="Q9" s="217"/>
    </row>
    <row r="10" spans="1:17">
      <c r="A10" s="165"/>
      <c r="B10" s="165"/>
      <c r="C10" s="165"/>
      <c r="D10" s="165"/>
      <c r="E10" s="165"/>
      <c r="F10" s="165"/>
      <c r="G10" s="165"/>
      <c r="H10" s="165"/>
      <c r="I10" s="165"/>
      <c r="J10" s="202">
        <f t="shared" si="0"/>
        <v>1978</v>
      </c>
      <c r="K10" s="217">
        <v>-7.025143314112694</v>
      </c>
      <c r="L10" s="217">
        <v>-7.025143314112694</v>
      </c>
      <c r="M10" s="182"/>
      <c r="N10" s="182"/>
      <c r="O10" s="182">
        <v>2004</v>
      </c>
      <c r="P10" s="217">
        <v>-24.7</v>
      </c>
      <c r="Q10" s="217"/>
    </row>
    <row r="11" spans="1:17">
      <c r="A11" s="165"/>
      <c r="B11" s="165"/>
      <c r="C11" s="165"/>
      <c r="D11" s="165"/>
      <c r="E11" s="165"/>
      <c r="F11" s="165"/>
      <c r="G11" s="165"/>
      <c r="H11" s="165"/>
      <c r="I11" s="165"/>
      <c r="J11" s="202">
        <f t="shared" si="0"/>
        <v>1979</v>
      </c>
      <c r="K11" s="217">
        <v>-13.628730667640163</v>
      </c>
      <c r="L11" s="217">
        <v>-13.628730667640163</v>
      </c>
      <c r="M11" s="182"/>
      <c r="N11" s="182"/>
      <c r="O11" s="182">
        <v>2004</v>
      </c>
      <c r="P11" s="217">
        <v>-28.9</v>
      </c>
      <c r="Q11" s="217"/>
    </row>
    <row r="12" spans="1:17">
      <c r="A12" s="165"/>
      <c r="B12" s="165"/>
      <c r="C12" s="165"/>
      <c r="D12" s="165"/>
      <c r="E12" s="165"/>
      <c r="F12" s="165"/>
      <c r="G12" s="165"/>
      <c r="H12" s="165"/>
      <c r="I12" s="165"/>
      <c r="J12" s="202">
        <f t="shared" si="0"/>
        <v>1980</v>
      </c>
      <c r="K12" s="217">
        <v>-11.989886798641978</v>
      </c>
      <c r="L12" s="217">
        <v>-11.989886798641978</v>
      </c>
      <c r="M12" s="182"/>
      <c r="N12" s="182"/>
      <c r="O12" s="182">
        <v>2004</v>
      </c>
      <c r="P12" s="217">
        <v>-26.1</v>
      </c>
      <c r="Q12" s="217"/>
    </row>
    <row r="13" spans="1:17">
      <c r="A13" s="165"/>
      <c r="B13" s="165"/>
      <c r="C13" s="165"/>
      <c r="D13" s="165"/>
      <c r="E13" s="165"/>
      <c r="F13" s="165"/>
      <c r="G13" s="165"/>
      <c r="H13" s="165"/>
      <c r="I13" s="165"/>
      <c r="J13" s="202">
        <f t="shared" si="0"/>
        <v>1981</v>
      </c>
      <c r="K13" s="217">
        <v>-12.516713223230225</v>
      </c>
      <c r="L13" s="217">
        <v>-12.516713223230225</v>
      </c>
      <c r="M13" s="182"/>
      <c r="N13" s="182"/>
      <c r="O13" s="182">
        <v>2004</v>
      </c>
      <c r="P13" s="217">
        <v>-22.3</v>
      </c>
      <c r="Q13" s="217"/>
    </row>
    <row r="14" spans="1:17">
      <c r="A14" s="165"/>
      <c r="B14" s="165"/>
      <c r="C14" s="165"/>
      <c r="D14" s="165"/>
      <c r="E14" s="165"/>
      <c r="F14" s="165"/>
      <c r="G14" s="165"/>
      <c r="H14" s="165"/>
      <c r="I14" s="165"/>
      <c r="J14" s="202">
        <f t="shared" si="0"/>
        <v>1982</v>
      </c>
      <c r="K14" s="217">
        <v>-8.937629713491555</v>
      </c>
      <c r="L14" s="217">
        <v>-8.937629713491555</v>
      </c>
      <c r="M14" s="182"/>
      <c r="N14" s="182"/>
      <c r="O14" s="182">
        <v>2005</v>
      </c>
      <c r="P14" s="217">
        <v>-44.6</v>
      </c>
      <c r="Q14" s="217"/>
    </row>
    <row r="15" spans="1:17">
      <c r="A15" s="165"/>
      <c r="B15" s="165"/>
      <c r="C15" s="165"/>
      <c r="D15" s="165"/>
      <c r="E15" s="165"/>
      <c r="F15" s="165"/>
      <c r="G15" s="165"/>
      <c r="H15" s="165"/>
      <c r="I15" s="165"/>
      <c r="J15" s="202">
        <f t="shared" si="0"/>
        <v>1983</v>
      </c>
      <c r="K15" s="217">
        <v>-5.7464316452548285</v>
      </c>
      <c r="L15" s="217">
        <v>-5.7464316452548285</v>
      </c>
      <c r="M15" s="182"/>
      <c r="N15" s="182"/>
      <c r="O15" s="182">
        <v>2005</v>
      </c>
      <c r="P15" s="217">
        <v>-41.3</v>
      </c>
      <c r="Q15" s="217"/>
    </row>
    <row r="16" spans="1:17">
      <c r="A16" s="165"/>
      <c r="B16" s="165"/>
      <c r="C16" s="165"/>
      <c r="D16" s="165"/>
      <c r="E16" s="165"/>
      <c r="F16" s="165"/>
      <c r="G16" s="165"/>
      <c r="H16" s="165"/>
      <c r="I16" s="165"/>
      <c r="J16" s="202">
        <f t="shared" si="0"/>
        <v>1984</v>
      </c>
      <c r="K16" s="217">
        <v>-5.3606336451478143</v>
      </c>
      <c r="L16" s="217">
        <v>-5.3606336451478143</v>
      </c>
      <c r="M16" s="182"/>
      <c r="N16" s="182"/>
      <c r="O16" s="182">
        <v>2005</v>
      </c>
      <c r="P16" s="217">
        <v>-45.2</v>
      </c>
      <c r="Q16" s="217"/>
    </row>
    <row r="17" spans="1:17">
      <c r="A17" s="188" t="s">
        <v>626</v>
      </c>
      <c r="B17" s="165"/>
      <c r="C17" s="165"/>
      <c r="D17" s="165"/>
      <c r="E17" s="188"/>
      <c r="F17" s="165"/>
      <c r="G17" s="165"/>
      <c r="H17" s="165"/>
      <c r="I17" s="165"/>
      <c r="J17" s="202">
        <f t="shared" si="0"/>
        <v>1985</v>
      </c>
      <c r="K17" s="217">
        <v>-3.4068492705070268</v>
      </c>
      <c r="L17" s="217">
        <v>-3.4068492705070268</v>
      </c>
      <c r="M17" s="182"/>
      <c r="N17" s="182"/>
      <c r="O17" s="182">
        <v>2005</v>
      </c>
      <c r="P17" s="217">
        <v>-46.2</v>
      </c>
      <c r="Q17" s="217"/>
    </row>
    <row r="18" spans="1:17">
      <c r="A18" s="181" t="s">
        <v>80</v>
      </c>
      <c r="B18" s="165"/>
      <c r="C18" s="165"/>
      <c r="D18" s="165"/>
      <c r="E18" s="181"/>
      <c r="F18" s="165"/>
      <c r="G18" s="165"/>
      <c r="H18" s="165"/>
      <c r="I18" s="165"/>
      <c r="J18" s="202">
        <f t="shared" si="0"/>
        <v>1986</v>
      </c>
      <c r="K18" s="217">
        <v>-2.9892389046055592</v>
      </c>
      <c r="L18" s="217">
        <v>-2.9892389046055592</v>
      </c>
      <c r="M18" s="182"/>
      <c r="N18" s="182"/>
      <c r="O18" s="182">
        <v>2006</v>
      </c>
      <c r="P18" s="217">
        <v>-55.2</v>
      </c>
      <c r="Q18" s="217"/>
    </row>
    <row r="19" spans="1:17">
      <c r="A19" s="165"/>
      <c r="B19" s="165"/>
      <c r="C19" s="165"/>
      <c r="D19" s="165"/>
      <c r="E19" s="165"/>
      <c r="F19" s="165"/>
      <c r="G19" s="165"/>
      <c r="H19" s="165"/>
      <c r="I19" s="165"/>
      <c r="J19" s="202">
        <f t="shared" si="0"/>
        <v>1987</v>
      </c>
      <c r="K19" s="217">
        <v>-0.27532570899314635</v>
      </c>
      <c r="L19" s="217">
        <v>-0.27532570899314635</v>
      </c>
      <c r="M19" s="182"/>
      <c r="N19" s="182"/>
      <c r="O19" s="182">
        <v>2006</v>
      </c>
      <c r="P19" s="217">
        <v>-45.9</v>
      </c>
      <c r="Q19" s="217"/>
    </row>
    <row r="20" spans="1:17">
      <c r="A20" s="165"/>
      <c r="B20" s="165"/>
      <c r="C20" s="165"/>
      <c r="D20" s="165"/>
      <c r="E20" s="165"/>
      <c r="F20" s="165"/>
      <c r="G20" s="165"/>
      <c r="H20" s="165"/>
      <c r="I20" s="165"/>
      <c r="J20" s="202">
        <f t="shared" si="0"/>
        <v>1988</v>
      </c>
      <c r="K20" s="217">
        <v>0.27081377598448308</v>
      </c>
      <c r="L20" s="217">
        <v>0.27081377598448308</v>
      </c>
      <c r="M20" s="182"/>
      <c r="N20" s="182"/>
      <c r="O20" s="182">
        <v>2006</v>
      </c>
      <c r="P20" s="217">
        <v>-29.8</v>
      </c>
      <c r="Q20" s="217"/>
    </row>
    <row r="21" spans="1:17">
      <c r="A21" s="165"/>
      <c r="B21" s="165"/>
      <c r="C21" s="165"/>
      <c r="D21" s="165"/>
      <c r="E21" s="165"/>
      <c r="F21" s="165"/>
      <c r="G21" s="165"/>
      <c r="H21" s="165"/>
      <c r="I21" s="165"/>
      <c r="J21" s="202">
        <f t="shared" si="0"/>
        <v>1989</v>
      </c>
      <c r="K21" s="217">
        <v>-1.3790913913243019</v>
      </c>
      <c r="L21" s="217">
        <v>-1.3790913913243019</v>
      </c>
      <c r="M21" s="182"/>
      <c r="N21" s="182"/>
      <c r="O21" s="182">
        <v>2006</v>
      </c>
      <c r="P21" s="217">
        <v>-25.8</v>
      </c>
      <c r="Q21" s="217"/>
    </row>
    <row r="22" spans="1:17">
      <c r="A22" s="165"/>
      <c r="B22" s="165"/>
      <c r="C22" s="165"/>
      <c r="D22" s="165"/>
      <c r="E22" s="165"/>
      <c r="F22" s="165"/>
      <c r="G22" s="165"/>
      <c r="H22" s="165"/>
      <c r="I22" s="165"/>
      <c r="J22" s="202">
        <f t="shared" si="0"/>
        <v>1990</v>
      </c>
      <c r="K22" s="217">
        <v>-0.80916733727028534</v>
      </c>
      <c r="L22" s="217">
        <v>-0.80916733727028534</v>
      </c>
      <c r="M22" s="182"/>
      <c r="N22" s="182"/>
      <c r="O22" s="182">
        <v>2007</v>
      </c>
      <c r="P22" s="217">
        <v>-28.4</v>
      </c>
      <c r="Q22" s="217"/>
    </row>
    <row r="23" spans="1:17">
      <c r="A23" s="165"/>
      <c r="B23" s="165"/>
      <c r="C23" s="165"/>
      <c r="D23" s="165"/>
      <c r="E23" s="165"/>
      <c r="F23" s="165"/>
      <c r="G23" s="165"/>
      <c r="H23" s="165"/>
      <c r="I23" s="165"/>
      <c r="J23" s="202">
        <f t="shared" si="0"/>
        <v>1991</v>
      </c>
      <c r="K23" s="217">
        <v>0.72803978961082261</v>
      </c>
      <c r="L23" s="217">
        <v>0.72803978961082261</v>
      </c>
      <c r="M23" s="182"/>
      <c r="N23" s="182"/>
      <c r="O23" s="182">
        <v>2007</v>
      </c>
      <c r="P23" s="217">
        <v>-28</v>
      </c>
      <c r="Q23" s="217"/>
    </row>
    <row r="24" spans="1:17">
      <c r="A24" s="165"/>
      <c r="B24" s="165"/>
      <c r="C24" s="165"/>
      <c r="D24" s="165"/>
      <c r="E24" s="165"/>
      <c r="F24" s="165"/>
      <c r="G24" s="165"/>
      <c r="H24" s="165"/>
      <c r="I24" s="165"/>
      <c r="J24" s="202">
        <f t="shared" si="0"/>
        <v>1992</v>
      </c>
      <c r="K24" s="217">
        <v>1.0525166345036443</v>
      </c>
      <c r="L24" s="217">
        <v>1.0525166345036443</v>
      </c>
      <c r="M24" s="182"/>
      <c r="N24" s="182"/>
      <c r="O24" s="182">
        <v>2007</v>
      </c>
      <c r="P24" s="217">
        <v>-29.8</v>
      </c>
      <c r="Q24" s="217"/>
    </row>
    <row r="25" spans="1:17">
      <c r="A25" s="165"/>
      <c r="B25" s="165"/>
      <c r="C25" s="165"/>
      <c r="D25" s="165"/>
      <c r="E25" s="165"/>
      <c r="F25" s="165"/>
      <c r="G25" s="165"/>
      <c r="H25" s="165"/>
      <c r="I25" s="165"/>
      <c r="J25" s="202">
        <f t="shared" si="0"/>
        <v>1993</v>
      </c>
      <c r="K25" s="217">
        <v>3.7997091590627812</v>
      </c>
      <c r="L25" s="217">
        <v>3.7997091590627812</v>
      </c>
      <c r="M25" s="182"/>
      <c r="N25" s="182"/>
      <c r="O25" s="182">
        <v>2007</v>
      </c>
      <c r="P25" s="217">
        <v>-31.4</v>
      </c>
      <c r="Q25" s="217"/>
    </row>
    <row r="26" spans="1:17">
      <c r="A26" s="165"/>
      <c r="B26" s="165"/>
      <c r="C26" s="165"/>
      <c r="D26" s="165"/>
      <c r="E26" s="165"/>
      <c r="F26" s="165"/>
      <c r="G26" s="165"/>
      <c r="H26" s="165"/>
      <c r="I26" s="165"/>
      <c r="J26" s="202">
        <f t="shared" si="0"/>
        <v>1994</v>
      </c>
      <c r="K26" s="217">
        <v>2.8157362992175621</v>
      </c>
      <c r="L26" s="217">
        <v>2.8157362992175621</v>
      </c>
      <c r="M26" s="182"/>
      <c r="N26" s="182"/>
      <c r="O26" s="182">
        <v>2008</v>
      </c>
      <c r="P26" s="217">
        <v>-58.8</v>
      </c>
      <c r="Q26" s="217"/>
    </row>
    <row r="27" spans="1:17">
      <c r="A27" s="165"/>
      <c r="B27" s="165"/>
      <c r="C27" s="165"/>
      <c r="D27" s="165"/>
      <c r="E27" s="165"/>
      <c r="F27" s="165"/>
      <c r="G27" s="165"/>
      <c r="H27" s="165"/>
      <c r="I27" s="165"/>
      <c r="J27" s="202">
        <f t="shared" si="0"/>
        <v>1995</v>
      </c>
      <c r="K27" s="217">
        <v>2.7081963292879774</v>
      </c>
      <c r="L27" s="217">
        <v>2.8895398656862157</v>
      </c>
      <c r="M27" s="182"/>
      <c r="N27" s="182"/>
      <c r="O27" s="182">
        <v>2008</v>
      </c>
      <c r="P27" s="217">
        <v>-53.1</v>
      </c>
      <c r="Q27" s="217"/>
    </row>
    <row r="28" spans="1:17">
      <c r="A28" s="165"/>
      <c r="B28" s="165"/>
      <c r="C28" s="165"/>
      <c r="D28" s="165"/>
      <c r="E28" s="165"/>
      <c r="F28" s="165"/>
      <c r="G28" s="165"/>
      <c r="H28" s="165"/>
      <c r="I28" s="165"/>
      <c r="J28" s="202">
        <f t="shared" si="0"/>
        <v>1996</v>
      </c>
      <c r="K28" s="217">
        <v>2.8989692954746475</v>
      </c>
      <c r="L28" s="217">
        <v>3.1931984331847145</v>
      </c>
      <c r="M28" s="182"/>
      <c r="N28" s="182"/>
      <c r="O28" s="182">
        <v>2008</v>
      </c>
      <c r="P28" s="217">
        <v>-62.4</v>
      </c>
      <c r="Q28" s="217"/>
    </row>
    <row r="29" spans="1:17">
      <c r="A29" s="165"/>
      <c r="B29" s="165"/>
      <c r="C29" s="165"/>
      <c r="D29" s="165"/>
      <c r="E29" s="165"/>
      <c r="F29" s="165"/>
      <c r="G29" s="165"/>
      <c r="H29" s="165"/>
      <c r="I29" s="165"/>
      <c r="J29" s="202">
        <f t="shared" si="0"/>
        <v>1997</v>
      </c>
      <c r="K29" s="209">
        <v>2.595726373153592</v>
      </c>
      <c r="L29" s="209">
        <v>3.0466720843889923</v>
      </c>
      <c r="M29" s="182"/>
      <c r="N29" s="182"/>
      <c r="O29" s="182">
        <v>2008</v>
      </c>
      <c r="P29" s="217">
        <v>-95.3</v>
      </c>
      <c r="Q29" s="217"/>
    </row>
    <row r="30" spans="1:17">
      <c r="A30" s="165"/>
      <c r="B30" s="165"/>
      <c r="C30" s="165"/>
      <c r="D30" s="165"/>
      <c r="E30" s="165"/>
      <c r="F30" s="165"/>
      <c r="G30" s="165"/>
      <c r="H30" s="165"/>
      <c r="I30" s="165"/>
      <c r="J30" s="202">
        <f t="shared" si="0"/>
        <v>1998</v>
      </c>
      <c r="K30" s="209">
        <v>0.87318087318087323</v>
      </c>
      <c r="L30" s="209">
        <v>0.86902286902286907</v>
      </c>
      <c r="M30" s="182"/>
      <c r="N30" s="182"/>
      <c r="O30" s="182">
        <v>2009</v>
      </c>
      <c r="P30" s="217">
        <v>-111.3</v>
      </c>
      <c r="Q30" s="217"/>
    </row>
    <row r="31" spans="1:17">
      <c r="A31" s="165"/>
      <c r="B31" s="165"/>
      <c r="C31" s="165"/>
      <c r="D31" s="165"/>
      <c r="E31" s="165"/>
      <c r="F31" s="165"/>
      <c r="G31" s="165"/>
      <c r="H31" s="165"/>
      <c r="I31" s="165"/>
      <c r="J31" s="202">
        <f t="shared" si="0"/>
        <v>1999</v>
      </c>
      <c r="K31" s="209">
        <v>0.27929840241313819</v>
      </c>
      <c r="L31" s="209">
        <v>0.28053972864608545</v>
      </c>
      <c r="M31" s="182"/>
      <c r="N31" s="182"/>
      <c r="O31" s="182">
        <v>2009</v>
      </c>
      <c r="P31" s="217">
        <v>-108.9</v>
      </c>
      <c r="Q31" s="217"/>
    </row>
    <row r="32" spans="1:17">
      <c r="A32" s="2" t="s">
        <v>627</v>
      </c>
      <c r="B32" s="165"/>
      <c r="C32" s="165"/>
      <c r="D32" s="165"/>
      <c r="E32" s="165"/>
      <c r="F32" s="165"/>
      <c r="G32" s="165"/>
      <c r="H32" s="165"/>
      <c r="I32" s="165"/>
      <c r="J32" s="202">
        <f t="shared" si="0"/>
        <v>2000</v>
      </c>
      <c r="K32" s="209">
        <v>-0.40272877969991921</v>
      </c>
      <c r="L32" s="209">
        <v>0.67900709822756833</v>
      </c>
      <c r="M32" s="182"/>
      <c r="N32" s="182"/>
      <c r="O32" s="182">
        <v>2009</v>
      </c>
      <c r="P32" s="217">
        <v>-120.8</v>
      </c>
      <c r="Q32" s="217"/>
    </row>
    <row r="33" spans="1:17">
      <c r="A33" s="2" t="s">
        <v>628</v>
      </c>
      <c r="B33" s="165"/>
      <c r="C33" s="165"/>
      <c r="D33" s="165"/>
      <c r="E33" s="165"/>
      <c r="F33" s="165"/>
      <c r="G33" s="165"/>
      <c r="H33" s="165"/>
      <c r="I33" s="165"/>
      <c r="J33" s="202">
        <f t="shared" si="0"/>
        <v>2001</v>
      </c>
      <c r="K33" s="209">
        <v>-0.73142923398005721</v>
      </c>
      <c r="L33" s="209">
        <v>0.2183659271855917</v>
      </c>
      <c r="M33" s="182"/>
      <c r="N33" s="182"/>
      <c r="O33" s="182">
        <v>2009</v>
      </c>
      <c r="P33" s="217">
        <v>-115.7</v>
      </c>
      <c r="Q33" s="217"/>
    </row>
    <row r="34" spans="1:17">
      <c r="A34" s="4" t="s">
        <v>629</v>
      </c>
      <c r="B34" s="165"/>
      <c r="C34" s="165"/>
      <c r="D34" s="165"/>
      <c r="E34" s="165"/>
      <c r="F34" s="165"/>
      <c r="G34" s="165"/>
      <c r="H34" s="165"/>
      <c r="I34" s="165"/>
      <c r="J34" s="202">
        <f t="shared" si="0"/>
        <v>2002</v>
      </c>
      <c r="K34" s="209">
        <v>0.29790667364146578</v>
      </c>
      <c r="L34" s="209">
        <v>0.30765957069520428</v>
      </c>
      <c r="M34" s="182"/>
      <c r="N34" s="182"/>
      <c r="O34" s="182">
        <v>2010</v>
      </c>
      <c r="P34" s="217">
        <v>-104.7</v>
      </c>
      <c r="Q34" s="217"/>
    </row>
    <row r="35" spans="1:17">
      <c r="A35" s="4" t="s">
        <v>630</v>
      </c>
      <c r="B35" s="165"/>
      <c r="C35" s="165"/>
      <c r="D35" s="165"/>
      <c r="E35" s="165"/>
      <c r="F35" s="165"/>
      <c r="G35" s="165"/>
      <c r="H35" s="165"/>
      <c r="I35" s="165"/>
      <c r="J35" s="202">
        <f t="shared" si="0"/>
        <v>2003</v>
      </c>
      <c r="K35" s="209">
        <v>0.57713759154178179</v>
      </c>
      <c r="L35" s="209">
        <v>1.3038136346735212</v>
      </c>
      <c r="M35" s="182"/>
      <c r="N35" s="182"/>
      <c r="O35" s="182">
        <v>2010</v>
      </c>
      <c r="P35" s="217">
        <v>-109.6</v>
      </c>
      <c r="Q35" s="217"/>
    </row>
    <row r="36" spans="1:17">
      <c r="A36" s="4" t="s">
        <v>631</v>
      </c>
      <c r="B36" s="165"/>
      <c r="C36" s="165"/>
      <c r="D36" s="165"/>
      <c r="E36" s="165"/>
      <c r="F36" s="165"/>
      <c r="G36" s="165"/>
      <c r="H36" s="165"/>
      <c r="I36" s="165"/>
      <c r="J36" s="202">
        <f t="shared" si="0"/>
        <v>2004</v>
      </c>
      <c r="K36" s="209">
        <v>-0.11627380215333041</v>
      </c>
      <c r="L36" s="209">
        <v>0.36316687555683069</v>
      </c>
      <c r="M36" s="182"/>
      <c r="N36" s="182"/>
      <c r="O36" s="182">
        <v>2010</v>
      </c>
      <c r="P36" s="217">
        <v>-116</v>
      </c>
      <c r="Q36" s="217"/>
    </row>
    <row r="37" spans="1:17">
      <c r="A37" s="4" t="s">
        <v>632</v>
      </c>
      <c r="B37" s="165"/>
      <c r="C37" s="165"/>
      <c r="D37" s="165"/>
      <c r="E37" s="165"/>
      <c r="F37" s="165"/>
      <c r="G37" s="165"/>
      <c r="H37" s="165"/>
      <c r="I37" s="165"/>
      <c r="J37" s="202">
        <f t="shared" si="0"/>
        <v>2005</v>
      </c>
      <c r="K37" s="209">
        <v>-4.1842573047439169</v>
      </c>
      <c r="L37" s="209">
        <v>-3.5197478057993554</v>
      </c>
      <c r="M37" s="182"/>
      <c r="N37" s="182"/>
      <c r="O37" s="182">
        <v>2010</v>
      </c>
      <c r="P37" s="217">
        <v>-113.5</v>
      </c>
      <c r="Q37" s="217"/>
    </row>
    <row r="38" spans="1:17">
      <c r="A38" s="165"/>
      <c r="B38" s="165"/>
      <c r="C38" s="165"/>
      <c r="D38" s="165"/>
      <c r="E38" s="165"/>
      <c r="F38" s="165"/>
      <c r="G38" s="165"/>
      <c r="H38" s="165"/>
      <c r="I38" s="165"/>
      <c r="J38" s="202">
        <f t="shared" si="0"/>
        <v>2006</v>
      </c>
      <c r="K38" s="209">
        <v>-6.2731164817348128</v>
      </c>
      <c r="L38" s="209">
        <v>-5.1033591731266146</v>
      </c>
      <c r="M38" s="182"/>
      <c r="N38" s="182"/>
      <c r="O38" s="182">
        <v>2011</v>
      </c>
      <c r="P38" s="217">
        <v>-135.4</v>
      </c>
      <c r="Q38" s="217"/>
    </row>
    <row r="39" spans="1:17">
      <c r="A39" s="165"/>
      <c r="B39" s="165"/>
      <c r="C39" s="165"/>
      <c r="D39" s="165"/>
      <c r="E39" s="165"/>
      <c r="F39" s="165"/>
      <c r="G39" s="165"/>
      <c r="H39" s="165"/>
      <c r="I39" s="165"/>
      <c r="J39" s="202">
        <f t="shared" si="0"/>
        <v>2007</v>
      </c>
      <c r="K39" s="209">
        <v>-7.747040347910124</v>
      </c>
      <c r="L39" s="209">
        <v>-6.3620439719739075</v>
      </c>
      <c r="M39" s="182"/>
      <c r="N39" s="182"/>
      <c r="O39" s="182">
        <v>2011</v>
      </c>
      <c r="P39" s="217">
        <v>-121.1</v>
      </c>
      <c r="Q39" s="217"/>
    </row>
    <row r="40" spans="1:17">
      <c r="A40" s="165"/>
      <c r="B40" s="165"/>
      <c r="C40" s="165"/>
      <c r="D40" s="165"/>
      <c r="E40" s="165"/>
      <c r="F40" s="165"/>
      <c r="G40" s="165"/>
      <c r="H40" s="165"/>
      <c r="I40" s="165"/>
      <c r="J40" s="202">
        <f t="shared" si="0"/>
        <v>2008</v>
      </c>
      <c r="K40" s="209">
        <v>-7.466253680547589</v>
      </c>
      <c r="L40" s="209">
        <v>-7.4490459255860202</v>
      </c>
      <c r="M40" s="182"/>
      <c r="N40" s="182"/>
      <c r="O40" s="182">
        <v>2011</v>
      </c>
      <c r="P40" s="217">
        <v>-133.6</v>
      </c>
      <c r="Q40" s="217"/>
    </row>
    <row r="41" spans="1:17">
      <c r="A41" s="165"/>
      <c r="B41" s="165"/>
      <c r="C41" s="165"/>
      <c r="D41" s="165"/>
      <c r="E41" s="165"/>
      <c r="F41" s="165"/>
      <c r="G41" s="165"/>
      <c r="H41" s="165"/>
      <c r="I41" s="165"/>
      <c r="J41" s="202">
        <f t="shared" si="0"/>
        <v>2009</v>
      </c>
      <c r="K41" s="209">
        <v>-5.8617186167411983</v>
      </c>
      <c r="L41" s="209">
        <v>-4.263540021210166</v>
      </c>
      <c r="M41" s="182"/>
      <c r="N41" s="182"/>
      <c r="O41" s="182">
        <v>2011</v>
      </c>
      <c r="P41" s="217">
        <v>-139.30000000000001</v>
      </c>
      <c r="Q41" s="217"/>
    </row>
    <row r="42" spans="1:17">
      <c r="A42" s="165"/>
      <c r="B42" s="165"/>
      <c r="C42" s="165"/>
      <c r="D42" s="165"/>
      <c r="E42" s="165"/>
      <c r="F42" s="165"/>
      <c r="G42" s="165"/>
      <c r="H42" s="165"/>
      <c r="I42" s="165"/>
      <c r="J42" s="202">
        <f t="shared" si="0"/>
        <v>2010</v>
      </c>
      <c r="K42" s="209">
        <v>-1.5593982630272953</v>
      </c>
      <c r="L42" s="209">
        <v>-3.4816997518610426</v>
      </c>
      <c r="M42" s="182"/>
      <c r="N42" s="182"/>
      <c r="O42" s="182">
        <v>2012</v>
      </c>
      <c r="P42" s="217">
        <v>-148.00248600171929</v>
      </c>
      <c r="Q42" s="217">
        <v>-52.427917566971026</v>
      </c>
    </row>
    <row r="43" spans="1:17">
      <c r="A43" s="165"/>
      <c r="B43" s="165"/>
      <c r="C43" s="165"/>
      <c r="D43" s="165"/>
      <c r="E43" s="165"/>
      <c r="F43" s="165"/>
      <c r="G43" s="165"/>
      <c r="H43" s="165"/>
      <c r="I43" s="165"/>
      <c r="J43" s="202">
        <f t="shared" si="0"/>
        <v>2011</v>
      </c>
      <c r="K43" s="209">
        <v>-2.2246316022729071</v>
      </c>
      <c r="L43" s="209">
        <v>-2.2119691669700376</v>
      </c>
      <c r="M43" s="182"/>
      <c r="N43" s="182"/>
      <c r="O43" s="182">
        <v>2012</v>
      </c>
      <c r="P43" s="217">
        <v>-145.21621527898185</v>
      </c>
      <c r="Q43" s="217">
        <v>-53.177052629145429</v>
      </c>
    </row>
    <row r="44" spans="1:17">
      <c r="A44" s="165"/>
      <c r="B44" s="165"/>
      <c r="C44" s="165"/>
      <c r="D44" s="165"/>
      <c r="E44" s="165"/>
      <c r="F44" s="165"/>
      <c r="G44" s="165"/>
      <c r="H44" s="165"/>
      <c r="I44" s="165"/>
      <c r="J44" s="202">
        <f t="shared" si="0"/>
        <v>2012</v>
      </c>
      <c r="K44" s="209">
        <v>-4.6909832566522791</v>
      </c>
      <c r="L44" s="209">
        <v>-4.2056000885389491</v>
      </c>
      <c r="M44" s="182"/>
      <c r="N44" s="182"/>
      <c r="O44" s="182">
        <v>2012</v>
      </c>
      <c r="P44" s="217">
        <v>-140.45038680886989</v>
      </c>
      <c r="Q44" s="217">
        <v>-51.273568922046671</v>
      </c>
    </row>
    <row r="45" spans="1:17">
      <c r="A45" s="165"/>
      <c r="B45" s="165"/>
      <c r="C45" s="165"/>
      <c r="D45" s="165"/>
      <c r="E45" s="165"/>
      <c r="F45" s="165"/>
      <c r="G45" s="165"/>
      <c r="H45" s="165"/>
      <c r="I45" s="165"/>
      <c r="J45" s="202">
        <f t="shared" si="0"/>
        <v>2013</v>
      </c>
      <c r="K45" s="209">
        <v>2.0349155586708432</v>
      </c>
      <c r="L45" s="209">
        <v>-0.7754145401178455</v>
      </c>
      <c r="M45" s="182"/>
      <c r="N45" s="182"/>
      <c r="O45" s="182">
        <v>2012</v>
      </c>
      <c r="P45" s="217">
        <v>-137.44970508893053</v>
      </c>
      <c r="Q45" s="217">
        <v>-51.692880983951348</v>
      </c>
    </row>
    <row r="46" spans="1:17">
      <c r="A46" s="188"/>
      <c r="B46" s="165"/>
      <c r="C46" s="165"/>
      <c r="D46" s="165"/>
      <c r="E46" s="165"/>
      <c r="F46" s="165"/>
      <c r="G46" s="165"/>
      <c r="H46" s="165"/>
      <c r="I46" s="165"/>
      <c r="J46" s="202">
        <f t="shared" si="0"/>
        <v>2014</v>
      </c>
      <c r="K46" s="209">
        <v>1.4071723433150909</v>
      </c>
      <c r="L46" s="209">
        <v>0.47197084806841555</v>
      </c>
      <c r="M46" s="182"/>
      <c r="N46" s="182"/>
      <c r="O46" s="182">
        <v>2013</v>
      </c>
      <c r="P46" s="217">
        <v>-144.85099962278386</v>
      </c>
      <c r="Q46" s="217">
        <v>-38.231427820262219</v>
      </c>
    </row>
    <row r="47" spans="1:17">
      <c r="A47" s="181"/>
      <c r="B47" s="165"/>
      <c r="C47" s="165"/>
      <c r="D47" s="165"/>
      <c r="E47" s="165"/>
      <c r="F47" s="165"/>
      <c r="G47" s="165"/>
      <c r="H47" s="165"/>
      <c r="I47" s="165"/>
      <c r="J47" s="202">
        <f t="shared" si="0"/>
        <v>2015</v>
      </c>
      <c r="K47" s="209">
        <v>7.1045642337202439</v>
      </c>
      <c r="L47" s="209">
        <v>3.2891501082038168</v>
      </c>
      <c r="M47" s="182"/>
      <c r="N47" s="182"/>
      <c r="O47" s="182">
        <v>2013</v>
      </c>
      <c r="P47" s="217">
        <v>-146.19222420474821</v>
      </c>
      <c r="Q47" s="217">
        <v>-37.752156470548123</v>
      </c>
    </row>
    <row r="48" spans="1:17">
      <c r="A48" s="165"/>
      <c r="B48" s="165"/>
      <c r="C48" s="165"/>
      <c r="D48" s="165"/>
      <c r="E48" s="165"/>
      <c r="F48" s="165"/>
      <c r="G48" s="165"/>
      <c r="H48" s="165"/>
      <c r="I48" s="165"/>
      <c r="J48" s="202">
        <f t="shared" si="0"/>
        <v>2016</v>
      </c>
      <c r="K48" s="209">
        <v>-6.4755083100363837</v>
      </c>
      <c r="L48" s="209">
        <v>3.3502058292670429</v>
      </c>
      <c r="M48" s="182"/>
      <c r="N48" s="182"/>
      <c r="O48" s="182">
        <v>2013</v>
      </c>
      <c r="P48" s="217">
        <v>-156.88288916114965</v>
      </c>
      <c r="Q48" s="217">
        <v>-35.952656603010105</v>
      </c>
    </row>
    <row r="49" spans="1:17">
      <c r="A49" s="165"/>
      <c r="B49" s="165"/>
      <c r="C49" s="165"/>
      <c r="D49" s="165"/>
      <c r="E49" s="165"/>
      <c r="F49" s="165"/>
      <c r="G49" s="165"/>
      <c r="H49" s="165"/>
      <c r="I49" s="165"/>
      <c r="J49" s="202">
        <f t="shared" si="0"/>
        <v>2017</v>
      </c>
      <c r="K49" s="209">
        <v>0.79204153189638771</v>
      </c>
      <c r="L49" s="209">
        <v>3.6514364926204781</v>
      </c>
      <c r="M49" s="182"/>
      <c r="N49" s="182"/>
      <c r="O49" s="182">
        <v>2013</v>
      </c>
      <c r="P49" s="217">
        <v>-133.2229783581632</v>
      </c>
      <c r="Q49" s="217">
        <v>-30.581704482752855</v>
      </c>
    </row>
    <row r="50" spans="1:17">
      <c r="A50" s="165"/>
      <c r="B50" s="165"/>
      <c r="C50" s="165"/>
      <c r="D50" s="165"/>
      <c r="E50" s="165"/>
      <c r="F50" s="165"/>
      <c r="G50" s="165"/>
      <c r="H50" s="165"/>
      <c r="I50" s="165"/>
      <c r="J50" s="202">
        <f t="shared" si="0"/>
        <v>2018</v>
      </c>
      <c r="K50" s="209">
        <v>17.366555251696546</v>
      </c>
      <c r="L50" s="209">
        <v>6.5496809480401099</v>
      </c>
      <c r="M50" s="182">
        <v>20</v>
      </c>
      <c r="N50" s="182">
        <v>-15</v>
      </c>
      <c r="O50" s="182">
        <v>2014</v>
      </c>
      <c r="P50" s="217">
        <v>-152.60837901031087</v>
      </c>
      <c r="Q50" s="217">
        <v>-26.641770204191147</v>
      </c>
    </row>
    <row r="51" spans="1:17">
      <c r="A51" s="165"/>
      <c r="B51" s="165"/>
      <c r="C51" s="165"/>
      <c r="D51" s="165"/>
      <c r="E51" s="165"/>
      <c r="F51" s="165"/>
      <c r="G51" s="165"/>
      <c r="H51" s="165"/>
      <c r="I51" s="165"/>
      <c r="J51" s="202">
        <f t="shared" si="0"/>
        <v>2019</v>
      </c>
      <c r="K51" s="209">
        <v>0.10812052495503011</v>
      </c>
      <c r="L51" s="209">
        <v>5.2392974945632549</v>
      </c>
      <c r="M51" s="182">
        <v>20</v>
      </c>
      <c r="N51" s="182">
        <v>-15</v>
      </c>
      <c r="O51" s="182">
        <v>2014</v>
      </c>
      <c r="P51" s="217">
        <v>-161.66661315009259</v>
      </c>
      <c r="Q51" s="217">
        <v>-6.0190090871142798</v>
      </c>
    </row>
    <row r="52" spans="1:17">
      <c r="A52" s="165"/>
      <c r="B52" s="165"/>
      <c r="C52" s="165"/>
      <c r="D52" s="165"/>
      <c r="E52" s="165"/>
      <c r="F52" s="165"/>
      <c r="G52" s="165"/>
      <c r="H52" s="165"/>
      <c r="I52" s="165"/>
      <c r="J52" s="202">
        <f t="shared" si="0"/>
        <v>2020</v>
      </c>
      <c r="K52" s="209">
        <v>12.155478844670068</v>
      </c>
      <c r="L52" s="209">
        <v>2.4229859590524514</v>
      </c>
      <c r="M52" s="182">
        <v>20</v>
      </c>
      <c r="N52" s="182">
        <v>-15</v>
      </c>
      <c r="O52" s="182">
        <v>2014</v>
      </c>
      <c r="P52" s="217">
        <v>-162.93067226890756</v>
      </c>
      <c r="Q52" s="217">
        <v>0.1407563025210084</v>
      </c>
    </row>
    <row r="53" spans="1:17">
      <c r="A53" s="165"/>
      <c r="B53" s="165"/>
      <c r="C53" s="165"/>
      <c r="D53" s="165"/>
      <c r="E53" s="165"/>
      <c r="F53" s="165"/>
      <c r="G53" s="165"/>
      <c r="H53" s="165"/>
      <c r="I53" s="165"/>
      <c r="J53" s="202">
        <f t="shared" si="0"/>
        <v>2021</v>
      </c>
      <c r="K53" s="209">
        <v>15.047005627444662</v>
      </c>
      <c r="L53" s="209">
        <v>2.1962852256933525</v>
      </c>
      <c r="M53" s="182">
        <v>20</v>
      </c>
      <c r="N53" s="182">
        <v>-15</v>
      </c>
      <c r="O53" s="182">
        <v>2014</v>
      </c>
      <c r="P53" s="217">
        <v>-164.52637584617045</v>
      </c>
      <c r="Q53" s="217">
        <v>4.8207943336777124</v>
      </c>
    </row>
    <row r="54" spans="1:17">
      <c r="A54" s="165"/>
      <c r="B54" s="165"/>
      <c r="C54" s="165"/>
      <c r="D54" s="165"/>
      <c r="E54" s="165"/>
      <c r="F54" s="165"/>
      <c r="G54" s="165"/>
      <c r="H54" s="165"/>
      <c r="I54" s="165"/>
      <c r="J54" s="202">
        <f t="shared" si="0"/>
        <v>2022</v>
      </c>
      <c r="K54" s="209">
        <v>14.848991916738139</v>
      </c>
      <c r="L54" s="209">
        <v>1.92593762311362</v>
      </c>
      <c r="M54" s="182">
        <v>20</v>
      </c>
      <c r="N54" s="182">
        <v>-15</v>
      </c>
      <c r="O54" s="182">
        <v>2015</v>
      </c>
      <c r="P54" s="217">
        <v>-244.70094835077643</v>
      </c>
      <c r="Q54" s="217">
        <v>8.1856651679449879</v>
      </c>
    </row>
    <row r="55" spans="1:17">
      <c r="A55" s="165"/>
      <c r="B55" s="165"/>
      <c r="C55" s="165"/>
      <c r="D55" s="165"/>
      <c r="E55" s="165"/>
      <c r="F55" s="165"/>
      <c r="G55" s="165"/>
      <c r="H55" s="165"/>
      <c r="I55" s="165"/>
      <c r="J55" s="202">
        <f t="shared" si="0"/>
        <v>2023</v>
      </c>
      <c r="K55" s="209">
        <v>14.292959646357197</v>
      </c>
      <c r="L55" s="209">
        <v>1.2120074853098894</v>
      </c>
      <c r="M55" s="182">
        <v>20</v>
      </c>
      <c r="N55" s="182">
        <v>-15</v>
      </c>
      <c r="O55" s="182">
        <v>2015</v>
      </c>
      <c r="P55" s="217">
        <v>-216.59830654672837</v>
      </c>
      <c r="Q55" s="217">
        <v>11.899501821958561</v>
      </c>
    </row>
    <row r="56" spans="1:17">
      <c r="A56" s="165"/>
      <c r="B56" s="165"/>
      <c r="C56" s="165"/>
      <c r="D56" s="165"/>
      <c r="E56" s="165"/>
      <c r="F56" s="165"/>
      <c r="G56" s="165"/>
      <c r="H56" s="165"/>
      <c r="I56" s="165"/>
      <c r="J56" s="182"/>
      <c r="K56" s="182">
        <v>13.356297706787299</v>
      </c>
      <c r="L56" s="182">
        <v>8.4335786552528269E-2</v>
      </c>
      <c r="M56" s="182"/>
      <c r="N56" s="182"/>
      <c r="O56" s="182">
        <v>2015</v>
      </c>
      <c r="P56" s="217">
        <v>-205.13851964426894</v>
      </c>
      <c r="Q56" s="217">
        <v>9.8338091980484759</v>
      </c>
    </row>
    <row r="57" spans="1:17">
      <c r="A57" s="165"/>
      <c r="B57" s="165"/>
      <c r="C57" s="165"/>
      <c r="D57" s="165"/>
      <c r="E57" s="165"/>
      <c r="F57" s="165"/>
      <c r="G57" s="165"/>
      <c r="H57" s="165"/>
      <c r="I57" s="165"/>
      <c r="J57" s="182"/>
      <c r="K57" s="182"/>
      <c r="L57" s="182"/>
      <c r="M57" s="182"/>
      <c r="N57" s="182"/>
      <c r="O57" s="182">
        <v>2015</v>
      </c>
      <c r="P57" s="217">
        <v>-198.3414091546291</v>
      </c>
      <c r="Q57" s="217">
        <v>17.439964649235083</v>
      </c>
    </row>
    <row r="58" spans="1:17">
      <c r="A58" s="165"/>
      <c r="B58" s="165"/>
      <c r="C58" s="165"/>
      <c r="D58" s="165"/>
      <c r="E58" s="165"/>
      <c r="F58" s="165"/>
      <c r="G58" s="165"/>
      <c r="H58" s="165"/>
      <c r="I58" s="165"/>
      <c r="J58" s="182"/>
      <c r="K58" s="182"/>
      <c r="L58" s="182"/>
      <c r="M58" s="182"/>
      <c r="N58" s="182"/>
      <c r="O58" s="182">
        <v>2016</v>
      </c>
      <c r="P58" s="217">
        <v>-180.49679614553409</v>
      </c>
      <c r="Q58" s="217">
        <v>4.4085643022864129</v>
      </c>
    </row>
    <row r="59" spans="1:17">
      <c r="A59" s="165"/>
      <c r="B59" s="165"/>
      <c r="C59" s="165"/>
      <c r="D59" s="165"/>
      <c r="E59" s="165"/>
      <c r="F59" s="165"/>
      <c r="G59" s="165"/>
      <c r="H59" s="165"/>
      <c r="I59" s="165"/>
      <c r="J59" s="182"/>
      <c r="K59" s="182"/>
      <c r="L59" s="182"/>
      <c r="M59" s="182"/>
      <c r="N59" s="182"/>
      <c r="O59" s="182">
        <v>2016</v>
      </c>
      <c r="P59" s="217">
        <v>-177.35899502180314</v>
      </c>
      <c r="Q59" s="217">
        <v>10.51559358031014</v>
      </c>
    </row>
    <row r="60" spans="1:17">
      <c r="A60" s="165"/>
      <c r="B60" s="165"/>
      <c r="C60" s="165"/>
      <c r="D60" s="165"/>
      <c r="E60" s="165"/>
      <c r="F60" s="165"/>
      <c r="G60" s="165"/>
      <c r="H60" s="165"/>
      <c r="I60" s="165"/>
      <c r="J60" s="182"/>
      <c r="K60" s="182"/>
      <c r="L60" s="182"/>
      <c r="M60" s="182"/>
      <c r="N60" s="182"/>
      <c r="O60" s="182">
        <v>2016</v>
      </c>
      <c r="P60" s="217">
        <v>-176.39512532099897</v>
      </c>
      <c r="Q60" s="217">
        <v>13.98016188860022</v>
      </c>
    </row>
    <row r="61" spans="1:17">
      <c r="A61" s="188"/>
      <c r="B61" s="165"/>
      <c r="C61" s="165"/>
      <c r="D61" s="165"/>
      <c r="E61" s="165"/>
      <c r="F61" s="165"/>
      <c r="G61" s="165"/>
      <c r="H61" s="165"/>
      <c r="I61" s="165"/>
      <c r="J61" s="182"/>
      <c r="K61" s="182"/>
      <c r="L61" s="182"/>
      <c r="M61" s="182"/>
      <c r="N61" s="182"/>
      <c r="O61" s="182">
        <v>2016</v>
      </c>
      <c r="P61" s="217">
        <v>-171.54990401302919</v>
      </c>
      <c r="Q61" s="217">
        <v>19.834113879973913</v>
      </c>
    </row>
    <row r="62" spans="1:17">
      <c r="A62" s="181"/>
      <c r="B62" s="165"/>
      <c r="C62" s="165"/>
      <c r="D62" s="165"/>
      <c r="E62" s="165"/>
      <c r="F62" s="165"/>
      <c r="G62" s="165"/>
      <c r="H62" s="165"/>
      <c r="I62" s="165"/>
      <c r="J62" s="182"/>
      <c r="K62" s="182"/>
      <c r="L62" s="182"/>
      <c r="M62" s="182"/>
      <c r="N62" s="182"/>
      <c r="O62" s="182">
        <v>2017</v>
      </c>
      <c r="P62" s="217">
        <v>-181.4016926373906</v>
      </c>
      <c r="Q62" s="217">
        <v>20.535759689077768</v>
      </c>
    </row>
    <row r="63" spans="1:17">
      <c r="A63" s="165"/>
      <c r="B63" s="165"/>
      <c r="C63" s="165"/>
      <c r="D63" s="165"/>
      <c r="E63" s="165"/>
      <c r="F63" s="165"/>
      <c r="G63" s="165"/>
      <c r="H63" s="165"/>
      <c r="I63" s="165"/>
      <c r="J63" s="182"/>
      <c r="K63" s="182"/>
      <c r="L63" s="182"/>
      <c r="M63" s="182"/>
      <c r="N63" s="182"/>
      <c r="O63" s="182">
        <v>2017</v>
      </c>
      <c r="P63" s="217">
        <v>-188.15055564228842</v>
      </c>
      <c r="Q63" s="217">
        <v>6.4438183908372242</v>
      </c>
    </row>
    <row r="64" spans="1:17">
      <c r="A64" s="165"/>
      <c r="B64" s="165"/>
      <c r="C64" s="165"/>
      <c r="D64" s="165"/>
      <c r="E64" s="165"/>
      <c r="F64" s="165"/>
      <c r="G64" s="165"/>
      <c r="H64" s="165"/>
      <c r="I64" s="165"/>
      <c r="J64" s="182"/>
      <c r="K64" s="182"/>
      <c r="L64" s="182"/>
      <c r="M64" s="182"/>
      <c r="N64" s="182"/>
      <c r="O64" s="182">
        <v>2017</v>
      </c>
      <c r="P64" s="217">
        <v>-178.95872626898137</v>
      </c>
      <c r="Q64" s="217">
        <v>15.935060644024395</v>
      </c>
    </row>
    <row r="65" spans="1:17">
      <c r="A65" s="165"/>
      <c r="B65" s="165"/>
      <c r="C65" s="165"/>
      <c r="D65" s="165"/>
      <c r="E65" s="165"/>
      <c r="F65" s="165"/>
      <c r="G65" s="165"/>
      <c r="H65" s="165"/>
      <c r="I65" s="165"/>
      <c r="J65" s="182"/>
      <c r="K65" s="182"/>
      <c r="L65" s="182"/>
      <c r="M65" s="182"/>
      <c r="N65" s="182"/>
      <c r="O65" s="182">
        <v>2017</v>
      </c>
      <c r="P65" s="217">
        <v>-167.11774990651563</v>
      </c>
      <c r="Q65" s="217">
        <v>21.744974582352171</v>
      </c>
    </row>
    <row r="66" spans="1:17">
      <c r="A66" s="165"/>
      <c r="B66" s="165"/>
      <c r="C66" s="165"/>
      <c r="D66" s="165"/>
      <c r="E66" s="165"/>
      <c r="F66" s="165"/>
      <c r="G66" s="165"/>
      <c r="H66" s="165"/>
      <c r="I66" s="165"/>
      <c r="J66" s="182"/>
      <c r="K66" s="182"/>
      <c r="L66" s="182"/>
      <c r="M66" s="182"/>
      <c r="N66" s="182"/>
      <c r="O66" s="182">
        <v>2018</v>
      </c>
      <c r="P66" s="217">
        <v>-164.25754642575464</v>
      </c>
      <c r="Q66" s="217">
        <v>24.394297893975242</v>
      </c>
    </row>
    <row r="67" spans="1:17">
      <c r="A67" s="165"/>
      <c r="B67" s="165"/>
      <c r="C67" s="165"/>
      <c r="D67" s="165"/>
      <c r="E67" s="165"/>
      <c r="F67" s="165"/>
      <c r="G67" s="165"/>
      <c r="H67" s="165"/>
      <c r="I67" s="165"/>
      <c r="J67" s="182"/>
      <c r="K67" s="182"/>
      <c r="L67" s="182"/>
      <c r="M67" s="182"/>
      <c r="N67" s="182"/>
      <c r="O67" s="182">
        <v>2018</v>
      </c>
      <c r="P67" s="217">
        <v>-159.00180633999898</v>
      </c>
      <c r="Q67" s="217">
        <v>28.080000508828167</v>
      </c>
    </row>
    <row r="68" spans="1:17">
      <c r="O68" s="182">
        <v>2018</v>
      </c>
      <c r="P68" s="217">
        <v>-148.18033660422984</v>
      </c>
      <c r="Q68" s="217">
        <v>27.098479017546921</v>
      </c>
    </row>
    <row r="69" spans="1:17">
      <c r="O69" s="182">
        <v>2018</v>
      </c>
      <c r="P69" s="217">
        <v>-164.8317523621962</v>
      </c>
      <c r="Q69" s="217">
        <v>24.591843979293547</v>
      </c>
    </row>
    <row r="70" spans="1:17">
      <c r="P70" s="190">
        <v>-161.86351698048895</v>
      </c>
      <c r="Q70" s="190">
        <v>25.729876469567813</v>
      </c>
    </row>
    <row r="71" spans="1:17">
      <c r="P71" s="190">
        <v>-165.63746685459017</v>
      </c>
      <c r="Q71" s="190">
        <v>27.633716346957787</v>
      </c>
    </row>
    <row r="76" spans="1:17">
      <c r="A76" s="222"/>
    </row>
    <row r="77" spans="1:17">
      <c r="A77" s="222"/>
    </row>
    <row r="78" spans="1:17">
      <c r="A78" s="223"/>
    </row>
    <row r="79" spans="1:17">
      <c r="A79" s="224"/>
    </row>
    <row r="80" spans="1:17">
      <c r="A80" s="224"/>
    </row>
    <row r="81" spans="1:1">
      <c r="A81" s="223"/>
    </row>
    <row r="82" spans="1:1">
      <c r="A82" s="223"/>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483B-2BAD-400F-8C22-6F7E0AD9D88E}">
  <dimension ref="A1:BD199"/>
  <sheetViews>
    <sheetView showGridLines="0" zoomScaleNormal="100" workbookViewId="0"/>
  </sheetViews>
  <sheetFormatPr defaultRowHeight="15"/>
  <cols>
    <col min="10" max="10" width="9.140625" style="190"/>
    <col min="11" max="11" width="14" style="190" bestFit="1" customWidth="1"/>
    <col min="12" max="12" width="21.7109375" style="190" bestFit="1" customWidth="1"/>
    <col min="13" max="15" width="9.140625" style="190"/>
    <col min="16" max="17" width="9.140625" style="190" customWidth="1"/>
  </cols>
  <sheetData>
    <row r="1" spans="1:56">
      <c r="A1" s="164" t="s">
        <v>1248</v>
      </c>
      <c r="B1" s="164"/>
      <c r="C1" s="165"/>
      <c r="D1" s="165"/>
      <c r="E1" s="165"/>
      <c r="F1" s="165"/>
      <c r="G1" s="165"/>
      <c r="H1" s="165"/>
      <c r="I1" s="165"/>
      <c r="J1" s="182"/>
      <c r="K1" s="186" t="s">
        <v>633</v>
      </c>
      <c r="L1" s="186" t="s">
        <v>634</v>
      </c>
      <c r="M1" s="186" t="s">
        <v>633</v>
      </c>
      <c r="N1" s="186" t="s">
        <v>635</v>
      </c>
      <c r="O1" s="186" t="s">
        <v>585</v>
      </c>
      <c r="P1" s="186"/>
      <c r="Q1" s="186"/>
      <c r="R1" s="225" t="s">
        <v>636</v>
      </c>
      <c r="S1" s="225" t="s">
        <v>583</v>
      </c>
      <c r="T1" s="225"/>
      <c r="U1" s="225"/>
      <c r="V1" s="225" t="s">
        <v>637</v>
      </c>
      <c r="W1" s="225" t="s">
        <v>638</v>
      </c>
      <c r="X1" s="225"/>
      <c r="Y1" s="225"/>
      <c r="Z1" s="225"/>
      <c r="AA1" s="225"/>
      <c r="AB1" s="225" t="s">
        <v>639</v>
      </c>
      <c r="AC1" s="225" t="s">
        <v>640</v>
      </c>
      <c r="AD1" s="225" t="s">
        <v>641</v>
      </c>
      <c r="AE1" s="225"/>
      <c r="AF1" s="225"/>
      <c r="AG1" s="225" t="s">
        <v>641</v>
      </c>
      <c r="AH1" s="225" t="s">
        <v>642</v>
      </c>
      <c r="AI1" s="225" t="s">
        <v>643</v>
      </c>
      <c r="AJ1" s="225" t="s">
        <v>644</v>
      </c>
      <c r="AK1" s="225" t="s">
        <v>645</v>
      </c>
      <c r="AL1" s="225" t="s">
        <v>646</v>
      </c>
      <c r="AM1" s="225"/>
      <c r="AN1" s="225"/>
      <c r="AO1" s="225" t="s">
        <v>647</v>
      </c>
      <c r="AP1" s="225" t="s">
        <v>648</v>
      </c>
      <c r="AQ1" s="225" t="s">
        <v>649</v>
      </c>
      <c r="AR1" s="225" t="s">
        <v>650</v>
      </c>
      <c r="AS1" s="225" t="s">
        <v>651</v>
      </c>
      <c r="AT1" s="225"/>
      <c r="AU1" s="225"/>
      <c r="AV1" s="225" t="s">
        <v>652</v>
      </c>
      <c r="AW1" s="225" t="s">
        <v>653</v>
      </c>
      <c r="AX1" s="225" t="s">
        <v>654</v>
      </c>
      <c r="AY1" s="225" t="s">
        <v>655</v>
      </c>
      <c r="AZ1" s="225" t="s">
        <v>656</v>
      </c>
      <c r="BA1" s="225"/>
      <c r="BB1" s="225"/>
      <c r="BC1" s="225" t="s">
        <v>657</v>
      </c>
      <c r="BD1" s="165"/>
    </row>
    <row r="2" spans="1:56">
      <c r="A2" s="188" t="s">
        <v>658</v>
      </c>
      <c r="B2" s="165"/>
      <c r="C2" s="165"/>
      <c r="D2" s="165"/>
      <c r="E2" s="188" t="s">
        <v>659</v>
      </c>
      <c r="F2" s="165"/>
      <c r="G2" s="165"/>
      <c r="H2" s="165"/>
      <c r="I2" s="165"/>
      <c r="J2" s="202">
        <v>1970</v>
      </c>
      <c r="K2" s="217">
        <f>AVERAGE(L$2:L$50)</f>
        <v>18.835559143532667</v>
      </c>
      <c r="L2" s="217">
        <v>17.060346116478375</v>
      </c>
      <c r="M2" s="217">
        <f>AVERAGE(N$2:N$50)</f>
        <v>12.186457544943625</v>
      </c>
      <c r="N2" s="217">
        <v>9.7319375381330424</v>
      </c>
      <c r="O2" s="182"/>
      <c r="P2" s="217"/>
      <c r="Q2" s="202">
        <v>1970</v>
      </c>
      <c r="R2" s="184">
        <v>9.7319375381330424</v>
      </c>
      <c r="S2" s="184">
        <v>6.3</v>
      </c>
      <c r="T2" s="165"/>
      <c r="U2" s="165">
        <v>1995</v>
      </c>
      <c r="V2" s="165">
        <v>76497.299553378558</v>
      </c>
      <c r="W2" s="165">
        <v>98023.004920492065</v>
      </c>
      <c r="X2" s="165"/>
      <c r="Y2" s="165"/>
      <c r="Z2" s="165"/>
      <c r="AA2" s="165">
        <v>2005</v>
      </c>
      <c r="AB2" s="165">
        <v>73.271889400921665</v>
      </c>
      <c r="AC2" s="165">
        <v>74.277242401779105</v>
      </c>
      <c r="AD2" s="165">
        <v>71.740408355214171</v>
      </c>
      <c r="AE2" s="165"/>
      <c r="AF2" s="165" t="s">
        <v>660</v>
      </c>
      <c r="AG2" s="165">
        <v>6.9320000000000004</v>
      </c>
      <c r="AH2" s="165">
        <v>1.9179999999999999</v>
      </c>
      <c r="AI2" s="165">
        <v>0.92</v>
      </c>
      <c r="AJ2" s="165">
        <v>0.50600000000000001</v>
      </c>
      <c r="AK2" s="165">
        <v>0.46899999999999997</v>
      </c>
      <c r="AL2" s="165">
        <v>0.28699999999999998</v>
      </c>
      <c r="AM2" s="165"/>
      <c r="AN2" s="165">
        <v>1996</v>
      </c>
      <c r="AO2" s="165">
        <v>12.703039325326349</v>
      </c>
      <c r="AP2" s="165"/>
      <c r="AQ2" s="165"/>
      <c r="AR2" s="165"/>
      <c r="AS2" s="165"/>
      <c r="AT2" s="165"/>
      <c r="AU2" s="165">
        <v>1975</v>
      </c>
      <c r="AV2" s="165"/>
      <c r="AW2" s="165"/>
      <c r="AX2" s="165"/>
      <c r="AY2" s="165"/>
      <c r="AZ2" s="165"/>
      <c r="BA2" s="165"/>
      <c r="BB2" s="165">
        <v>2008</v>
      </c>
      <c r="BC2" s="184">
        <v>51.723999999999997</v>
      </c>
      <c r="BD2" s="165"/>
    </row>
    <row r="3" spans="1:56">
      <c r="A3" s="181" t="s">
        <v>625</v>
      </c>
      <c r="B3" s="165"/>
      <c r="C3" s="165"/>
      <c r="D3" s="165"/>
      <c r="E3" s="181"/>
      <c r="F3" s="165"/>
      <c r="G3" s="165"/>
      <c r="H3" s="165"/>
      <c r="I3" s="165"/>
      <c r="J3" s="202">
        <f t="shared" ref="J3:J24" si="0">J2+1</f>
        <v>1971</v>
      </c>
      <c r="K3" s="217">
        <f t="shared" ref="K3:K56" si="1">AVERAGE(L$2:L$50)</f>
        <v>18.835559143532667</v>
      </c>
      <c r="L3" s="217">
        <v>17.777888453973937</v>
      </c>
      <c r="M3" s="217">
        <f t="shared" ref="M3:M56" si="2">AVERAGE(N$2:N$50)</f>
        <v>12.186457544943625</v>
      </c>
      <c r="N3" s="217">
        <v>10.519039845228271</v>
      </c>
      <c r="O3" s="182"/>
      <c r="P3" s="217"/>
      <c r="Q3" s="202">
        <f t="shared" ref="Q3:Q29" si="3">Q2+1</f>
        <v>1971</v>
      </c>
      <c r="R3" s="184">
        <v>10.519039845228271</v>
      </c>
      <c r="S3" s="184">
        <v>6</v>
      </c>
      <c r="T3" s="165"/>
      <c r="U3" s="165">
        <v>1995</v>
      </c>
      <c r="V3" s="165">
        <v>73696.465534220857</v>
      </c>
      <c r="W3" s="165">
        <v>99007.769717673116</v>
      </c>
      <c r="X3" s="165"/>
      <c r="Y3" s="165"/>
      <c r="Z3" s="165"/>
      <c r="AA3" s="165">
        <v>2005</v>
      </c>
      <c r="AB3" s="165">
        <v>75.787775891341255</v>
      </c>
      <c r="AC3" s="165">
        <v>76.610740466188943</v>
      </c>
      <c r="AD3" s="165">
        <v>74.402320021946153</v>
      </c>
      <c r="AE3" s="165"/>
      <c r="AF3" s="165" t="s">
        <v>661</v>
      </c>
      <c r="AG3" s="165">
        <v>7.5270000000000001</v>
      </c>
      <c r="AH3" s="165">
        <v>0.88</v>
      </c>
      <c r="AI3" s="165">
        <v>0.46</v>
      </c>
      <c r="AJ3" s="165">
        <v>0.52</v>
      </c>
      <c r="AK3" s="165">
        <v>0.14799999999999999</v>
      </c>
      <c r="AL3" s="165">
        <v>0.156</v>
      </c>
      <c r="AM3" s="165"/>
      <c r="AN3" s="165">
        <v>1996</v>
      </c>
      <c r="AO3" s="165">
        <v>13.054027832394418</v>
      </c>
      <c r="AP3" s="165"/>
      <c r="AQ3" s="165"/>
      <c r="AR3" s="165"/>
      <c r="AS3" s="165"/>
      <c r="AT3" s="165"/>
      <c r="AU3" s="165">
        <v>1975</v>
      </c>
      <c r="AV3" s="165"/>
      <c r="AW3" s="165"/>
      <c r="AX3" s="165"/>
      <c r="AY3" s="165"/>
      <c r="AZ3" s="165"/>
      <c r="BA3" s="165"/>
      <c r="BB3" s="165">
        <f t="shared" ref="BB3:BB10" si="4">BB2+1</f>
        <v>2009</v>
      </c>
      <c r="BC3" s="184">
        <v>26.42</v>
      </c>
      <c r="BD3" s="165"/>
    </row>
    <row r="4" spans="1:56">
      <c r="A4" s="165"/>
      <c r="B4" s="165"/>
      <c r="C4" s="165"/>
      <c r="D4" s="165"/>
      <c r="E4" s="165"/>
      <c r="F4" s="165"/>
      <c r="G4" s="165"/>
      <c r="H4" s="165"/>
      <c r="I4" s="165"/>
      <c r="J4" s="202">
        <f t="shared" si="0"/>
        <v>1972</v>
      </c>
      <c r="K4" s="217">
        <f t="shared" si="1"/>
        <v>18.835559143532667</v>
      </c>
      <c r="L4" s="217">
        <v>18.151670875192913</v>
      </c>
      <c r="M4" s="217">
        <f t="shared" si="2"/>
        <v>12.186457544943625</v>
      </c>
      <c r="N4" s="217">
        <v>10.15433706348963</v>
      </c>
      <c r="O4" s="182"/>
      <c r="P4" s="217"/>
      <c r="Q4" s="202">
        <f t="shared" si="3"/>
        <v>1972</v>
      </c>
      <c r="R4" s="184">
        <v>10.15433706348963</v>
      </c>
      <c r="S4" s="184">
        <v>6.7</v>
      </c>
      <c r="T4" s="165"/>
      <c r="U4" s="165">
        <v>1995</v>
      </c>
      <c r="V4" s="165">
        <v>76827.260821388903</v>
      </c>
      <c r="W4" s="165">
        <v>99755.239937715945</v>
      </c>
      <c r="X4" s="165"/>
      <c r="Y4" s="165"/>
      <c r="Z4" s="165"/>
      <c r="AA4" s="165">
        <v>2005</v>
      </c>
      <c r="AB4" s="165">
        <v>79.338830948338597</v>
      </c>
      <c r="AC4" s="165">
        <v>80.450704225352112</v>
      </c>
      <c r="AD4" s="165">
        <v>77.492338441039308</v>
      </c>
      <c r="AE4" s="165"/>
      <c r="AF4" s="165"/>
      <c r="AG4" s="165"/>
      <c r="AH4" s="165"/>
      <c r="AI4" s="165"/>
      <c r="AJ4" s="165"/>
      <c r="AK4" s="165"/>
      <c r="AL4" s="165"/>
      <c r="AM4" s="165"/>
      <c r="AN4" s="165">
        <v>1996</v>
      </c>
      <c r="AO4" s="165">
        <v>13.349749599879654</v>
      </c>
      <c r="AP4" s="165"/>
      <c r="AQ4" s="165"/>
      <c r="AR4" s="165"/>
      <c r="AS4" s="165"/>
      <c r="AT4" s="165"/>
      <c r="AU4" s="165">
        <v>1975</v>
      </c>
      <c r="AV4" s="165"/>
      <c r="AW4" s="165"/>
      <c r="AX4" s="165"/>
      <c r="AY4" s="165"/>
      <c r="AZ4" s="165"/>
      <c r="BA4" s="165"/>
      <c r="BB4" s="165">
        <f t="shared" si="4"/>
        <v>2010</v>
      </c>
      <c r="BC4" s="184">
        <v>14.602</v>
      </c>
      <c r="BD4" s="165"/>
    </row>
    <row r="5" spans="1:56">
      <c r="A5" s="165"/>
      <c r="B5" s="165"/>
      <c r="C5" s="165"/>
      <c r="D5" s="165"/>
      <c r="E5" s="165"/>
      <c r="F5" s="165"/>
      <c r="G5" s="165"/>
      <c r="H5" s="165"/>
      <c r="I5" s="165"/>
      <c r="J5" s="202">
        <f t="shared" si="0"/>
        <v>1973</v>
      </c>
      <c r="K5" s="217">
        <f t="shared" si="1"/>
        <v>18.835559143532667</v>
      </c>
      <c r="L5" s="217">
        <v>19.044167957702896</v>
      </c>
      <c r="M5" s="217">
        <f t="shared" si="2"/>
        <v>12.186457544943625</v>
      </c>
      <c r="N5" s="217">
        <v>10.41341141708317</v>
      </c>
      <c r="O5" s="182"/>
      <c r="P5" s="217"/>
      <c r="Q5" s="202">
        <f t="shared" si="3"/>
        <v>1973</v>
      </c>
      <c r="R5" s="184">
        <v>10.41341141708317</v>
      </c>
      <c r="S5" s="184">
        <v>6.2</v>
      </c>
      <c r="T5" s="165"/>
      <c r="U5" s="165">
        <v>1995</v>
      </c>
      <c r="V5" s="165">
        <v>79919.688519253425</v>
      </c>
      <c r="W5" s="165">
        <v>100522.11511343504</v>
      </c>
      <c r="X5" s="165"/>
      <c r="Y5" s="165"/>
      <c r="Z5" s="165"/>
      <c r="AA5" s="165">
        <v>2005</v>
      </c>
      <c r="AB5" s="165">
        <v>83.187969924812037</v>
      </c>
      <c r="AC5" s="165">
        <v>83.687010954616596</v>
      </c>
      <c r="AD5" s="165">
        <v>82.382725241995516</v>
      </c>
      <c r="AE5" s="165"/>
      <c r="AF5" s="165"/>
      <c r="AG5" s="165"/>
      <c r="AH5" s="165"/>
      <c r="AI5" s="165"/>
      <c r="AJ5" s="165"/>
      <c r="AK5" s="165"/>
      <c r="AL5" s="165"/>
      <c r="AM5" s="165"/>
      <c r="AN5" s="165">
        <v>1996</v>
      </c>
      <c r="AO5" s="165">
        <v>13.279611192028066</v>
      </c>
      <c r="AP5" s="165"/>
      <c r="AQ5" s="165"/>
      <c r="AR5" s="165"/>
      <c r="AS5" s="165"/>
      <c r="AT5" s="165"/>
      <c r="AU5" s="165">
        <v>1975</v>
      </c>
      <c r="AV5" s="165">
        <v>18.327553261896313</v>
      </c>
      <c r="AW5" s="165">
        <v>0.12292044889356492</v>
      </c>
      <c r="AX5" s="165"/>
      <c r="AY5" s="165"/>
      <c r="AZ5" s="165"/>
      <c r="BA5" s="165"/>
      <c r="BB5" s="165">
        <f t="shared" si="4"/>
        <v>2011</v>
      </c>
      <c r="BC5" s="184">
        <v>6.9939999999999998</v>
      </c>
      <c r="BD5" s="165"/>
    </row>
    <row r="6" spans="1:56">
      <c r="A6" s="165"/>
      <c r="B6" s="165"/>
      <c r="C6" s="165"/>
      <c r="D6" s="165"/>
      <c r="E6" s="165"/>
      <c r="F6" s="165"/>
      <c r="G6" s="165"/>
      <c r="H6" s="165"/>
      <c r="I6" s="165"/>
      <c r="J6" s="202">
        <f t="shared" si="0"/>
        <v>1974</v>
      </c>
      <c r="K6" s="217">
        <f t="shared" si="1"/>
        <v>18.835559143532667</v>
      </c>
      <c r="L6" s="217">
        <v>19.915940361465264</v>
      </c>
      <c r="M6" s="217">
        <f t="shared" si="2"/>
        <v>12.186457544943625</v>
      </c>
      <c r="N6" s="217">
        <v>11.077439126101215</v>
      </c>
      <c r="O6" s="182"/>
      <c r="P6" s="217"/>
      <c r="Q6" s="202">
        <f t="shared" si="3"/>
        <v>1974</v>
      </c>
      <c r="R6" s="184">
        <v>11.077439126101215</v>
      </c>
      <c r="S6" s="184">
        <v>5.8</v>
      </c>
      <c r="T6" s="165"/>
      <c r="U6" s="165">
        <v>1996</v>
      </c>
      <c r="V6" s="165">
        <v>80272.670340845885</v>
      </c>
      <c r="W6" s="165">
        <v>99148.918496601284</v>
      </c>
      <c r="X6" s="165"/>
      <c r="Y6" s="165"/>
      <c r="Z6" s="165"/>
      <c r="AA6" s="165">
        <f>AA2+1</f>
        <v>2006</v>
      </c>
      <c r="AB6" s="165">
        <v>84.770636268089589</v>
      </c>
      <c r="AC6" s="165">
        <v>85.146198830409361</v>
      </c>
      <c r="AD6" s="165">
        <v>84.135987772857305</v>
      </c>
      <c r="AE6" s="165"/>
      <c r="AF6" s="165"/>
      <c r="AG6" s="165"/>
      <c r="AH6" s="165"/>
      <c r="AI6" s="165"/>
      <c r="AJ6" s="165"/>
      <c r="AK6" s="165"/>
      <c r="AL6" s="165"/>
      <c r="AM6" s="165"/>
      <c r="AN6" s="165">
        <f t="shared" ref="AN6:AN17" si="5">AN2+1</f>
        <v>1997</v>
      </c>
      <c r="AO6" s="165">
        <v>14.121883695610469</v>
      </c>
      <c r="AP6" s="165"/>
      <c r="AQ6" s="165"/>
      <c r="AR6" s="165"/>
      <c r="AS6" s="165"/>
      <c r="AT6" s="165"/>
      <c r="AU6" s="165">
        <f>AU2+1</f>
        <v>1976</v>
      </c>
      <c r="AV6" s="165">
        <v>19.000213277589619</v>
      </c>
      <c r="AW6" s="165">
        <v>0.1326378837633044</v>
      </c>
      <c r="AX6" s="165"/>
      <c r="AY6" s="165"/>
      <c r="AZ6" s="165"/>
      <c r="BA6" s="165"/>
      <c r="BB6" s="165">
        <f t="shared" si="4"/>
        <v>2012</v>
      </c>
      <c r="BC6" s="184">
        <v>4.9109999999999996</v>
      </c>
      <c r="BD6" s="165"/>
    </row>
    <row r="7" spans="1:56">
      <c r="A7" s="165"/>
      <c r="B7" s="165"/>
      <c r="C7" s="165"/>
      <c r="D7" s="165"/>
      <c r="E7" s="165"/>
      <c r="F7" s="165"/>
      <c r="G7" s="165"/>
      <c r="H7" s="165"/>
      <c r="I7" s="165"/>
      <c r="J7" s="202">
        <f t="shared" si="0"/>
        <v>1975</v>
      </c>
      <c r="K7" s="217">
        <f t="shared" si="1"/>
        <v>18.835559143532667</v>
      </c>
      <c r="L7" s="217">
        <v>18.782202839130164</v>
      </c>
      <c r="M7" s="217">
        <f t="shared" si="2"/>
        <v>12.186457544943625</v>
      </c>
      <c r="N7" s="217">
        <v>10.042747447536007</v>
      </c>
      <c r="O7" s="182"/>
      <c r="P7" s="217"/>
      <c r="Q7" s="202">
        <f t="shared" si="3"/>
        <v>1975</v>
      </c>
      <c r="R7" s="184">
        <v>10.042747447536007</v>
      </c>
      <c r="S7" s="184">
        <v>7.9</v>
      </c>
      <c r="T7" s="165"/>
      <c r="U7" s="165">
        <v>1996</v>
      </c>
      <c r="V7" s="165">
        <v>82707.137363046728</v>
      </c>
      <c r="W7" s="165">
        <v>102915.97115389707</v>
      </c>
      <c r="X7" s="165"/>
      <c r="Y7" s="165"/>
      <c r="Z7" s="165"/>
      <c r="AA7" s="165">
        <f t="shared" ref="AA7:AA60" si="6">AA3+1</f>
        <v>2006</v>
      </c>
      <c r="AB7" s="165">
        <v>89.560837577815519</v>
      </c>
      <c r="AC7" s="165">
        <v>89.388518243966743</v>
      </c>
      <c r="AD7" s="165">
        <v>89.914488380295495</v>
      </c>
      <c r="AE7" s="165"/>
      <c r="AF7" s="165"/>
      <c r="AG7" s="165"/>
      <c r="AH7" s="165"/>
      <c r="AI7" s="165"/>
      <c r="AJ7" s="165"/>
      <c r="AK7" s="165"/>
      <c r="AL7" s="165"/>
      <c r="AM7" s="165"/>
      <c r="AN7" s="165">
        <f t="shared" si="5"/>
        <v>1997</v>
      </c>
      <c r="AO7" s="165">
        <v>14.566383204264975</v>
      </c>
      <c r="AP7" s="165"/>
      <c r="AQ7" s="165"/>
      <c r="AR7" s="165"/>
      <c r="AS7" s="165"/>
      <c r="AT7" s="165"/>
      <c r="AU7" s="165">
        <f t="shared" ref="AU7:AU70" si="7">AU3+1</f>
        <v>1976</v>
      </c>
      <c r="AV7" s="165">
        <v>19.744146423630287</v>
      </c>
      <c r="AW7" s="165">
        <v>0.14416492830539654</v>
      </c>
      <c r="AX7" s="165"/>
      <c r="AY7" s="165"/>
      <c r="AZ7" s="165"/>
      <c r="BA7" s="165"/>
      <c r="BB7" s="165">
        <f t="shared" si="4"/>
        <v>2013</v>
      </c>
      <c r="BC7" s="184">
        <v>4.5750000000000002</v>
      </c>
      <c r="BD7" s="165"/>
    </row>
    <row r="8" spans="1:56">
      <c r="A8" s="165"/>
      <c r="B8" s="165"/>
      <c r="C8" s="165"/>
      <c r="D8" s="165"/>
      <c r="E8" s="165"/>
      <c r="F8" s="165"/>
      <c r="G8" s="165"/>
      <c r="H8" s="165"/>
      <c r="I8" s="165"/>
      <c r="J8" s="202">
        <f t="shared" si="0"/>
        <v>1976</v>
      </c>
      <c r="K8" s="217">
        <f t="shared" si="1"/>
        <v>18.835559143532667</v>
      </c>
      <c r="L8" s="217">
        <v>19.739389034873273</v>
      </c>
      <c r="M8" s="217">
        <f t="shared" si="2"/>
        <v>12.186457544943625</v>
      </c>
      <c r="N8" s="217">
        <v>10.089517527418444</v>
      </c>
      <c r="O8" s="182"/>
      <c r="P8" s="217"/>
      <c r="Q8" s="202">
        <f t="shared" si="3"/>
        <v>1976</v>
      </c>
      <c r="R8" s="184">
        <v>10.089517527418444</v>
      </c>
      <c r="S8" s="184">
        <v>9.8000000000000007</v>
      </c>
      <c r="T8" s="165"/>
      <c r="U8" s="165">
        <v>1996</v>
      </c>
      <c r="V8" s="165">
        <v>84912.881772317836</v>
      </c>
      <c r="W8" s="165">
        <v>110490.12583942286</v>
      </c>
      <c r="X8" s="165"/>
      <c r="Y8" s="165"/>
      <c r="Z8" s="165"/>
      <c r="AA8" s="165">
        <f t="shared" si="6"/>
        <v>2006</v>
      </c>
      <c r="AB8" s="165">
        <v>95.451208666828379</v>
      </c>
      <c r="AC8" s="165">
        <v>94.292232929742212</v>
      </c>
      <c r="AD8" s="165">
        <v>97.63710467531449</v>
      </c>
      <c r="AE8" s="165"/>
      <c r="AF8" s="165"/>
      <c r="AG8" s="165"/>
      <c r="AH8" s="165"/>
      <c r="AI8" s="165"/>
      <c r="AJ8" s="165"/>
      <c r="AK8" s="165"/>
      <c r="AL8" s="165"/>
      <c r="AM8" s="165"/>
      <c r="AN8" s="165">
        <f t="shared" si="5"/>
        <v>1997</v>
      </c>
      <c r="AO8" s="165">
        <v>14.913734773876547</v>
      </c>
      <c r="AP8" s="165"/>
      <c r="AQ8" s="165"/>
      <c r="AR8" s="165"/>
      <c r="AS8" s="165"/>
      <c r="AT8" s="165"/>
      <c r="AU8" s="165">
        <f t="shared" si="7"/>
        <v>1976</v>
      </c>
      <c r="AV8" s="165">
        <v>19.016767043478936</v>
      </c>
      <c r="AW8" s="165">
        <v>0.14534219192354192</v>
      </c>
      <c r="AX8" s="165"/>
      <c r="AY8" s="165"/>
      <c r="AZ8" s="165"/>
      <c r="BA8" s="165"/>
      <c r="BB8" s="165">
        <f t="shared" si="4"/>
        <v>2014</v>
      </c>
      <c r="BC8" s="184">
        <v>5.5179999999999998</v>
      </c>
      <c r="BD8" s="165"/>
    </row>
    <row r="9" spans="1:56">
      <c r="A9" s="165"/>
      <c r="B9" s="165"/>
      <c r="C9" s="165"/>
      <c r="D9" s="165"/>
      <c r="E9" s="165"/>
      <c r="F9" s="165"/>
      <c r="G9" s="165"/>
      <c r="H9" s="165"/>
      <c r="I9" s="165"/>
      <c r="J9" s="202">
        <f t="shared" si="0"/>
        <v>1977</v>
      </c>
      <c r="K9" s="217">
        <f t="shared" si="1"/>
        <v>18.835559143532667</v>
      </c>
      <c r="L9" s="217">
        <v>19.217985148155101</v>
      </c>
      <c r="M9" s="217">
        <f t="shared" si="2"/>
        <v>12.186457544943625</v>
      </c>
      <c r="N9" s="217">
        <v>9.5096538652663618</v>
      </c>
      <c r="O9" s="182"/>
      <c r="P9" s="217"/>
      <c r="Q9" s="202">
        <f t="shared" si="3"/>
        <v>1977</v>
      </c>
      <c r="R9" s="184">
        <v>9.5096538652663618</v>
      </c>
      <c r="S9" s="184">
        <v>9.6999999999999993</v>
      </c>
      <c r="T9" s="165"/>
      <c r="U9" s="165">
        <v>1996</v>
      </c>
      <c r="V9" s="165">
        <v>84907.261574675838</v>
      </c>
      <c r="W9" s="165">
        <v>111738.33422844186</v>
      </c>
      <c r="X9" s="165"/>
      <c r="Y9" s="165"/>
      <c r="Z9" s="165"/>
      <c r="AA9" s="165">
        <f t="shared" si="6"/>
        <v>2006</v>
      </c>
      <c r="AB9" s="165">
        <v>97.716468590831923</v>
      </c>
      <c r="AC9" s="165">
        <v>96.905114899925877</v>
      </c>
      <c r="AD9" s="165">
        <v>99.32554767409961</v>
      </c>
      <c r="AE9" s="165"/>
      <c r="AF9" s="165"/>
      <c r="AG9" s="165"/>
      <c r="AH9" s="165"/>
      <c r="AI9" s="165"/>
      <c r="AJ9" s="165"/>
      <c r="AK9" s="165"/>
      <c r="AL9" s="165"/>
      <c r="AM9" s="165"/>
      <c r="AN9" s="165">
        <f t="shared" si="5"/>
        <v>1997</v>
      </c>
      <c r="AO9" s="165">
        <v>15.347091634452145</v>
      </c>
      <c r="AP9" s="165"/>
      <c r="AQ9" s="165"/>
      <c r="AR9" s="165"/>
      <c r="AS9" s="165"/>
      <c r="AT9" s="165"/>
      <c r="AU9" s="165">
        <f t="shared" si="7"/>
        <v>1976</v>
      </c>
      <c r="AV9" s="165">
        <v>18.906670696247332</v>
      </c>
      <c r="AW9" s="165">
        <v>0.1540218499072365</v>
      </c>
      <c r="AX9" s="165"/>
      <c r="AY9" s="165"/>
      <c r="AZ9" s="165"/>
      <c r="BA9" s="165"/>
      <c r="BB9" s="165">
        <f t="shared" si="4"/>
        <v>2015</v>
      </c>
      <c r="BC9" s="184">
        <v>7.2190000000000003</v>
      </c>
      <c r="BD9" s="165"/>
    </row>
    <row r="10" spans="1:56">
      <c r="A10" s="165"/>
      <c r="B10" s="165"/>
      <c r="C10" s="165"/>
      <c r="D10" s="165"/>
      <c r="E10" s="165"/>
      <c r="F10" s="165"/>
      <c r="G10" s="165"/>
      <c r="H10" s="165"/>
      <c r="I10" s="165"/>
      <c r="J10" s="202">
        <f t="shared" si="0"/>
        <v>1978</v>
      </c>
      <c r="K10" s="217">
        <f t="shared" si="1"/>
        <v>18.835559143532667</v>
      </c>
      <c r="L10" s="217">
        <v>21.4205959433205</v>
      </c>
      <c r="M10" s="217">
        <f t="shared" si="2"/>
        <v>12.186457544943625</v>
      </c>
      <c r="N10" s="217">
        <v>10.497878753879188</v>
      </c>
      <c r="O10" s="182"/>
      <c r="P10" s="217"/>
      <c r="Q10" s="202">
        <f t="shared" si="3"/>
        <v>1978</v>
      </c>
      <c r="R10" s="184">
        <v>10.497878753879188</v>
      </c>
      <c r="S10" s="184">
        <v>9</v>
      </c>
      <c r="T10" s="165"/>
      <c r="U10" s="165">
        <f>U6+1</f>
        <v>1997</v>
      </c>
      <c r="V10" s="165">
        <v>90682.958840126696</v>
      </c>
      <c r="W10" s="165">
        <v>108639.49062374292</v>
      </c>
      <c r="X10" s="165"/>
      <c r="Y10" s="165"/>
      <c r="Z10" s="165"/>
      <c r="AA10" s="165">
        <f t="shared" si="6"/>
        <v>2007</v>
      </c>
      <c r="AB10" s="165">
        <v>100</v>
      </c>
      <c r="AC10" s="165">
        <v>100</v>
      </c>
      <c r="AD10" s="165">
        <v>100</v>
      </c>
      <c r="AE10" s="165"/>
      <c r="AF10" s="165"/>
      <c r="AG10" s="165"/>
      <c r="AH10" s="165"/>
      <c r="AI10" s="165"/>
      <c r="AJ10" s="165"/>
      <c r="AK10" s="165"/>
      <c r="AL10" s="165"/>
      <c r="AM10" s="165"/>
      <c r="AN10" s="165">
        <f t="shared" si="5"/>
        <v>1998</v>
      </c>
      <c r="AO10" s="165">
        <v>15.910350172744378</v>
      </c>
      <c r="AP10" s="165"/>
      <c r="AQ10" s="165"/>
      <c r="AR10" s="165"/>
      <c r="AS10" s="165"/>
      <c r="AT10" s="165"/>
      <c r="AU10" s="165">
        <f t="shared" si="7"/>
        <v>1977</v>
      </c>
      <c r="AV10" s="165">
        <v>19.244617675285554</v>
      </c>
      <c r="AW10" s="165">
        <v>0.16433728076895995</v>
      </c>
      <c r="AX10" s="165"/>
      <c r="AY10" s="165"/>
      <c r="AZ10" s="165"/>
      <c r="BA10" s="165"/>
      <c r="BB10" s="165">
        <f t="shared" si="4"/>
        <v>2016</v>
      </c>
      <c r="BC10" s="184">
        <v>9.8919999999999995</v>
      </c>
      <c r="BD10" s="165"/>
    </row>
    <row r="11" spans="1:56">
      <c r="A11" s="165"/>
      <c r="B11" s="165"/>
      <c r="C11" s="165"/>
      <c r="D11" s="165"/>
      <c r="E11" s="165"/>
      <c r="F11" s="165"/>
      <c r="G11" s="165"/>
      <c r="H11" s="165"/>
      <c r="I11" s="165"/>
      <c r="J11" s="202">
        <f t="shared" si="0"/>
        <v>1979</v>
      </c>
      <c r="K11" s="217">
        <f t="shared" si="1"/>
        <v>18.835559143532667</v>
      </c>
      <c r="L11" s="217">
        <v>23.716748121373811</v>
      </c>
      <c r="M11" s="217">
        <f t="shared" si="2"/>
        <v>12.186457544943625</v>
      </c>
      <c r="N11" s="217">
        <v>12.930029926762613</v>
      </c>
      <c r="O11" s="182"/>
      <c r="P11" s="217"/>
      <c r="Q11" s="202">
        <f t="shared" si="3"/>
        <v>1979</v>
      </c>
      <c r="R11" s="184">
        <v>12.930029926762613</v>
      </c>
      <c r="S11" s="184">
        <v>7.8</v>
      </c>
      <c r="T11" s="165"/>
      <c r="U11" s="165">
        <f t="shared" ref="U11:U74" si="8">U7+1</f>
        <v>1997</v>
      </c>
      <c r="V11" s="165">
        <v>93819.149964097276</v>
      </c>
      <c r="W11" s="165">
        <v>115952.6411787415</v>
      </c>
      <c r="X11" s="165"/>
      <c r="Y11" s="165"/>
      <c r="Z11" s="165"/>
      <c r="AA11" s="165">
        <f t="shared" si="6"/>
        <v>2007</v>
      </c>
      <c r="AB11" s="165">
        <v>101.7854313202361</v>
      </c>
      <c r="AC11" s="165">
        <v>102.50588913598553</v>
      </c>
      <c r="AD11" s="165">
        <v>100.64255202414077</v>
      </c>
      <c r="AE11" s="165"/>
      <c r="AF11" s="165"/>
      <c r="AG11" s="165"/>
      <c r="AH11" s="165"/>
      <c r="AI11" s="165"/>
      <c r="AJ11" s="165"/>
      <c r="AK11" s="165"/>
      <c r="AL11" s="165"/>
      <c r="AM11" s="165"/>
      <c r="AN11" s="165">
        <f t="shared" si="5"/>
        <v>1998</v>
      </c>
      <c r="AO11" s="165">
        <v>16.970333779505584</v>
      </c>
      <c r="AP11" s="165"/>
      <c r="AQ11" s="165"/>
      <c r="AR11" s="165"/>
      <c r="AS11" s="165"/>
      <c r="AT11" s="165"/>
      <c r="AU11" s="165">
        <f t="shared" si="7"/>
        <v>1977</v>
      </c>
      <c r="AV11" s="165">
        <v>18.571044988270653</v>
      </c>
      <c r="AW11" s="165">
        <v>0.16399573870845349</v>
      </c>
      <c r="AX11" s="165"/>
      <c r="AY11" s="165"/>
      <c r="AZ11" s="165"/>
      <c r="BA11" s="165"/>
      <c r="BB11" s="165">
        <f>BB10+1</f>
        <v>2017</v>
      </c>
      <c r="BC11" s="184">
        <v>14.368</v>
      </c>
      <c r="BD11" s="165"/>
    </row>
    <row r="12" spans="1:56">
      <c r="A12" s="165"/>
      <c r="B12" s="165"/>
      <c r="C12" s="165"/>
      <c r="D12" s="165"/>
      <c r="E12" s="165"/>
      <c r="F12" s="165"/>
      <c r="G12" s="165"/>
      <c r="H12" s="165"/>
      <c r="I12" s="165"/>
      <c r="J12" s="202">
        <f t="shared" si="0"/>
        <v>1980</v>
      </c>
      <c r="K12" s="217">
        <f t="shared" si="1"/>
        <v>18.835559143532667</v>
      </c>
      <c r="L12" s="217">
        <v>23.604399609112846</v>
      </c>
      <c r="M12" s="217">
        <f t="shared" si="2"/>
        <v>12.186457544943625</v>
      </c>
      <c r="N12" s="217">
        <v>12.820869124887208</v>
      </c>
      <c r="O12" s="182"/>
      <c r="P12" s="217"/>
      <c r="Q12" s="202">
        <f t="shared" si="3"/>
        <v>1980</v>
      </c>
      <c r="R12" s="184">
        <v>12.820869124887208</v>
      </c>
      <c r="S12" s="184">
        <v>8</v>
      </c>
      <c r="T12" s="165"/>
      <c r="U12" s="165">
        <f t="shared" si="8"/>
        <v>1997</v>
      </c>
      <c r="V12" s="165">
        <v>96674.760350831028</v>
      </c>
      <c r="W12" s="165">
        <v>120136.40279700707</v>
      </c>
      <c r="X12" s="165"/>
      <c r="Y12" s="165"/>
      <c r="Z12" s="165"/>
      <c r="AA12" s="165">
        <f t="shared" si="6"/>
        <v>2007</v>
      </c>
      <c r="AB12" s="165">
        <v>102.12951734174146</v>
      </c>
      <c r="AC12" s="165">
        <v>102.69203525245038</v>
      </c>
      <c r="AD12" s="165">
        <v>101.13602696241722</v>
      </c>
      <c r="AE12" s="165"/>
      <c r="AF12" s="165"/>
      <c r="AG12" s="165"/>
      <c r="AH12" s="165"/>
      <c r="AI12" s="165"/>
      <c r="AJ12" s="165"/>
      <c r="AK12" s="165"/>
      <c r="AL12" s="165"/>
      <c r="AM12" s="165"/>
      <c r="AN12" s="165">
        <f t="shared" si="5"/>
        <v>1998</v>
      </c>
      <c r="AO12" s="165">
        <v>17.963876992817017</v>
      </c>
      <c r="AP12" s="165"/>
      <c r="AQ12" s="165"/>
      <c r="AR12" s="165"/>
      <c r="AS12" s="165"/>
      <c r="AT12" s="165"/>
      <c r="AU12" s="165">
        <f t="shared" si="7"/>
        <v>1977</v>
      </c>
      <c r="AV12" s="165">
        <v>19.182814400715824</v>
      </c>
      <c r="AW12" s="165">
        <v>0.17450702101332297</v>
      </c>
      <c r="AX12" s="165"/>
      <c r="AY12" s="165"/>
      <c r="AZ12" s="165"/>
      <c r="BA12" s="165"/>
      <c r="BB12" s="165">
        <f t="shared" ref="BB12:BB18" si="9">BB11+1</f>
        <v>2018</v>
      </c>
      <c r="BC12" s="184">
        <v>17.995000000000001</v>
      </c>
      <c r="BD12" s="165"/>
    </row>
    <row r="13" spans="1:56">
      <c r="A13" s="165"/>
      <c r="B13" s="165"/>
      <c r="C13" s="165"/>
      <c r="D13" s="165"/>
      <c r="E13" s="165"/>
      <c r="F13" s="165"/>
      <c r="G13" s="165"/>
      <c r="H13" s="165"/>
      <c r="I13" s="165"/>
      <c r="J13" s="202">
        <f t="shared" si="0"/>
        <v>1981</v>
      </c>
      <c r="K13" s="217">
        <f t="shared" si="1"/>
        <v>18.835559143532667</v>
      </c>
      <c r="L13" s="217">
        <v>24.594568847028672</v>
      </c>
      <c r="M13" s="217">
        <f t="shared" si="2"/>
        <v>12.186457544943625</v>
      </c>
      <c r="N13" s="217">
        <v>13.457500294552958</v>
      </c>
      <c r="O13" s="182"/>
      <c r="P13" s="217"/>
      <c r="Q13" s="202">
        <f t="shared" si="3"/>
        <v>1981</v>
      </c>
      <c r="R13" s="184">
        <v>13.457500294552958</v>
      </c>
      <c r="S13" s="184">
        <v>10.8</v>
      </c>
      <c r="T13" s="165"/>
      <c r="U13" s="165">
        <f t="shared" si="8"/>
        <v>1997</v>
      </c>
      <c r="V13" s="165">
        <v>100544.48964459011</v>
      </c>
      <c r="W13" s="165">
        <v>127990.16397112302</v>
      </c>
      <c r="X13" s="165"/>
      <c r="Y13" s="165"/>
      <c r="Z13" s="165"/>
      <c r="AA13" s="165">
        <f t="shared" si="6"/>
        <v>2007</v>
      </c>
      <c r="AB13" s="165">
        <v>102.34230738135662</v>
      </c>
      <c r="AC13" s="165">
        <v>103.21917469730664</v>
      </c>
      <c r="AD13" s="165">
        <v>100.97738762393696</v>
      </c>
      <c r="AE13" s="165"/>
      <c r="AF13" s="165"/>
      <c r="AG13" s="165"/>
      <c r="AH13" s="165"/>
      <c r="AI13" s="165"/>
      <c r="AJ13" s="165"/>
      <c r="AK13" s="165"/>
      <c r="AL13" s="165"/>
      <c r="AM13" s="165"/>
      <c r="AN13" s="165">
        <f t="shared" si="5"/>
        <v>1998</v>
      </c>
      <c r="AO13" s="165">
        <v>18.657353510428109</v>
      </c>
      <c r="AP13" s="165"/>
      <c r="AQ13" s="165"/>
      <c r="AR13" s="165"/>
      <c r="AS13" s="165"/>
      <c r="AT13" s="165"/>
      <c r="AU13" s="165">
        <f t="shared" si="7"/>
        <v>1977</v>
      </c>
      <c r="AV13" s="165">
        <v>18.952762331873657</v>
      </c>
      <c r="AW13" s="165">
        <v>0.18006200212288753</v>
      </c>
      <c r="AX13" s="165"/>
      <c r="AY13" s="165"/>
      <c r="AZ13" s="165"/>
      <c r="BA13" s="165"/>
      <c r="BB13" s="165">
        <f t="shared" si="9"/>
        <v>2019</v>
      </c>
      <c r="BC13" s="184">
        <v>21.237264588329335</v>
      </c>
      <c r="BD13" s="165"/>
    </row>
    <row r="14" spans="1:56">
      <c r="A14" s="165"/>
      <c r="B14" s="165"/>
      <c r="C14" s="165"/>
      <c r="D14" s="165"/>
      <c r="E14" s="165"/>
      <c r="F14" s="165"/>
      <c r="G14" s="165"/>
      <c r="H14" s="165"/>
      <c r="I14" s="165"/>
      <c r="J14" s="202">
        <f t="shared" si="0"/>
        <v>1982</v>
      </c>
      <c r="K14" s="217">
        <f t="shared" si="1"/>
        <v>18.835559143532667</v>
      </c>
      <c r="L14" s="217">
        <v>22.619530854791016</v>
      </c>
      <c r="M14" s="217">
        <f t="shared" si="2"/>
        <v>12.186457544943625</v>
      </c>
      <c r="N14" s="217">
        <v>13.035765604328233</v>
      </c>
      <c r="O14" s="182"/>
      <c r="P14" s="217"/>
      <c r="Q14" s="202">
        <f t="shared" si="3"/>
        <v>1982</v>
      </c>
      <c r="R14" s="184">
        <v>13.035765604328233</v>
      </c>
      <c r="S14" s="184">
        <v>12.5</v>
      </c>
      <c r="T14" s="165"/>
      <c r="U14" s="165">
        <f t="shared" si="8"/>
        <v>1998</v>
      </c>
      <c r="V14" s="165">
        <v>105422.08809017869</v>
      </c>
      <c r="W14" s="165">
        <v>135614.29883165157</v>
      </c>
      <c r="X14" s="165"/>
      <c r="Y14" s="165"/>
      <c r="Z14" s="165"/>
      <c r="AA14" s="165">
        <f t="shared" si="6"/>
        <v>2008</v>
      </c>
      <c r="AB14" s="165">
        <v>100.82787614196783</v>
      </c>
      <c r="AC14" s="165">
        <v>102.6404744255004</v>
      </c>
      <c r="AD14" s="165">
        <v>97.595798879178588</v>
      </c>
      <c r="AE14" s="165"/>
      <c r="AF14" s="165"/>
      <c r="AG14" s="165"/>
      <c r="AH14" s="165"/>
      <c r="AI14" s="165"/>
      <c r="AJ14" s="165"/>
      <c r="AK14" s="165"/>
      <c r="AL14" s="165"/>
      <c r="AM14" s="165"/>
      <c r="AN14" s="165">
        <f t="shared" si="5"/>
        <v>1999</v>
      </c>
      <c r="AO14" s="165">
        <v>19.126021056281285</v>
      </c>
      <c r="AP14" s="165"/>
      <c r="AQ14" s="165"/>
      <c r="AR14" s="165"/>
      <c r="AS14" s="165"/>
      <c r="AT14" s="165"/>
      <c r="AU14" s="165">
        <f t="shared" si="7"/>
        <v>1978</v>
      </c>
      <c r="AV14" s="165">
        <v>18.737705163394789</v>
      </c>
      <c r="AW14" s="165">
        <v>0.18634096003871917</v>
      </c>
      <c r="AX14" s="165"/>
      <c r="AY14" s="165"/>
      <c r="AZ14" s="165"/>
      <c r="BA14" s="165"/>
      <c r="BB14" s="165">
        <f t="shared" si="9"/>
        <v>2020</v>
      </c>
      <c r="BC14" s="184">
        <v>24</v>
      </c>
      <c r="BD14" s="165">
        <v>60</v>
      </c>
    </row>
    <row r="15" spans="1:56">
      <c r="A15" s="165"/>
      <c r="B15" s="165"/>
      <c r="C15" s="165"/>
      <c r="D15" s="165"/>
      <c r="E15" s="165"/>
      <c r="F15" s="165"/>
      <c r="G15" s="165"/>
      <c r="H15" s="165"/>
      <c r="I15" s="165"/>
      <c r="J15" s="202">
        <f t="shared" si="0"/>
        <v>1983</v>
      </c>
      <c r="K15" s="217">
        <f t="shared" si="1"/>
        <v>18.835559143532667</v>
      </c>
      <c r="L15" s="217">
        <v>20.017144445981288</v>
      </c>
      <c r="M15" s="217">
        <f t="shared" si="2"/>
        <v>12.186457544943625</v>
      </c>
      <c r="N15" s="217">
        <v>10.772383026697792</v>
      </c>
      <c r="O15" s="182"/>
      <c r="P15" s="217"/>
      <c r="Q15" s="202">
        <f t="shared" si="3"/>
        <v>1983</v>
      </c>
      <c r="R15" s="184">
        <v>10.772383026697792</v>
      </c>
      <c r="S15" s="184">
        <v>13.9</v>
      </c>
      <c r="T15" s="165"/>
      <c r="U15" s="165">
        <f t="shared" si="8"/>
        <v>1998</v>
      </c>
      <c r="V15" s="165">
        <v>114650.36129375976</v>
      </c>
      <c r="W15" s="165">
        <v>141976.88861229719</v>
      </c>
      <c r="X15" s="165"/>
      <c r="Y15" s="165"/>
      <c r="Z15" s="165"/>
      <c r="AA15" s="165">
        <f t="shared" si="6"/>
        <v>2008</v>
      </c>
      <c r="AB15" s="165">
        <v>99.746543778801851</v>
      </c>
      <c r="AC15" s="165">
        <v>100.71460340993329</v>
      </c>
      <c r="AD15" s="165">
        <v>98.424031038131446</v>
      </c>
      <c r="AE15" s="165"/>
      <c r="AF15" s="165"/>
      <c r="AG15" s="165"/>
      <c r="AH15" s="165"/>
      <c r="AI15" s="165"/>
      <c r="AJ15" s="165"/>
      <c r="AK15" s="165"/>
      <c r="AL15" s="165"/>
      <c r="AM15" s="165"/>
      <c r="AN15" s="165">
        <f t="shared" si="5"/>
        <v>1999</v>
      </c>
      <c r="AO15" s="165">
        <v>19.54875642671746</v>
      </c>
      <c r="AP15" s="165"/>
      <c r="AQ15" s="165"/>
      <c r="AR15" s="165"/>
      <c r="AS15" s="165"/>
      <c r="AT15" s="165"/>
      <c r="AU15" s="165">
        <f t="shared" si="7"/>
        <v>1978</v>
      </c>
      <c r="AV15" s="165">
        <v>19.339201282627204</v>
      </c>
      <c r="AW15" s="165">
        <v>0.20563808645733264</v>
      </c>
      <c r="AX15" s="165"/>
      <c r="AY15" s="165"/>
      <c r="AZ15" s="165"/>
      <c r="BA15" s="165"/>
      <c r="BB15" s="165">
        <f t="shared" si="9"/>
        <v>2021</v>
      </c>
      <c r="BC15" s="184">
        <v>29</v>
      </c>
      <c r="BD15" s="165">
        <v>60</v>
      </c>
    </row>
    <row r="16" spans="1:56">
      <c r="A16" s="165"/>
      <c r="B16" s="165"/>
      <c r="C16" s="165"/>
      <c r="D16" s="165"/>
      <c r="E16" s="165"/>
      <c r="F16" s="165"/>
      <c r="G16" s="165"/>
      <c r="H16" s="165"/>
      <c r="I16" s="165"/>
      <c r="J16" s="202">
        <f t="shared" si="0"/>
        <v>1984</v>
      </c>
      <c r="K16" s="217">
        <f t="shared" si="1"/>
        <v>18.835559143532667</v>
      </c>
      <c r="L16" s="217">
        <v>18.561193996324306</v>
      </c>
      <c r="M16" s="217">
        <f t="shared" si="2"/>
        <v>12.186457544943625</v>
      </c>
      <c r="N16" s="217">
        <v>10.1775516212524</v>
      </c>
      <c r="O16" s="182"/>
      <c r="P16" s="217"/>
      <c r="Q16" s="202">
        <f t="shared" si="3"/>
        <v>1984</v>
      </c>
      <c r="R16" s="184">
        <v>10.1775516212524</v>
      </c>
      <c r="S16" s="184">
        <v>15.5</v>
      </c>
      <c r="T16" s="165"/>
      <c r="U16" s="165">
        <f t="shared" si="8"/>
        <v>1998</v>
      </c>
      <c r="V16" s="165">
        <v>123597.25086388511</v>
      </c>
      <c r="W16" s="165">
        <v>143404.29071202825</v>
      </c>
      <c r="X16" s="165"/>
      <c r="Y16" s="165"/>
      <c r="Z16" s="165"/>
      <c r="AA16" s="165">
        <f t="shared" si="6"/>
        <v>2008</v>
      </c>
      <c r="AB16" s="165">
        <v>97.178429945832349</v>
      </c>
      <c r="AC16" s="165">
        <v>98.591549295774669</v>
      </c>
      <c r="AD16" s="165">
        <v>94.760355841203904</v>
      </c>
      <c r="AE16" s="165"/>
      <c r="AF16" s="165"/>
      <c r="AG16" s="165"/>
      <c r="AH16" s="165"/>
      <c r="AI16" s="165"/>
      <c r="AJ16" s="165"/>
      <c r="AK16" s="165"/>
      <c r="AL16" s="165"/>
      <c r="AM16" s="165"/>
      <c r="AN16" s="165">
        <f t="shared" si="5"/>
        <v>1999</v>
      </c>
      <c r="AO16" s="165">
        <v>20.263050114416814</v>
      </c>
      <c r="AP16" s="165"/>
      <c r="AQ16" s="165"/>
      <c r="AR16" s="165"/>
      <c r="AS16" s="165"/>
      <c r="AT16" s="165"/>
      <c r="AU16" s="165">
        <f t="shared" si="7"/>
        <v>1978</v>
      </c>
      <c r="AV16" s="165">
        <v>19.486603991452576</v>
      </c>
      <c r="AW16" s="165">
        <v>0.21766299341410336</v>
      </c>
      <c r="AX16" s="165"/>
      <c r="AY16" s="165"/>
      <c r="AZ16" s="165"/>
      <c r="BA16" s="165"/>
      <c r="BB16" s="165">
        <f t="shared" si="9"/>
        <v>2022</v>
      </c>
      <c r="BC16" s="184">
        <v>35</v>
      </c>
      <c r="BD16" s="165">
        <v>60</v>
      </c>
    </row>
    <row r="17" spans="1:56">
      <c r="A17" s="226" t="s">
        <v>1253</v>
      </c>
      <c r="B17" s="165"/>
      <c r="C17" s="165"/>
      <c r="D17" s="165"/>
      <c r="E17" s="188"/>
      <c r="F17" s="165"/>
      <c r="G17" s="165"/>
      <c r="H17" s="165"/>
      <c r="I17" s="165"/>
      <c r="J17" s="202">
        <f t="shared" si="0"/>
        <v>1985</v>
      </c>
      <c r="K17" s="217">
        <f t="shared" si="1"/>
        <v>18.835559143532667</v>
      </c>
      <c r="L17" s="217">
        <v>16.365265041235574</v>
      </c>
      <c r="M17" s="217">
        <f t="shared" si="2"/>
        <v>12.186457544943625</v>
      </c>
      <c r="N17" s="217">
        <v>9.0842045935076978</v>
      </c>
      <c r="O17" s="182"/>
      <c r="P17" s="217"/>
      <c r="Q17" s="202">
        <f t="shared" si="3"/>
        <v>1985</v>
      </c>
      <c r="R17" s="184">
        <v>9.0842045935076978</v>
      </c>
      <c r="S17" s="184">
        <v>16.8</v>
      </c>
      <c r="T17" s="165"/>
      <c r="U17" s="165">
        <f t="shared" si="8"/>
        <v>1998</v>
      </c>
      <c r="V17" s="165">
        <v>130173.69507059707</v>
      </c>
      <c r="W17" s="165">
        <v>156401.3820537648</v>
      </c>
      <c r="X17" s="165"/>
      <c r="Y17" s="165"/>
      <c r="Z17" s="165"/>
      <c r="AA17" s="165">
        <f t="shared" si="6"/>
        <v>2008</v>
      </c>
      <c r="AB17" s="165">
        <v>91.877758913412563</v>
      </c>
      <c r="AC17" s="165">
        <v>94.751667902149748</v>
      </c>
      <c r="AD17" s="165">
        <v>86.262491672218516</v>
      </c>
      <c r="AE17" s="165"/>
      <c r="AF17" s="165"/>
      <c r="AG17" s="165"/>
      <c r="AH17" s="165"/>
      <c r="AI17" s="165"/>
      <c r="AJ17" s="165"/>
      <c r="AK17" s="165"/>
      <c r="AL17" s="165"/>
      <c r="AM17" s="165"/>
      <c r="AN17" s="165">
        <f t="shared" si="5"/>
        <v>1999</v>
      </c>
      <c r="AO17" s="165">
        <v>20.866896912917731</v>
      </c>
      <c r="AP17" s="165">
        <v>4.1454133856413522</v>
      </c>
      <c r="AQ17" s="165"/>
      <c r="AR17" s="165"/>
      <c r="AS17" s="165"/>
      <c r="AT17" s="165"/>
      <c r="AU17" s="165">
        <f t="shared" si="7"/>
        <v>1978</v>
      </c>
      <c r="AV17" s="165">
        <v>19.503857896615742</v>
      </c>
      <c r="AW17" s="165">
        <v>0.23545629228067724</v>
      </c>
      <c r="AX17" s="165"/>
      <c r="AY17" s="165"/>
      <c r="AZ17" s="165"/>
      <c r="BA17" s="165"/>
      <c r="BB17" s="165">
        <f t="shared" si="9"/>
        <v>2023</v>
      </c>
      <c r="BC17" s="184">
        <v>41</v>
      </c>
      <c r="BD17" s="165">
        <v>60</v>
      </c>
    </row>
    <row r="18" spans="1:56">
      <c r="A18" s="226" t="s">
        <v>1254</v>
      </c>
      <c r="B18" s="165"/>
      <c r="C18" s="165"/>
      <c r="D18" s="165"/>
      <c r="E18" s="181"/>
      <c r="F18" s="165"/>
      <c r="G18" s="165"/>
      <c r="H18" s="165"/>
      <c r="I18" s="165"/>
      <c r="J18" s="202">
        <f t="shared" si="0"/>
        <v>1986</v>
      </c>
      <c r="K18" s="217">
        <f t="shared" si="1"/>
        <v>18.835559143532667</v>
      </c>
      <c r="L18" s="217">
        <v>15.350145726352872</v>
      </c>
      <c r="M18" s="217">
        <f t="shared" si="2"/>
        <v>12.186457544943625</v>
      </c>
      <c r="N18" s="217">
        <v>8.8090215982246836</v>
      </c>
      <c r="O18" s="182"/>
      <c r="P18" s="217"/>
      <c r="Q18" s="202">
        <f t="shared" si="3"/>
        <v>1986</v>
      </c>
      <c r="R18" s="184">
        <v>8.8090215982246836</v>
      </c>
      <c r="S18" s="184">
        <v>16.8</v>
      </c>
      <c r="T18" s="165"/>
      <c r="U18" s="165">
        <f t="shared" si="8"/>
        <v>1999</v>
      </c>
      <c r="V18" s="165">
        <v>135188.32881836241</v>
      </c>
      <c r="W18" s="165">
        <v>155707.70801463636</v>
      </c>
      <c r="X18" s="165"/>
      <c r="Y18" s="165"/>
      <c r="Z18" s="165"/>
      <c r="AA18" s="165">
        <f t="shared" si="6"/>
        <v>2009</v>
      </c>
      <c r="AB18" s="165">
        <v>84.406500121270938</v>
      </c>
      <c r="AC18" s="165">
        <v>87.93674326661727</v>
      </c>
      <c r="AD18" s="165">
        <v>77.587804208958744</v>
      </c>
      <c r="AE18" s="165"/>
      <c r="AF18" s="165"/>
      <c r="AG18" s="165"/>
      <c r="AH18" s="165"/>
      <c r="AI18" s="165"/>
      <c r="AJ18" s="165"/>
      <c r="AK18" s="165"/>
      <c r="AL18" s="165"/>
      <c r="AM18" s="165"/>
      <c r="AN18" s="165">
        <f>AN14+1</f>
        <v>2000</v>
      </c>
      <c r="AO18" s="165">
        <v>21.363957973192552</v>
      </c>
      <c r="AP18" s="165">
        <v>4.3031776156506458</v>
      </c>
      <c r="AQ18" s="165"/>
      <c r="AR18" s="165"/>
      <c r="AS18" s="165"/>
      <c r="AT18" s="165"/>
      <c r="AU18" s="165">
        <f t="shared" si="7"/>
        <v>1979</v>
      </c>
      <c r="AV18" s="165">
        <v>19.031702308677168</v>
      </c>
      <c r="AW18" s="165">
        <v>0.23702603175963516</v>
      </c>
      <c r="AX18" s="165"/>
      <c r="AY18" s="165"/>
      <c r="AZ18" s="165"/>
      <c r="BA18" s="165"/>
      <c r="BB18" s="165">
        <f t="shared" si="9"/>
        <v>2024</v>
      </c>
      <c r="BC18" s="165">
        <v>45</v>
      </c>
      <c r="BD18" s="165">
        <v>60</v>
      </c>
    </row>
    <row r="19" spans="1:56">
      <c r="A19" s="226" t="s">
        <v>1255</v>
      </c>
      <c r="B19" s="165"/>
      <c r="C19" s="165"/>
      <c r="D19" s="165"/>
      <c r="E19" s="165"/>
      <c r="F19" s="165"/>
      <c r="G19" s="165"/>
      <c r="H19" s="165"/>
      <c r="I19" s="165"/>
      <c r="J19" s="202">
        <f t="shared" si="0"/>
        <v>1987</v>
      </c>
      <c r="K19" s="217">
        <f t="shared" si="1"/>
        <v>18.835559143532667</v>
      </c>
      <c r="L19" s="217">
        <v>14.335050401130001</v>
      </c>
      <c r="M19" s="217">
        <f t="shared" si="2"/>
        <v>12.186457544943625</v>
      </c>
      <c r="N19" s="217">
        <v>8.0394310030525329</v>
      </c>
      <c r="O19" s="182"/>
      <c r="P19" s="217"/>
      <c r="Q19" s="202">
        <f t="shared" si="3"/>
        <v>1987</v>
      </c>
      <c r="R19" s="184">
        <v>8.0394310030525329</v>
      </c>
      <c r="S19" s="184">
        <v>16.600000000000001</v>
      </c>
      <c r="T19" s="165"/>
      <c r="U19" s="165">
        <f t="shared" si="8"/>
        <v>1999</v>
      </c>
      <c r="V19" s="165">
        <v>139851.53876776196</v>
      </c>
      <c r="W19" s="165">
        <v>156478.65315377171</v>
      </c>
      <c r="X19" s="165"/>
      <c r="Y19" s="165"/>
      <c r="Z19" s="165"/>
      <c r="AA19" s="165">
        <f t="shared" si="6"/>
        <v>2009</v>
      </c>
      <c r="AB19" s="165">
        <v>78.599078341013836</v>
      </c>
      <c r="AC19" s="165">
        <v>82.911786508524841</v>
      </c>
      <c r="AD19" s="165">
        <v>70.338049143708119</v>
      </c>
      <c r="AE19" s="165"/>
      <c r="AF19" s="165"/>
      <c r="AG19" s="165"/>
      <c r="AH19" s="165"/>
      <c r="AI19" s="165"/>
      <c r="AJ19" s="165"/>
      <c r="AK19" s="165"/>
      <c r="AL19" s="165"/>
      <c r="AM19" s="165"/>
      <c r="AN19" s="165">
        <f t="shared" ref="AN19:AN82" si="10">AN15+1</f>
        <v>2000</v>
      </c>
      <c r="AO19" s="165">
        <v>21.804906889483622</v>
      </c>
      <c r="AP19" s="165">
        <v>4.3464430037800454</v>
      </c>
      <c r="AQ19" s="165"/>
      <c r="AR19" s="165"/>
      <c r="AS19" s="165"/>
      <c r="AT19" s="165"/>
      <c r="AU19" s="165">
        <f t="shared" si="7"/>
        <v>1979</v>
      </c>
      <c r="AV19" s="165">
        <v>18.689338611710358</v>
      </c>
      <c r="AW19" s="165">
        <v>0.24539381224204276</v>
      </c>
      <c r="AX19" s="165"/>
      <c r="AY19" s="165"/>
      <c r="AZ19" s="165"/>
      <c r="BA19" s="165"/>
      <c r="BB19" s="165"/>
      <c r="BC19" s="165"/>
      <c r="BD19" s="165"/>
    </row>
    <row r="20" spans="1:56">
      <c r="A20" s="227" t="s">
        <v>662</v>
      </c>
      <c r="B20" s="165"/>
      <c r="C20" s="165"/>
      <c r="D20" s="165"/>
      <c r="E20" s="165"/>
      <c r="F20" s="165"/>
      <c r="G20" s="165"/>
      <c r="H20" s="165"/>
      <c r="I20" s="165"/>
      <c r="J20" s="202">
        <f t="shared" si="0"/>
        <v>1988</v>
      </c>
      <c r="K20" s="217">
        <f t="shared" si="1"/>
        <v>18.835559143532667</v>
      </c>
      <c r="L20" s="217">
        <v>13.626389361244561</v>
      </c>
      <c r="M20" s="217">
        <f t="shared" si="2"/>
        <v>12.186457544943625</v>
      </c>
      <c r="N20" s="217">
        <v>7.8130631377143569</v>
      </c>
      <c r="O20" s="182"/>
      <c r="P20" s="217"/>
      <c r="Q20" s="202">
        <f t="shared" si="3"/>
        <v>1988</v>
      </c>
      <c r="R20" s="184">
        <v>7.8130631377143569</v>
      </c>
      <c r="S20" s="184">
        <v>16.2</v>
      </c>
      <c r="T20" s="165"/>
      <c r="U20" s="165">
        <f t="shared" si="8"/>
        <v>1999</v>
      </c>
      <c r="V20" s="165">
        <v>146978.05333244902</v>
      </c>
      <c r="W20" s="165">
        <v>165819.40379407289</v>
      </c>
      <c r="X20" s="165"/>
      <c r="Y20" s="165"/>
      <c r="Z20" s="165"/>
      <c r="AA20" s="165">
        <f t="shared" si="6"/>
        <v>2009</v>
      </c>
      <c r="AB20" s="165">
        <v>74.57175196054655</v>
      </c>
      <c r="AC20" s="165">
        <v>78.057985338934202</v>
      </c>
      <c r="AD20" s="165">
        <v>67.791041266606584</v>
      </c>
      <c r="AE20" s="165"/>
      <c r="AF20" s="165"/>
      <c r="AG20" s="165"/>
      <c r="AH20" s="165"/>
      <c r="AI20" s="165"/>
      <c r="AJ20" s="165"/>
      <c r="AK20" s="165"/>
      <c r="AL20" s="165"/>
      <c r="AM20" s="165"/>
      <c r="AN20" s="165">
        <f t="shared" si="10"/>
        <v>2000</v>
      </c>
      <c r="AO20" s="165">
        <v>21.963262572761941</v>
      </c>
      <c r="AP20" s="165">
        <v>4.4366085528134622</v>
      </c>
      <c r="AQ20" s="165"/>
      <c r="AR20" s="165"/>
      <c r="AS20" s="165"/>
      <c r="AT20" s="165"/>
      <c r="AU20" s="165">
        <f t="shared" si="7"/>
        <v>1979</v>
      </c>
      <c r="AV20" s="165">
        <v>19.899389607034983</v>
      </c>
      <c r="AW20" s="165">
        <v>0.27608675657226162</v>
      </c>
      <c r="AX20" s="165"/>
      <c r="AY20" s="165"/>
      <c r="AZ20" s="165"/>
      <c r="BA20" s="165"/>
      <c r="BB20" s="165"/>
      <c r="BC20" s="165"/>
      <c r="BD20" s="165"/>
    </row>
    <row r="21" spans="1:56">
      <c r="A21" s="228" t="s">
        <v>1252</v>
      </c>
      <c r="B21" s="165"/>
      <c r="C21" s="165"/>
      <c r="D21" s="165"/>
      <c r="E21" s="165"/>
      <c r="F21" s="165"/>
      <c r="G21" s="165"/>
      <c r="H21" s="165"/>
      <c r="I21" s="165"/>
      <c r="J21" s="202">
        <f t="shared" si="0"/>
        <v>1989</v>
      </c>
      <c r="K21" s="217">
        <f t="shared" si="1"/>
        <v>18.835559143532667</v>
      </c>
      <c r="L21" s="217">
        <v>14.327573911676909</v>
      </c>
      <c r="M21" s="217">
        <f t="shared" si="2"/>
        <v>12.186457544943625</v>
      </c>
      <c r="N21" s="217">
        <v>8.4133311196338312</v>
      </c>
      <c r="O21" s="182"/>
      <c r="P21" s="217"/>
      <c r="Q21" s="202">
        <f t="shared" si="3"/>
        <v>1989</v>
      </c>
      <c r="R21" s="184">
        <v>8.4133311196338312</v>
      </c>
      <c r="S21" s="184">
        <v>14.7</v>
      </c>
      <c r="T21" s="165"/>
      <c r="U21" s="165">
        <f t="shared" si="8"/>
        <v>1999</v>
      </c>
      <c r="V21" s="165">
        <v>153723.02629667678</v>
      </c>
      <c r="W21" s="165">
        <v>173611.70207356525</v>
      </c>
      <c r="X21" s="165"/>
      <c r="Y21" s="165"/>
      <c r="Z21" s="165"/>
      <c r="AA21" s="165">
        <f t="shared" si="6"/>
        <v>2009</v>
      </c>
      <c r="AB21" s="165">
        <v>72.390654054491065</v>
      </c>
      <c r="AC21" s="165">
        <v>76.540647393130712</v>
      </c>
      <c r="AD21" s="165">
        <v>64.414468785515538</v>
      </c>
      <c r="AE21" s="165"/>
      <c r="AF21" s="165"/>
      <c r="AG21" s="165"/>
      <c r="AH21" s="165"/>
      <c r="AI21" s="165"/>
      <c r="AJ21" s="165"/>
      <c r="AK21" s="165"/>
      <c r="AL21" s="165"/>
      <c r="AM21" s="165"/>
      <c r="AN21" s="165">
        <f t="shared" si="10"/>
        <v>2000</v>
      </c>
      <c r="AO21" s="165">
        <v>22.031034718901079</v>
      </c>
      <c r="AP21" s="165">
        <v>4.5972266410139788</v>
      </c>
      <c r="AQ21" s="165"/>
      <c r="AR21" s="165"/>
      <c r="AS21" s="165"/>
      <c r="AT21" s="165"/>
      <c r="AU21" s="165">
        <f t="shared" si="7"/>
        <v>1979</v>
      </c>
      <c r="AV21" s="165">
        <v>21.39554966904063</v>
      </c>
      <c r="AW21" s="165">
        <v>0.31011101586834433</v>
      </c>
      <c r="AX21" s="165"/>
      <c r="AY21" s="165"/>
      <c r="AZ21" s="165"/>
      <c r="BA21" s="165"/>
      <c r="BB21" s="165"/>
      <c r="BC21" s="165"/>
      <c r="BD21" s="165"/>
    </row>
    <row r="22" spans="1:56">
      <c r="A22" s="165"/>
      <c r="B22" s="165"/>
      <c r="C22" s="165"/>
      <c r="D22" s="165"/>
      <c r="E22" s="165"/>
      <c r="F22" s="165"/>
      <c r="G22" s="165"/>
      <c r="H22" s="165"/>
      <c r="I22" s="165"/>
      <c r="J22" s="202">
        <f t="shared" si="0"/>
        <v>1990</v>
      </c>
      <c r="K22" s="217">
        <f t="shared" si="1"/>
        <v>18.835559143532667</v>
      </c>
      <c r="L22" s="217">
        <v>15.348536781250095</v>
      </c>
      <c r="M22" s="217">
        <f t="shared" si="2"/>
        <v>12.186457544943625</v>
      </c>
      <c r="N22" s="217">
        <v>9.8906318618428948</v>
      </c>
      <c r="O22" s="182"/>
      <c r="P22" s="217"/>
      <c r="Q22" s="202">
        <f t="shared" si="3"/>
        <v>1990</v>
      </c>
      <c r="R22" s="184">
        <v>9.8906318618428948</v>
      </c>
      <c r="S22" s="184">
        <v>13.4</v>
      </c>
      <c r="T22" s="165"/>
      <c r="U22" s="165">
        <f t="shared" si="8"/>
        <v>2000</v>
      </c>
      <c r="V22" s="165">
        <v>161046.27895011642</v>
      </c>
      <c r="W22" s="165">
        <v>169788.16815812213</v>
      </c>
      <c r="X22" s="165"/>
      <c r="Y22" s="165"/>
      <c r="Z22" s="165"/>
      <c r="AA22" s="165">
        <f t="shared" si="6"/>
        <v>2010</v>
      </c>
      <c r="AB22" s="165">
        <v>69.308755760368669</v>
      </c>
      <c r="AC22" s="165">
        <v>74.5638744749197</v>
      </c>
      <c r="AD22" s="165">
        <v>59.668456323235489</v>
      </c>
      <c r="AE22" s="165"/>
      <c r="AF22" s="165"/>
      <c r="AG22" s="165"/>
      <c r="AH22" s="165"/>
      <c r="AI22" s="165"/>
      <c r="AJ22" s="165"/>
      <c r="AK22" s="165"/>
      <c r="AL22" s="165"/>
      <c r="AM22" s="165"/>
      <c r="AN22" s="165">
        <f t="shared" si="10"/>
        <v>2001</v>
      </c>
      <c r="AO22" s="165">
        <v>21.947033567089829</v>
      </c>
      <c r="AP22" s="165">
        <v>4.5831352601053554</v>
      </c>
      <c r="AQ22" s="165"/>
      <c r="AR22" s="165"/>
      <c r="AS22" s="165"/>
      <c r="AT22" s="165"/>
      <c r="AU22" s="165">
        <f t="shared" si="7"/>
        <v>1980</v>
      </c>
      <c r="AV22" s="165">
        <v>22.696402992659056</v>
      </c>
      <c r="AW22" s="165">
        <v>0.34135630644950665</v>
      </c>
      <c r="AX22" s="165"/>
      <c r="AY22" s="165"/>
      <c r="AZ22" s="165"/>
      <c r="BA22" s="165"/>
      <c r="BB22" s="165"/>
      <c r="BC22" s="165"/>
      <c r="BD22" s="165"/>
    </row>
    <row r="23" spans="1:56">
      <c r="A23" s="165"/>
      <c r="B23" s="165"/>
      <c r="C23" s="165"/>
      <c r="D23" s="165"/>
      <c r="E23" s="165"/>
      <c r="F23" s="165"/>
      <c r="G23" s="165"/>
      <c r="H23" s="165"/>
      <c r="I23" s="165"/>
      <c r="J23" s="202">
        <f t="shared" si="0"/>
        <v>1991</v>
      </c>
      <c r="K23" s="217">
        <f t="shared" si="1"/>
        <v>18.835559143532667</v>
      </c>
      <c r="L23" s="217">
        <v>14.803475722086727</v>
      </c>
      <c r="M23" s="217">
        <f t="shared" si="2"/>
        <v>12.186457544943625</v>
      </c>
      <c r="N23" s="217">
        <v>9.8481969608063817</v>
      </c>
      <c r="O23" s="182"/>
      <c r="P23" s="217"/>
      <c r="Q23" s="202">
        <f t="shared" si="3"/>
        <v>1991</v>
      </c>
      <c r="R23" s="184">
        <v>9.8481969608063817</v>
      </c>
      <c r="S23" s="184">
        <v>14.7</v>
      </c>
      <c r="T23" s="165"/>
      <c r="U23" s="165">
        <f t="shared" si="8"/>
        <v>2000</v>
      </c>
      <c r="V23" s="165">
        <v>170036.11141399777</v>
      </c>
      <c r="W23" s="165">
        <v>176886.95632247007</v>
      </c>
      <c r="X23" s="165"/>
      <c r="Y23" s="165"/>
      <c r="Z23" s="165"/>
      <c r="AA23" s="165">
        <f t="shared" si="6"/>
        <v>2010</v>
      </c>
      <c r="AB23" s="165">
        <v>67.189667717681303</v>
      </c>
      <c r="AC23" s="165">
        <v>72.258710155670855</v>
      </c>
      <c r="AD23" s="165">
        <v>57.666026570521616</v>
      </c>
      <c r="AE23" s="165"/>
      <c r="AF23" s="165"/>
      <c r="AG23" s="165"/>
      <c r="AH23" s="165"/>
      <c r="AI23" s="165"/>
      <c r="AJ23" s="165"/>
      <c r="AK23" s="165"/>
      <c r="AL23" s="165"/>
      <c r="AM23" s="165"/>
      <c r="AN23" s="165">
        <f t="shared" si="10"/>
        <v>2001</v>
      </c>
      <c r="AO23" s="165">
        <v>21.520220168912985</v>
      </c>
      <c r="AP23" s="165">
        <v>4.4856668196625291</v>
      </c>
      <c r="AQ23" s="165"/>
      <c r="AR23" s="165"/>
      <c r="AS23" s="165"/>
      <c r="AT23" s="165"/>
      <c r="AU23" s="165">
        <f t="shared" si="7"/>
        <v>1980</v>
      </c>
      <c r="AV23" s="165">
        <v>23.384562604106126</v>
      </c>
      <c r="AW23" s="165">
        <v>0.36312961280679179</v>
      </c>
      <c r="AX23" s="165"/>
      <c r="AY23" s="165"/>
      <c r="AZ23" s="165"/>
      <c r="BA23" s="165"/>
      <c r="BB23" s="165"/>
      <c r="BC23" s="165"/>
      <c r="BD23" s="165"/>
    </row>
    <row r="24" spans="1:56">
      <c r="A24" s="165"/>
      <c r="B24" s="165"/>
      <c r="C24" s="165"/>
      <c r="D24" s="165"/>
      <c r="E24" s="165"/>
      <c r="F24" s="165"/>
      <c r="G24" s="165"/>
      <c r="H24" s="165"/>
      <c r="I24" s="165"/>
      <c r="J24" s="202">
        <f t="shared" si="0"/>
        <v>1992</v>
      </c>
      <c r="K24" s="217">
        <f t="shared" si="1"/>
        <v>18.835559143532667</v>
      </c>
      <c r="L24" s="217">
        <v>14.870037969243604</v>
      </c>
      <c r="M24" s="217">
        <f t="shared" si="2"/>
        <v>12.186457544943625</v>
      </c>
      <c r="N24" s="217">
        <v>9.8666072053086129</v>
      </c>
      <c r="O24" s="182"/>
      <c r="P24" s="217"/>
      <c r="Q24" s="202">
        <f t="shared" si="3"/>
        <v>1992</v>
      </c>
      <c r="R24" s="184">
        <v>9.8666072053086129</v>
      </c>
      <c r="S24" s="184">
        <v>15.4</v>
      </c>
      <c r="T24" s="165"/>
      <c r="U24" s="165">
        <f t="shared" si="8"/>
        <v>2000</v>
      </c>
      <c r="V24" s="165">
        <v>177281.5527365286</v>
      </c>
      <c r="W24" s="165">
        <v>179031.35117641423</v>
      </c>
      <c r="X24" s="165"/>
      <c r="Y24" s="165"/>
      <c r="Z24" s="165"/>
      <c r="AA24" s="165">
        <f t="shared" si="6"/>
        <v>2010</v>
      </c>
      <c r="AB24" s="165">
        <v>65.165413533834595</v>
      </c>
      <c r="AC24" s="165">
        <v>69.482579688658262</v>
      </c>
      <c r="AD24" s="165">
        <v>56.76027746208409</v>
      </c>
      <c r="AE24" s="165"/>
      <c r="AF24" s="165"/>
      <c r="AG24" s="165"/>
      <c r="AH24" s="165"/>
      <c r="AI24" s="165"/>
      <c r="AJ24" s="165"/>
      <c r="AK24" s="165"/>
      <c r="AL24" s="165"/>
      <c r="AM24" s="165"/>
      <c r="AN24" s="165">
        <f t="shared" si="10"/>
        <v>2001</v>
      </c>
      <c r="AO24" s="165">
        <v>21.389620730383058</v>
      </c>
      <c r="AP24" s="165">
        <v>4.4683815055496261</v>
      </c>
      <c r="AQ24" s="165"/>
      <c r="AR24" s="165"/>
      <c r="AS24" s="165"/>
      <c r="AT24" s="165"/>
      <c r="AU24" s="165">
        <f t="shared" si="7"/>
        <v>1980</v>
      </c>
      <c r="AV24" s="165">
        <v>24.146624974569331</v>
      </c>
      <c r="AW24" s="165">
        <v>0.38734760723721101</v>
      </c>
      <c r="AX24" s="165"/>
      <c r="AY24" s="165"/>
      <c r="AZ24" s="165"/>
      <c r="BA24" s="165"/>
      <c r="BB24" s="165"/>
      <c r="BC24" s="165"/>
      <c r="BD24" s="165"/>
    </row>
    <row r="25" spans="1:56">
      <c r="A25" s="165"/>
      <c r="B25" s="165"/>
      <c r="C25" s="165"/>
      <c r="D25" s="165"/>
      <c r="E25" s="165"/>
      <c r="F25" s="165"/>
      <c r="G25" s="165"/>
      <c r="H25" s="165"/>
      <c r="I25" s="165"/>
      <c r="J25" s="202">
        <f>J24+1</f>
        <v>1993</v>
      </c>
      <c r="K25" s="217">
        <f t="shared" si="1"/>
        <v>18.835559143532667</v>
      </c>
      <c r="L25" s="217">
        <v>13.803612200557408</v>
      </c>
      <c r="M25" s="217">
        <f t="shared" si="2"/>
        <v>12.186457544943625</v>
      </c>
      <c r="N25" s="217">
        <v>8.5717842689189094</v>
      </c>
      <c r="O25" s="182"/>
      <c r="P25" s="217"/>
      <c r="Q25" s="202">
        <f t="shared" si="3"/>
        <v>1993</v>
      </c>
      <c r="R25" s="184">
        <v>8.5717842689189094</v>
      </c>
      <c r="S25" s="184">
        <v>15.6</v>
      </c>
      <c r="T25" s="165"/>
      <c r="U25" s="165">
        <f t="shared" si="8"/>
        <v>2000</v>
      </c>
      <c r="V25" s="165">
        <v>186232.81923035602</v>
      </c>
      <c r="W25" s="165">
        <v>190096.2525692021</v>
      </c>
      <c r="X25" s="165"/>
      <c r="Y25" s="165"/>
      <c r="Z25" s="165"/>
      <c r="AA25" s="165">
        <f t="shared" si="6"/>
        <v>2010</v>
      </c>
      <c r="AB25" s="165">
        <v>62.297841377637653</v>
      </c>
      <c r="AC25" s="165">
        <v>65.84482332592043</v>
      </c>
      <c r="AD25" s="165">
        <v>54.740917819492886</v>
      </c>
      <c r="AE25" s="165"/>
      <c r="AF25" s="165"/>
      <c r="AG25" s="165"/>
      <c r="AH25" s="165"/>
      <c r="AI25" s="165"/>
      <c r="AJ25" s="165"/>
      <c r="AK25" s="165"/>
      <c r="AL25" s="165"/>
      <c r="AM25" s="165"/>
      <c r="AN25" s="165">
        <f t="shared" si="10"/>
        <v>2001</v>
      </c>
      <c r="AO25" s="165">
        <v>20.689374034340656</v>
      </c>
      <c r="AP25" s="165">
        <v>4.3016750927547402</v>
      </c>
      <c r="AQ25" s="165"/>
      <c r="AR25" s="165"/>
      <c r="AS25" s="165"/>
      <c r="AT25" s="165"/>
      <c r="AU25" s="165">
        <f t="shared" si="7"/>
        <v>1980</v>
      </c>
      <c r="AV25" s="165">
        <v>22.842722712953211</v>
      </c>
      <c r="AW25" s="165">
        <v>0.38092466032927702</v>
      </c>
      <c r="AX25" s="165"/>
      <c r="AY25" s="165"/>
      <c r="AZ25" s="165"/>
      <c r="BA25" s="165"/>
      <c r="BB25" s="165"/>
      <c r="BC25" s="165"/>
      <c r="BD25" s="165"/>
    </row>
    <row r="26" spans="1:56">
      <c r="A26" s="165"/>
      <c r="B26" s="165"/>
      <c r="C26" s="165"/>
      <c r="D26" s="165"/>
      <c r="E26" s="165"/>
      <c r="F26" s="165"/>
      <c r="G26" s="165"/>
      <c r="H26" s="165"/>
      <c r="I26" s="165"/>
      <c r="J26" s="202">
        <f t="shared" ref="J26:J56" si="11">J25+1</f>
        <v>1994</v>
      </c>
      <c r="K26" s="217">
        <f t="shared" si="1"/>
        <v>18.835559143532667</v>
      </c>
      <c r="L26" s="217">
        <v>14.380684758464458</v>
      </c>
      <c r="M26" s="217">
        <f t="shared" si="2"/>
        <v>12.186457544943625</v>
      </c>
      <c r="N26" s="217">
        <v>9.3660094111891681</v>
      </c>
      <c r="O26" s="182"/>
      <c r="P26" s="217"/>
      <c r="Q26" s="202">
        <f t="shared" si="3"/>
        <v>1994</v>
      </c>
      <c r="R26" s="184">
        <v>9.3660094111891681</v>
      </c>
      <c r="S26" s="184">
        <v>14.3</v>
      </c>
      <c r="T26" s="165"/>
      <c r="U26" s="165">
        <f t="shared" si="8"/>
        <v>2001</v>
      </c>
      <c r="V26" s="165">
        <v>191771.5442808239</v>
      </c>
      <c r="W26" s="165">
        <v>196973.35238568668</v>
      </c>
      <c r="X26" s="165"/>
      <c r="Y26" s="165"/>
      <c r="Z26" s="165"/>
      <c r="AA26" s="165">
        <f t="shared" si="6"/>
        <v>2011</v>
      </c>
      <c r="AB26" s="165">
        <v>59.790767240682356</v>
      </c>
      <c r="AC26" s="165">
        <v>63.544683304505391</v>
      </c>
      <c r="AD26" s="165">
        <v>52.275110710506716</v>
      </c>
      <c r="AE26" s="165"/>
      <c r="AF26" s="165"/>
      <c r="AG26" s="165"/>
      <c r="AH26" s="165"/>
      <c r="AI26" s="165"/>
      <c r="AJ26" s="165"/>
      <c r="AK26" s="165"/>
      <c r="AL26" s="165"/>
      <c r="AM26" s="165"/>
      <c r="AN26" s="165">
        <f t="shared" si="10"/>
        <v>2002</v>
      </c>
      <c r="AO26" s="165">
        <v>20.824409633384263</v>
      </c>
      <c r="AP26" s="165">
        <v>4.3283499633954277</v>
      </c>
      <c r="AQ26" s="165"/>
      <c r="AR26" s="165"/>
      <c r="AS26" s="165"/>
      <c r="AT26" s="165"/>
      <c r="AU26" s="165">
        <f t="shared" si="7"/>
        <v>1981</v>
      </c>
      <c r="AV26" s="165">
        <v>22.39320472169662</v>
      </c>
      <c r="AW26" s="165">
        <v>0.38952085271404657</v>
      </c>
      <c r="AX26" s="165"/>
      <c r="AY26" s="165"/>
      <c r="AZ26" s="165"/>
      <c r="BA26" s="165"/>
      <c r="BB26" s="165"/>
      <c r="BC26" s="165"/>
      <c r="BD26" s="165"/>
    </row>
    <row r="27" spans="1:56">
      <c r="A27" s="165"/>
      <c r="B27" s="165"/>
      <c r="C27" s="165"/>
      <c r="D27" s="165"/>
      <c r="E27" s="165"/>
      <c r="F27" s="165"/>
      <c r="G27" s="165"/>
      <c r="H27" s="165"/>
      <c r="I27" s="165"/>
      <c r="J27" s="202">
        <f t="shared" si="11"/>
        <v>1995</v>
      </c>
      <c r="K27" s="217">
        <f t="shared" si="1"/>
        <v>18.835559143532667</v>
      </c>
      <c r="L27" s="217">
        <v>17.129989438233594</v>
      </c>
      <c r="M27" s="217">
        <f t="shared" si="2"/>
        <v>12.186457544943625</v>
      </c>
      <c r="N27" s="217">
        <v>10.38440844144198</v>
      </c>
      <c r="O27" s="182"/>
      <c r="P27" s="217"/>
      <c r="Q27" s="202">
        <f t="shared" si="3"/>
        <v>1995</v>
      </c>
      <c r="R27" s="184">
        <v>10.38440844144198</v>
      </c>
      <c r="S27" s="184">
        <v>12.3</v>
      </c>
      <c r="T27" s="165"/>
      <c r="U27" s="165">
        <f t="shared" si="8"/>
        <v>2001</v>
      </c>
      <c r="V27" s="165">
        <v>195121.17190233112</v>
      </c>
      <c r="W27" s="165">
        <v>202160.24122893481</v>
      </c>
      <c r="X27" s="165"/>
      <c r="Y27" s="165"/>
      <c r="Z27" s="165"/>
      <c r="AA27" s="165">
        <f t="shared" si="6"/>
        <v>2011</v>
      </c>
      <c r="AB27" s="165">
        <v>57.148920688818826</v>
      </c>
      <c r="AC27" s="165">
        <v>60.470719051148997</v>
      </c>
      <c r="AD27" s="165">
        <v>50.13128502566915</v>
      </c>
      <c r="AE27" s="165"/>
      <c r="AF27" s="165"/>
      <c r="AG27" s="165"/>
      <c r="AH27" s="165"/>
      <c r="AI27" s="165"/>
      <c r="AJ27" s="165"/>
      <c r="AK27" s="165"/>
      <c r="AL27" s="165"/>
      <c r="AM27" s="165"/>
      <c r="AN27" s="165">
        <f t="shared" si="10"/>
        <v>2002</v>
      </c>
      <c r="AO27" s="165">
        <v>21.730804728247815</v>
      </c>
      <c r="AP27" s="165">
        <v>4.3963046306255489</v>
      </c>
      <c r="AQ27" s="165"/>
      <c r="AR27" s="165"/>
      <c r="AS27" s="165"/>
      <c r="AT27" s="165"/>
      <c r="AU27" s="165">
        <f t="shared" si="7"/>
        <v>1981</v>
      </c>
      <c r="AV27" s="165">
        <v>22.440397712506584</v>
      </c>
      <c r="AW27" s="165">
        <v>0.41556343482766211</v>
      </c>
      <c r="AX27" s="165"/>
      <c r="AY27" s="165"/>
      <c r="AZ27" s="165"/>
      <c r="BA27" s="165"/>
      <c r="BB27" s="165"/>
      <c r="BC27" s="165"/>
      <c r="BD27" s="165"/>
    </row>
    <row r="28" spans="1:56">
      <c r="A28" s="165"/>
      <c r="B28" s="165"/>
      <c r="C28" s="165"/>
      <c r="D28" s="165"/>
      <c r="E28" s="165"/>
      <c r="F28" s="165"/>
      <c r="G28" s="165"/>
      <c r="H28" s="165"/>
      <c r="I28" s="165"/>
      <c r="J28" s="202">
        <f t="shared" si="11"/>
        <v>1996</v>
      </c>
      <c r="K28" s="217">
        <f t="shared" si="1"/>
        <v>18.835559143532667</v>
      </c>
      <c r="L28" s="217">
        <v>19.14113973176411</v>
      </c>
      <c r="M28" s="217">
        <f t="shared" si="2"/>
        <v>12.186457544943625</v>
      </c>
      <c r="N28" s="217">
        <v>11.917182620624921</v>
      </c>
      <c r="O28" s="182"/>
      <c r="P28" s="217"/>
      <c r="Q28" s="202">
        <f t="shared" si="3"/>
        <v>1996</v>
      </c>
      <c r="R28" s="184">
        <v>11.917182620624921</v>
      </c>
      <c r="S28" s="184">
        <v>11.7</v>
      </c>
      <c r="T28" s="165"/>
      <c r="U28" s="165">
        <f t="shared" si="8"/>
        <v>2001</v>
      </c>
      <c r="V28" s="165">
        <v>198962.85047819169</v>
      </c>
      <c r="W28" s="165">
        <v>192546.75140888235</v>
      </c>
      <c r="X28" s="165"/>
      <c r="Y28" s="165"/>
      <c r="Z28" s="165"/>
      <c r="AA28" s="165">
        <f t="shared" si="6"/>
        <v>2011</v>
      </c>
      <c r="AB28" s="165">
        <v>53.625515401406751</v>
      </c>
      <c r="AC28" s="165">
        <v>56.477720121901015</v>
      </c>
      <c r="AD28" s="165">
        <v>47.484265391699658</v>
      </c>
      <c r="AE28" s="165"/>
      <c r="AF28" s="165"/>
      <c r="AG28" s="165"/>
      <c r="AH28" s="165"/>
      <c r="AI28" s="165"/>
      <c r="AJ28" s="165"/>
      <c r="AK28" s="165"/>
      <c r="AL28" s="165"/>
      <c r="AM28" s="165"/>
      <c r="AN28" s="165">
        <f t="shared" si="10"/>
        <v>2002</v>
      </c>
      <c r="AO28" s="165">
        <v>22.658457685395824</v>
      </c>
      <c r="AP28" s="165">
        <v>4.5237743837796316</v>
      </c>
      <c r="AQ28" s="165"/>
      <c r="AR28" s="165"/>
      <c r="AS28" s="165"/>
      <c r="AT28" s="165"/>
      <c r="AU28" s="165">
        <f t="shared" si="7"/>
        <v>1981</v>
      </c>
      <c r="AV28" s="165">
        <v>22.269873010139975</v>
      </c>
      <c r="AW28" s="165">
        <v>0.44154732468529945</v>
      </c>
      <c r="AX28" s="165"/>
      <c r="AY28" s="165"/>
      <c r="AZ28" s="165"/>
      <c r="BA28" s="165"/>
      <c r="BB28" s="165"/>
      <c r="BC28" s="165"/>
      <c r="BD28" s="165"/>
    </row>
    <row r="29" spans="1:56">
      <c r="A29" s="165"/>
      <c r="B29" s="165"/>
      <c r="C29" s="165"/>
      <c r="D29" s="165"/>
      <c r="E29" s="165"/>
      <c r="F29" s="165"/>
      <c r="G29" s="165"/>
      <c r="H29" s="165"/>
      <c r="I29" s="165"/>
      <c r="J29" s="202">
        <f t="shared" si="11"/>
        <v>1997</v>
      </c>
      <c r="K29" s="217">
        <f t="shared" si="1"/>
        <v>18.835559143532667</v>
      </c>
      <c r="L29" s="209">
        <v>20.644708956769762</v>
      </c>
      <c r="M29" s="217">
        <f t="shared" si="2"/>
        <v>12.186457544943625</v>
      </c>
      <c r="N29" s="217">
        <v>13.568207530634032</v>
      </c>
      <c r="O29" s="182"/>
      <c r="P29" s="217"/>
      <c r="Q29" s="202">
        <f t="shared" si="3"/>
        <v>1997</v>
      </c>
      <c r="R29" s="184">
        <v>13.568207530634032</v>
      </c>
      <c r="S29" s="184">
        <v>9.9</v>
      </c>
      <c r="T29" s="165"/>
      <c r="U29" s="165">
        <f t="shared" si="8"/>
        <v>2001</v>
      </c>
      <c r="V29" s="165">
        <v>194794.11698148993</v>
      </c>
      <c r="W29" s="165">
        <v>194974.14245604115</v>
      </c>
      <c r="X29" s="165"/>
      <c r="Y29" s="165"/>
      <c r="Z29" s="165"/>
      <c r="AA29" s="165">
        <f t="shared" si="6"/>
        <v>2011</v>
      </c>
      <c r="AB29" s="165">
        <v>50.841135095804027</v>
      </c>
      <c r="AC29" s="165">
        <v>53.890289103039287</v>
      </c>
      <c r="AD29" s="165">
        <v>44.613081475095029</v>
      </c>
      <c r="AE29" s="165"/>
      <c r="AF29" s="165"/>
      <c r="AG29" s="165"/>
      <c r="AH29" s="165"/>
      <c r="AI29" s="165"/>
      <c r="AJ29" s="165"/>
      <c r="AK29" s="165"/>
      <c r="AL29" s="165"/>
      <c r="AM29" s="165"/>
      <c r="AN29" s="165">
        <f t="shared" si="10"/>
        <v>2002</v>
      </c>
      <c r="AO29" s="165">
        <v>23.706764409663023</v>
      </c>
      <c r="AP29" s="165">
        <v>4.7039294962715248</v>
      </c>
      <c r="AQ29" s="165"/>
      <c r="AR29" s="165"/>
      <c r="AS29" s="165"/>
      <c r="AT29" s="165"/>
      <c r="AU29" s="165">
        <f t="shared" si="7"/>
        <v>1981</v>
      </c>
      <c r="AV29" s="165">
        <v>22.731620376887463</v>
      </c>
      <c r="AW29" s="165">
        <v>0.47392244896448021</v>
      </c>
      <c r="AX29" s="165"/>
      <c r="AY29" s="165"/>
      <c r="AZ29" s="165"/>
      <c r="BA29" s="165"/>
      <c r="BB29" s="165"/>
      <c r="BC29" s="165"/>
      <c r="BD29" s="165"/>
    </row>
    <row r="30" spans="1:56">
      <c r="A30" s="165"/>
      <c r="B30" s="165"/>
      <c r="C30" s="165"/>
      <c r="D30" s="165"/>
      <c r="E30" s="165"/>
      <c r="F30" s="165"/>
      <c r="G30" s="165"/>
      <c r="H30" s="165"/>
      <c r="I30" s="165"/>
      <c r="J30" s="202">
        <f t="shared" si="11"/>
        <v>1998</v>
      </c>
      <c r="K30" s="217">
        <f t="shared" si="1"/>
        <v>18.835559143532667</v>
      </c>
      <c r="L30" s="209">
        <v>22.516978516978519</v>
      </c>
      <c r="M30" s="217">
        <f t="shared" si="2"/>
        <v>12.186457544943625</v>
      </c>
      <c r="N30" s="217">
        <v>14.677754677754677</v>
      </c>
      <c r="O30" s="182"/>
      <c r="P30" s="217"/>
      <c r="Q30" s="202">
        <f>Q29+1</f>
        <v>1998</v>
      </c>
      <c r="R30" s="184">
        <v>14.677754677754677</v>
      </c>
      <c r="S30" s="184">
        <v>7.8</v>
      </c>
      <c r="T30" s="165"/>
      <c r="U30" s="165">
        <f t="shared" si="8"/>
        <v>2002</v>
      </c>
      <c r="V30" s="165">
        <v>197562.18425155967</v>
      </c>
      <c r="W30" s="165">
        <v>208850.22428278279</v>
      </c>
      <c r="X30" s="165"/>
      <c r="Y30" s="165"/>
      <c r="Z30" s="165"/>
      <c r="AA30" s="165">
        <f t="shared" si="6"/>
        <v>2012</v>
      </c>
      <c r="AB30" s="165">
        <v>48.925539655590605</v>
      </c>
      <c r="AC30" s="165">
        <v>52.194712132443797</v>
      </c>
      <c r="AD30" s="165">
        <v>42.495904690990329</v>
      </c>
      <c r="AE30" s="165"/>
      <c r="AF30" s="165"/>
      <c r="AG30" s="165"/>
      <c r="AH30" s="165"/>
      <c r="AI30" s="165"/>
      <c r="AJ30" s="165"/>
      <c r="AK30" s="165"/>
      <c r="AL30" s="165"/>
      <c r="AM30" s="165"/>
      <c r="AN30" s="165">
        <f t="shared" si="10"/>
        <v>2003</v>
      </c>
      <c r="AO30" s="165">
        <v>24.527189551957452</v>
      </c>
      <c r="AP30" s="165">
        <v>4.7274860747654941</v>
      </c>
      <c r="AQ30" s="165">
        <v>-6.740426302285023</v>
      </c>
      <c r="AR30" s="165"/>
      <c r="AS30" s="165">
        <v>-1.4052515654057276</v>
      </c>
      <c r="AT30" s="165"/>
      <c r="AU30" s="165">
        <f t="shared" si="7"/>
        <v>1982</v>
      </c>
      <c r="AV30" s="165">
        <v>22.396907340232378</v>
      </c>
      <c r="AW30" s="165">
        <v>0.47945391189033187</v>
      </c>
      <c r="AX30" s="165"/>
      <c r="AY30" s="165"/>
      <c r="AZ30" s="165"/>
      <c r="BA30" s="165"/>
      <c r="BB30" s="165"/>
      <c r="BC30" s="165"/>
      <c r="BD30" s="165"/>
    </row>
    <row r="31" spans="1:56">
      <c r="A31" s="165"/>
      <c r="B31" s="165"/>
      <c r="C31" s="165"/>
      <c r="D31" s="165"/>
      <c r="E31" s="165"/>
      <c r="F31" s="165"/>
      <c r="G31" s="165"/>
      <c r="H31" s="165"/>
      <c r="I31" s="165"/>
      <c r="J31" s="202">
        <f t="shared" si="11"/>
        <v>1999</v>
      </c>
      <c r="K31" s="217">
        <f t="shared" si="1"/>
        <v>18.835559143532667</v>
      </c>
      <c r="L31" s="209">
        <v>24.032075869859355</v>
      </c>
      <c r="M31" s="217">
        <f t="shared" si="2"/>
        <v>12.186457544943625</v>
      </c>
      <c r="N31" s="182">
        <v>16.529500117925991</v>
      </c>
      <c r="O31" s="182"/>
      <c r="P31" s="217"/>
      <c r="Q31" s="202">
        <f t="shared" ref="Q31:Q56" si="12">Q30+1</f>
        <v>1999</v>
      </c>
      <c r="R31" s="184">
        <v>16.529500117925991</v>
      </c>
      <c r="S31" s="165">
        <v>5.9</v>
      </c>
      <c r="T31" s="165"/>
      <c r="U31" s="165">
        <f t="shared" si="8"/>
        <v>2002</v>
      </c>
      <c r="V31" s="165">
        <v>204899.72261516537</v>
      </c>
      <c r="W31" s="165">
        <v>216495.35311605269</v>
      </c>
      <c r="X31" s="165"/>
      <c r="Y31" s="165"/>
      <c r="Z31" s="165"/>
      <c r="AA31" s="165">
        <f t="shared" si="6"/>
        <v>2012</v>
      </c>
      <c r="AB31" s="165">
        <v>48.168809119573133</v>
      </c>
      <c r="AC31" s="165">
        <v>50.709167284408203</v>
      </c>
      <c r="AD31" s="165">
        <v>42.651095348199235</v>
      </c>
      <c r="AE31" s="165"/>
      <c r="AF31" s="165"/>
      <c r="AG31" s="165"/>
      <c r="AH31" s="165"/>
      <c r="AI31" s="165"/>
      <c r="AJ31" s="165"/>
      <c r="AK31" s="165"/>
      <c r="AL31" s="165"/>
      <c r="AM31" s="165"/>
      <c r="AN31" s="165">
        <f t="shared" si="10"/>
        <v>2003</v>
      </c>
      <c r="AO31" s="165">
        <v>25.790480184903412</v>
      </c>
      <c r="AP31" s="165">
        <v>4.8434493592431123</v>
      </c>
      <c r="AQ31" s="165">
        <v>-9.503591284983818</v>
      </c>
      <c r="AR31" s="165"/>
      <c r="AS31" s="165">
        <v>-2.0833685531267649</v>
      </c>
      <c r="AT31" s="165"/>
      <c r="AU31" s="165">
        <f t="shared" si="7"/>
        <v>1982</v>
      </c>
      <c r="AV31" s="165">
        <v>21.855475027485365</v>
      </c>
      <c r="AW31" s="165">
        <v>0.4741600099524822</v>
      </c>
      <c r="AX31" s="165"/>
      <c r="AY31" s="165"/>
      <c r="AZ31" s="165"/>
      <c r="BA31" s="165"/>
      <c r="BB31" s="165"/>
      <c r="BC31" s="165"/>
      <c r="BD31" s="165"/>
    </row>
    <row r="32" spans="1:56">
      <c r="A32" s="2"/>
      <c r="B32" s="165"/>
      <c r="C32" s="165"/>
      <c r="D32" s="165"/>
      <c r="E32" s="165"/>
      <c r="F32" s="165"/>
      <c r="G32" s="165"/>
      <c r="H32" s="165"/>
      <c r="I32" s="165"/>
      <c r="J32" s="202">
        <f t="shared" si="11"/>
        <v>2000</v>
      </c>
      <c r="K32" s="217">
        <f t="shared" si="1"/>
        <v>18.835559143532667</v>
      </c>
      <c r="L32" s="209">
        <v>24.598333829217495</v>
      </c>
      <c r="M32" s="217">
        <f t="shared" si="2"/>
        <v>12.186457544943625</v>
      </c>
      <c r="N32" s="182">
        <v>16.908233093892122</v>
      </c>
      <c r="O32" s="182"/>
      <c r="P32" s="217"/>
      <c r="Q32" s="202">
        <f t="shared" si="12"/>
        <v>2000</v>
      </c>
      <c r="R32" s="184">
        <v>16.908233093892122</v>
      </c>
      <c r="S32" s="165">
        <v>4.5</v>
      </c>
      <c r="T32" s="165"/>
      <c r="U32" s="165">
        <f t="shared" si="8"/>
        <v>2002</v>
      </c>
      <c r="V32" s="165">
        <v>212143.33086729742</v>
      </c>
      <c r="W32" s="165">
        <v>219043.1957902454</v>
      </c>
      <c r="X32" s="165"/>
      <c r="Y32" s="165"/>
      <c r="Z32" s="165"/>
      <c r="AA32" s="165">
        <f t="shared" si="6"/>
        <v>2012</v>
      </c>
      <c r="AB32" s="165">
        <v>48.878001455251031</v>
      </c>
      <c r="AC32" s="165">
        <v>50.206078576723499</v>
      </c>
      <c r="AD32" s="165">
        <v>44.341262687620009</v>
      </c>
      <c r="AE32" s="165"/>
      <c r="AF32" s="165"/>
      <c r="AG32" s="165"/>
      <c r="AH32" s="165"/>
      <c r="AI32" s="165"/>
      <c r="AJ32" s="165"/>
      <c r="AK32" s="165"/>
      <c r="AL32" s="165"/>
      <c r="AM32" s="165"/>
      <c r="AN32" s="165">
        <f t="shared" si="10"/>
        <v>2003</v>
      </c>
      <c r="AO32" s="165">
        <v>26.748890420824008</v>
      </c>
      <c r="AP32" s="165">
        <v>4.8737752112697725</v>
      </c>
      <c r="AQ32" s="165">
        <v>-11.484689168957839</v>
      </c>
      <c r="AR32" s="165"/>
      <c r="AS32" s="165">
        <v>-2.6112228828302597</v>
      </c>
      <c r="AT32" s="165"/>
      <c r="AU32" s="165">
        <f t="shared" si="7"/>
        <v>1982</v>
      </c>
      <c r="AV32" s="165">
        <v>20.383374772026745</v>
      </c>
      <c r="AW32" s="165">
        <v>0.44994201552206292</v>
      </c>
      <c r="AX32" s="165"/>
      <c r="AY32" s="165"/>
      <c r="AZ32" s="165"/>
      <c r="BA32" s="165"/>
      <c r="BB32" s="165"/>
      <c r="BC32" s="165"/>
      <c r="BD32" s="165"/>
    </row>
    <row r="33" spans="1:56">
      <c r="A33" s="2"/>
      <c r="B33" s="165"/>
      <c r="C33" s="165"/>
      <c r="D33" s="165"/>
      <c r="E33" s="165"/>
      <c r="F33" s="165"/>
      <c r="G33" s="165"/>
      <c r="H33" s="165"/>
      <c r="I33" s="165"/>
      <c r="J33" s="202">
        <f t="shared" si="11"/>
        <v>2001</v>
      </c>
      <c r="K33" s="217">
        <f t="shared" si="1"/>
        <v>18.835559143532667</v>
      </c>
      <c r="L33" s="209">
        <v>23.733284378140215</v>
      </c>
      <c r="M33" s="217">
        <f t="shared" si="2"/>
        <v>12.186457544943625</v>
      </c>
      <c r="N33" s="182">
        <v>17.553335394604623</v>
      </c>
      <c r="O33" s="182"/>
      <c r="P33" s="217"/>
      <c r="Q33" s="202">
        <f t="shared" si="12"/>
        <v>2001</v>
      </c>
      <c r="R33" s="184">
        <v>17.553335394604623</v>
      </c>
      <c r="S33" s="165">
        <v>4.2</v>
      </c>
      <c r="T33" s="165"/>
      <c r="U33" s="165">
        <f t="shared" si="8"/>
        <v>2002</v>
      </c>
      <c r="V33" s="165">
        <v>220516.55249134605</v>
      </c>
      <c r="W33" s="165">
        <v>227369.71116043237</v>
      </c>
      <c r="X33" s="165"/>
      <c r="Y33" s="165"/>
      <c r="Z33" s="165"/>
      <c r="AA33" s="165">
        <f t="shared" si="6"/>
        <v>2012</v>
      </c>
      <c r="AB33" s="165">
        <v>49.231142372059189</v>
      </c>
      <c r="AC33" s="165">
        <v>49.581994893336635</v>
      </c>
      <c r="AD33" s="165">
        <v>45.622526159031231</v>
      </c>
      <c r="AE33" s="165"/>
      <c r="AF33" s="165"/>
      <c r="AG33" s="165"/>
      <c r="AH33" s="165"/>
      <c r="AI33" s="165"/>
      <c r="AJ33" s="165"/>
      <c r="AK33" s="165"/>
      <c r="AL33" s="165"/>
      <c r="AM33" s="165"/>
      <c r="AN33" s="165">
        <f t="shared" si="10"/>
        <v>2003</v>
      </c>
      <c r="AO33" s="165">
        <v>28.226684610858776</v>
      </c>
      <c r="AP33" s="165">
        <v>4.9982132688881045</v>
      </c>
      <c r="AQ33" s="165">
        <v>-9.7435805317815891</v>
      </c>
      <c r="AR33" s="165"/>
      <c r="AS33" s="165">
        <v>-2.3377462845343713</v>
      </c>
      <c r="AT33" s="165"/>
      <c r="AU33" s="165">
        <f t="shared" si="7"/>
        <v>1982</v>
      </c>
      <c r="AV33" s="165">
        <v>20.74899323857947</v>
      </c>
      <c r="AW33" s="165">
        <v>0.46122557090086591</v>
      </c>
      <c r="AX33" s="165"/>
      <c r="AY33" s="165"/>
      <c r="AZ33" s="165"/>
      <c r="BA33" s="165"/>
      <c r="BB33" s="165"/>
      <c r="BC33" s="165"/>
      <c r="BD33" s="165"/>
    </row>
    <row r="34" spans="1:56">
      <c r="A34" s="4"/>
      <c r="B34" s="165"/>
      <c r="C34" s="165"/>
      <c r="D34" s="165"/>
      <c r="E34" s="165"/>
      <c r="F34" s="165"/>
      <c r="G34" s="165"/>
      <c r="H34" s="165"/>
      <c r="I34" s="165"/>
      <c r="J34" s="202">
        <f t="shared" si="11"/>
        <v>2002</v>
      </c>
      <c r="K34" s="217">
        <f t="shared" si="1"/>
        <v>18.835559143532667</v>
      </c>
      <c r="L34" s="209">
        <v>23.140964827506718</v>
      </c>
      <c r="M34" s="217">
        <f t="shared" si="2"/>
        <v>12.186457544943625</v>
      </c>
      <c r="N34" s="182">
        <v>17.849574862351158</v>
      </c>
      <c r="O34" s="182"/>
      <c r="P34" s="217"/>
      <c r="Q34" s="202">
        <f t="shared" si="12"/>
        <v>2002</v>
      </c>
      <c r="R34" s="184">
        <v>17.849574862351158</v>
      </c>
      <c r="S34" s="165">
        <v>4.7</v>
      </c>
      <c r="T34" s="165"/>
      <c r="U34" s="165">
        <f t="shared" si="8"/>
        <v>2003</v>
      </c>
      <c r="V34" s="165">
        <v>226520.80944281188</v>
      </c>
      <c r="W34" s="165">
        <v>239227.43929995186</v>
      </c>
      <c r="X34" s="165"/>
      <c r="Y34" s="165"/>
      <c r="Z34" s="165"/>
      <c r="AA34" s="165">
        <f t="shared" si="6"/>
        <v>2013</v>
      </c>
      <c r="AB34" s="165">
        <v>47.863610639501985</v>
      </c>
      <c r="AC34" s="165">
        <v>47.287290997446675</v>
      </c>
      <c r="AD34" s="165">
        <v>45.076615589606931</v>
      </c>
      <c r="AE34" s="165"/>
      <c r="AF34" s="165"/>
      <c r="AG34" s="165"/>
      <c r="AH34" s="165"/>
      <c r="AI34" s="165"/>
      <c r="AJ34" s="165"/>
      <c r="AK34" s="165"/>
      <c r="AL34" s="165"/>
      <c r="AM34" s="165"/>
      <c r="AN34" s="165">
        <f t="shared" si="10"/>
        <v>2004</v>
      </c>
      <c r="AO34" s="165">
        <v>29.042035667975437</v>
      </c>
      <c r="AP34" s="165">
        <v>5.0478020284920238</v>
      </c>
      <c r="AQ34" s="165">
        <v>-9.3525042293459322</v>
      </c>
      <c r="AR34" s="165"/>
      <c r="AS34" s="165">
        <v>-2.3087339720152236</v>
      </c>
      <c r="AT34" s="165"/>
      <c r="AU34" s="165">
        <f t="shared" si="7"/>
        <v>1983</v>
      </c>
      <c r="AV34" s="165">
        <v>21.336762266715329</v>
      </c>
      <c r="AW34" s="165">
        <v>0.4828281761112867</v>
      </c>
      <c r="AX34" s="165"/>
      <c r="AY34" s="165"/>
      <c r="AZ34" s="165"/>
      <c r="BA34" s="165"/>
      <c r="BB34" s="165"/>
      <c r="BC34" s="165"/>
      <c r="BD34" s="165"/>
    </row>
    <row r="35" spans="1:56">
      <c r="A35" s="188" t="s">
        <v>663</v>
      </c>
      <c r="B35" s="165"/>
      <c r="C35" s="165"/>
      <c r="D35" s="165"/>
      <c r="E35" s="188" t="s">
        <v>664</v>
      </c>
      <c r="F35" s="165"/>
      <c r="G35" s="165"/>
      <c r="H35" s="165"/>
      <c r="I35" s="165"/>
      <c r="J35" s="202">
        <f t="shared" si="11"/>
        <v>2003</v>
      </c>
      <c r="K35" s="217">
        <f t="shared" si="1"/>
        <v>18.835559143532667</v>
      </c>
      <c r="L35" s="209">
        <v>24.191279887482416</v>
      </c>
      <c r="M35" s="217">
        <f t="shared" si="2"/>
        <v>12.186457544943625</v>
      </c>
      <c r="N35" s="182">
        <v>19.086764634560357</v>
      </c>
      <c r="O35" s="182"/>
      <c r="P35" s="217"/>
      <c r="Q35" s="202">
        <f t="shared" si="12"/>
        <v>2003</v>
      </c>
      <c r="R35" s="184">
        <v>19.086764634560357</v>
      </c>
      <c r="S35" s="165">
        <v>4.8</v>
      </c>
      <c r="T35" s="165"/>
      <c r="U35" s="165">
        <f t="shared" si="8"/>
        <v>2003</v>
      </c>
      <c r="V35" s="165">
        <v>235693.81310103941</v>
      </c>
      <c r="W35" s="165">
        <v>248931.75496642356</v>
      </c>
      <c r="X35" s="165"/>
      <c r="Y35" s="165"/>
      <c r="Z35" s="165"/>
      <c r="AA35" s="165">
        <f t="shared" si="6"/>
        <v>2013</v>
      </c>
      <c r="AB35" s="165">
        <v>48.056027164685915</v>
      </c>
      <c r="AC35" s="165">
        <v>46.572275759822091</v>
      </c>
      <c r="AD35" s="165">
        <v>46.119136262099772</v>
      </c>
      <c r="AE35" s="165"/>
      <c r="AF35" s="165"/>
      <c r="AG35" s="165"/>
      <c r="AH35" s="165"/>
      <c r="AI35" s="165"/>
      <c r="AJ35" s="165"/>
      <c r="AK35" s="165"/>
      <c r="AL35" s="165"/>
      <c r="AM35" s="165"/>
      <c r="AN35" s="165">
        <f t="shared" si="10"/>
        <v>2004</v>
      </c>
      <c r="AO35" s="165">
        <v>30.145802326203881</v>
      </c>
      <c r="AP35" s="165">
        <v>5.1043332509633315</v>
      </c>
      <c r="AQ35" s="165">
        <v>-8.4321760064125311</v>
      </c>
      <c r="AR35" s="165"/>
      <c r="AS35" s="165">
        <v>-2.1606550440871071</v>
      </c>
      <c r="AT35" s="165"/>
      <c r="AU35" s="165">
        <f t="shared" si="7"/>
        <v>1983</v>
      </c>
      <c r="AV35" s="165">
        <v>22.423059109722807</v>
      </c>
      <c r="AW35" s="165">
        <v>0.52441092197794503</v>
      </c>
      <c r="AX35" s="165"/>
      <c r="AY35" s="165"/>
      <c r="AZ35" s="165"/>
      <c r="BA35" s="165"/>
      <c r="BB35" s="165"/>
      <c r="BC35" s="165"/>
      <c r="BD35" s="165"/>
    </row>
    <row r="36" spans="1:56">
      <c r="A36" s="181" t="s">
        <v>665</v>
      </c>
      <c r="B36" s="165"/>
      <c r="C36" s="165"/>
      <c r="D36" s="165"/>
      <c r="E36" s="181" t="s">
        <v>666</v>
      </c>
      <c r="F36" s="165"/>
      <c r="G36" s="165"/>
      <c r="H36" s="165"/>
      <c r="I36" s="165"/>
      <c r="J36" s="202">
        <f t="shared" si="11"/>
        <v>2004</v>
      </c>
      <c r="K36" s="217">
        <f t="shared" si="1"/>
        <v>18.835559143532667</v>
      </c>
      <c r="L36" s="209">
        <v>26.095163311840295</v>
      </c>
      <c r="M36" s="217">
        <f t="shared" si="2"/>
        <v>12.186457544943625</v>
      </c>
      <c r="N36" s="182">
        <v>21.376259003669418</v>
      </c>
      <c r="O36" s="182"/>
      <c r="P36" s="217"/>
      <c r="Q36" s="202">
        <f t="shared" si="12"/>
        <v>2004</v>
      </c>
      <c r="R36" s="184">
        <v>21.376259003669418</v>
      </c>
      <c r="S36" s="165">
        <v>4.7</v>
      </c>
      <c r="T36" s="165"/>
      <c r="U36" s="165">
        <f t="shared" si="8"/>
        <v>2003</v>
      </c>
      <c r="V36" s="165">
        <v>241219.02512521093</v>
      </c>
      <c r="W36" s="165">
        <v>252019.08589910073</v>
      </c>
      <c r="X36" s="165"/>
      <c r="Y36" s="165"/>
      <c r="Z36" s="165"/>
      <c r="AA36" s="165">
        <f t="shared" si="6"/>
        <v>2013</v>
      </c>
      <c r="AB36" s="165">
        <v>50.802085859810823</v>
      </c>
      <c r="AC36" s="165">
        <v>47.477390659747968</v>
      </c>
      <c r="AD36" s="165">
        <v>50.112474036916566</v>
      </c>
      <c r="AE36" s="165"/>
      <c r="AF36" s="165"/>
      <c r="AG36" s="165"/>
      <c r="AH36" s="165"/>
      <c r="AI36" s="165"/>
      <c r="AJ36" s="165"/>
      <c r="AK36" s="165"/>
      <c r="AL36" s="165"/>
      <c r="AM36" s="165"/>
      <c r="AN36" s="165">
        <f t="shared" si="10"/>
        <v>2004</v>
      </c>
      <c r="AO36" s="165">
        <v>31.288291441167221</v>
      </c>
      <c r="AP36" s="165">
        <v>5.2102767207891763</v>
      </c>
      <c r="AQ36" s="165">
        <v>-7.9707590352784798</v>
      </c>
      <c r="AR36" s="165"/>
      <c r="AS36" s="165">
        <v>-2.1198271694764346</v>
      </c>
      <c r="AT36" s="165"/>
      <c r="AU36" s="165">
        <f t="shared" si="7"/>
        <v>1983</v>
      </c>
      <c r="AV36" s="165">
        <v>24.061830401957828</v>
      </c>
      <c r="AW36" s="165">
        <v>0.57318327187253926</v>
      </c>
      <c r="AX36" s="165"/>
      <c r="AY36" s="165"/>
      <c r="AZ36" s="165"/>
      <c r="BA36" s="165"/>
      <c r="BB36" s="165"/>
      <c r="BC36" s="165"/>
      <c r="BD36" s="165"/>
    </row>
    <row r="37" spans="1:56">
      <c r="A37" s="4"/>
      <c r="B37" s="165"/>
      <c r="C37" s="165"/>
      <c r="D37" s="165"/>
      <c r="E37" s="165"/>
      <c r="F37" s="165"/>
      <c r="G37" s="165"/>
      <c r="H37" s="165"/>
      <c r="I37" s="165"/>
      <c r="J37" s="202">
        <f t="shared" si="11"/>
        <v>2005</v>
      </c>
      <c r="K37" s="217">
        <f t="shared" si="1"/>
        <v>18.835559143532667</v>
      </c>
      <c r="L37" s="209">
        <v>28.301022108654593</v>
      </c>
      <c r="M37" s="217">
        <f t="shared" si="2"/>
        <v>12.186457544943625</v>
      </c>
      <c r="N37" s="182">
        <v>23.274497278080212</v>
      </c>
      <c r="O37" s="182"/>
      <c r="P37" s="217"/>
      <c r="Q37" s="202">
        <f t="shared" si="12"/>
        <v>2005</v>
      </c>
      <c r="R37" s="184">
        <v>23.274497278080212</v>
      </c>
      <c r="S37" s="165">
        <v>4.5999999999999996</v>
      </c>
      <c r="T37" s="165"/>
      <c r="U37" s="165">
        <f t="shared" si="8"/>
        <v>2003</v>
      </c>
      <c r="V37" s="165">
        <v>250451.06886013065</v>
      </c>
      <c r="W37" s="165">
        <v>263513.80903195782</v>
      </c>
      <c r="X37" s="165"/>
      <c r="Y37" s="165"/>
      <c r="Z37" s="165"/>
      <c r="AA37" s="165">
        <f t="shared" si="6"/>
        <v>2013</v>
      </c>
      <c r="AB37" s="165">
        <v>52.151265259924017</v>
      </c>
      <c r="AC37" s="165">
        <v>48.203525245037483</v>
      </c>
      <c r="AD37" s="165">
        <v>51.965748324646313</v>
      </c>
      <c r="AE37" s="165"/>
      <c r="AF37" s="165"/>
      <c r="AG37" s="165"/>
      <c r="AH37" s="165"/>
      <c r="AI37" s="165"/>
      <c r="AJ37" s="165"/>
      <c r="AK37" s="165"/>
      <c r="AL37" s="165"/>
      <c r="AM37" s="165"/>
      <c r="AN37" s="165">
        <f t="shared" si="10"/>
        <v>2004</v>
      </c>
      <c r="AO37" s="165">
        <v>31.733445850187941</v>
      </c>
      <c r="AP37" s="165">
        <v>5.2445443186758816</v>
      </c>
      <c r="AQ37" s="165">
        <v>-6.7382500320232683</v>
      </c>
      <c r="AR37" s="165"/>
      <c r="AS37" s="165">
        <v>-1.8175370863880191</v>
      </c>
      <c r="AT37" s="165"/>
      <c r="AU37" s="165">
        <f t="shared" si="7"/>
        <v>1983</v>
      </c>
      <c r="AV37" s="165">
        <v>24.160424145747324</v>
      </c>
      <c r="AW37" s="165">
        <v>0.59418804419308013</v>
      </c>
      <c r="AX37" s="165"/>
      <c r="AY37" s="165"/>
      <c r="AZ37" s="165"/>
      <c r="BA37" s="165"/>
      <c r="BB37" s="165"/>
      <c r="BC37" s="165"/>
      <c r="BD37" s="165"/>
    </row>
    <row r="38" spans="1:56">
      <c r="A38" s="165"/>
      <c r="B38" s="165"/>
      <c r="C38" s="165"/>
      <c r="D38" s="165"/>
      <c r="E38" s="165"/>
      <c r="F38" s="165"/>
      <c r="G38" s="165"/>
      <c r="H38" s="165"/>
      <c r="I38" s="165"/>
      <c r="J38" s="202">
        <f t="shared" si="11"/>
        <v>2006</v>
      </c>
      <c r="K38" s="217">
        <f t="shared" si="1"/>
        <v>18.835559143532667</v>
      </c>
      <c r="L38" s="209">
        <v>29.011501241323401</v>
      </c>
      <c r="M38" s="217">
        <f t="shared" si="2"/>
        <v>12.186457544943625</v>
      </c>
      <c r="N38" s="182">
        <v>24.148806809545523</v>
      </c>
      <c r="O38" s="182"/>
      <c r="P38" s="217"/>
      <c r="Q38" s="202">
        <f t="shared" si="12"/>
        <v>2006</v>
      </c>
      <c r="R38" s="184">
        <v>24.148806809545523</v>
      </c>
      <c r="S38" s="165">
        <v>4.8</v>
      </c>
      <c r="T38" s="165"/>
      <c r="U38" s="165">
        <f t="shared" si="8"/>
        <v>2004</v>
      </c>
      <c r="V38" s="165">
        <v>255579.1330480146</v>
      </c>
      <c r="W38" s="165">
        <v>269773.4642765958</v>
      </c>
      <c r="X38" s="165"/>
      <c r="Y38" s="165"/>
      <c r="Z38" s="165"/>
      <c r="AA38" s="165">
        <f t="shared" si="6"/>
        <v>2014</v>
      </c>
      <c r="AB38" s="165">
        <v>52.957312636429798</v>
      </c>
      <c r="AC38" s="165">
        <v>48.44988056996953</v>
      </c>
      <c r="AD38" s="165">
        <v>53.294196026178625</v>
      </c>
      <c r="AE38" s="165"/>
      <c r="AF38" s="165"/>
      <c r="AG38" s="165"/>
      <c r="AH38" s="165"/>
      <c r="AI38" s="165"/>
      <c r="AJ38" s="165"/>
      <c r="AK38" s="165"/>
      <c r="AL38" s="165"/>
      <c r="AM38" s="165"/>
      <c r="AN38" s="165">
        <f t="shared" si="10"/>
        <v>2005</v>
      </c>
      <c r="AO38" s="165">
        <v>31.896406542036406</v>
      </c>
      <c r="AP38" s="165">
        <v>5.1816417142561386</v>
      </c>
      <c r="AQ38" s="165">
        <v>-5.3045164414204669</v>
      </c>
      <c r="AR38" s="165"/>
      <c r="AS38" s="165">
        <v>-1.4381576098579394</v>
      </c>
      <c r="AT38" s="165"/>
      <c r="AU38" s="165">
        <f t="shared" si="7"/>
        <v>1984</v>
      </c>
      <c r="AV38" s="165">
        <v>24.30190912500974</v>
      </c>
      <c r="AW38" s="165">
        <v>0.60958644098666726</v>
      </c>
      <c r="AX38" s="165"/>
      <c r="AY38" s="165"/>
      <c r="AZ38" s="165"/>
      <c r="BA38" s="165"/>
      <c r="BB38" s="165"/>
      <c r="BC38" s="165"/>
      <c r="BD38" s="165"/>
    </row>
    <row r="39" spans="1:56">
      <c r="A39" s="165"/>
      <c r="B39" s="165"/>
      <c r="C39" s="165"/>
      <c r="D39" s="165"/>
      <c r="E39" s="165"/>
      <c r="F39" s="165"/>
      <c r="G39" s="165"/>
      <c r="H39" s="165"/>
      <c r="I39" s="165"/>
      <c r="J39" s="202">
        <f t="shared" si="11"/>
        <v>2007</v>
      </c>
      <c r="K39" s="217">
        <f t="shared" si="1"/>
        <v>18.835559143532667</v>
      </c>
      <c r="L39" s="209">
        <v>27.11524522831602</v>
      </c>
      <c r="M39" s="217">
        <f t="shared" si="2"/>
        <v>12.186457544943625</v>
      </c>
      <c r="N39" s="182">
        <v>22.1816863976806</v>
      </c>
      <c r="O39" s="182"/>
      <c r="P39" s="217"/>
      <c r="Q39" s="202">
        <f t="shared" si="12"/>
        <v>2007</v>
      </c>
      <c r="R39" s="184">
        <v>22.1816863976806</v>
      </c>
      <c r="S39" s="165">
        <v>5</v>
      </c>
      <c r="T39" s="165"/>
      <c r="U39" s="165">
        <f t="shared" si="8"/>
        <v>2004</v>
      </c>
      <c r="V39" s="165">
        <v>262377.32639600016</v>
      </c>
      <c r="W39" s="165">
        <v>279014.92998610536</v>
      </c>
      <c r="X39" s="165"/>
      <c r="Y39" s="165"/>
      <c r="Z39" s="165"/>
      <c r="AA39" s="165">
        <f t="shared" si="6"/>
        <v>2014</v>
      </c>
      <c r="AB39" s="165">
        <v>56.276336001293565</v>
      </c>
      <c r="AC39" s="165">
        <v>49.898031463635618</v>
      </c>
      <c r="AD39" s="165">
        <v>57.93870752831446</v>
      </c>
      <c r="AE39" s="165"/>
      <c r="AF39" s="165"/>
      <c r="AG39" s="165"/>
      <c r="AH39" s="165"/>
      <c r="AI39" s="165"/>
      <c r="AJ39" s="165"/>
      <c r="AK39" s="165"/>
      <c r="AL39" s="165"/>
      <c r="AM39" s="165"/>
      <c r="AN39" s="165">
        <f t="shared" si="10"/>
        <v>2005</v>
      </c>
      <c r="AO39" s="165">
        <v>32.366277094518928</v>
      </c>
      <c r="AP39" s="165">
        <v>5.1937841612741051</v>
      </c>
      <c r="AQ39" s="165">
        <v>-4.2343900718045804</v>
      </c>
      <c r="AR39" s="165"/>
      <c r="AS39" s="165">
        <v>-1.1649372603176091</v>
      </c>
      <c r="AT39" s="165"/>
      <c r="AU39" s="165">
        <f t="shared" si="7"/>
        <v>1984</v>
      </c>
      <c r="AV39" s="165">
        <v>24.312205777550094</v>
      </c>
      <c r="AW39" s="165">
        <v>0.61436802983375738</v>
      </c>
      <c r="AX39" s="165"/>
      <c r="AY39" s="165"/>
      <c r="AZ39" s="165"/>
      <c r="BA39" s="165"/>
      <c r="BB39" s="165"/>
      <c r="BC39" s="165"/>
      <c r="BD39" s="165"/>
    </row>
    <row r="40" spans="1:56">
      <c r="A40" s="165"/>
      <c r="B40" s="165"/>
      <c r="C40" s="165"/>
      <c r="D40" s="165"/>
      <c r="E40" s="165"/>
      <c r="F40" s="165"/>
      <c r="G40" s="165"/>
      <c r="H40" s="165"/>
      <c r="I40" s="165"/>
      <c r="J40" s="202">
        <f t="shared" si="11"/>
        <v>2008</v>
      </c>
      <c r="K40" s="217">
        <f t="shared" si="1"/>
        <v>18.835559143532667</v>
      </c>
      <c r="L40" s="209">
        <v>23.075599403464494</v>
      </c>
      <c r="M40" s="217">
        <f t="shared" si="2"/>
        <v>12.186457544943625</v>
      </c>
      <c r="N40" s="182">
        <v>18.600308464940792</v>
      </c>
      <c r="O40" s="182"/>
      <c r="P40" s="217"/>
      <c r="Q40" s="202">
        <f t="shared" si="12"/>
        <v>2008</v>
      </c>
      <c r="R40" s="184">
        <v>18.600308464940792</v>
      </c>
      <c r="S40" s="165">
        <v>6.8</v>
      </c>
      <c r="T40" s="165"/>
      <c r="U40" s="165">
        <f t="shared" si="8"/>
        <v>2004</v>
      </c>
      <c r="V40" s="165">
        <v>270051.76427578344</v>
      </c>
      <c r="W40" s="165">
        <v>282501.39136685955</v>
      </c>
      <c r="X40" s="165"/>
      <c r="Y40" s="165"/>
      <c r="Z40" s="165"/>
      <c r="AA40" s="165">
        <f t="shared" si="6"/>
        <v>2014</v>
      </c>
      <c r="AB40" s="165">
        <v>60.878001455251038</v>
      </c>
      <c r="AC40" s="165">
        <v>52.345935260686929</v>
      </c>
      <c r="AD40" s="165">
        <v>64.213191205862756</v>
      </c>
      <c r="AE40" s="165"/>
      <c r="AF40" s="165"/>
      <c r="AG40" s="165"/>
      <c r="AH40" s="165"/>
      <c r="AI40" s="165"/>
      <c r="AJ40" s="165"/>
      <c r="AK40" s="165"/>
      <c r="AL40" s="165"/>
      <c r="AM40" s="165"/>
      <c r="AN40" s="165">
        <f t="shared" si="10"/>
        <v>2005</v>
      </c>
      <c r="AO40" s="165">
        <v>33.299791633901343</v>
      </c>
      <c r="AP40" s="165">
        <v>5.3150280452631185</v>
      </c>
      <c r="AQ40" s="165">
        <v>-3.3161618626206439</v>
      </c>
      <c r="AR40" s="165"/>
      <c r="AS40" s="165">
        <v>-0.93863374192123983</v>
      </c>
      <c r="AT40" s="165"/>
      <c r="AU40" s="165">
        <f t="shared" si="7"/>
        <v>1984</v>
      </c>
      <c r="AV40" s="165">
        <v>23.929729467722172</v>
      </c>
      <c r="AW40" s="165">
        <v>0.61234986363122257</v>
      </c>
      <c r="AX40" s="165"/>
      <c r="AY40" s="165"/>
      <c r="AZ40" s="165"/>
      <c r="BA40" s="165"/>
      <c r="BB40" s="165"/>
      <c r="BC40" s="165"/>
      <c r="BD40" s="165"/>
    </row>
    <row r="41" spans="1:56">
      <c r="A41" s="165"/>
      <c r="B41" s="165"/>
      <c r="C41" s="165"/>
      <c r="D41" s="165"/>
      <c r="E41" s="165"/>
      <c r="F41" s="165"/>
      <c r="G41" s="165"/>
      <c r="H41" s="165"/>
      <c r="I41" s="165"/>
      <c r="J41" s="202">
        <f t="shared" si="11"/>
        <v>2009</v>
      </c>
      <c r="K41" s="217">
        <f t="shared" si="1"/>
        <v>18.835559143532667</v>
      </c>
      <c r="L41" s="209">
        <v>15.902433236181873</v>
      </c>
      <c r="M41" s="217">
        <f t="shared" si="2"/>
        <v>12.186457544943625</v>
      </c>
      <c r="N41" s="182">
        <v>12.660837579074613</v>
      </c>
      <c r="O41" s="182"/>
      <c r="P41" s="217"/>
      <c r="Q41" s="202">
        <f t="shared" si="12"/>
        <v>2009</v>
      </c>
      <c r="R41" s="184">
        <v>12.660837579074613</v>
      </c>
      <c r="S41" s="165">
        <v>12.6</v>
      </c>
      <c r="T41" s="165"/>
      <c r="U41" s="165">
        <f t="shared" si="8"/>
        <v>2004</v>
      </c>
      <c r="V41" s="165">
        <v>272359.5080815726</v>
      </c>
      <c r="W41" s="165">
        <v>297023.30915301957</v>
      </c>
      <c r="X41" s="165"/>
      <c r="Y41" s="165"/>
      <c r="Z41" s="165"/>
      <c r="AA41" s="165">
        <f t="shared" si="6"/>
        <v>2014</v>
      </c>
      <c r="AB41" s="165">
        <v>62.369957150941879</v>
      </c>
      <c r="AC41" s="165">
        <v>54.334733547483722</v>
      </c>
      <c r="AD41" s="165">
        <v>65.315671905004493</v>
      </c>
      <c r="AE41" s="165"/>
      <c r="AF41" s="165"/>
      <c r="AG41" s="165"/>
      <c r="AH41" s="165"/>
      <c r="AI41" s="165"/>
      <c r="AJ41" s="165"/>
      <c r="AK41" s="165"/>
      <c r="AL41" s="165"/>
      <c r="AM41" s="165"/>
      <c r="AN41" s="165">
        <f t="shared" si="10"/>
        <v>2005</v>
      </c>
      <c r="AO41" s="165">
        <v>34.244292475431088</v>
      </c>
      <c r="AP41" s="165">
        <v>5.5075034602175155</v>
      </c>
      <c r="AQ41" s="165">
        <v>-4.0641249847799124</v>
      </c>
      <c r="AR41" s="165"/>
      <c r="AS41" s="165">
        <v>-1.1829712194018371</v>
      </c>
      <c r="AT41" s="165"/>
      <c r="AU41" s="165">
        <f t="shared" si="7"/>
        <v>1984</v>
      </c>
      <c r="AV41" s="165">
        <v>24.145814089527487</v>
      </c>
      <c r="AW41" s="165">
        <v>0.62137670793426492</v>
      </c>
      <c r="AX41" s="165"/>
      <c r="AY41" s="165"/>
      <c r="AZ41" s="165"/>
      <c r="BA41" s="165"/>
      <c r="BB41" s="165"/>
      <c r="BC41" s="165"/>
      <c r="BD41" s="165"/>
    </row>
    <row r="42" spans="1:56">
      <c r="A42" s="165"/>
      <c r="B42" s="165"/>
      <c r="C42" s="165"/>
      <c r="D42" s="165"/>
      <c r="E42" s="165"/>
      <c r="F42" s="165"/>
      <c r="G42" s="165"/>
      <c r="H42" s="165"/>
      <c r="I42" s="165"/>
      <c r="J42" s="202">
        <f t="shared" si="11"/>
        <v>2010</v>
      </c>
      <c r="K42" s="217">
        <f t="shared" si="1"/>
        <v>18.835559143532667</v>
      </c>
      <c r="L42" s="209">
        <v>11.870347394540945</v>
      </c>
      <c r="M42" s="217">
        <f t="shared" si="2"/>
        <v>12.186457544943625</v>
      </c>
      <c r="N42" s="182">
        <v>8.702698511166254</v>
      </c>
      <c r="O42" s="182"/>
      <c r="P42" s="217"/>
      <c r="Q42" s="202">
        <f t="shared" si="12"/>
        <v>2010</v>
      </c>
      <c r="R42" s="184">
        <v>8.702698511166254</v>
      </c>
      <c r="S42" s="165">
        <v>14.6</v>
      </c>
      <c r="T42" s="165"/>
      <c r="U42" s="165">
        <f t="shared" si="8"/>
        <v>2005</v>
      </c>
      <c r="V42" s="165">
        <v>274914.8798397007</v>
      </c>
      <c r="W42" s="165">
        <v>279833.51370113721</v>
      </c>
      <c r="X42" s="165"/>
      <c r="Y42" s="165"/>
      <c r="Z42" s="165"/>
      <c r="AA42" s="165">
        <f t="shared" si="6"/>
        <v>2015</v>
      </c>
      <c r="AB42" s="165">
        <v>61.977201067184097</v>
      </c>
      <c r="AC42" s="165">
        <v>54.553249320484305</v>
      </c>
      <c r="AD42" s="165">
        <v>64.365795352118198</v>
      </c>
      <c r="AE42" s="165"/>
      <c r="AF42" s="165"/>
      <c r="AG42" s="165"/>
      <c r="AH42" s="165"/>
      <c r="AI42" s="165"/>
      <c r="AJ42" s="165"/>
      <c r="AK42" s="165"/>
      <c r="AL42" s="165"/>
      <c r="AM42" s="165"/>
      <c r="AN42" s="165">
        <f t="shared" si="10"/>
        <v>2006</v>
      </c>
      <c r="AO42" s="165">
        <v>34.576118938374961</v>
      </c>
      <c r="AP42" s="165">
        <v>5.5163374416691999</v>
      </c>
      <c r="AQ42" s="165">
        <v>-5.247448421303579</v>
      </c>
      <c r="AR42" s="165"/>
      <c r="AS42" s="165">
        <v>-1.5422094062728338</v>
      </c>
      <c r="AT42" s="165"/>
      <c r="AU42" s="165">
        <f t="shared" si="7"/>
        <v>1985</v>
      </c>
      <c r="AV42" s="165">
        <v>23.794122855360914</v>
      </c>
      <c r="AW42" s="165">
        <v>0.60814604661161953</v>
      </c>
      <c r="AX42" s="165"/>
      <c r="AY42" s="165"/>
      <c r="AZ42" s="165"/>
      <c r="BA42" s="165"/>
      <c r="BB42" s="165"/>
      <c r="BC42" s="165"/>
      <c r="BD42" s="165"/>
    </row>
    <row r="43" spans="1:56">
      <c r="A43" s="165"/>
      <c r="B43" s="165"/>
      <c r="C43" s="165"/>
      <c r="D43" s="165"/>
      <c r="E43" s="165"/>
      <c r="F43" s="165"/>
      <c r="G43" s="165"/>
      <c r="H43" s="165"/>
      <c r="I43" s="165"/>
      <c r="J43" s="202">
        <f t="shared" si="11"/>
        <v>2011</v>
      </c>
      <c r="K43" s="217">
        <f t="shared" si="1"/>
        <v>18.835559143532667</v>
      </c>
      <c r="L43" s="209">
        <v>11.465043764542017</v>
      </c>
      <c r="M43" s="217">
        <f t="shared" si="2"/>
        <v>12.186457544943625</v>
      </c>
      <c r="N43" s="182">
        <v>7.3766599661279857</v>
      </c>
      <c r="O43" s="182"/>
      <c r="P43" s="217"/>
      <c r="Q43" s="202">
        <f t="shared" si="12"/>
        <v>2011</v>
      </c>
      <c r="R43" s="184">
        <v>7.3766599661279857</v>
      </c>
      <c r="S43" s="165">
        <v>15.4</v>
      </c>
      <c r="T43" s="165"/>
      <c r="U43" s="165">
        <f t="shared" si="8"/>
        <v>2005</v>
      </c>
      <c r="V43" s="165">
        <v>280920.96460283222</v>
      </c>
      <c r="W43" s="165">
        <v>291353.02845653275</v>
      </c>
      <c r="X43" s="165"/>
      <c r="Y43" s="165"/>
      <c r="Z43" s="165"/>
      <c r="AA43" s="165">
        <f t="shared" si="6"/>
        <v>2015</v>
      </c>
      <c r="AB43" s="165">
        <v>64.043657530924094</v>
      </c>
      <c r="AC43" s="165">
        <v>57.307635285396586</v>
      </c>
      <c r="AD43" s="165">
        <v>65.629658658933266</v>
      </c>
      <c r="AE43" s="165"/>
      <c r="AF43" s="165"/>
      <c r="AG43" s="165"/>
      <c r="AH43" s="165"/>
      <c r="AI43" s="165"/>
      <c r="AJ43" s="165"/>
      <c r="AK43" s="165"/>
      <c r="AL43" s="165"/>
      <c r="AM43" s="165"/>
      <c r="AN43" s="165">
        <f t="shared" si="10"/>
        <v>2006</v>
      </c>
      <c r="AO43" s="165">
        <v>35.562349974103114</v>
      </c>
      <c r="AP43" s="165">
        <v>5.6066590431184027</v>
      </c>
      <c r="AQ43" s="165">
        <v>-6.9644635978421938</v>
      </c>
      <c r="AR43" s="165"/>
      <c r="AS43" s="165">
        <v>-2.1052178807111059</v>
      </c>
      <c r="AT43" s="165"/>
      <c r="AU43" s="165">
        <f t="shared" si="7"/>
        <v>1985</v>
      </c>
      <c r="AV43" s="165">
        <v>24.036094190059263</v>
      </c>
      <c r="AW43" s="165">
        <v>0.62232004212263659</v>
      </c>
      <c r="AX43" s="165"/>
      <c r="AY43" s="165"/>
      <c r="AZ43" s="165"/>
      <c r="BA43" s="165"/>
      <c r="BB43" s="165"/>
      <c r="BC43" s="165"/>
      <c r="BD43" s="165"/>
    </row>
    <row r="44" spans="1:56">
      <c r="A44" s="165"/>
      <c r="B44" s="165"/>
      <c r="C44" s="165"/>
      <c r="D44" s="165"/>
      <c r="E44" s="165"/>
      <c r="F44" s="165"/>
      <c r="G44" s="165"/>
      <c r="H44" s="165"/>
      <c r="I44" s="165"/>
      <c r="J44" s="202">
        <f t="shared" si="11"/>
        <v>2012</v>
      </c>
      <c r="K44" s="217">
        <f t="shared" si="1"/>
        <v>18.835559143532667</v>
      </c>
      <c r="L44" s="209">
        <v>11.167765498268746</v>
      </c>
      <c r="M44" s="217">
        <f t="shared" si="2"/>
        <v>12.186457544943625</v>
      </c>
      <c r="N44" s="182">
        <v>7.3930022609053108</v>
      </c>
      <c r="O44" s="182"/>
      <c r="P44" s="217"/>
      <c r="Q44" s="202">
        <f t="shared" si="12"/>
        <v>2012</v>
      </c>
      <c r="R44" s="184">
        <v>7.3930022609053108</v>
      </c>
      <c r="S44" s="165">
        <v>15.5</v>
      </c>
      <c r="T44" s="165"/>
      <c r="U44" s="165">
        <f t="shared" si="8"/>
        <v>2005</v>
      </c>
      <c r="V44" s="165">
        <v>291841.11871761677</v>
      </c>
      <c r="W44" s="165">
        <v>291747.11784327304</v>
      </c>
      <c r="X44" s="165"/>
      <c r="Y44" s="165"/>
      <c r="Z44" s="165"/>
      <c r="AA44" s="165">
        <f t="shared" si="6"/>
        <v>2015</v>
      </c>
      <c r="AB44" s="165">
        <v>66.219985447489705</v>
      </c>
      <c r="AC44" s="165">
        <v>59.682480850012354</v>
      </c>
      <c r="AD44" s="165">
        <v>67.191676137476961</v>
      </c>
      <c r="AE44" s="165"/>
      <c r="AF44" s="165"/>
      <c r="AG44" s="165"/>
      <c r="AH44" s="165"/>
      <c r="AI44" s="165"/>
      <c r="AJ44" s="165"/>
      <c r="AK44" s="165"/>
      <c r="AL44" s="165"/>
      <c r="AM44" s="165"/>
      <c r="AN44" s="165">
        <f t="shared" si="10"/>
        <v>2006</v>
      </c>
      <c r="AO44" s="165">
        <v>36.912832893400108</v>
      </c>
      <c r="AP44" s="165">
        <v>5.8543786891348004</v>
      </c>
      <c r="AQ44" s="165">
        <v>-9.0078661145942664</v>
      </c>
      <c r="AR44" s="165"/>
      <c r="AS44" s="165">
        <v>-2.8262997812201851</v>
      </c>
      <c r="AT44" s="165"/>
      <c r="AU44" s="165">
        <f t="shared" si="7"/>
        <v>1985</v>
      </c>
      <c r="AV44" s="165">
        <v>24.412790001501879</v>
      </c>
      <c r="AW44" s="165">
        <v>0.63173815106779951</v>
      </c>
      <c r="AX44" s="165"/>
      <c r="AY44" s="165"/>
      <c r="AZ44" s="165"/>
      <c r="BA44" s="165"/>
      <c r="BB44" s="165"/>
      <c r="BC44" s="165"/>
      <c r="BD44" s="165"/>
    </row>
    <row r="45" spans="1:56">
      <c r="A45" s="165"/>
      <c r="B45" s="165"/>
      <c r="C45" s="165"/>
      <c r="D45" s="165"/>
      <c r="E45" s="165"/>
      <c r="F45" s="165"/>
      <c r="G45" s="165"/>
      <c r="H45" s="165"/>
      <c r="I45" s="165"/>
      <c r="J45" s="202">
        <f t="shared" si="11"/>
        <v>2013</v>
      </c>
      <c r="K45" s="217">
        <f t="shared" si="1"/>
        <v>18.835559143532667</v>
      </c>
      <c r="L45" s="209">
        <v>12.822085441628518</v>
      </c>
      <c r="M45" s="217">
        <f t="shared" si="2"/>
        <v>12.186457544943625</v>
      </c>
      <c r="N45" s="182">
        <v>7.8921429040807833</v>
      </c>
      <c r="O45" s="182"/>
      <c r="P45" s="217"/>
      <c r="Q45" s="202">
        <f t="shared" si="12"/>
        <v>2013</v>
      </c>
      <c r="R45" s="184">
        <v>7.8921429040807833</v>
      </c>
      <c r="S45" s="165">
        <v>13.8</v>
      </c>
      <c r="T45" s="165"/>
      <c r="U45" s="165">
        <f t="shared" si="8"/>
        <v>2005</v>
      </c>
      <c r="V45" s="165">
        <v>304672.29980248853</v>
      </c>
      <c r="W45" s="165">
        <v>303607.72881003428</v>
      </c>
      <c r="X45" s="165"/>
      <c r="Y45" s="165"/>
      <c r="Z45" s="165"/>
      <c r="AA45" s="165">
        <f t="shared" si="6"/>
        <v>2015</v>
      </c>
      <c r="AB45" s="165">
        <v>66.72697873716551</v>
      </c>
      <c r="AC45" s="165">
        <v>60.417593278972078</v>
      </c>
      <c r="AD45" s="165">
        <v>67.427675667202251</v>
      </c>
      <c r="AE45" s="165"/>
      <c r="AF45" s="165"/>
      <c r="AG45" s="165"/>
      <c r="AH45" s="165"/>
      <c r="AI45" s="165"/>
      <c r="AJ45" s="165"/>
      <c r="AK45" s="165"/>
      <c r="AL45" s="165"/>
      <c r="AM45" s="165"/>
      <c r="AN45" s="165">
        <f t="shared" si="10"/>
        <v>2006</v>
      </c>
      <c r="AO45" s="165">
        <v>36.65609052452583</v>
      </c>
      <c r="AP45" s="165">
        <v>6.0283789864424984</v>
      </c>
      <c r="AQ45" s="165">
        <v>-9.3975313014758353</v>
      </c>
      <c r="AR45" s="165"/>
      <c r="AS45" s="165">
        <v>-2.9280524437986877</v>
      </c>
      <c r="AT45" s="165"/>
      <c r="AU45" s="165">
        <f t="shared" si="7"/>
        <v>1985</v>
      </c>
      <c r="AV45" s="165">
        <v>24.282974905512372</v>
      </c>
      <c r="AW45" s="165">
        <v>0.64050460563133105</v>
      </c>
      <c r="AX45" s="165"/>
      <c r="AY45" s="165"/>
      <c r="AZ45" s="165"/>
      <c r="BA45" s="165"/>
      <c r="BB45" s="165"/>
      <c r="BC45" s="165"/>
      <c r="BD45" s="165"/>
    </row>
    <row r="46" spans="1:56">
      <c r="A46" s="188"/>
      <c r="B46" s="165"/>
      <c r="C46" s="165"/>
      <c r="D46" s="165"/>
      <c r="E46" s="165"/>
      <c r="F46" s="165"/>
      <c r="G46" s="165"/>
      <c r="H46" s="165"/>
      <c r="I46" s="165"/>
      <c r="J46" s="202">
        <f t="shared" si="11"/>
        <v>2014</v>
      </c>
      <c r="K46" s="217">
        <f t="shared" si="1"/>
        <v>18.835559143532667</v>
      </c>
      <c r="L46" s="209">
        <v>13.947343651252536</v>
      </c>
      <c r="M46" s="217">
        <f t="shared" si="2"/>
        <v>12.186457544943625</v>
      </c>
      <c r="N46" s="182">
        <v>8.4342938590003893</v>
      </c>
      <c r="O46" s="182"/>
      <c r="P46" s="217"/>
      <c r="Q46" s="202">
        <f t="shared" si="12"/>
        <v>2014</v>
      </c>
      <c r="R46" s="184">
        <v>8.4342938590003893</v>
      </c>
      <c r="S46" s="165">
        <v>11.9</v>
      </c>
      <c r="T46" s="165"/>
      <c r="U46" s="165">
        <f t="shared" si="8"/>
        <v>2006</v>
      </c>
      <c r="V46" s="165">
        <v>310132.37685988081</v>
      </c>
      <c r="W46" s="165">
        <v>303236.9429372091</v>
      </c>
      <c r="X46" s="165"/>
      <c r="Y46" s="165"/>
      <c r="Z46" s="165"/>
      <c r="AA46" s="165">
        <f t="shared" si="6"/>
        <v>2016</v>
      </c>
      <c r="AB46" s="165">
        <v>66.49931279812435</v>
      </c>
      <c r="AC46" s="165">
        <v>60.157071081459513</v>
      </c>
      <c r="AD46" s="165">
        <v>67.343104596935376</v>
      </c>
      <c r="AE46" s="165"/>
      <c r="AF46" s="165"/>
      <c r="AG46" s="165"/>
      <c r="AH46" s="165"/>
      <c r="AI46" s="165"/>
      <c r="AJ46" s="165"/>
      <c r="AK46" s="165"/>
      <c r="AL46" s="165"/>
      <c r="AM46" s="165"/>
      <c r="AN46" s="165">
        <f t="shared" si="10"/>
        <v>2007</v>
      </c>
      <c r="AO46" s="165">
        <v>36.212355261375407</v>
      </c>
      <c r="AP46" s="165">
        <v>6.0676344466346972</v>
      </c>
      <c r="AQ46" s="165">
        <v>-9.6331991886409902</v>
      </c>
      <c r="AR46" s="165"/>
      <c r="AS46" s="165">
        <v>-2.9651470662426176</v>
      </c>
      <c r="AT46" s="165"/>
      <c r="AU46" s="165">
        <f t="shared" si="7"/>
        <v>1986</v>
      </c>
      <c r="AV46" s="165">
        <v>24.672664962680852</v>
      </c>
      <c r="AW46" s="165">
        <v>0.65769699040087015</v>
      </c>
      <c r="AX46" s="165"/>
      <c r="AY46" s="165"/>
      <c r="AZ46" s="165"/>
      <c r="BA46" s="165"/>
      <c r="BB46" s="165"/>
      <c r="BC46" s="165"/>
      <c r="BD46" s="165"/>
    </row>
    <row r="47" spans="1:56">
      <c r="A47" s="181"/>
      <c r="B47" s="165"/>
      <c r="C47" s="165"/>
      <c r="D47" s="165"/>
      <c r="E47" s="165"/>
      <c r="F47" s="165"/>
      <c r="G47" s="165"/>
      <c r="H47" s="165"/>
      <c r="I47" s="165"/>
      <c r="J47" s="202">
        <f t="shared" si="11"/>
        <v>2015</v>
      </c>
      <c r="K47" s="217">
        <f t="shared" si="1"/>
        <v>18.835559143532667</v>
      </c>
      <c r="L47" s="209">
        <v>14.41324021247295</v>
      </c>
      <c r="M47" s="217">
        <f t="shared" si="2"/>
        <v>12.186457544943625</v>
      </c>
      <c r="N47" s="182">
        <v>8.7134812118827458</v>
      </c>
      <c r="O47" s="182"/>
      <c r="P47" s="217"/>
      <c r="Q47" s="202">
        <f t="shared" si="12"/>
        <v>2015</v>
      </c>
      <c r="R47" s="184">
        <v>8.7134812118827458</v>
      </c>
      <c r="S47" s="165">
        <v>10</v>
      </c>
      <c r="T47" s="165"/>
      <c r="U47" s="165">
        <f t="shared" si="8"/>
        <v>2006</v>
      </c>
      <c r="V47" s="165">
        <v>322417.55023901339</v>
      </c>
      <c r="W47" s="165">
        <v>317291.09567632974</v>
      </c>
      <c r="X47" s="165"/>
      <c r="Y47" s="165"/>
      <c r="Z47" s="165"/>
      <c r="AA47" s="165">
        <f t="shared" si="6"/>
        <v>2016</v>
      </c>
      <c r="AB47" s="165">
        <v>68.034360093782851</v>
      </c>
      <c r="AC47" s="165">
        <v>61.959476155176681</v>
      </c>
      <c r="AD47" s="165">
        <v>68.394403730846093</v>
      </c>
      <c r="AE47" s="165"/>
      <c r="AF47" s="165"/>
      <c r="AG47" s="165"/>
      <c r="AH47" s="165"/>
      <c r="AI47" s="165"/>
      <c r="AJ47" s="165"/>
      <c r="AK47" s="165"/>
      <c r="AL47" s="165"/>
      <c r="AM47" s="165"/>
      <c r="AN47" s="165">
        <f t="shared" si="10"/>
        <v>2007</v>
      </c>
      <c r="AO47" s="165">
        <v>35.4078855585933</v>
      </c>
      <c r="AP47" s="165">
        <v>6.0277298314807455</v>
      </c>
      <c r="AQ47" s="165">
        <v>-8.3378316983301826</v>
      </c>
      <c r="AR47" s="165"/>
      <c r="AS47" s="165">
        <v>-2.5094124199409369</v>
      </c>
      <c r="AT47" s="165"/>
      <c r="AU47" s="165">
        <f t="shared" si="7"/>
        <v>1986</v>
      </c>
      <c r="AV47" s="165">
        <v>24.408384214145066</v>
      </c>
      <c r="AW47" s="165">
        <v>0.65009767955460196</v>
      </c>
      <c r="AX47" s="165"/>
      <c r="AY47" s="165"/>
      <c r="AZ47" s="165"/>
      <c r="BA47" s="165"/>
      <c r="BB47" s="165"/>
      <c r="BC47" s="165"/>
      <c r="BD47" s="165"/>
    </row>
    <row r="48" spans="1:56">
      <c r="A48" s="165"/>
      <c r="B48" s="165"/>
      <c r="C48" s="165"/>
      <c r="D48" s="165"/>
      <c r="E48" s="165"/>
      <c r="F48" s="165"/>
      <c r="G48" s="165"/>
      <c r="H48" s="165"/>
      <c r="I48" s="165"/>
      <c r="J48" s="202">
        <f t="shared" si="11"/>
        <v>2016</v>
      </c>
      <c r="K48" s="217">
        <f t="shared" si="1"/>
        <v>18.835559143532667</v>
      </c>
      <c r="L48" s="209">
        <v>14.837927245190201</v>
      </c>
      <c r="M48" s="217">
        <f t="shared" si="2"/>
        <v>12.186457544943625</v>
      </c>
      <c r="N48" s="182">
        <v>9.6395283292812781</v>
      </c>
      <c r="O48" s="182"/>
      <c r="P48" s="217"/>
      <c r="Q48" s="202">
        <f t="shared" si="12"/>
        <v>2016</v>
      </c>
      <c r="R48" s="184">
        <v>9.6395283292812781</v>
      </c>
      <c r="S48" s="165">
        <v>8.4</v>
      </c>
      <c r="T48" s="165"/>
      <c r="U48" s="165">
        <f t="shared" si="8"/>
        <v>2006</v>
      </c>
      <c r="V48" s="165">
        <v>341800.82379275601</v>
      </c>
      <c r="W48" s="165">
        <v>318225.58679886645</v>
      </c>
      <c r="X48" s="165"/>
      <c r="Y48" s="165"/>
      <c r="Z48" s="165"/>
      <c r="AA48" s="165">
        <f t="shared" si="6"/>
        <v>2016</v>
      </c>
      <c r="AB48" s="165">
        <v>70.953593661573294</v>
      </c>
      <c r="AC48" s="165">
        <v>65.594432089613719</v>
      </c>
      <c r="AD48" s="165">
        <v>70.28114590273151</v>
      </c>
      <c r="AE48" s="165"/>
      <c r="AF48" s="165"/>
      <c r="AG48" s="165"/>
      <c r="AH48" s="165"/>
      <c r="AI48" s="165"/>
      <c r="AJ48" s="165"/>
      <c r="AK48" s="165"/>
      <c r="AL48" s="165"/>
      <c r="AM48" s="165"/>
      <c r="AN48" s="165">
        <f t="shared" si="10"/>
        <v>2007</v>
      </c>
      <c r="AO48" s="165">
        <v>34.38994704876356</v>
      </c>
      <c r="AP48" s="165">
        <v>5.9380243288343513</v>
      </c>
      <c r="AQ48" s="165">
        <v>-4.8828696507418616</v>
      </c>
      <c r="AR48" s="165"/>
      <c r="AS48" s="165">
        <v>-1.4273338442477312</v>
      </c>
      <c r="AT48" s="165"/>
      <c r="AU48" s="165">
        <f t="shared" si="7"/>
        <v>1986</v>
      </c>
      <c r="AV48" s="165">
        <v>24.062517727424094</v>
      </c>
      <c r="AW48" s="165">
        <v>0.65144312368962543</v>
      </c>
      <c r="AX48" s="165"/>
      <c r="AY48" s="165"/>
      <c r="AZ48" s="165"/>
      <c r="BA48" s="165"/>
      <c r="BB48" s="165"/>
      <c r="BC48" s="165"/>
      <c r="BD48" s="165"/>
    </row>
    <row r="49" spans="1:56">
      <c r="A49" s="165"/>
      <c r="B49" s="165"/>
      <c r="C49" s="165"/>
      <c r="D49" s="165"/>
      <c r="E49" s="165"/>
      <c r="F49" s="165"/>
      <c r="G49" s="165"/>
      <c r="H49" s="165"/>
      <c r="I49" s="165"/>
      <c r="J49" s="202">
        <f t="shared" si="11"/>
        <v>2017</v>
      </c>
      <c r="K49" s="217">
        <f t="shared" si="1"/>
        <v>18.835559143532667</v>
      </c>
      <c r="L49" s="209">
        <v>15.453235845723139</v>
      </c>
      <c r="M49" s="217">
        <f t="shared" si="2"/>
        <v>12.186457544943625</v>
      </c>
      <c r="N49" s="182">
        <v>11.078252833573428</v>
      </c>
      <c r="O49" s="182"/>
      <c r="P49" s="217"/>
      <c r="Q49" s="202">
        <f t="shared" si="12"/>
        <v>2017</v>
      </c>
      <c r="R49" s="184">
        <v>11.078252833573428</v>
      </c>
      <c r="S49" s="165">
        <v>6.7</v>
      </c>
      <c r="T49" s="165"/>
      <c r="U49" s="165">
        <f t="shared" si="8"/>
        <v>2006</v>
      </c>
      <c r="V49" s="165">
        <v>349171.92782023561</v>
      </c>
      <c r="W49" s="165">
        <v>322166.35484113882</v>
      </c>
      <c r="X49" s="165"/>
      <c r="Y49" s="165"/>
      <c r="Z49" s="165"/>
      <c r="AA49" s="165">
        <f t="shared" si="6"/>
        <v>2016</v>
      </c>
      <c r="AB49" s="165">
        <v>72.157409653165189</v>
      </c>
      <c r="AC49" s="165">
        <v>66.710320401943846</v>
      </c>
      <c r="AD49" s="165">
        <v>71.358310146177061</v>
      </c>
      <c r="AE49" s="165"/>
      <c r="AF49" s="165"/>
      <c r="AG49" s="165"/>
      <c r="AH49" s="165"/>
      <c r="AI49" s="165"/>
      <c r="AJ49" s="165"/>
      <c r="AK49" s="165"/>
      <c r="AL49" s="165"/>
      <c r="AM49" s="165"/>
      <c r="AN49" s="165">
        <f t="shared" si="10"/>
        <v>2007</v>
      </c>
      <c r="AO49" s="165">
        <v>33.323677161146293</v>
      </c>
      <c r="AP49" s="165">
        <v>5.8452057241884985</v>
      </c>
      <c r="AQ49" s="165">
        <v>-1.4678280722189889</v>
      </c>
      <c r="AR49" s="165"/>
      <c r="AS49" s="165">
        <v>-0.41576414485689311</v>
      </c>
      <c r="AT49" s="165"/>
      <c r="AU49" s="165">
        <f t="shared" si="7"/>
        <v>1986</v>
      </c>
      <c r="AV49" s="165">
        <v>23.86286539625036</v>
      </c>
      <c r="AW49" s="165">
        <v>0.65239788606783178</v>
      </c>
      <c r="AX49" s="165"/>
      <c r="AY49" s="165"/>
      <c r="AZ49" s="165"/>
      <c r="BA49" s="165"/>
      <c r="BB49" s="165"/>
      <c r="BC49" s="165"/>
      <c r="BD49" s="165"/>
    </row>
    <row r="50" spans="1:56">
      <c r="A50" s="229" t="s">
        <v>667</v>
      </c>
      <c r="B50" s="165"/>
      <c r="C50" s="165"/>
      <c r="D50" s="165"/>
      <c r="E50" s="165"/>
      <c r="F50" s="165"/>
      <c r="G50" s="165"/>
      <c r="H50" s="165"/>
      <c r="I50" s="165"/>
      <c r="J50" s="202">
        <f t="shared" si="11"/>
        <v>2018</v>
      </c>
      <c r="K50" s="217">
        <f t="shared" si="1"/>
        <v>18.835559143532667</v>
      </c>
      <c r="L50" s="209">
        <v>16.90114453560215</v>
      </c>
      <c r="M50" s="217">
        <f t="shared" si="2"/>
        <v>12.186457544943625</v>
      </c>
      <c r="N50" s="182">
        <v>12.256659576623115</v>
      </c>
      <c r="O50" s="182"/>
      <c r="P50" s="217"/>
      <c r="Q50" s="202">
        <f t="shared" si="12"/>
        <v>2018</v>
      </c>
      <c r="R50" s="184">
        <v>12.256659576623115</v>
      </c>
      <c r="S50" s="184">
        <v>5.8</v>
      </c>
      <c r="T50" s="165"/>
      <c r="U50" s="165">
        <f t="shared" si="8"/>
        <v>2007</v>
      </c>
      <c r="V50" s="165">
        <v>355451.01643623668</v>
      </c>
      <c r="W50" s="165">
        <v>293991.5876248618</v>
      </c>
      <c r="X50" s="165"/>
      <c r="Y50" s="165"/>
      <c r="Z50" s="165"/>
      <c r="AA50" s="165">
        <f t="shared" si="6"/>
        <v>2017</v>
      </c>
      <c r="AB50" s="165">
        <v>72.968873797396725</v>
      </c>
      <c r="AC50" s="165">
        <v>67.625730994152065</v>
      </c>
      <c r="AD50" s="165">
        <v>71.909864012227146</v>
      </c>
      <c r="AE50" s="165"/>
      <c r="AF50" s="165"/>
      <c r="AG50" s="165"/>
      <c r="AH50" s="165"/>
      <c r="AI50" s="165"/>
      <c r="AJ50" s="165"/>
      <c r="AK50" s="165"/>
      <c r="AL50" s="165"/>
      <c r="AM50" s="165"/>
      <c r="AN50" s="165">
        <f t="shared" si="10"/>
        <v>2008</v>
      </c>
      <c r="AO50" s="165">
        <v>32.154420277652164</v>
      </c>
      <c r="AP50" s="165">
        <v>5.6581870596181476</v>
      </c>
      <c r="AQ50" s="165">
        <v>2.7075269840524778</v>
      </c>
      <c r="AR50" s="165"/>
      <c r="AS50" s="165">
        <v>0.74000116474561295</v>
      </c>
      <c r="AT50" s="165"/>
      <c r="AU50" s="165">
        <f t="shared" si="7"/>
        <v>1987</v>
      </c>
      <c r="AV50" s="165">
        <v>22.998594294355954</v>
      </c>
      <c r="AW50" s="165">
        <v>0.63535500029628866</v>
      </c>
      <c r="AX50" s="165"/>
      <c r="AY50" s="165"/>
      <c r="AZ50" s="165"/>
      <c r="BA50" s="165"/>
      <c r="BB50" s="165"/>
      <c r="BC50" s="165"/>
      <c r="BD50" s="165"/>
    </row>
    <row r="51" spans="1:56">
      <c r="A51" s="188" t="s">
        <v>668</v>
      </c>
      <c r="B51" s="165"/>
      <c r="C51" s="165"/>
      <c r="D51" s="165"/>
      <c r="E51" s="188" t="s">
        <v>669</v>
      </c>
      <c r="F51" s="165"/>
      <c r="G51" s="165"/>
      <c r="H51" s="165"/>
      <c r="I51" s="165"/>
      <c r="J51" s="202">
        <f t="shared" si="11"/>
        <v>2019</v>
      </c>
      <c r="K51" s="217">
        <f t="shared" si="1"/>
        <v>18.835559143532667</v>
      </c>
      <c r="L51" s="209">
        <v>17.677747210645567</v>
      </c>
      <c r="M51" s="217">
        <f t="shared" si="2"/>
        <v>12.186457544943625</v>
      </c>
      <c r="N51" s="182">
        <v>13.632356364722039</v>
      </c>
      <c r="O51" s="182"/>
      <c r="P51" s="217"/>
      <c r="Q51" s="202">
        <f t="shared" si="12"/>
        <v>2019</v>
      </c>
      <c r="R51" s="184">
        <v>13.632356364722039</v>
      </c>
      <c r="S51" s="184">
        <v>5.1098392202314953</v>
      </c>
      <c r="T51" s="165"/>
      <c r="U51" s="165">
        <f t="shared" si="8"/>
        <v>2007</v>
      </c>
      <c r="V51" s="165">
        <v>356543.03184771509</v>
      </c>
      <c r="W51" s="165">
        <v>304046.02232360683</v>
      </c>
      <c r="X51" s="165"/>
      <c r="Y51" s="165"/>
      <c r="Z51" s="165"/>
      <c r="AA51" s="165">
        <f t="shared" si="6"/>
        <v>2017</v>
      </c>
      <c r="AB51" s="165">
        <v>75.251354191931441</v>
      </c>
      <c r="AC51" s="165">
        <v>69.807676468165724</v>
      </c>
      <c r="AD51" s="165">
        <v>74.133244503664216</v>
      </c>
      <c r="AE51" s="165"/>
      <c r="AF51" s="165"/>
      <c r="AG51" s="165"/>
      <c r="AH51" s="165"/>
      <c r="AI51" s="165"/>
      <c r="AJ51" s="165"/>
      <c r="AK51" s="165"/>
      <c r="AL51" s="165"/>
      <c r="AM51" s="165"/>
      <c r="AN51" s="165">
        <f t="shared" si="10"/>
        <v>2008</v>
      </c>
      <c r="AO51" s="165">
        <v>31.268274836929468</v>
      </c>
      <c r="AP51" s="165">
        <v>5.4047376997882344</v>
      </c>
      <c r="AQ51" s="165">
        <v>6.6826578666025442</v>
      </c>
      <c r="AR51" s="165"/>
      <c r="AS51" s="165">
        <v>1.7761190539198253</v>
      </c>
      <c r="AT51" s="165"/>
      <c r="AU51" s="165">
        <f t="shared" si="7"/>
        <v>1987</v>
      </c>
      <c r="AV51" s="165">
        <v>22.825267309926641</v>
      </c>
      <c r="AW51" s="165">
        <v>0.64303969665768346</v>
      </c>
      <c r="AX51" s="165"/>
      <c r="AY51" s="165"/>
      <c r="AZ51" s="165"/>
      <c r="BA51" s="165"/>
      <c r="BB51" s="165"/>
      <c r="BC51" s="165"/>
      <c r="BD51" s="165"/>
    </row>
    <row r="52" spans="1:56">
      <c r="A52" s="181" t="s">
        <v>670</v>
      </c>
      <c r="B52" s="165"/>
      <c r="C52" s="165"/>
      <c r="D52" s="165"/>
      <c r="E52" s="165"/>
      <c r="F52" s="165"/>
      <c r="G52" s="165"/>
      <c r="H52" s="165"/>
      <c r="I52" s="165"/>
      <c r="J52" s="202">
        <f t="shared" si="11"/>
        <v>2020</v>
      </c>
      <c r="K52" s="217">
        <f t="shared" si="1"/>
        <v>18.835559143532667</v>
      </c>
      <c r="L52" s="209">
        <v>18.141110326517129</v>
      </c>
      <c r="M52" s="217">
        <f t="shared" si="2"/>
        <v>12.186457544943625</v>
      </c>
      <c r="N52" s="182">
        <v>14.110374624059911</v>
      </c>
      <c r="O52" s="182">
        <v>60</v>
      </c>
      <c r="P52" s="217"/>
      <c r="Q52" s="202">
        <f t="shared" si="12"/>
        <v>2020</v>
      </c>
      <c r="R52" s="184">
        <v>14.110374624059911</v>
      </c>
      <c r="S52" s="184">
        <v>5.6867108111095392</v>
      </c>
      <c r="T52" s="165"/>
      <c r="U52" s="165">
        <f t="shared" si="8"/>
        <v>2007</v>
      </c>
      <c r="V52" s="165">
        <v>356270.02799484547</v>
      </c>
      <c r="W52" s="165">
        <v>292446.18559487967</v>
      </c>
      <c r="X52" s="165"/>
      <c r="Y52" s="165"/>
      <c r="Z52" s="165"/>
      <c r="AA52" s="165">
        <f t="shared" si="6"/>
        <v>2017</v>
      </c>
      <c r="AB52" s="165">
        <v>79.463982536987643</v>
      </c>
      <c r="AC52" s="165">
        <v>73.506300963676807</v>
      </c>
      <c r="AD52" s="165">
        <v>78.613473370694038</v>
      </c>
      <c r="AE52" s="165"/>
      <c r="AF52" s="165"/>
      <c r="AG52" s="165"/>
      <c r="AH52" s="165"/>
      <c r="AI52" s="165"/>
      <c r="AJ52" s="165"/>
      <c r="AK52" s="165"/>
      <c r="AL52" s="165"/>
      <c r="AM52" s="165"/>
      <c r="AN52" s="165">
        <f t="shared" si="10"/>
        <v>2008</v>
      </c>
      <c r="AO52" s="165">
        <v>31.202330483278317</v>
      </c>
      <c r="AP52" s="165">
        <v>5.2620240955280231</v>
      </c>
      <c r="AQ52" s="165">
        <v>9.9721239433215363</v>
      </c>
      <c r="AR52" s="165"/>
      <c r="AS52" s="165">
        <v>2.6448048086477143</v>
      </c>
      <c r="AT52" s="165"/>
      <c r="AU52" s="165">
        <f t="shared" si="7"/>
        <v>1987</v>
      </c>
      <c r="AV52" s="165">
        <v>23.98618406897614</v>
      </c>
      <c r="AW52" s="165">
        <v>0.6771803415838995</v>
      </c>
      <c r="AX52" s="165"/>
      <c r="AY52" s="165"/>
      <c r="AZ52" s="165"/>
      <c r="BA52" s="165"/>
      <c r="BB52" s="165"/>
      <c r="BC52" s="165"/>
      <c r="BD52" s="165"/>
    </row>
    <row r="53" spans="1:56">
      <c r="A53" s="165"/>
      <c r="B53" s="165"/>
      <c r="C53" s="165"/>
      <c r="D53" s="165"/>
      <c r="E53" s="165"/>
      <c r="F53" s="165"/>
      <c r="G53" s="165"/>
      <c r="H53" s="165"/>
      <c r="I53" s="165"/>
      <c r="J53" s="202">
        <f t="shared" si="11"/>
        <v>2021</v>
      </c>
      <c r="K53" s="217">
        <f t="shared" si="1"/>
        <v>18.835559143532667</v>
      </c>
      <c r="L53" s="209">
        <v>18.60552953117903</v>
      </c>
      <c r="M53" s="217">
        <f t="shared" si="2"/>
        <v>12.186457544943625</v>
      </c>
      <c r="N53" s="182">
        <v>14.650409373380237</v>
      </c>
      <c r="O53" s="182">
        <v>60</v>
      </c>
      <c r="P53" s="217"/>
      <c r="Q53" s="202">
        <f t="shared" si="12"/>
        <v>2021</v>
      </c>
      <c r="R53" s="184">
        <v>14.650409373380237</v>
      </c>
      <c r="S53" s="184">
        <v>5.9218978985239126</v>
      </c>
      <c r="T53" s="165"/>
      <c r="U53" s="165">
        <f t="shared" si="8"/>
        <v>2007</v>
      </c>
      <c r="V53" s="165">
        <v>354085.99717188854</v>
      </c>
      <c r="W53" s="165">
        <v>287965.819238642</v>
      </c>
      <c r="X53" s="165"/>
      <c r="Y53" s="165"/>
      <c r="Z53" s="165"/>
      <c r="AA53" s="165">
        <f t="shared" si="6"/>
        <v>2017</v>
      </c>
      <c r="AB53" s="165">
        <v>81.008974048023305</v>
      </c>
      <c r="AC53" s="165">
        <v>75.282101968536381</v>
      </c>
      <c r="AD53" s="165">
        <v>79.789943958929342</v>
      </c>
      <c r="AE53" s="165"/>
      <c r="AF53" s="165"/>
      <c r="AG53" s="165"/>
      <c r="AH53" s="165"/>
      <c r="AI53" s="165"/>
      <c r="AJ53" s="165"/>
      <c r="AK53" s="165"/>
      <c r="AL53" s="165"/>
      <c r="AM53" s="165"/>
      <c r="AN53" s="165">
        <f t="shared" si="10"/>
        <v>2008</v>
      </c>
      <c r="AO53" s="165">
        <v>31.463248473581761</v>
      </c>
      <c r="AP53" s="165">
        <v>4.9439416367544826</v>
      </c>
      <c r="AQ53" s="165">
        <v>12.782545210944241</v>
      </c>
      <c r="AR53" s="165"/>
      <c r="AS53" s="165">
        <v>3.4185333668222158</v>
      </c>
      <c r="AT53" s="165"/>
      <c r="AU53" s="165">
        <f t="shared" si="7"/>
        <v>1987</v>
      </c>
      <c r="AV53" s="165">
        <v>24.654156683149996</v>
      </c>
      <c r="AW53" s="165">
        <v>0.69601519940851675</v>
      </c>
      <c r="AX53" s="165"/>
      <c r="AY53" s="165"/>
      <c r="AZ53" s="165"/>
      <c r="BA53" s="165"/>
      <c r="BB53" s="165"/>
      <c r="BC53" s="165"/>
      <c r="BD53" s="165"/>
    </row>
    <row r="54" spans="1:56">
      <c r="A54" s="165"/>
      <c r="B54" s="165"/>
      <c r="C54" s="165"/>
      <c r="D54" s="165"/>
      <c r="E54" s="165"/>
      <c r="F54" s="165"/>
      <c r="G54" s="165"/>
      <c r="H54" s="165"/>
      <c r="I54" s="165"/>
      <c r="J54" s="202">
        <f t="shared" si="11"/>
        <v>2022</v>
      </c>
      <c r="K54" s="217">
        <f t="shared" si="1"/>
        <v>18.835559143532667</v>
      </c>
      <c r="L54" s="209">
        <v>19.157680313774517</v>
      </c>
      <c r="M54" s="217">
        <f t="shared" si="2"/>
        <v>12.186457544943625</v>
      </c>
      <c r="N54" s="182">
        <v>15.289103728928078</v>
      </c>
      <c r="O54" s="182">
        <v>60</v>
      </c>
      <c r="P54" s="217"/>
      <c r="Q54" s="202">
        <f t="shared" si="12"/>
        <v>2022</v>
      </c>
      <c r="R54" s="184">
        <v>15.289103728928078</v>
      </c>
      <c r="S54" s="184">
        <v>5.8912905514657092</v>
      </c>
      <c r="T54" s="165"/>
      <c r="U54" s="165">
        <f t="shared" si="8"/>
        <v>2008</v>
      </c>
      <c r="V54" s="165">
        <v>346714.89314440906</v>
      </c>
      <c r="W54" s="165">
        <v>238125.17339606286</v>
      </c>
      <c r="X54" s="165"/>
      <c r="Y54" s="165"/>
      <c r="Z54" s="165"/>
      <c r="AA54" s="165">
        <f t="shared" si="6"/>
        <v>2018</v>
      </c>
      <c r="AB54" s="165">
        <v>82.300994421537737</v>
      </c>
      <c r="AC54" s="165">
        <v>76.605633802816897</v>
      </c>
      <c r="AD54" s="165">
        <v>80.962965865893324</v>
      </c>
      <c r="AE54" s="165"/>
      <c r="AF54" s="165"/>
      <c r="AG54" s="165"/>
      <c r="AH54" s="165"/>
      <c r="AI54" s="165"/>
      <c r="AJ54" s="165"/>
      <c r="AK54" s="165"/>
      <c r="AL54" s="165"/>
      <c r="AM54" s="165"/>
      <c r="AN54" s="165">
        <f t="shared" si="10"/>
        <v>2009</v>
      </c>
      <c r="AO54" s="165">
        <v>31.445769735479921</v>
      </c>
      <c r="AP54" s="165">
        <v>4.7301561235377374</v>
      </c>
      <c r="AQ54" s="165">
        <v>15.057786449003679</v>
      </c>
      <c r="AR54" s="165"/>
      <c r="AS54" s="165">
        <v>4.0247813259118965</v>
      </c>
      <c r="AT54" s="165"/>
      <c r="AU54" s="165">
        <f t="shared" si="7"/>
        <v>1988</v>
      </c>
      <c r="AV54" s="165">
        <v>25.660721249902608</v>
      </c>
      <c r="AW54" s="165">
        <v>0.72292501904779527</v>
      </c>
      <c r="AX54" s="165"/>
      <c r="AY54" s="165"/>
      <c r="AZ54" s="165"/>
      <c r="BA54" s="165"/>
      <c r="BB54" s="165"/>
      <c r="BC54" s="165"/>
      <c r="BD54" s="165"/>
    </row>
    <row r="55" spans="1:56">
      <c r="A55" s="165"/>
      <c r="B55" s="165"/>
      <c r="C55" s="165"/>
      <c r="D55" s="165"/>
      <c r="E55" s="165"/>
      <c r="F55" s="165"/>
      <c r="G55" s="165"/>
      <c r="H55" s="165"/>
      <c r="I55" s="165"/>
      <c r="J55" s="202">
        <f t="shared" si="11"/>
        <v>2023</v>
      </c>
      <c r="K55" s="217">
        <f t="shared" si="1"/>
        <v>18.835559143532667</v>
      </c>
      <c r="L55" s="209">
        <v>19.76972752231195</v>
      </c>
      <c r="M55" s="217">
        <f t="shared" si="2"/>
        <v>12.186457544943625</v>
      </c>
      <c r="N55" s="182">
        <v>15.987097978554592</v>
      </c>
      <c r="O55" s="182">
        <v>60</v>
      </c>
      <c r="P55" s="217"/>
      <c r="Q55" s="202">
        <f t="shared" si="12"/>
        <v>2023</v>
      </c>
      <c r="R55" s="184">
        <v>15.987097978554592</v>
      </c>
      <c r="S55" s="184">
        <v>5.7453702766070993</v>
      </c>
      <c r="T55" s="165"/>
      <c r="U55" s="165">
        <f t="shared" si="8"/>
        <v>2008</v>
      </c>
      <c r="V55" s="165">
        <v>337159.75829397258</v>
      </c>
      <c r="W55" s="165">
        <v>240121.68625752386</v>
      </c>
      <c r="X55" s="165"/>
      <c r="Y55" s="165"/>
      <c r="Z55" s="165"/>
      <c r="AA55" s="165">
        <f t="shared" si="6"/>
        <v>2018</v>
      </c>
      <c r="AB55" s="165">
        <v>84.995391705069139</v>
      </c>
      <c r="AC55" s="165">
        <v>80.122065727699535</v>
      </c>
      <c r="AD55" s="165">
        <v>82.558451228592702</v>
      </c>
      <c r="AE55" s="165"/>
      <c r="AF55" s="165"/>
      <c r="AG55" s="165"/>
      <c r="AH55" s="165"/>
      <c r="AI55" s="165"/>
      <c r="AJ55" s="165"/>
      <c r="AK55" s="165"/>
      <c r="AL55" s="165"/>
      <c r="AM55" s="165"/>
      <c r="AN55" s="165">
        <f t="shared" si="10"/>
        <v>2009</v>
      </c>
      <c r="AO55" s="165">
        <v>30.861744016089716</v>
      </c>
      <c r="AP55" s="165">
        <v>4.5302601788653378</v>
      </c>
      <c r="AQ55" s="165">
        <v>18.122126913463635</v>
      </c>
      <c r="AR55" s="165"/>
      <c r="AS55" s="165">
        <v>4.7538837555584399</v>
      </c>
      <c r="AT55" s="165"/>
      <c r="AU55" s="165">
        <f t="shared" si="7"/>
        <v>1988</v>
      </c>
      <c r="AV55" s="165">
        <v>27.265282937441292</v>
      </c>
      <c r="AW55" s="165">
        <v>0.77509556879015296</v>
      </c>
      <c r="AX55" s="165"/>
      <c r="AY55" s="165"/>
      <c r="AZ55" s="165"/>
      <c r="BA55" s="165"/>
      <c r="BB55" s="165"/>
      <c r="BC55" s="165"/>
      <c r="BD55" s="165"/>
    </row>
    <row r="56" spans="1:56">
      <c r="A56" s="165"/>
      <c r="B56" s="165"/>
      <c r="C56" s="165"/>
      <c r="D56" s="165"/>
      <c r="E56" s="165"/>
      <c r="F56" s="165"/>
      <c r="G56" s="165"/>
      <c r="H56" s="165"/>
      <c r="I56" s="165"/>
      <c r="J56" s="202">
        <f t="shared" si="11"/>
        <v>2024</v>
      </c>
      <c r="K56" s="217">
        <f t="shared" si="1"/>
        <v>18.835559143532667</v>
      </c>
      <c r="L56" s="209">
        <v>20.443681756428035</v>
      </c>
      <c r="M56" s="217">
        <f t="shared" si="2"/>
        <v>12.186457544943625</v>
      </c>
      <c r="N56" s="182">
        <v>17.238364565316065</v>
      </c>
      <c r="O56" s="182">
        <v>60</v>
      </c>
      <c r="P56" s="217"/>
      <c r="Q56" s="202">
        <f t="shared" si="12"/>
        <v>2024</v>
      </c>
      <c r="R56" s="184">
        <v>17.238364565316065</v>
      </c>
      <c r="S56" s="184">
        <v>5.4567465983808727</v>
      </c>
      <c r="T56" s="165"/>
      <c r="U56" s="165">
        <f t="shared" si="8"/>
        <v>2008</v>
      </c>
      <c r="V56" s="165">
        <v>328150.63114927534</v>
      </c>
      <c r="W56" s="165">
        <v>230900.6798841813</v>
      </c>
      <c r="X56" s="165"/>
      <c r="Y56" s="165"/>
      <c r="Z56" s="165"/>
      <c r="AA56" s="165">
        <f t="shared" si="6"/>
        <v>2018</v>
      </c>
      <c r="AB56" s="165">
        <v>87.558007923033415</v>
      </c>
      <c r="AC56" s="165">
        <v>82.765011119347662</v>
      </c>
      <c r="AD56" s="165">
        <v>84.805423835090338</v>
      </c>
      <c r="AE56" s="165"/>
      <c r="AF56" s="165"/>
      <c r="AG56" s="165"/>
      <c r="AH56" s="165"/>
      <c r="AI56" s="165"/>
      <c r="AJ56" s="165"/>
      <c r="AK56" s="165"/>
      <c r="AL56" s="165"/>
      <c r="AM56" s="165"/>
      <c r="AN56" s="165">
        <f t="shared" si="10"/>
        <v>2009</v>
      </c>
      <c r="AO56" s="165">
        <v>30.55299270485877</v>
      </c>
      <c r="AP56" s="165">
        <v>4.4567882535294796</v>
      </c>
      <c r="AQ56" s="165">
        <v>21.327374382846653</v>
      </c>
      <c r="AR56" s="165"/>
      <c r="AS56" s="165">
        <v>5.5387284684296985</v>
      </c>
      <c r="AT56" s="165"/>
      <c r="AU56" s="165">
        <f t="shared" si="7"/>
        <v>1988</v>
      </c>
      <c r="AV56" s="165">
        <v>29.236432886831562</v>
      </c>
      <c r="AW56" s="165">
        <v>0.84152687295692796</v>
      </c>
      <c r="AX56" s="165"/>
      <c r="AY56" s="165"/>
      <c r="AZ56" s="165"/>
      <c r="BA56" s="165"/>
      <c r="BB56" s="165"/>
      <c r="BC56" s="165"/>
      <c r="BD56" s="165"/>
    </row>
    <row r="57" spans="1:56">
      <c r="A57" s="165"/>
      <c r="B57" s="165"/>
      <c r="C57" s="165"/>
      <c r="D57" s="165"/>
      <c r="E57" s="165"/>
      <c r="F57" s="165"/>
      <c r="G57" s="165"/>
      <c r="H57" s="165"/>
      <c r="I57" s="165"/>
      <c r="J57" s="182"/>
      <c r="K57" s="182"/>
      <c r="L57" s="182"/>
      <c r="M57" s="182"/>
      <c r="N57" s="182"/>
      <c r="O57" s="182"/>
      <c r="P57" s="217"/>
      <c r="Q57" s="217"/>
      <c r="R57" s="165"/>
      <c r="S57" s="165"/>
      <c r="T57" s="165"/>
      <c r="U57" s="165">
        <f t="shared" si="8"/>
        <v>2008</v>
      </c>
      <c r="V57" s="165">
        <v>311497.39612422889</v>
      </c>
      <c r="W57" s="165">
        <v>215872.84805324426</v>
      </c>
      <c r="X57" s="165"/>
      <c r="Y57" s="165"/>
      <c r="Z57" s="165"/>
      <c r="AA57" s="165">
        <f t="shared" si="6"/>
        <v>2018</v>
      </c>
      <c r="AB57" s="165">
        <v>87.693022879780116</v>
      </c>
      <c r="AC57" s="165">
        <v>83.189934931224784</v>
      </c>
      <c r="AD57" s="165">
        <v>84.620449112356468</v>
      </c>
      <c r="AE57" s="165"/>
      <c r="AF57" s="165"/>
      <c r="AG57" s="165"/>
      <c r="AH57" s="165"/>
      <c r="AI57" s="165"/>
      <c r="AJ57" s="165"/>
      <c r="AK57" s="165"/>
      <c r="AL57" s="165"/>
      <c r="AM57" s="165"/>
      <c r="AN57" s="165">
        <f t="shared" si="10"/>
        <v>2009</v>
      </c>
      <c r="AO57" s="165">
        <v>30.630858950159094</v>
      </c>
      <c r="AP57" s="165">
        <v>4.4653186001578069</v>
      </c>
      <c r="AQ57" s="165">
        <v>23.119522422830517</v>
      </c>
      <c r="AR57" s="165"/>
      <c r="AS57" s="165">
        <v>6.019452057794477</v>
      </c>
      <c r="AT57" s="165"/>
      <c r="AU57" s="165">
        <f t="shared" si="7"/>
        <v>1988</v>
      </c>
      <c r="AV57" s="165">
        <v>32.029100679669114</v>
      </c>
      <c r="AW57" s="165">
        <v>0.95149813961033813</v>
      </c>
      <c r="AX57" s="165"/>
      <c r="AY57" s="165"/>
      <c r="AZ57" s="165"/>
      <c r="BA57" s="165"/>
      <c r="BB57" s="165"/>
      <c r="BC57" s="165"/>
      <c r="BD57" s="165"/>
    </row>
    <row r="58" spans="1:56">
      <c r="A58" s="165"/>
      <c r="B58" s="165"/>
      <c r="C58" s="165"/>
      <c r="D58" s="165"/>
      <c r="E58" s="165"/>
      <c r="F58" s="165"/>
      <c r="G58" s="165"/>
      <c r="H58" s="165"/>
      <c r="I58" s="165"/>
      <c r="J58" s="182"/>
      <c r="K58" s="182"/>
      <c r="L58" s="182"/>
      <c r="M58" s="182"/>
      <c r="N58" s="182"/>
      <c r="O58" s="182"/>
      <c r="P58" s="217"/>
      <c r="Q58" s="217"/>
      <c r="R58" s="165"/>
      <c r="S58" s="165"/>
      <c r="T58" s="165"/>
      <c r="U58" s="165">
        <f t="shared" si="8"/>
        <v>2009</v>
      </c>
      <c r="V58" s="165">
        <v>289657.08789465984</v>
      </c>
      <c r="W58" s="165">
        <v>188347.57919363046</v>
      </c>
      <c r="X58" s="165"/>
      <c r="Y58" s="165"/>
      <c r="Z58" s="165"/>
      <c r="AA58" s="165">
        <f t="shared" si="6"/>
        <v>2019</v>
      </c>
      <c r="AB58" s="165">
        <v>86.7911714770798</v>
      </c>
      <c r="AC58" s="165">
        <v>82.941438102298008</v>
      </c>
      <c r="AD58" s="165">
        <v>83.035466551710613</v>
      </c>
      <c r="AE58" s="165"/>
      <c r="AF58" s="165"/>
      <c r="AG58" s="165"/>
      <c r="AH58" s="165"/>
      <c r="AI58" s="165"/>
      <c r="AJ58" s="165"/>
      <c r="AK58" s="165"/>
      <c r="AL58" s="165"/>
      <c r="AM58" s="165"/>
      <c r="AN58" s="165">
        <f t="shared" si="10"/>
        <v>2010</v>
      </c>
      <c r="AO58" s="165">
        <v>29.966651143294808</v>
      </c>
      <c r="AP58" s="165">
        <v>4.3821601053710788</v>
      </c>
      <c r="AQ58" s="165">
        <v>23.171679031992191</v>
      </c>
      <c r="AR58" s="165"/>
      <c r="AS58" s="165">
        <v>5.9022097866269272</v>
      </c>
      <c r="AT58" s="165"/>
      <c r="AU58" s="165">
        <f t="shared" si="7"/>
        <v>1989</v>
      </c>
      <c r="AV58" s="165">
        <v>33.260424242050007</v>
      </c>
      <c r="AW58" s="165">
        <v>1.0071865163638452</v>
      </c>
      <c r="BA58" s="165"/>
      <c r="BB58" s="165"/>
      <c r="BC58" s="165"/>
      <c r="BD58" s="165"/>
    </row>
    <row r="59" spans="1:56">
      <c r="A59" s="165"/>
      <c r="B59" s="165"/>
      <c r="C59" s="165"/>
      <c r="D59" s="165"/>
      <c r="E59" s="165"/>
      <c r="F59" s="165"/>
      <c r="G59" s="165"/>
      <c r="H59" s="165"/>
      <c r="I59" s="165"/>
      <c r="J59" s="182"/>
      <c r="K59" s="182"/>
      <c r="L59" s="182"/>
      <c r="M59" s="182"/>
      <c r="N59" s="182"/>
      <c r="O59" s="182"/>
      <c r="P59" s="217"/>
      <c r="Q59" s="217"/>
      <c r="R59" s="165"/>
      <c r="S59" s="165"/>
      <c r="T59" s="165"/>
      <c r="U59" s="165">
        <f t="shared" si="8"/>
        <v>2009</v>
      </c>
      <c r="V59" s="165">
        <v>269727.80663517804</v>
      </c>
      <c r="W59" s="165">
        <v>178146.88685269578</v>
      </c>
      <c r="X59" s="165"/>
      <c r="Y59" s="165"/>
      <c r="Z59" s="165"/>
      <c r="AA59" s="165">
        <f t="shared" si="6"/>
        <v>2019</v>
      </c>
      <c r="AB59" s="165">
        <v>88.236720834343942</v>
      </c>
      <c r="AC59" s="165">
        <v>85.189028910303932</v>
      </c>
      <c r="AD59" s="165">
        <v>83.784143904063953</v>
      </c>
      <c r="AE59" s="165"/>
      <c r="AF59" s="165"/>
      <c r="AG59" s="165"/>
      <c r="AH59" s="165"/>
      <c r="AI59" s="165"/>
      <c r="AJ59" s="165"/>
      <c r="AK59" s="165"/>
      <c r="AL59" s="165"/>
      <c r="AM59" s="165"/>
      <c r="AN59" s="165">
        <f t="shared" si="10"/>
        <v>2010</v>
      </c>
      <c r="AO59" s="165">
        <v>28.788825308570154</v>
      </c>
      <c r="AP59" s="165">
        <v>4.2894313233782002</v>
      </c>
      <c r="AQ59" s="165">
        <v>21.600499410693232</v>
      </c>
      <c r="AR59" s="165"/>
      <c r="AS59" s="165">
        <v>5.2857505349547207</v>
      </c>
      <c r="AT59" s="165"/>
      <c r="AU59" s="165">
        <f t="shared" si="7"/>
        <v>1989</v>
      </c>
      <c r="AV59" s="165">
        <v>35.052899838450188</v>
      </c>
      <c r="AW59" s="165">
        <v>1.1072583400922302</v>
      </c>
      <c r="BA59" s="165"/>
      <c r="BB59" s="165"/>
      <c r="BC59" s="165"/>
      <c r="BD59" s="165"/>
    </row>
    <row r="60" spans="1:56">
      <c r="A60" s="165"/>
      <c r="B60" s="165"/>
      <c r="C60" s="165"/>
      <c r="D60" s="165"/>
      <c r="E60" s="165"/>
      <c r="F60" s="165"/>
      <c r="G60" s="165"/>
      <c r="H60" s="165"/>
      <c r="I60" s="165"/>
      <c r="J60" s="182"/>
      <c r="K60" s="182"/>
      <c r="L60" s="182"/>
      <c r="M60" s="182"/>
      <c r="N60" s="182"/>
      <c r="O60" s="182"/>
      <c r="P60" s="217"/>
      <c r="Q60" s="217"/>
      <c r="R60" s="165"/>
      <c r="S60" s="165"/>
      <c r="T60" s="165"/>
      <c r="U60" s="165">
        <f t="shared" si="8"/>
        <v>2009</v>
      </c>
      <c r="V60" s="165">
        <v>258534.64866752393</v>
      </c>
      <c r="W60" s="165">
        <v>172178.78198266702</v>
      </c>
      <c r="X60" s="165"/>
      <c r="Y60" s="165"/>
      <c r="Z60" s="165"/>
      <c r="AA60" s="165">
        <f t="shared" si="6"/>
        <v>2019</v>
      </c>
      <c r="AB60" s="165">
        <v>89.643948581130246</v>
      </c>
      <c r="AC60" s="165">
        <v>86.786261428218438</v>
      </c>
      <c r="AD60" s="165">
        <v>84.826586197436995</v>
      </c>
      <c r="AE60" s="165"/>
      <c r="AF60" s="165"/>
      <c r="AG60" s="165"/>
      <c r="AH60" s="165"/>
      <c r="AI60" s="165"/>
      <c r="AJ60" s="165"/>
      <c r="AK60" s="165"/>
      <c r="AL60" s="165"/>
      <c r="AM60" s="165"/>
      <c r="AN60" s="165">
        <f t="shared" si="10"/>
        <v>2010</v>
      </c>
      <c r="AO60" s="165">
        <v>27.921491058254023</v>
      </c>
      <c r="AP60" s="165">
        <v>4.2026478354088601</v>
      </c>
      <c r="AQ60" s="165">
        <v>19.256768530762557</v>
      </c>
      <c r="AR60" s="165"/>
      <c r="AS60" s="165">
        <v>4.5702603679117102</v>
      </c>
      <c r="AT60" s="165"/>
      <c r="AU60" s="165">
        <f t="shared" si="7"/>
        <v>1989</v>
      </c>
      <c r="AV60" s="165">
        <v>34.988350939814239</v>
      </c>
      <c r="AW60" s="165">
        <v>1.1784827889900258</v>
      </c>
      <c r="BA60" s="165"/>
      <c r="BB60" s="165"/>
      <c r="BC60" s="165"/>
      <c r="BD60" s="165"/>
    </row>
    <row r="61" spans="1:56">
      <c r="A61" s="188"/>
      <c r="B61" s="165"/>
      <c r="C61" s="165"/>
      <c r="D61" s="165"/>
      <c r="E61" s="165"/>
      <c r="F61" s="165"/>
      <c r="G61" s="165"/>
      <c r="H61" s="165"/>
      <c r="I61" s="165"/>
      <c r="J61" s="182"/>
      <c r="K61" s="182"/>
      <c r="L61" s="182"/>
      <c r="M61" s="182"/>
      <c r="N61" s="182"/>
      <c r="O61" s="182"/>
      <c r="P61" s="217"/>
      <c r="Q61" s="217"/>
      <c r="R61" s="165"/>
      <c r="S61" s="165"/>
      <c r="T61" s="165"/>
      <c r="U61" s="165">
        <f t="shared" si="8"/>
        <v>2009</v>
      </c>
      <c r="V61" s="165">
        <v>252528.56390439239</v>
      </c>
      <c r="W61" s="165">
        <v>167180.86491929874</v>
      </c>
      <c r="X61" s="165"/>
      <c r="Y61" s="165"/>
      <c r="Z61" s="165"/>
      <c r="AA61" s="165"/>
      <c r="AB61" s="165"/>
      <c r="AC61" s="165"/>
      <c r="AD61" s="165"/>
      <c r="AE61" s="165"/>
      <c r="AF61" s="165"/>
      <c r="AG61" s="165"/>
      <c r="AH61" s="165"/>
      <c r="AI61" s="165"/>
      <c r="AJ61" s="165"/>
      <c r="AK61" s="165"/>
      <c r="AL61" s="165"/>
      <c r="AM61" s="165"/>
      <c r="AN61" s="165">
        <f t="shared" si="10"/>
        <v>2010</v>
      </c>
      <c r="AO61" s="165">
        <v>27.040095162624031</v>
      </c>
      <c r="AP61" s="165">
        <v>4.0036946212992914</v>
      </c>
      <c r="AQ61" s="165">
        <v>17.734184159203057</v>
      </c>
      <c r="AR61" s="165"/>
      <c r="AS61" s="165">
        <v>4.0760392320189771</v>
      </c>
      <c r="AT61" s="165"/>
      <c r="AU61" s="165">
        <f t="shared" si="7"/>
        <v>1989</v>
      </c>
      <c r="AV61" s="165">
        <v>33.423996871687521</v>
      </c>
      <c r="AW61" s="165">
        <v>1.1812602795448079</v>
      </c>
      <c r="BA61" s="165"/>
      <c r="BB61" s="165"/>
      <c r="BC61" s="165"/>
      <c r="BD61" s="165"/>
    </row>
    <row r="62" spans="1:56">
      <c r="A62" s="181"/>
      <c r="B62" s="165"/>
      <c r="C62" s="165"/>
      <c r="D62" s="165"/>
      <c r="E62" s="165"/>
      <c r="F62" s="165"/>
      <c r="G62" s="165"/>
      <c r="H62" s="165"/>
      <c r="I62" s="165"/>
      <c r="J62" s="182"/>
      <c r="K62" s="182"/>
      <c r="L62" s="182"/>
      <c r="M62" s="182"/>
      <c r="N62" s="182"/>
      <c r="O62" s="182"/>
      <c r="P62" s="217"/>
      <c r="Q62" s="217"/>
      <c r="U62" s="165">
        <f t="shared" si="8"/>
        <v>2010</v>
      </c>
      <c r="V62">
        <v>243792.44061256479</v>
      </c>
      <c r="W62">
        <v>172524.66930268565</v>
      </c>
      <c r="AN62" s="165">
        <f t="shared" si="10"/>
        <v>2011</v>
      </c>
      <c r="AO62">
        <v>25.714178586639552</v>
      </c>
      <c r="AP62">
        <v>3.8389874206627135</v>
      </c>
      <c r="AQ62">
        <v>17.512971456166241</v>
      </c>
      <c r="AS62">
        <v>3.8278192426559268</v>
      </c>
      <c r="AU62" s="165">
        <f t="shared" si="7"/>
        <v>1990</v>
      </c>
      <c r="AV62">
        <v>32.450580214362112</v>
      </c>
      <c r="AW62">
        <v>1.1917252094045274</v>
      </c>
    </row>
    <row r="63" spans="1:56">
      <c r="A63" s="165"/>
      <c r="B63" s="165"/>
      <c r="C63" s="165"/>
      <c r="D63" s="165"/>
      <c r="E63" s="165"/>
      <c r="F63" s="165"/>
      <c r="G63" s="165"/>
      <c r="H63" s="165"/>
      <c r="I63" s="165"/>
      <c r="J63" s="182"/>
      <c r="K63" s="182"/>
      <c r="L63" s="182"/>
      <c r="M63" s="182"/>
      <c r="N63" s="182"/>
      <c r="O63" s="182"/>
      <c r="P63" s="217"/>
      <c r="Q63" s="217"/>
      <c r="U63" s="165">
        <f t="shared" si="8"/>
        <v>2010</v>
      </c>
      <c r="V63">
        <v>235602.32502647641</v>
      </c>
      <c r="W63">
        <v>172926.23566017163</v>
      </c>
      <c r="AN63" s="165">
        <f t="shared" si="10"/>
        <v>2011</v>
      </c>
      <c r="AO63">
        <v>24.256942074724595</v>
      </c>
      <c r="AP63">
        <v>3.6958643139411085</v>
      </c>
      <c r="AQ63">
        <v>18.313582644616115</v>
      </c>
      <c r="AS63">
        <v>3.7759678638246457</v>
      </c>
      <c r="AU63" s="165">
        <f t="shared" si="7"/>
        <v>1990</v>
      </c>
      <c r="AV63">
        <v>30.019712160459921</v>
      </c>
      <c r="AW63">
        <v>1.1438239354185002</v>
      </c>
    </row>
    <row r="64" spans="1:56">
      <c r="A64" s="165"/>
      <c r="B64" s="165"/>
      <c r="C64" s="165"/>
      <c r="D64" s="165"/>
      <c r="E64" s="165"/>
      <c r="F64" s="165"/>
      <c r="G64" s="165"/>
      <c r="H64" s="165"/>
      <c r="I64" s="165"/>
      <c r="J64" s="182"/>
      <c r="K64" s="182"/>
      <c r="L64" s="182"/>
      <c r="M64" s="182"/>
      <c r="N64" s="182"/>
      <c r="O64" s="182"/>
      <c r="P64" s="217"/>
      <c r="Q64" s="217"/>
      <c r="U64" s="165">
        <f t="shared" si="8"/>
        <v>2010</v>
      </c>
      <c r="V64">
        <v>228504.22485186649</v>
      </c>
      <c r="W64">
        <v>176163.93491807985</v>
      </c>
      <c r="AN64" s="165">
        <f t="shared" si="10"/>
        <v>2011</v>
      </c>
      <c r="AO64">
        <v>22.683978940492377</v>
      </c>
      <c r="AP64">
        <v>3.5367304458682192</v>
      </c>
      <c r="AQ64">
        <v>20.198462270140002</v>
      </c>
      <c r="AS64">
        <v>3.8945426885125776</v>
      </c>
      <c r="AU64" s="165">
        <f t="shared" si="7"/>
        <v>1990</v>
      </c>
      <c r="AV64">
        <v>28.066867122623126</v>
      </c>
      <c r="AW64">
        <v>1.06410637041837</v>
      </c>
    </row>
    <row r="65" spans="1:49">
      <c r="A65" s="165"/>
      <c r="B65" s="165"/>
      <c r="C65" s="165"/>
      <c r="D65" s="165"/>
      <c r="E65" s="165"/>
      <c r="F65" s="165"/>
      <c r="G65" s="165"/>
      <c r="H65" s="165"/>
      <c r="I65" s="165"/>
      <c r="J65" s="182"/>
      <c r="K65" s="182"/>
      <c r="L65" s="182"/>
      <c r="M65" s="182"/>
      <c r="N65" s="182"/>
      <c r="O65" s="182"/>
      <c r="P65" s="217"/>
      <c r="Q65" s="217"/>
      <c r="U65" s="165">
        <f t="shared" si="8"/>
        <v>2010</v>
      </c>
      <c r="V65">
        <v>218676.08614856037</v>
      </c>
      <c r="W65">
        <v>174970.05343708012</v>
      </c>
      <c r="AN65" s="165">
        <f t="shared" si="10"/>
        <v>2011</v>
      </c>
      <c r="AO65">
        <v>21.076261015929809</v>
      </c>
      <c r="AP65">
        <v>3.3867181139389979</v>
      </c>
      <c r="AQ65">
        <v>21.595939129476221</v>
      </c>
      <c r="AR65">
        <v>14.72179678627638</v>
      </c>
      <c r="AS65">
        <v>3.8688740248042692</v>
      </c>
      <c r="AU65" s="165">
        <f t="shared" si="7"/>
        <v>1990</v>
      </c>
      <c r="AV65">
        <v>26.863201833859662</v>
      </c>
      <c r="AW65">
        <v>1.034335143534298</v>
      </c>
    </row>
    <row r="66" spans="1:49">
      <c r="A66" s="188" t="s">
        <v>671</v>
      </c>
      <c r="B66" s="165"/>
      <c r="C66" s="165"/>
      <c r="D66" s="165"/>
      <c r="E66" s="188" t="s">
        <v>672</v>
      </c>
      <c r="F66" s="165"/>
      <c r="G66" s="165"/>
      <c r="H66" s="165"/>
      <c r="I66" s="165"/>
      <c r="J66" s="182"/>
      <c r="K66" s="182"/>
      <c r="L66" s="182"/>
      <c r="M66" s="182"/>
      <c r="N66" s="182"/>
      <c r="O66" s="182"/>
      <c r="P66" s="217"/>
      <c r="Q66" s="217"/>
      <c r="U66" s="165">
        <f t="shared" si="8"/>
        <v>2011</v>
      </c>
      <c r="V66">
        <v>208574.94359238469</v>
      </c>
      <c r="W66">
        <v>183495.24530872668</v>
      </c>
      <c r="AN66" s="165">
        <f t="shared" si="10"/>
        <v>2012</v>
      </c>
      <c r="AO66">
        <v>20.013242728351479</v>
      </c>
      <c r="AP66">
        <v>3.2123465827943081</v>
      </c>
      <c r="AQ66">
        <v>22.848865298473548</v>
      </c>
      <c r="AR66">
        <v>10.612311497590586</v>
      </c>
      <c r="AS66">
        <v>3.8868790419289447</v>
      </c>
      <c r="AU66" s="165">
        <f t="shared" si="7"/>
        <v>1991</v>
      </c>
      <c r="AV66">
        <v>26.400748073070513</v>
      </c>
      <c r="AW66">
        <v>1.0153487707888069</v>
      </c>
    </row>
    <row r="67" spans="1:49">
      <c r="A67" s="188" t="s">
        <v>673</v>
      </c>
      <c r="B67" s="165"/>
      <c r="C67" s="165"/>
      <c r="D67" s="165"/>
      <c r="E67" s="165"/>
      <c r="F67" s="165"/>
      <c r="G67" s="165"/>
      <c r="H67" s="165"/>
      <c r="I67" s="165"/>
      <c r="J67" s="182"/>
      <c r="K67" s="182"/>
      <c r="L67" s="182"/>
      <c r="M67" s="182"/>
      <c r="N67" s="182"/>
      <c r="O67" s="182"/>
      <c r="P67" s="217"/>
      <c r="Q67" s="217"/>
      <c r="U67" s="165">
        <f t="shared" si="8"/>
        <v>2011</v>
      </c>
      <c r="V67">
        <v>197927.79333046975</v>
      </c>
      <c r="W67">
        <v>175869.06463007728</v>
      </c>
      <c r="AN67" s="165">
        <f t="shared" si="10"/>
        <v>2012</v>
      </c>
      <c r="AO67">
        <v>19.638303928562642</v>
      </c>
      <c r="AP67">
        <v>3.1185987962532744</v>
      </c>
      <c r="AQ67">
        <v>23.166375387664743</v>
      </c>
      <c r="AR67">
        <v>4.7713538888618121</v>
      </c>
      <c r="AS67">
        <v>3.867060726682134</v>
      </c>
      <c r="AU67" s="165">
        <f t="shared" si="7"/>
        <v>1991</v>
      </c>
      <c r="AV67">
        <v>26.65816438657939</v>
      </c>
      <c r="AW67">
        <v>1.0185080348484914</v>
      </c>
    </row>
    <row r="68" spans="1:49">
      <c r="U68" s="165">
        <f t="shared" si="8"/>
        <v>2011</v>
      </c>
      <c r="V68">
        <v>185915.62380420673</v>
      </c>
      <c r="W68">
        <v>171611.18201271753</v>
      </c>
      <c r="AN68" s="165">
        <f t="shared" si="10"/>
        <v>2012</v>
      </c>
      <c r="AO68">
        <v>19.809997192677962</v>
      </c>
      <c r="AP68">
        <v>3.1499445719678945</v>
      </c>
      <c r="AQ68">
        <v>21.294318191492227</v>
      </c>
      <c r="AR68">
        <v>3.676570225226568</v>
      </c>
      <c r="AS68">
        <v>3.585643260544344</v>
      </c>
      <c r="AU68" s="165">
        <f t="shared" si="7"/>
        <v>1991</v>
      </c>
      <c r="AV68">
        <v>28.132191474833114</v>
      </c>
      <c r="AW68">
        <v>1.0819961799699032</v>
      </c>
    </row>
    <row r="69" spans="1:49">
      <c r="U69" s="165">
        <f t="shared" si="8"/>
        <v>2011</v>
      </c>
      <c r="V69">
        <v>175541.4773951614</v>
      </c>
      <c r="W69">
        <v>170397.58261936376</v>
      </c>
      <c r="AN69" s="165">
        <f t="shared" si="10"/>
        <v>2012</v>
      </c>
      <c r="AO69">
        <v>19.604877028258706</v>
      </c>
      <c r="AP69">
        <v>3.164995309395378</v>
      </c>
      <c r="AQ69">
        <v>17.96305963892501</v>
      </c>
      <c r="AR69">
        <v>2.7015951944455168</v>
      </c>
      <c r="AS69">
        <v>2.9933903898154179</v>
      </c>
      <c r="AU69" s="165">
        <f t="shared" si="7"/>
        <v>1991</v>
      </c>
      <c r="AV69">
        <v>29.291489578891305</v>
      </c>
      <c r="AW69">
        <v>1.13294577233419</v>
      </c>
    </row>
    <row r="70" spans="1:49">
      <c r="U70" s="165">
        <f t="shared" si="8"/>
        <v>2012</v>
      </c>
      <c r="V70">
        <v>167897.36951481225</v>
      </c>
      <c r="W70">
        <v>175600.56224132908</v>
      </c>
      <c r="AN70" s="165">
        <f t="shared" si="10"/>
        <v>2013</v>
      </c>
      <c r="AO70">
        <v>18.846436834668992</v>
      </c>
      <c r="AP70">
        <v>3.0990687826553276</v>
      </c>
      <c r="AQ70">
        <v>14.537738490698615</v>
      </c>
      <c r="AR70">
        <v>-0.83070963870566661</v>
      </c>
      <c r="AS70">
        <v>2.3288688465630445</v>
      </c>
      <c r="AU70" s="165">
        <f t="shared" si="7"/>
        <v>1992</v>
      </c>
      <c r="AV70">
        <v>30.667532062917758</v>
      </c>
      <c r="AW70">
        <v>1.1846724256408034</v>
      </c>
    </row>
    <row r="71" spans="1:49">
      <c r="U71" s="165">
        <f t="shared" si="8"/>
        <v>2012</v>
      </c>
      <c r="V71">
        <v>163802.31172176806</v>
      </c>
      <c r="W71">
        <v>185486.90410203466</v>
      </c>
      <c r="AN71" s="165">
        <f t="shared" si="10"/>
        <v>2013</v>
      </c>
      <c r="AO71">
        <v>18.407547209752043</v>
      </c>
      <c r="AP71">
        <v>3.1127669845778789</v>
      </c>
      <c r="AQ71">
        <v>10.243946806852529</v>
      </c>
      <c r="AR71">
        <v>1.4055887388259034</v>
      </c>
      <c r="AS71">
        <v>1.6028104429212764</v>
      </c>
      <c r="AU71" s="165">
        <f t="shared" ref="AU71:AU134" si="13">AU67+1</f>
        <v>1992</v>
      </c>
      <c r="AV71">
        <v>32.552677532181129</v>
      </c>
      <c r="AW71">
        <v>1.2818411418548836</v>
      </c>
    </row>
    <row r="72" spans="1:49">
      <c r="U72" s="165">
        <f t="shared" si="8"/>
        <v>2012</v>
      </c>
      <c r="V72">
        <v>165713.33869185534</v>
      </c>
      <c r="W72">
        <v>180140.1704853792</v>
      </c>
      <c r="AN72" s="165">
        <f t="shared" si="10"/>
        <v>2013</v>
      </c>
      <c r="AO72">
        <v>19.118932902726502</v>
      </c>
      <c r="AP72">
        <v>3.3000842844407972</v>
      </c>
      <c r="AQ72">
        <v>6.5613292000321071</v>
      </c>
      <c r="AR72">
        <v>2.6376242319335104</v>
      </c>
      <c r="AS72">
        <v>1.066287708188969</v>
      </c>
      <c r="AU72" s="165">
        <f t="shared" si="13"/>
        <v>1992</v>
      </c>
      <c r="AV72">
        <v>34.374497939950928</v>
      </c>
      <c r="AW72">
        <v>1.3756858702727581</v>
      </c>
    </row>
    <row r="73" spans="1:49">
      <c r="U73" s="165">
        <f t="shared" si="8"/>
        <v>2012</v>
      </c>
      <c r="V73">
        <v>167078.35795620343</v>
      </c>
      <c r="W73">
        <v>176292.84550870399</v>
      </c>
      <c r="AN73" s="165">
        <f t="shared" si="10"/>
        <v>2013</v>
      </c>
      <c r="AO73">
        <v>19.175695587988244</v>
      </c>
      <c r="AP73">
        <v>3.3770728282369955</v>
      </c>
      <c r="AQ73">
        <v>3.8367399840371013</v>
      </c>
      <c r="AR73">
        <v>2.9631104696397164</v>
      </c>
      <c r="AS73">
        <v>0.62536334286534567</v>
      </c>
      <c r="AU73" s="165">
        <f t="shared" si="13"/>
        <v>1992</v>
      </c>
      <c r="AV73">
        <v>36.456469162972503</v>
      </c>
      <c r="AW73">
        <v>1.465520330403997</v>
      </c>
    </row>
    <row r="74" spans="1:49">
      <c r="U74" s="165">
        <f t="shared" si="8"/>
        <v>2013</v>
      </c>
      <c r="V74">
        <v>162437.29245742003</v>
      </c>
      <c r="W74">
        <v>182264.3033438983</v>
      </c>
      <c r="AN74" s="165">
        <f t="shared" si="10"/>
        <v>2014</v>
      </c>
      <c r="AO74">
        <v>18.949834652906148</v>
      </c>
      <c r="AP74">
        <v>3.4146396244987196</v>
      </c>
      <c r="AQ74">
        <v>0.2670158561178998</v>
      </c>
      <c r="AR74">
        <v>2.1702235961431362</v>
      </c>
      <c r="AS74">
        <v>4.3009203746676224E-2</v>
      </c>
      <c r="AU74" s="165">
        <f t="shared" si="13"/>
        <v>1993</v>
      </c>
      <c r="AV74">
        <v>35.324589328873188</v>
      </c>
      <c r="AW74">
        <v>1.4418247392216321</v>
      </c>
    </row>
    <row r="75" spans="1:49">
      <c r="U75" s="165">
        <f t="shared" ref="U75:U121" si="14">U71+1</f>
        <v>2013</v>
      </c>
      <c r="V75">
        <v>162437.29245742003</v>
      </c>
      <c r="W75">
        <v>181687.28932460619</v>
      </c>
      <c r="AN75" s="165">
        <f t="shared" si="10"/>
        <v>2014</v>
      </c>
      <c r="AO75">
        <v>19.714880962749508</v>
      </c>
      <c r="AP75">
        <v>3.5729925548214383</v>
      </c>
      <c r="AQ75">
        <v>-4.0512719262133841</v>
      </c>
      <c r="AR75">
        <v>1.63723122438582</v>
      </c>
      <c r="AS75">
        <v>-0.67889792207071897</v>
      </c>
      <c r="AU75" s="165">
        <f t="shared" si="13"/>
        <v>1993</v>
      </c>
      <c r="AV75">
        <v>33.929392909655057</v>
      </c>
      <c r="AW75">
        <v>1.3912765142666803</v>
      </c>
    </row>
    <row r="76" spans="1:49">
      <c r="A76" s="222"/>
      <c r="U76" s="165">
        <f t="shared" si="14"/>
        <v>2013</v>
      </c>
      <c r="V76">
        <v>171719.42345498689</v>
      </c>
      <c r="W76">
        <v>188462.1581467989</v>
      </c>
      <c r="AN76" s="165">
        <f t="shared" si="10"/>
        <v>2014</v>
      </c>
      <c r="AO76">
        <v>20.962917250476846</v>
      </c>
      <c r="AP76">
        <v>3.8512447890202059</v>
      </c>
      <c r="AQ76">
        <v>-7.9295997269980631</v>
      </c>
      <c r="AR76">
        <v>2.4444082615578808</v>
      </c>
      <c r="AS76">
        <v>-1.4129341147049455</v>
      </c>
      <c r="AU76" s="165">
        <f t="shared" si="13"/>
        <v>1993</v>
      </c>
      <c r="AV76">
        <v>33.502599445539765</v>
      </c>
      <c r="AW76">
        <v>1.3936310415029709</v>
      </c>
    </row>
    <row r="77" spans="1:49">
      <c r="A77" s="222"/>
      <c r="U77" s="165">
        <f t="shared" si="14"/>
        <v>2013</v>
      </c>
      <c r="V77">
        <v>176633.49280663996</v>
      </c>
      <c r="W77">
        <v>186662.47292867413</v>
      </c>
      <c r="AN77" s="165">
        <f t="shared" si="10"/>
        <v>2014</v>
      </c>
      <c r="AO77">
        <v>21.134951909559046</v>
      </c>
      <c r="AP77">
        <v>3.9742857517417969</v>
      </c>
      <c r="AQ77">
        <v>-11.299195917611335</v>
      </c>
      <c r="AR77">
        <v>1.2185590018211276</v>
      </c>
      <c r="AS77">
        <v>-2.0298676798509123</v>
      </c>
      <c r="AU77" s="165">
        <f t="shared" si="13"/>
        <v>1993</v>
      </c>
      <c r="AV77">
        <v>33.432762210355541</v>
      </c>
      <c r="AW77">
        <v>1.4269609281603579</v>
      </c>
    </row>
    <row r="78" spans="1:49">
      <c r="A78" s="223"/>
      <c r="U78" s="165">
        <f t="shared" si="14"/>
        <v>2014</v>
      </c>
      <c r="V78">
        <v>179363.53133533607</v>
      </c>
      <c r="W78">
        <v>188049.87922313326</v>
      </c>
      <c r="AN78" s="165">
        <f t="shared" si="10"/>
        <v>2015</v>
      </c>
      <c r="AO78">
        <v>20.511630856209322</v>
      </c>
      <c r="AP78">
        <v>3.9370741949549086</v>
      </c>
      <c r="AQ78">
        <v>-13.066609108154569</v>
      </c>
      <c r="AR78">
        <v>0.3698715349207799</v>
      </c>
      <c r="AS78">
        <v>-2.2781484318352168</v>
      </c>
      <c r="AU78" s="165">
        <f t="shared" si="13"/>
        <v>1994</v>
      </c>
      <c r="AV78">
        <v>35.475805310904803</v>
      </c>
      <c r="AW78">
        <v>1.5143430924890153</v>
      </c>
    </row>
    <row r="79" spans="1:49">
      <c r="A79" s="224"/>
      <c r="U79" s="165">
        <f t="shared" si="14"/>
        <v>2014</v>
      </c>
      <c r="V79">
        <v>189464.6738915118</v>
      </c>
      <c r="W79">
        <v>194188.75886237703</v>
      </c>
      <c r="AN79" s="165">
        <f t="shared" si="10"/>
        <v>2015</v>
      </c>
      <c r="AO79">
        <v>20.552266516241435</v>
      </c>
      <c r="AP79">
        <v>3.9680784031082097</v>
      </c>
      <c r="AQ79">
        <v>-12.30928771221731</v>
      </c>
      <c r="AR79">
        <v>-0.5166174381508718</v>
      </c>
      <c r="AS79">
        <v>-2.150361974335981</v>
      </c>
      <c r="AU79" s="165">
        <f t="shared" si="13"/>
        <v>1994</v>
      </c>
      <c r="AV79">
        <v>38.074852022966134</v>
      </c>
      <c r="AW79">
        <v>1.6316627902729754</v>
      </c>
    </row>
    <row r="80" spans="1:49">
      <c r="A80" s="224"/>
      <c r="U80" s="165">
        <f t="shared" si="14"/>
        <v>2014</v>
      </c>
      <c r="V80">
        <v>204752.88965221014</v>
      </c>
      <c r="W80">
        <v>199134.50202001233</v>
      </c>
      <c r="AN80" s="165">
        <f t="shared" si="10"/>
        <v>2015</v>
      </c>
      <c r="AO80">
        <v>20.657688391745619</v>
      </c>
      <c r="AP80">
        <v>4.0883351025192685</v>
      </c>
      <c r="AQ80">
        <v>-9.5618643288280811</v>
      </c>
      <c r="AR80">
        <v>-0.47040625484540149</v>
      </c>
      <c r="AS80">
        <v>-1.6789711168671662</v>
      </c>
      <c r="AU80" s="165">
        <f t="shared" si="13"/>
        <v>1994</v>
      </c>
      <c r="AV80">
        <v>39.264671273942177</v>
      </c>
      <c r="AW80">
        <v>1.6927964081580962</v>
      </c>
    </row>
    <row r="81" spans="1:49">
      <c r="A81" s="223"/>
      <c r="U81" s="165">
        <f t="shared" si="14"/>
        <v>2014</v>
      </c>
      <c r="V81">
        <v>211031.97826821121</v>
      </c>
      <c r="W81">
        <v>207416.71127506028</v>
      </c>
      <c r="AN81" s="165">
        <f t="shared" si="10"/>
        <v>2015</v>
      </c>
      <c r="AO81">
        <v>20.546764522837751</v>
      </c>
      <c r="AP81">
        <v>4.1453395028849034</v>
      </c>
      <c r="AQ81">
        <v>-6.3817569242581751</v>
      </c>
      <c r="AR81">
        <v>-0.62706804226193191</v>
      </c>
      <c r="AS81">
        <v>-1.1145578825001372</v>
      </c>
      <c r="AU81" s="165">
        <f t="shared" si="13"/>
        <v>1994</v>
      </c>
      <c r="AV81">
        <v>40.252251940900322</v>
      </c>
      <c r="AW81">
        <v>1.7295113614291242</v>
      </c>
    </row>
    <row r="82" spans="1:49">
      <c r="A82" s="188" t="s">
        <v>674</v>
      </c>
      <c r="U82" s="165">
        <f t="shared" si="14"/>
        <v>2015</v>
      </c>
      <c r="V82">
        <v>210758.97441534162</v>
      </c>
      <c r="W82">
        <v>188659.54205771937</v>
      </c>
      <c r="AN82" s="165">
        <f t="shared" si="10"/>
        <v>2016</v>
      </c>
      <c r="AO82">
        <v>20.155657096573179</v>
      </c>
      <c r="AP82">
        <v>4.1087650163622209</v>
      </c>
      <c r="AQ82">
        <v>-4.1473170086028475</v>
      </c>
      <c r="AR82">
        <v>-1.6822449966297066</v>
      </c>
      <c r="AS82">
        <v>-0.71053114571756937</v>
      </c>
      <c r="AU82" s="165">
        <f t="shared" si="13"/>
        <v>1995</v>
      </c>
      <c r="AV82">
        <v>40.564327380873422</v>
      </c>
      <c r="AW82">
        <v>1.7554494375814289</v>
      </c>
    </row>
    <row r="83" spans="1:49">
      <c r="A83" s="181" t="s">
        <v>666</v>
      </c>
      <c r="U83" s="165">
        <f t="shared" si="14"/>
        <v>2015</v>
      </c>
      <c r="V83">
        <v>215400.03991412505</v>
      </c>
      <c r="W83">
        <v>194397.24214321794</v>
      </c>
      <c r="AN83" s="165">
        <f t="shared" ref="AN83:AN96" si="15">AN79+1</f>
        <v>2016</v>
      </c>
      <c r="AO83">
        <v>19.966298783428535</v>
      </c>
      <c r="AP83">
        <v>4.1548999484133722</v>
      </c>
      <c r="AQ83">
        <v>-2.4684486266428332</v>
      </c>
      <c r="AR83">
        <v>-0.83972808109702524</v>
      </c>
      <c r="AS83">
        <v>-0.41892915389430441</v>
      </c>
      <c r="AU83" s="165">
        <f t="shared" si="13"/>
        <v>1995</v>
      </c>
      <c r="AV83">
        <v>40.899826642813331</v>
      </c>
      <c r="AW83">
        <v>1.8067661321725204</v>
      </c>
    </row>
    <row r="84" spans="1:49">
      <c r="A84" s="165"/>
      <c r="U84" s="165">
        <f t="shared" si="14"/>
        <v>2015</v>
      </c>
      <c r="V84">
        <v>222498.14008873497</v>
      </c>
      <c r="W84">
        <v>201329.60704095889</v>
      </c>
      <c r="AN84" s="165">
        <f t="shared" si="15"/>
        <v>2016</v>
      </c>
      <c r="AO84">
        <v>20.288545511412906</v>
      </c>
      <c r="AP84">
        <v>4.2758326843978587</v>
      </c>
      <c r="AQ84">
        <v>-2.2238450141624684</v>
      </c>
      <c r="AR84">
        <v>-0.12663945200135365</v>
      </c>
      <c r="AS84">
        <v>-0.38350793663139338</v>
      </c>
      <c r="AU84" s="165">
        <f t="shared" si="13"/>
        <v>1995</v>
      </c>
      <c r="AV84">
        <v>41.274595621460847</v>
      </c>
      <c r="AW84">
        <v>1.856547565168382</v>
      </c>
    </row>
    <row r="85" spans="1:49">
      <c r="A85" s="165"/>
      <c r="U85" s="165">
        <f t="shared" si="14"/>
        <v>2015</v>
      </c>
      <c r="V85">
        <v>225774.18632317038</v>
      </c>
      <c r="W85">
        <v>211592.46838306187</v>
      </c>
      <c r="AN85" s="165">
        <f t="shared" si="15"/>
        <v>2016</v>
      </c>
      <c r="AO85">
        <v>20.298489396301413</v>
      </c>
      <c r="AP85">
        <v>4.303424258777576</v>
      </c>
      <c r="AQ85">
        <v>-2.5977467068412645</v>
      </c>
      <c r="AR85">
        <v>-0.50463975011766105</v>
      </c>
      <c r="AS85">
        <v>-0.44820783885630178</v>
      </c>
      <c r="AU85" s="165">
        <f t="shared" si="13"/>
        <v>1995</v>
      </c>
      <c r="AV85">
        <v>40.770124299071249</v>
      </c>
      <c r="AW85">
        <v>1.9031573285408221</v>
      </c>
    </row>
    <row r="86" spans="1:49">
      <c r="A86" s="165"/>
      <c r="U86" s="165">
        <f t="shared" si="14"/>
        <v>2016</v>
      </c>
      <c r="V86">
        <v>226593.19788177923</v>
      </c>
      <c r="W86">
        <v>203521.43328260531</v>
      </c>
      <c r="AN86" s="165">
        <f t="shared" si="15"/>
        <v>2017</v>
      </c>
      <c r="AO86">
        <v>20.323406305456018</v>
      </c>
      <c r="AP86">
        <v>4.2926130336188093</v>
      </c>
      <c r="AQ86">
        <v>-3.1081230139891924</v>
      </c>
      <c r="AR86">
        <v>0.6674845580086799</v>
      </c>
      <c r="AS86">
        <v>-0.53692499831544782</v>
      </c>
      <c r="AU86" s="165">
        <f t="shared" si="13"/>
        <v>1996</v>
      </c>
      <c r="AV86">
        <v>41.630352972986728</v>
      </c>
      <c r="AW86">
        <v>1.997864943771283</v>
      </c>
    </row>
    <row r="87" spans="1:49">
      <c r="A87" s="165"/>
      <c r="U87" s="165">
        <f t="shared" si="14"/>
        <v>2016</v>
      </c>
      <c r="V87">
        <v>229050.23255760578</v>
      </c>
      <c r="W87">
        <v>207452.35600976989</v>
      </c>
      <c r="AN87" s="165">
        <f t="shared" si="15"/>
        <v>2017</v>
      </c>
      <c r="AO87">
        <v>20.486801517655973</v>
      </c>
      <c r="AP87">
        <v>4.3662697606484073</v>
      </c>
      <c r="AQ87">
        <v>-4.145534434116434</v>
      </c>
      <c r="AR87">
        <v>2.5503361540085843</v>
      </c>
      <c r="AS87">
        <v>-0.7218942996589891</v>
      </c>
      <c r="AU87" s="165">
        <f t="shared" si="13"/>
        <v>1996</v>
      </c>
      <c r="AV87">
        <v>42.330525345730884</v>
      </c>
      <c r="AW87">
        <v>2.1086099568904939</v>
      </c>
    </row>
    <row r="88" spans="1:49">
      <c r="A88" s="165"/>
      <c r="U88" s="165">
        <f t="shared" si="14"/>
        <v>2016</v>
      </c>
      <c r="V88">
        <v>238878.37126091187</v>
      </c>
      <c r="W88">
        <v>200361.82441625567</v>
      </c>
      <c r="AN88" s="165">
        <f t="shared" si="15"/>
        <v>2017</v>
      </c>
      <c r="AO88">
        <v>21.217291477862069</v>
      </c>
      <c r="AP88">
        <v>4.6388121569011354</v>
      </c>
      <c r="AQ88">
        <v>-5.2820476720101821</v>
      </c>
      <c r="AR88">
        <v>1.8293323144011022</v>
      </c>
      <c r="AS88">
        <v>-0.95260133298452387</v>
      </c>
      <c r="AU88" s="165">
        <f t="shared" si="13"/>
        <v>1996</v>
      </c>
      <c r="AV88">
        <v>45.286286853418744</v>
      </c>
      <c r="AW88">
        <v>2.2741836757567979</v>
      </c>
    </row>
    <row r="89" spans="1:49">
      <c r="A89" s="165"/>
      <c r="U89" s="165">
        <f t="shared" si="14"/>
        <v>2016</v>
      </c>
      <c r="V89">
        <v>244884.45602404338</v>
      </c>
      <c r="W89">
        <v>202925.84380393542</v>
      </c>
      <c r="AN89" s="165">
        <f t="shared" si="15"/>
        <v>2017</v>
      </c>
      <c r="AO89">
        <v>21.429183349320784</v>
      </c>
      <c r="AP89">
        <v>4.6909054308617293</v>
      </c>
      <c r="AQ89">
        <v>-6.1457457317712185</v>
      </c>
      <c r="AR89">
        <v>2.1617967809017151</v>
      </c>
      <c r="AS89">
        <v>-1.1194356528876641</v>
      </c>
      <c r="AU89" s="165">
        <f t="shared" si="13"/>
        <v>1996</v>
      </c>
      <c r="AV89">
        <v>48.594106957556427</v>
      </c>
      <c r="AW89">
        <v>2.4670456761544912</v>
      </c>
    </row>
    <row r="90" spans="1:49">
      <c r="A90" s="165"/>
      <c r="U90" s="165">
        <f t="shared" si="14"/>
        <v>2017</v>
      </c>
      <c r="V90">
        <v>247887.49840560911</v>
      </c>
      <c r="W90">
        <v>199513.97984437912</v>
      </c>
      <c r="AN90" s="165">
        <f t="shared" si="15"/>
        <v>2018</v>
      </c>
      <c r="AO90">
        <v>21.447480390201441</v>
      </c>
      <c r="AP90">
        <v>4.7177839212609678</v>
      </c>
      <c r="AQ90">
        <v>-6.9093406395395975</v>
      </c>
      <c r="AR90">
        <v>-0.31513774098888842</v>
      </c>
      <c r="AS90">
        <v>-1.2595975569438531</v>
      </c>
      <c r="AU90" s="165">
        <f t="shared" si="13"/>
        <v>1997</v>
      </c>
      <c r="AV90">
        <v>49.423613178832063</v>
      </c>
      <c r="AW90">
        <v>2.5503166180382588</v>
      </c>
    </row>
    <row r="91" spans="1:49">
      <c r="A91" s="165"/>
      <c r="U91" s="165">
        <f t="shared" si="14"/>
        <v>2017</v>
      </c>
      <c r="V91">
        <v>253347.57546300133</v>
      </c>
      <c r="W91">
        <v>204371.9820011589</v>
      </c>
      <c r="AN91" s="165">
        <f t="shared" si="15"/>
        <v>2018</v>
      </c>
      <c r="AO91">
        <v>21.630961189570943</v>
      </c>
      <c r="AP91">
        <v>4.7897470159670439</v>
      </c>
      <c r="AQ91">
        <v>-7.4124754092098986</v>
      </c>
      <c r="AR91">
        <v>-0.65593438925421621</v>
      </c>
      <c r="AS91">
        <v>-1.3628812271097803</v>
      </c>
      <c r="AU91" s="165">
        <f t="shared" si="13"/>
        <v>1997</v>
      </c>
      <c r="AV91">
        <v>52.445680699426333</v>
      </c>
      <c r="AW91">
        <v>2.7487525551924965</v>
      </c>
    </row>
    <row r="92" spans="1:49">
      <c r="A92" s="165"/>
      <c r="U92" s="165">
        <f t="shared" si="14"/>
        <v>2017</v>
      </c>
      <c r="V92">
        <v>266997.76810648199</v>
      </c>
      <c r="W92">
        <v>215793.84280913285</v>
      </c>
      <c r="AN92" s="165">
        <f t="shared" si="15"/>
        <v>2018</v>
      </c>
      <c r="AO92">
        <v>21.827156553933705</v>
      </c>
      <c r="AP92">
        <v>4.8107682629101811</v>
      </c>
      <c r="AQ92">
        <v>-6.7134881858005508</v>
      </c>
      <c r="AR92">
        <v>0.53116285165570432</v>
      </c>
      <c r="AS92">
        <v>-1.2455590400628505</v>
      </c>
      <c r="AU92" s="165">
        <f t="shared" si="13"/>
        <v>1997</v>
      </c>
      <c r="AV92">
        <v>51.963009084253045</v>
      </c>
      <c r="AW92">
        <v>2.8769061090534653</v>
      </c>
    </row>
    <row r="93" spans="1:49">
      <c r="A93" s="165"/>
      <c r="U93" s="165">
        <f t="shared" si="14"/>
        <v>2017</v>
      </c>
      <c r="V93">
        <v>273549.86057535274</v>
      </c>
      <c r="W93">
        <v>221181.47344374331</v>
      </c>
      <c r="AN93" s="165">
        <f t="shared" si="15"/>
        <v>2018</v>
      </c>
      <c r="AO93">
        <v>21.561148518370857</v>
      </c>
      <c r="AP93">
        <v>4.8673004470509484</v>
      </c>
      <c r="AQ93">
        <v>-5.5930375772255259</v>
      </c>
      <c r="AR93">
        <v>2.300882758204259</v>
      </c>
      <c r="AS93">
        <v>-1.0250346679068036</v>
      </c>
      <c r="AU93" s="165">
        <f t="shared" si="13"/>
        <v>1997</v>
      </c>
      <c r="AV93">
        <v>50.192429768699967</v>
      </c>
      <c r="AW93">
        <v>2.9925191533962772</v>
      </c>
    </row>
    <row r="94" spans="1:49">
      <c r="A94" s="165"/>
      <c r="U94" s="165">
        <f t="shared" si="14"/>
        <v>2018</v>
      </c>
      <c r="V94">
        <v>278190.92607413616</v>
      </c>
      <c r="W94">
        <v>198658.32545998681</v>
      </c>
      <c r="AN94" s="165">
        <f t="shared" si="15"/>
        <v>2019</v>
      </c>
      <c r="AO94">
        <v>21.172546422981618</v>
      </c>
      <c r="AP94">
        <v>4.7948605708019372</v>
      </c>
      <c r="AQ94">
        <v>-3.6458378589951677</v>
      </c>
      <c r="AR94">
        <v>1.6047350974601589</v>
      </c>
      <c r="AS94">
        <v>-0.6561292062220323</v>
      </c>
      <c r="AU94" s="165">
        <f t="shared" si="13"/>
        <v>1998</v>
      </c>
      <c r="AV94">
        <v>50.803644879113591</v>
      </c>
      <c r="AW94">
        <v>3.1194438026948741</v>
      </c>
    </row>
    <row r="95" spans="1:49">
      <c r="A95" s="165"/>
      <c r="U95" s="165">
        <f t="shared" si="14"/>
        <v>2018</v>
      </c>
      <c r="V95">
        <v>285016.02239587653</v>
      </c>
      <c r="W95">
        <v>203474.74157815921</v>
      </c>
      <c r="AN95" s="165">
        <f t="shared" si="15"/>
        <v>2019</v>
      </c>
      <c r="AO95">
        <v>21.031273267272717</v>
      </c>
      <c r="AP95">
        <v>4.7683247855377688</v>
      </c>
      <c r="AQ95">
        <v>-1.1698885262464858</v>
      </c>
      <c r="AR95">
        <v>2.0178928242358158</v>
      </c>
      <c r="AS95">
        <v>-0.20913608494576272</v>
      </c>
      <c r="AU95" s="165">
        <f t="shared" si="13"/>
        <v>1998</v>
      </c>
      <c r="AV95">
        <v>50.273367273285302</v>
      </c>
      <c r="AW95">
        <v>3.2996926251271437</v>
      </c>
    </row>
    <row r="96" spans="1:49">
      <c r="A96" s="165"/>
      <c r="U96" s="165">
        <f t="shared" si="14"/>
        <v>2018</v>
      </c>
      <c r="V96">
        <v>291295.11101187766</v>
      </c>
      <c r="W96">
        <v>207898.84958505238</v>
      </c>
      <c r="AN96" s="165">
        <f t="shared" si="15"/>
        <v>2019</v>
      </c>
      <c r="AO96">
        <v>21.052598949684043</v>
      </c>
      <c r="AQ96">
        <v>0.62187813988346285</v>
      </c>
      <c r="AR96">
        <v>4.3909004051303313</v>
      </c>
      <c r="AS96">
        <v>0.11128328413360745</v>
      </c>
      <c r="AU96" s="165">
        <f t="shared" si="13"/>
        <v>1998</v>
      </c>
      <c r="AV96">
        <v>51.611552649484267</v>
      </c>
      <c r="AW96">
        <v>3.54969296346616</v>
      </c>
    </row>
    <row r="97" spans="1:52">
      <c r="A97" s="2" t="s">
        <v>675</v>
      </c>
      <c r="U97" s="165">
        <f t="shared" si="14"/>
        <v>2018</v>
      </c>
      <c r="V97">
        <v>293479.14183483453</v>
      </c>
      <c r="W97">
        <v>209449.24201899185</v>
      </c>
      <c r="AU97" s="165">
        <f t="shared" si="13"/>
        <v>1998</v>
      </c>
      <c r="AV97">
        <v>53.237527807479417</v>
      </c>
      <c r="AW97">
        <v>3.827268425784712</v>
      </c>
    </row>
    <row r="98" spans="1:52">
      <c r="A98" s="2" t="s">
        <v>1256</v>
      </c>
      <c r="U98" s="165">
        <f t="shared" si="14"/>
        <v>2019</v>
      </c>
      <c r="V98">
        <v>290749.10330613842</v>
      </c>
      <c r="W98">
        <v>212885.15291788222</v>
      </c>
      <c r="AU98" s="165">
        <f t="shared" si="13"/>
        <v>1999</v>
      </c>
      <c r="AV98">
        <v>55.101087105764357</v>
      </c>
      <c r="AW98">
        <v>4.1345636161654742</v>
      </c>
    </row>
    <row r="99" spans="1:52">
      <c r="A99" s="4" t="s">
        <v>1257</v>
      </c>
      <c r="U99" s="165">
        <f t="shared" si="14"/>
        <v>2019</v>
      </c>
      <c r="V99">
        <v>292114.12257048651</v>
      </c>
      <c r="W99">
        <v>213955.15277535818</v>
      </c>
      <c r="X99">
        <v>1000000</v>
      </c>
      <c r="AU99" s="165">
        <f t="shared" si="13"/>
        <v>1999</v>
      </c>
      <c r="AV99">
        <v>57.190449517078108</v>
      </c>
      <c r="AW99">
        <v>4.5102598827225497</v>
      </c>
    </row>
    <row r="100" spans="1:52">
      <c r="A100" s="4" t="s">
        <v>1258</v>
      </c>
      <c r="U100" s="165">
        <f t="shared" si="14"/>
        <v>2019</v>
      </c>
      <c r="V100">
        <v>296482.18421640038</v>
      </c>
      <c r="W100">
        <v>216581.03878371528</v>
      </c>
      <c r="X100">
        <v>1000000</v>
      </c>
      <c r="AU100" s="165">
        <f t="shared" si="13"/>
        <v>1999</v>
      </c>
      <c r="AV100">
        <v>59.47278296287751</v>
      </c>
      <c r="AW100">
        <v>4.9455110604025858</v>
      </c>
    </row>
    <row r="101" spans="1:52">
      <c r="A101" s="4"/>
      <c r="U101" s="165">
        <f t="shared" si="14"/>
        <v>2019</v>
      </c>
      <c r="V101">
        <v>299043.0412334039</v>
      </c>
      <c r="W101">
        <v>219239.15246801032</v>
      </c>
      <c r="X101">
        <v>1000000</v>
      </c>
      <c r="AU101" s="165">
        <f t="shared" si="13"/>
        <v>1999</v>
      </c>
      <c r="AV101">
        <v>61.36331800004114</v>
      </c>
      <c r="AW101">
        <v>5.4325266698676877</v>
      </c>
      <c r="AZ101">
        <v>99.027181309497038</v>
      </c>
    </row>
    <row r="102" spans="1:52">
      <c r="A102" s="4"/>
      <c r="U102" s="165">
        <f t="shared" si="14"/>
        <v>2020</v>
      </c>
      <c r="V102">
        <v>301626.13662612968</v>
      </c>
      <c r="W102">
        <v>221630.30529418937</v>
      </c>
      <c r="X102">
        <v>1000000</v>
      </c>
      <c r="AU102" s="165">
        <f t="shared" si="13"/>
        <v>2000</v>
      </c>
      <c r="AV102">
        <v>62.486304492586825</v>
      </c>
      <c r="AW102">
        <v>5.6871982129538594</v>
      </c>
      <c r="AZ102">
        <v>100.02430074937233</v>
      </c>
    </row>
    <row r="103" spans="1:52">
      <c r="U103" s="165">
        <f t="shared" si="14"/>
        <v>2020</v>
      </c>
      <c r="V103">
        <v>304231.54446518561</v>
      </c>
      <c r="W103">
        <v>224047.53745781237</v>
      </c>
      <c r="X103">
        <v>1000000</v>
      </c>
      <c r="AU103" s="165">
        <f t="shared" si="13"/>
        <v>2000</v>
      </c>
      <c r="AV103">
        <v>62.72484360977171</v>
      </c>
      <c r="AW103">
        <v>5.8928919188938593</v>
      </c>
      <c r="AZ103">
        <v>97.232082630836757</v>
      </c>
    </row>
    <row r="104" spans="1:52">
      <c r="U104" s="165">
        <f t="shared" si="14"/>
        <v>2020</v>
      </c>
      <c r="V104">
        <v>306859.45748261811</v>
      </c>
      <c r="W104">
        <v>226491.13339567237</v>
      </c>
      <c r="X104">
        <v>1000000</v>
      </c>
      <c r="AU104" s="165">
        <f t="shared" si="13"/>
        <v>2000</v>
      </c>
      <c r="AV104">
        <v>63.919479942735521</v>
      </c>
      <c r="AW104">
        <v>6.1334741482877106</v>
      </c>
      <c r="AZ104">
        <v>100.60193578590922</v>
      </c>
    </row>
    <row r="105" spans="1:52">
      <c r="U105" s="165">
        <f t="shared" si="14"/>
        <v>2020</v>
      </c>
      <c r="V105">
        <v>309510.07007526833</v>
      </c>
      <c r="W105">
        <v>228961.38064679955</v>
      </c>
      <c r="X105">
        <v>1000000</v>
      </c>
      <c r="AU105" s="165">
        <f t="shared" si="13"/>
        <v>2000</v>
      </c>
      <c r="AV105">
        <v>64.358222102598788</v>
      </c>
      <c r="AW105">
        <v>6.3188716428194276</v>
      </c>
      <c r="AZ105">
        <v>100.80705715710657</v>
      </c>
    </row>
    <row r="106" spans="1:52">
      <c r="U106" s="165">
        <f t="shared" si="14"/>
        <v>2021</v>
      </c>
      <c r="V106">
        <v>312258.9617813474</v>
      </c>
      <c r="W106">
        <v>231065.17926748749</v>
      </c>
      <c r="X106">
        <v>1000000</v>
      </c>
      <c r="AU106" s="165">
        <f t="shared" si="13"/>
        <v>2001</v>
      </c>
      <c r="AV106">
        <v>63.182684046327068</v>
      </c>
      <c r="AW106">
        <v>6.3539291578494872</v>
      </c>
      <c r="AZ106">
        <v>103.00914488948418</v>
      </c>
    </row>
    <row r="107" spans="1:52">
      <c r="U107" s="165">
        <f t="shared" si="14"/>
        <v>2021</v>
      </c>
      <c r="V107">
        <v>315032.2675738887</v>
      </c>
      <c r="W107">
        <v>233188.3085221186</v>
      </c>
      <c r="X107">
        <v>1000000</v>
      </c>
      <c r="AU107" s="165">
        <f t="shared" si="13"/>
        <v>2001</v>
      </c>
      <c r="AV107">
        <v>62.509969413690534</v>
      </c>
      <c r="AW107">
        <v>6.4876428745377561</v>
      </c>
      <c r="AZ107">
        <v>102.69211768119285</v>
      </c>
    </row>
    <row r="108" spans="1:52">
      <c r="U108" s="165">
        <f t="shared" si="14"/>
        <v>2021</v>
      </c>
      <c r="V108">
        <v>317830.20428486727</v>
      </c>
      <c r="W108">
        <v>235330.94602912318</v>
      </c>
      <c r="X108">
        <v>1000000</v>
      </c>
      <c r="AU108" s="165">
        <f t="shared" si="13"/>
        <v>2001</v>
      </c>
      <c r="AV108">
        <v>59.707391113213347</v>
      </c>
      <c r="AW108">
        <v>6.4727588987940621</v>
      </c>
      <c r="AZ108">
        <v>107.5350691844161</v>
      </c>
    </row>
    <row r="109" spans="1:52">
      <c r="U109" s="165">
        <f t="shared" si="14"/>
        <v>2021</v>
      </c>
      <c r="V109">
        <v>320652.9906720359</v>
      </c>
      <c r="W109">
        <v>237493.27103896835</v>
      </c>
      <c r="X109">
        <v>1000000</v>
      </c>
      <c r="AU109" s="165">
        <f t="shared" si="13"/>
        <v>2001</v>
      </c>
      <c r="AV109">
        <v>57.797137327291814</v>
      </c>
      <c r="AW109">
        <v>6.3685162064098897</v>
      </c>
      <c r="AZ109">
        <v>105.39881744708987</v>
      </c>
    </row>
    <row r="110" spans="1:52">
      <c r="U110" s="165">
        <f t="shared" si="14"/>
        <v>2022</v>
      </c>
      <c r="V110">
        <v>323578.78888143942</v>
      </c>
      <c r="W110">
        <v>239358.95786841196</v>
      </c>
      <c r="X110">
        <v>1000000</v>
      </c>
      <c r="AU110" s="165">
        <f t="shared" si="13"/>
        <v>2002</v>
      </c>
      <c r="AV110">
        <v>57.649992948858895</v>
      </c>
      <c r="AW110">
        <v>6.5094190120211124</v>
      </c>
      <c r="AZ110">
        <v>108.39160622353651</v>
      </c>
    </row>
    <row r="111" spans="1:52">
      <c r="U111" s="165">
        <f t="shared" si="14"/>
        <v>2022</v>
      </c>
      <c r="V111">
        <v>326531.28353656828</v>
      </c>
      <c r="W111">
        <v>241239.30105982468</v>
      </c>
      <c r="X111">
        <v>1000000</v>
      </c>
      <c r="AU111" s="165">
        <f t="shared" si="13"/>
        <v>2002</v>
      </c>
      <c r="AV111">
        <v>59.95043673724993</v>
      </c>
      <c r="AW111">
        <v>7.1341848262025049</v>
      </c>
      <c r="AZ111">
        <v>107.20553948286094</v>
      </c>
    </row>
    <row r="112" spans="1:52">
      <c r="U112" s="165">
        <f t="shared" si="14"/>
        <v>2022</v>
      </c>
      <c r="V112">
        <v>329510.71822914126</v>
      </c>
      <c r="W112">
        <v>243134.41574986427</v>
      </c>
      <c r="X112">
        <v>1000000</v>
      </c>
      <c r="AU112" s="165">
        <f t="shared" si="13"/>
        <v>2002</v>
      </c>
      <c r="AV112">
        <v>64.115285823864866</v>
      </c>
      <c r="AW112">
        <v>7.9356490793841932</v>
      </c>
      <c r="AZ112">
        <v>110.27165344030058</v>
      </c>
    </row>
    <row r="113" spans="21:52">
      <c r="U113" s="165">
        <f t="shared" si="14"/>
        <v>2022</v>
      </c>
      <c r="V113">
        <v>332517.33877352951</v>
      </c>
      <c r="W113">
        <v>245044.41797967302</v>
      </c>
      <c r="X113">
        <v>1000000</v>
      </c>
      <c r="AU113" s="165">
        <f t="shared" si="13"/>
        <v>2002</v>
      </c>
      <c r="AV113">
        <v>68.785342821360786</v>
      </c>
      <c r="AW113">
        <v>9.0535890276840547</v>
      </c>
      <c r="AZ113">
        <v>112.36224048802332</v>
      </c>
    </row>
    <row r="114" spans="21:52">
      <c r="U114" s="165">
        <f t="shared" si="14"/>
        <v>2023</v>
      </c>
      <c r="V114">
        <v>335713.03238614259</v>
      </c>
      <c r="W114">
        <v>246932.47270094862</v>
      </c>
      <c r="X114">
        <v>1000000</v>
      </c>
      <c r="AU114" s="165">
        <f t="shared" si="13"/>
        <v>2003</v>
      </c>
      <c r="AV114">
        <v>71.348242159999955</v>
      </c>
      <c r="AW114">
        <v>9.5399092681650153</v>
      </c>
      <c r="AZ114">
        <v>113.06710087452555</v>
      </c>
    </row>
    <row r="115" spans="21:52">
      <c r="U115" s="165">
        <f t="shared" si="14"/>
        <v>2023</v>
      </c>
      <c r="V115">
        <v>338939.43855559058</v>
      </c>
      <c r="W115">
        <v>248835.07478739144</v>
      </c>
      <c r="X115">
        <v>1000000</v>
      </c>
      <c r="AU115" s="165">
        <f t="shared" si="13"/>
        <v>2003</v>
      </c>
      <c r="AV115">
        <v>71.797862654262133</v>
      </c>
      <c r="AW115">
        <v>9.9173986305397523</v>
      </c>
      <c r="AZ115">
        <v>116.41333621663301</v>
      </c>
    </row>
    <row r="116" spans="21:52">
      <c r="U116" s="165">
        <f t="shared" si="14"/>
        <v>2023</v>
      </c>
      <c r="V116">
        <v>342196.85244820104</v>
      </c>
      <c r="W116">
        <v>250752.33632570683</v>
      </c>
      <c r="X116">
        <v>1000000</v>
      </c>
      <c r="AU116" s="165">
        <f t="shared" si="13"/>
        <v>2003</v>
      </c>
      <c r="AV116">
        <v>70.830592591120464</v>
      </c>
      <c r="AW116">
        <v>10.609209186717042</v>
      </c>
      <c r="AZ116">
        <v>121.30389157186346</v>
      </c>
    </row>
    <row r="117" spans="21:52">
      <c r="U117" s="165">
        <f t="shared" si="14"/>
        <v>2023</v>
      </c>
      <c r="V117">
        <v>345485.57206702913</v>
      </c>
      <c r="W117">
        <v>252684.37026622251</v>
      </c>
      <c r="X117">
        <v>1000000</v>
      </c>
      <c r="AU117" s="165">
        <f t="shared" si="13"/>
        <v>2003</v>
      </c>
      <c r="AV117">
        <v>73.103999999999999</v>
      </c>
      <c r="AW117">
        <v>11.289</v>
      </c>
      <c r="AZ117">
        <v>125.6292342820893</v>
      </c>
    </row>
    <row r="118" spans="21:52">
      <c r="U118" s="165">
        <f t="shared" si="14"/>
        <v>2024</v>
      </c>
      <c r="V118">
        <v>348973.68188828841</v>
      </c>
      <c r="W118">
        <v>254649.10970066811</v>
      </c>
      <c r="X118">
        <v>1000000</v>
      </c>
      <c r="AU118" s="165">
        <f t="shared" si="13"/>
        <v>2004</v>
      </c>
      <c r="AV118">
        <v>75.674999999999997</v>
      </c>
      <c r="AW118">
        <v>12.231</v>
      </c>
      <c r="AX118" s="165">
        <v>31.9</v>
      </c>
      <c r="AZ118">
        <v>130.83297820242746</v>
      </c>
    </row>
    <row r="119" spans="21:52">
      <c r="U119" s="165">
        <f t="shared" si="14"/>
        <v>2024</v>
      </c>
      <c r="V119">
        <v>352497.00854958058</v>
      </c>
      <c r="W119">
        <v>256629.12590526455</v>
      </c>
      <c r="X119">
        <v>1000000</v>
      </c>
      <c r="AU119" s="165">
        <f t="shared" si="13"/>
        <v>2004</v>
      </c>
      <c r="AV119">
        <v>79.347999999999999</v>
      </c>
      <c r="AW119">
        <v>13.326000000000001</v>
      </c>
      <c r="AX119" s="165">
        <v>33.9</v>
      </c>
      <c r="AZ119">
        <v>137.24661013406754</v>
      </c>
    </row>
    <row r="120" spans="21:52">
      <c r="U120" s="165">
        <f t="shared" si="14"/>
        <v>2024</v>
      </c>
      <c r="V120">
        <v>356055.90760904044</v>
      </c>
      <c r="W120">
        <v>258624.53766406135</v>
      </c>
      <c r="X120">
        <v>1000000</v>
      </c>
      <c r="AU120" s="165">
        <f t="shared" si="13"/>
        <v>2004</v>
      </c>
      <c r="AV120">
        <v>79.968000000000004</v>
      </c>
      <c r="AW120">
        <v>14.051</v>
      </c>
      <c r="AX120" s="165">
        <v>31.5</v>
      </c>
      <c r="AZ120">
        <v>144.86380657872581</v>
      </c>
    </row>
    <row r="121" spans="21:52">
      <c r="U121" s="165">
        <f t="shared" si="14"/>
        <v>2024</v>
      </c>
      <c r="V121">
        <v>359650.7382146077</v>
      </c>
      <c r="W121">
        <v>260635.46468470967</v>
      </c>
      <c r="X121">
        <v>1000000</v>
      </c>
      <c r="AU121" s="165">
        <f t="shared" si="13"/>
        <v>2004</v>
      </c>
      <c r="AV121">
        <v>80.024000000000001</v>
      </c>
      <c r="AW121">
        <v>14.516</v>
      </c>
      <c r="AX121" s="165">
        <v>30</v>
      </c>
      <c r="AZ121">
        <v>150.31330759647497</v>
      </c>
    </row>
    <row r="122" spans="21:52">
      <c r="AU122" s="165">
        <f t="shared" si="13"/>
        <v>2005</v>
      </c>
      <c r="AV122">
        <v>79.227000000000004</v>
      </c>
      <c r="AW122">
        <v>14.837999999999999</v>
      </c>
      <c r="AX122" s="165">
        <v>28.6</v>
      </c>
      <c r="AZ122">
        <v>154.92499700807275</v>
      </c>
    </row>
    <row r="123" spans="21:52">
      <c r="AU123" s="165">
        <f t="shared" si="13"/>
        <v>2005</v>
      </c>
      <c r="AV123">
        <v>78.998999999999995</v>
      </c>
      <c r="AW123">
        <v>15.462999999999999</v>
      </c>
      <c r="AX123" s="165">
        <v>28.7</v>
      </c>
      <c r="AZ123">
        <v>160.59065391029276</v>
      </c>
    </row>
    <row r="124" spans="21:52">
      <c r="AU124" s="165">
        <f t="shared" si="13"/>
        <v>2005</v>
      </c>
      <c r="AV124">
        <v>81.141000000000005</v>
      </c>
      <c r="AW124">
        <v>16.577999999999999</v>
      </c>
      <c r="AX124" s="165">
        <v>28.2</v>
      </c>
      <c r="AZ124">
        <v>167.91485564260446</v>
      </c>
    </row>
    <row r="125" spans="21:52">
      <c r="AU125" s="165">
        <f t="shared" si="13"/>
        <v>2005</v>
      </c>
      <c r="AV125">
        <v>84.638999999999996</v>
      </c>
      <c r="AW125">
        <v>18.077000000000002</v>
      </c>
      <c r="AX125" s="165">
        <v>29.7</v>
      </c>
      <c r="AZ125">
        <v>174.42424115503093</v>
      </c>
    </row>
    <row r="126" spans="21:52">
      <c r="AU126" s="165">
        <f t="shared" si="13"/>
        <v>2006</v>
      </c>
      <c r="AV126">
        <v>87.680999999999997</v>
      </c>
      <c r="AW126">
        <v>19.164999999999999</v>
      </c>
      <c r="AX126" s="165">
        <v>30.9</v>
      </c>
      <c r="AZ126">
        <v>180.95409566978324</v>
      </c>
    </row>
    <row r="127" spans="21:52">
      <c r="AU127" s="165">
        <f t="shared" si="13"/>
        <v>2006</v>
      </c>
      <c r="AV127">
        <v>87.221000000000004</v>
      </c>
      <c r="AW127">
        <v>19.742000000000001</v>
      </c>
      <c r="AX127" s="165">
        <v>30.2</v>
      </c>
      <c r="AZ127">
        <v>187.86156837220943</v>
      </c>
    </row>
    <row r="128" spans="21:52">
      <c r="AU128" s="165">
        <f t="shared" si="13"/>
        <v>2006</v>
      </c>
      <c r="AV128">
        <v>86.825000000000003</v>
      </c>
      <c r="AW128">
        <v>20.192</v>
      </c>
      <c r="AX128" s="165">
        <v>29.6</v>
      </c>
      <c r="AZ128">
        <v>189.27804614125134</v>
      </c>
    </row>
    <row r="129" spans="47:52">
      <c r="AU129" s="165">
        <f t="shared" si="13"/>
        <v>2006</v>
      </c>
      <c r="AV129">
        <v>82.649000000000001</v>
      </c>
      <c r="AW129">
        <v>19.815999999999999</v>
      </c>
      <c r="AX129" s="165">
        <v>27.3</v>
      </c>
      <c r="AZ129">
        <v>197.11663378540638</v>
      </c>
    </row>
    <row r="130" spans="47:52">
      <c r="AU130" s="165">
        <f t="shared" si="13"/>
        <v>2007</v>
      </c>
      <c r="AV130">
        <v>79.146000000000001</v>
      </c>
      <c r="AW130">
        <v>19.286000000000001</v>
      </c>
      <c r="AX130" s="165">
        <v>25.5</v>
      </c>
      <c r="AZ130">
        <v>201.54652505991993</v>
      </c>
    </row>
    <row r="131" spans="47:52">
      <c r="AU131" s="165">
        <f t="shared" si="13"/>
        <v>2007</v>
      </c>
      <c r="AV131">
        <v>74.971000000000004</v>
      </c>
      <c r="AW131">
        <v>18.571000000000002</v>
      </c>
      <c r="AX131" s="165">
        <v>23</v>
      </c>
      <c r="AZ131">
        <v>204.3047055572496</v>
      </c>
    </row>
    <row r="132" spans="47:52">
      <c r="AU132" s="165">
        <f t="shared" si="13"/>
        <v>2007</v>
      </c>
      <c r="AV132">
        <v>69.043000000000006</v>
      </c>
      <c r="AW132">
        <v>17.317</v>
      </c>
      <c r="AX132" s="165">
        <v>20.100000000000001</v>
      </c>
      <c r="AZ132">
        <v>204.91904694278409</v>
      </c>
    </row>
    <row r="133" spans="47:52">
      <c r="AU133" s="165">
        <f t="shared" si="13"/>
        <v>2007</v>
      </c>
      <c r="AV133">
        <v>63.332999999999998</v>
      </c>
      <c r="AW133">
        <v>15.938000000000001</v>
      </c>
      <c r="AX133" s="165">
        <v>17.399999999999999</v>
      </c>
      <c r="AZ133">
        <v>205.88409904175128</v>
      </c>
    </row>
    <row r="134" spans="47:52">
      <c r="AU134" s="165">
        <f t="shared" si="13"/>
        <v>2008</v>
      </c>
      <c r="AV134">
        <v>57.093000000000004</v>
      </c>
      <c r="AW134">
        <v>14.798</v>
      </c>
      <c r="AX134" s="165">
        <v>15.5</v>
      </c>
      <c r="AZ134">
        <v>209.30690470574584</v>
      </c>
    </row>
    <row r="135" spans="47:52">
      <c r="AU135" s="165">
        <f t="shared" ref="AU135:AU180" si="16">AU131+1</f>
        <v>2008</v>
      </c>
      <c r="AV135">
        <v>52.722000000000001</v>
      </c>
      <c r="AW135">
        <v>13.782</v>
      </c>
      <c r="AX135" s="165">
        <v>14.2</v>
      </c>
      <c r="AZ135">
        <v>208.2486302418427</v>
      </c>
    </row>
    <row r="136" spans="47:52">
      <c r="AU136" s="165">
        <f t="shared" si="16"/>
        <v>2008</v>
      </c>
      <c r="AV136">
        <v>47.334000000000003</v>
      </c>
      <c r="AW136">
        <v>12.301</v>
      </c>
      <c r="AX136" s="165">
        <v>12.3</v>
      </c>
      <c r="AZ136">
        <v>209.26887184669189</v>
      </c>
    </row>
    <row r="137" spans="47:52">
      <c r="AU137" s="165">
        <f t="shared" si="16"/>
        <v>2008</v>
      </c>
      <c r="AV137">
        <v>40.39</v>
      </c>
      <c r="AW137">
        <v>10.404999999999999</v>
      </c>
      <c r="AX137" s="165">
        <v>9.6999999999999993</v>
      </c>
      <c r="AZ137">
        <v>207.64805685239915</v>
      </c>
    </row>
    <row r="138" spans="47:52">
      <c r="AU138" s="165">
        <f t="shared" si="16"/>
        <v>2009</v>
      </c>
      <c r="AV138">
        <v>35.433999999999997</v>
      </c>
      <c r="AW138">
        <v>8.9649999999999999</v>
      </c>
      <c r="AX138" s="165">
        <v>7.7</v>
      </c>
      <c r="AZ138">
        <v>210.62190418271175</v>
      </c>
    </row>
    <row r="139" spans="47:52">
      <c r="AU139" s="165">
        <f t="shared" si="16"/>
        <v>2009</v>
      </c>
      <c r="AV139">
        <v>28.78</v>
      </c>
      <c r="AW139">
        <v>7.0030000000000001</v>
      </c>
      <c r="AX139" s="165">
        <v>4.8</v>
      </c>
      <c r="AZ139">
        <v>214.09690419456743</v>
      </c>
    </row>
    <row r="140" spans="47:52">
      <c r="AU140" s="165">
        <f t="shared" si="16"/>
        <v>2009</v>
      </c>
      <c r="AV140">
        <v>23.847000000000001</v>
      </c>
      <c r="AW140">
        <v>5.5919999999999996</v>
      </c>
      <c r="AX140" s="165">
        <v>1.9</v>
      </c>
      <c r="AZ140">
        <v>220.17184516075031</v>
      </c>
    </row>
    <row r="141" spans="47:52">
      <c r="AU141" s="165">
        <f t="shared" si="16"/>
        <v>2009</v>
      </c>
      <c r="AV141">
        <v>22.079000000000001</v>
      </c>
      <c r="AW141">
        <v>5.0270000000000001</v>
      </c>
      <c r="AX141" s="165">
        <v>0.6</v>
      </c>
      <c r="AZ141">
        <v>221.04324239721896</v>
      </c>
    </row>
    <row r="142" spans="47:52">
      <c r="AU142" s="165">
        <f t="shared" si="16"/>
        <v>2010</v>
      </c>
      <c r="AV142">
        <v>21.376000000000001</v>
      </c>
      <c r="AW142">
        <v>4.7640000000000002</v>
      </c>
      <c r="AX142" s="165">
        <v>-0.2</v>
      </c>
      <c r="AZ142">
        <v>220.44437557133182</v>
      </c>
    </row>
    <row r="143" spans="47:52">
      <c r="AU143" s="165">
        <f t="shared" si="16"/>
        <v>2010</v>
      </c>
      <c r="AV143">
        <v>20.234000000000002</v>
      </c>
      <c r="AW143">
        <v>4.4290000000000003</v>
      </c>
      <c r="AX143" s="165">
        <v>-1.5</v>
      </c>
      <c r="AZ143">
        <v>217.67647984699173</v>
      </c>
    </row>
    <row r="144" spans="47:52">
      <c r="AU144" s="165">
        <f t="shared" si="16"/>
        <v>2010</v>
      </c>
      <c r="AV144">
        <v>18.992999999999999</v>
      </c>
      <c r="AW144">
        <v>4.056</v>
      </c>
      <c r="AX144" s="165">
        <v>-1.6</v>
      </c>
      <c r="AZ144">
        <v>217.95025554024193</v>
      </c>
    </row>
    <row r="145" spans="47:52">
      <c r="AU145" s="165">
        <f t="shared" si="16"/>
        <v>2010</v>
      </c>
      <c r="AV145">
        <v>17.152000000000001</v>
      </c>
      <c r="AW145">
        <v>3.5760000000000001</v>
      </c>
      <c r="AX145" s="165">
        <v>-2.1</v>
      </c>
      <c r="AZ145">
        <v>217.02354840095458</v>
      </c>
    </row>
    <row r="146" spans="47:52">
      <c r="AU146" s="165">
        <f t="shared" si="16"/>
        <v>2011</v>
      </c>
      <c r="AV146">
        <v>15.499000000000001</v>
      </c>
      <c r="AW146">
        <v>3.1779999999999999</v>
      </c>
      <c r="AX146" s="165">
        <v>-2.6</v>
      </c>
      <c r="AZ146">
        <v>218.97492163559528</v>
      </c>
    </row>
    <row r="147" spans="47:52">
      <c r="AU147" s="165">
        <f t="shared" si="16"/>
        <v>2011</v>
      </c>
      <c r="AV147">
        <v>13.337999999999999</v>
      </c>
      <c r="AW147">
        <v>2.6960000000000002</v>
      </c>
      <c r="AX147" s="165">
        <v>-2.2000000000000002</v>
      </c>
      <c r="AZ147">
        <v>219.34574148372826</v>
      </c>
    </row>
    <row r="148" spans="47:52">
      <c r="AU148" s="165">
        <f t="shared" si="16"/>
        <v>2011</v>
      </c>
      <c r="AV148">
        <v>11.234</v>
      </c>
      <c r="AW148">
        <v>2.2269999999999999</v>
      </c>
      <c r="AX148" s="165">
        <v>-2.4</v>
      </c>
      <c r="AZ148">
        <v>220.95240567347565</v>
      </c>
    </row>
    <row r="149" spans="47:52">
      <c r="AU149" s="165">
        <f t="shared" si="16"/>
        <v>2011</v>
      </c>
      <c r="AV149">
        <v>10.541</v>
      </c>
      <c r="AW149">
        <v>2.0150000000000001</v>
      </c>
      <c r="AX149" s="165">
        <v>-2.4</v>
      </c>
      <c r="AY149">
        <v>-1.6</v>
      </c>
      <c r="AZ149">
        <v>220.70788803451978</v>
      </c>
    </row>
    <row r="150" spans="47:52">
      <c r="AU150" s="165">
        <f t="shared" si="16"/>
        <v>2012</v>
      </c>
      <c r="AV150">
        <v>10.439</v>
      </c>
      <c r="AW150">
        <v>1.9490000000000001</v>
      </c>
      <c r="AX150" s="165">
        <v>-2.4</v>
      </c>
      <c r="AY150">
        <v>-2</v>
      </c>
      <c r="AZ150">
        <v>214.11136534080256</v>
      </c>
    </row>
    <row r="151" spans="47:52">
      <c r="AU151" s="165">
        <f t="shared" si="16"/>
        <v>2012</v>
      </c>
      <c r="AV151">
        <v>10.638999999999999</v>
      </c>
      <c r="AW151">
        <v>1.9219999999999999</v>
      </c>
      <c r="AX151" s="165">
        <v>-2.2000000000000002</v>
      </c>
      <c r="AY151">
        <v>-2.2999999999999998</v>
      </c>
      <c r="AZ151">
        <v>211.00356576901777</v>
      </c>
    </row>
    <row r="152" spans="47:52">
      <c r="AU152" s="165">
        <f t="shared" si="16"/>
        <v>2012</v>
      </c>
      <c r="AV152">
        <v>11.26</v>
      </c>
      <c r="AW152">
        <v>1.996</v>
      </c>
      <c r="AX152" s="165">
        <v>-1.9</v>
      </c>
      <c r="AY152">
        <v>-2.1</v>
      </c>
      <c r="AZ152">
        <v>207.02038873610229</v>
      </c>
    </row>
    <row r="153" spans="47:52">
      <c r="AU153" s="165">
        <f t="shared" si="16"/>
        <v>2012</v>
      </c>
      <c r="AV153">
        <v>13.569000000000001</v>
      </c>
      <c r="AW153">
        <v>2.383</v>
      </c>
      <c r="AX153" s="165">
        <v>-1.6</v>
      </c>
      <c r="AY153">
        <v>-1.7</v>
      </c>
      <c r="AZ153">
        <v>203.22178596760679</v>
      </c>
    </row>
    <row r="154" spans="47:52">
      <c r="AU154" s="165">
        <f t="shared" si="16"/>
        <v>2013</v>
      </c>
      <c r="AV154">
        <v>13.183</v>
      </c>
      <c r="AW154">
        <v>2.2989999999999999</v>
      </c>
      <c r="AX154" s="165">
        <v>-1.9</v>
      </c>
      <c r="AY154">
        <v>-2.1</v>
      </c>
      <c r="AZ154">
        <v>203.02868609630812</v>
      </c>
    </row>
    <row r="155" spans="47:52">
      <c r="AU155" s="165">
        <f t="shared" si="16"/>
        <v>2013</v>
      </c>
      <c r="AV155">
        <v>13.233000000000001</v>
      </c>
      <c r="AW155">
        <v>2.31</v>
      </c>
      <c r="AX155" s="165">
        <v>-2.2000000000000002</v>
      </c>
      <c r="AY155">
        <v>-1.8</v>
      </c>
      <c r="AZ155">
        <v>201.14226941858055</v>
      </c>
    </row>
    <row r="156" spans="47:52">
      <c r="AU156" s="165">
        <f t="shared" si="16"/>
        <v>2013</v>
      </c>
      <c r="AV156">
        <v>13.707000000000001</v>
      </c>
      <c r="AW156">
        <v>2.3889999999999998</v>
      </c>
      <c r="AX156" s="165">
        <v>-2.4</v>
      </c>
      <c r="AY156">
        <v>-1.9</v>
      </c>
      <c r="AZ156">
        <v>199.21274022767636</v>
      </c>
    </row>
    <row r="157" spans="47:52">
      <c r="AU157" s="165">
        <f t="shared" si="16"/>
        <v>2013</v>
      </c>
      <c r="AV157">
        <v>12.875</v>
      </c>
      <c r="AW157">
        <v>2.2869999999999999</v>
      </c>
      <c r="AX157" s="165">
        <v>-3</v>
      </c>
      <c r="AY157">
        <v>-2.2000000000000002</v>
      </c>
      <c r="AZ157">
        <v>197.40845874411352</v>
      </c>
    </row>
    <row r="158" spans="47:52">
      <c r="AU158" s="165">
        <f t="shared" si="16"/>
        <v>2014</v>
      </c>
      <c r="AV158">
        <v>14.12</v>
      </c>
      <c r="AW158">
        <v>2.5089999999999999</v>
      </c>
      <c r="AX158" s="165">
        <v>-3.1</v>
      </c>
      <c r="AY158">
        <v>-2.2000000000000002</v>
      </c>
      <c r="AZ158">
        <v>192.88267620177314</v>
      </c>
    </row>
    <row r="159" spans="47:52">
      <c r="AU159" s="165">
        <f t="shared" si="16"/>
        <v>2014</v>
      </c>
      <c r="AV159">
        <v>15.516999999999999</v>
      </c>
      <c r="AW159">
        <v>2.7919999999999998</v>
      </c>
      <c r="AX159" s="165">
        <v>-3.1</v>
      </c>
      <c r="AY159">
        <v>-2</v>
      </c>
      <c r="AZ159">
        <v>188.92741949110666</v>
      </c>
    </row>
    <row r="160" spans="47:52">
      <c r="AU160" s="165">
        <f t="shared" si="16"/>
        <v>2014</v>
      </c>
      <c r="AV160">
        <v>17.161000000000001</v>
      </c>
      <c r="AW160">
        <v>3.1520000000000001</v>
      </c>
      <c r="AX160" s="165">
        <v>-3</v>
      </c>
      <c r="AY160">
        <v>-2.4</v>
      </c>
      <c r="AZ160">
        <v>184.53297893765696</v>
      </c>
    </row>
    <row r="161" spans="47:52">
      <c r="AU161" s="165">
        <f t="shared" si="16"/>
        <v>2014</v>
      </c>
      <c r="AV161">
        <v>19.125</v>
      </c>
      <c r="AW161">
        <v>3.544</v>
      </c>
      <c r="AX161" s="165">
        <v>-2.6</v>
      </c>
      <c r="AY161">
        <v>-2.1</v>
      </c>
      <c r="AZ161">
        <v>183.2480558931409</v>
      </c>
    </row>
    <row r="162" spans="47:52">
      <c r="AU162" s="165">
        <f t="shared" si="16"/>
        <v>2015</v>
      </c>
      <c r="AV162">
        <v>20.968</v>
      </c>
      <c r="AW162">
        <v>3.9249999999999998</v>
      </c>
      <c r="AX162" s="165">
        <v>-2.6</v>
      </c>
      <c r="AY162">
        <v>-1.7</v>
      </c>
      <c r="AZ162">
        <v>177.10904468322076</v>
      </c>
    </row>
    <row r="163" spans="47:52">
      <c r="AU163" s="165">
        <f t="shared" si="16"/>
        <v>2015</v>
      </c>
      <c r="AV163">
        <v>22.001000000000001</v>
      </c>
      <c r="AW163">
        <v>4.1420000000000003</v>
      </c>
      <c r="AX163" s="165">
        <v>-2.6</v>
      </c>
      <c r="AY163">
        <v>-1.5</v>
      </c>
      <c r="AZ163">
        <v>172.95286933958693</v>
      </c>
    </row>
    <row r="164" spans="47:52">
      <c r="AU164" s="165">
        <f t="shared" si="16"/>
        <v>2015</v>
      </c>
      <c r="AV164">
        <v>22.515000000000001</v>
      </c>
      <c r="AW164">
        <v>4.2850000000000001</v>
      </c>
      <c r="AX164" s="165">
        <v>-2.6</v>
      </c>
      <c r="AY164">
        <v>-0.7</v>
      </c>
      <c r="AZ164">
        <v>167.89732367345522</v>
      </c>
    </row>
    <row r="165" spans="47:52">
      <c r="AU165" s="165">
        <f t="shared" si="16"/>
        <v>2015</v>
      </c>
      <c r="AV165">
        <v>22.361999999999998</v>
      </c>
      <c r="AW165">
        <v>4.2779999999999996</v>
      </c>
      <c r="AX165" s="165">
        <v>-2.7</v>
      </c>
      <c r="AY165">
        <v>-0.5</v>
      </c>
      <c r="AZ165">
        <v>165.6794938369475</v>
      </c>
    </row>
    <row r="166" spans="47:52">
      <c r="AU166" s="165">
        <f t="shared" si="16"/>
        <v>2016</v>
      </c>
      <c r="AV166">
        <v>21.916</v>
      </c>
      <c r="AW166">
        <v>4.2320000000000002</v>
      </c>
      <c r="AX166" s="165">
        <v>-2.5</v>
      </c>
      <c r="AY166">
        <v>-0.3</v>
      </c>
      <c r="AZ166">
        <v>162.24757321178677</v>
      </c>
    </row>
    <row r="167" spans="47:52">
      <c r="AU167" s="165">
        <f t="shared" si="16"/>
        <v>2016</v>
      </c>
      <c r="AV167">
        <v>22.184000000000001</v>
      </c>
      <c r="AW167">
        <v>4.3630000000000004</v>
      </c>
      <c r="AX167" s="165">
        <v>-2.2000000000000002</v>
      </c>
      <c r="AY167">
        <v>0</v>
      </c>
      <c r="AZ167">
        <v>161.09802667091608</v>
      </c>
    </row>
    <row r="168" spans="47:52">
      <c r="AU168" s="165">
        <f t="shared" si="16"/>
        <v>2016</v>
      </c>
      <c r="AV168">
        <v>22.745000000000001</v>
      </c>
      <c r="AW168">
        <v>4.5060000000000002</v>
      </c>
      <c r="AX168" s="165">
        <v>-1.9</v>
      </c>
      <c r="AY168">
        <v>0.1</v>
      </c>
      <c r="AZ168">
        <v>157.78233939744979</v>
      </c>
    </row>
    <row r="169" spans="47:52">
      <c r="AU169" s="165">
        <f t="shared" si="16"/>
        <v>2016</v>
      </c>
      <c r="AV169">
        <v>23.588999999999999</v>
      </c>
      <c r="AW169">
        <v>4.8129999999999997</v>
      </c>
      <c r="AX169" s="165">
        <v>-1.3</v>
      </c>
      <c r="AY169">
        <v>0.7</v>
      </c>
      <c r="AZ169">
        <v>153.77274107821711</v>
      </c>
    </row>
    <row r="170" spans="47:52">
      <c r="AU170" s="165">
        <f t="shared" si="16"/>
        <v>2017</v>
      </c>
      <c r="AV170">
        <v>24.779</v>
      </c>
      <c r="AW170">
        <v>5.1360000000000001</v>
      </c>
      <c r="AX170">
        <v>-0.9</v>
      </c>
      <c r="AY170">
        <v>1.2</v>
      </c>
      <c r="AZ170">
        <v>150.58324081506396</v>
      </c>
    </row>
    <row r="171" spans="47:52">
      <c r="AU171" s="165">
        <f t="shared" si="16"/>
        <v>2017</v>
      </c>
      <c r="AV171">
        <v>25.745999999999999</v>
      </c>
      <c r="AW171">
        <v>5.4390000000000001</v>
      </c>
      <c r="AX171">
        <v>-0.6</v>
      </c>
      <c r="AY171">
        <v>1.4</v>
      </c>
      <c r="AZ171">
        <v>147.26816087538262</v>
      </c>
    </row>
    <row r="172" spans="47:52">
      <c r="AU172" s="165">
        <f t="shared" si="16"/>
        <v>2017</v>
      </c>
      <c r="AV172">
        <v>26.911000000000001</v>
      </c>
      <c r="AW172">
        <v>5.8490000000000002</v>
      </c>
      <c r="AX172">
        <v>-0.2</v>
      </c>
      <c r="AY172">
        <v>1.8</v>
      </c>
      <c r="AZ172">
        <v>144.18804944402802</v>
      </c>
    </row>
    <row r="173" spans="47:52">
      <c r="AU173" s="165">
        <f t="shared" si="16"/>
        <v>2017</v>
      </c>
      <c r="AV173">
        <v>28.02</v>
      </c>
      <c r="AW173">
        <v>6.2160000000000002</v>
      </c>
      <c r="AX173">
        <v>0</v>
      </c>
      <c r="AY173">
        <v>2</v>
      </c>
      <c r="AZ173">
        <v>139.30486022787926</v>
      </c>
    </row>
    <row r="174" spans="47:52">
      <c r="AU174" s="165">
        <f t="shared" si="16"/>
        <v>2018</v>
      </c>
      <c r="AV174">
        <v>28.539000000000001</v>
      </c>
      <c r="AW174">
        <v>6.431</v>
      </c>
      <c r="AX174">
        <v>0.3</v>
      </c>
      <c r="AY174">
        <v>2.4</v>
      </c>
      <c r="AZ174">
        <v>138.314140867546</v>
      </c>
    </row>
    <row r="175" spans="47:52">
      <c r="AU175" s="165">
        <f t="shared" si="16"/>
        <v>2018</v>
      </c>
      <c r="AV175">
        <v>29.164000000000001</v>
      </c>
      <c r="AW175">
        <v>6.6429999999999998</v>
      </c>
      <c r="AX175">
        <v>0.7</v>
      </c>
      <c r="AY175">
        <v>3.4</v>
      </c>
      <c r="AZ175">
        <v>134.5444814325453</v>
      </c>
    </row>
    <row r="176" spans="47:52">
      <c r="AU176" s="165">
        <f t="shared" si="16"/>
        <v>2018</v>
      </c>
      <c r="AV176">
        <v>29.748999999999999</v>
      </c>
      <c r="AW176">
        <v>6.83</v>
      </c>
      <c r="AX176">
        <v>1</v>
      </c>
      <c r="AY176">
        <v>3.9</v>
      </c>
      <c r="AZ176">
        <v>132.96597139704156</v>
      </c>
    </row>
    <row r="177" spans="47:52">
      <c r="AU177" s="165">
        <f t="shared" si="16"/>
        <v>2018</v>
      </c>
      <c r="AV177">
        <v>30.629000000000001</v>
      </c>
      <c r="AW177">
        <v>7.0439999999999996</v>
      </c>
      <c r="AX177">
        <v>1.4</v>
      </c>
      <c r="AY177">
        <v>4.8</v>
      </c>
      <c r="AZ177">
        <v>131.30816733454103</v>
      </c>
    </row>
    <row r="178" spans="47:52">
      <c r="AU178" s="165">
        <f t="shared" si="16"/>
        <v>2019</v>
      </c>
      <c r="AV178">
        <v>30.981000000000002</v>
      </c>
      <c r="AW178">
        <v>7.1420000000000003</v>
      </c>
      <c r="AX178">
        <v>1.4</v>
      </c>
      <c r="AY178">
        <v>4.7</v>
      </c>
      <c r="AZ178">
        <v>129.04334638790218</v>
      </c>
    </row>
    <row r="179" spans="47:52">
      <c r="AU179" s="165">
        <f t="shared" si="16"/>
        <v>2019</v>
      </c>
      <c r="AV179">
        <v>31.623000000000001</v>
      </c>
      <c r="AW179">
        <v>7.335</v>
      </c>
      <c r="AX179">
        <v>1.5</v>
      </c>
      <c r="AY179">
        <v>4.0999999999999996</v>
      </c>
    </row>
    <row r="180" spans="47:52">
      <c r="AU180" s="165">
        <f t="shared" si="16"/>
        <v>2019</v>
      </c>
      <c r="AV180">
        <v>32.475999999999999</v>
      </c>
      <c r="AW180">
        <v>7.5978000000000003</v>
      </c>
    </row>
    <row r="181" spans="47:52">
      <c r="AU181" s="165"/>
    </row>
    <row r="182" spans="47:52">
      <c r="AU182" s="165"/>
    </row>
    <row r="183" spans="47:52">
      <c r="AU183" s="165"/>
    </row>
    <row r="184" spans="47:52">
      <c r="AU184" s="165"/>
    </row>
    <row r="185" spans="47:52">
      <c r="AU185" s="165"/>
    </row>
    <row r="186" spans="47:52">
      <c r="AU186" s="165"/>
    </row>
    <row r="187" spans="47:52">
      <c r="AU187" s="165"/>
    </row>
    <row r="188" spans="47:52">
      <c r="AU188" s="165"/>
    </row>
    <row r="189" spans="47:52">
      <c r="AU189" s="165"/>
    </row>
    <row r="190" spans="47:52">
      <c r="AU190" s="165"/>
    </row>
    <row r="191" spans="47:52">
      <c r="AU191" s="165"/>
    </row>
    <row r="192" spans="47:52">
      <c r="AU192" s="165"/>
    </row>
    <row r="193" spans="47:47">
      <c r="AU193" s="165"/>
    </row>
    <row r="194" spans="47:47">
      <c r="AU194" s="165"/>
    </row>
    <row r="195" spans="47:47">
      <c r="AU195" s="165"/>
    </row>
    <row r="196" spans="47:47">
      <c r="AU196" s="165"/>
    </row>
    <row r="197" spans="47:47">
      <c r="AU197" s="165"/>
    </row>
    <row r="198" spans="47:47">
      <c r="AU198" s="165"/>
    </row>
    <row r="199" spans="47:47">
      <c r="AU199" s="165"/>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DDF6-114A-4517-BA5E-BA3AF137C9E9}">
  <dimension ref="A1:T72"/>
  <sheetViews>
    <sheetView showGridLines="0" zoomScaleNormal="100" workbookViewId="0"/>
  </sheetViews>
  <sheetFormatPr defaultRowHeight="15"/>
  <cols>
    <col min="10" max="10" width="5" style="190" bestFit="1" customWidth="1"/>
    <col min="11" max="11" width="8.7109375" style="190" bestFit="1" customWidth="1"/>
    <col min="12" max="12" width="14" style="190" bestFit="1" customWidth="1"/>
    <col min="13" max="13" width="9.28515625" style="190" bestFit="1" customWidth="1"/>
    <col min="14" max="14" width="13.28515625" style="190" customWidth="1"/>
    <col min="15" max="15" width="5" style="190" bestFit="1" customWidth="1"/>
    <col min="16" max="16" width="12.85546875" style="190" bestFit="1" customWidth="1"/>
    <col min="17" max="17" width="12.7109375" style="190" customWidth="1"/>
    <col min="18" max="18" width="5" style="190" bestFit="1" customWidth="1"/>
    <col min="19" max="19" width="12" style="190" bestFit="1" customWidth="1"/>
    <col min="20" max="20" width="14.28515625" style="190" bestFit="1" customWidth="1"/>
  </cols>
  <sheetData>
    <row r="1" spans="1:20" ht="54">
      <c r="A1" s="164" t="s">
        <v>1243</v>
      </c>
      <c r="B1" s="164"/>
      <c r="C1" s="165"/>
      <c r="D1" s="165"/>
      <c r="E1" s="165"/>
      <c r="F1" s="165"/>
      <c r="G1" s="165"/>
      <c r="H1" s="165"/>
      <c r="I1" s="165"/>
      <c r="J1" s="182"/>
      <c r="K1" s="187" t="s">
        <v>676</v>
      </c>
      <c r="L1" s="187" t="s">
        <v>677</v>
      </c>
      <c r="M1" s="187"/>
      <c r="N1" s="187"/>
      <c r="O1" s="182"/>
      <c r="P1" s="187" t="s">
        <v>678</v>
      </c>
      <c r="Q1" s="187"/>
      <c r="R1" s="186"/>
      <c r="S1" s="186" t="s">
        <v>242</v>
      </c>
      <c r="T1" s="187" t="s">
        <v>679</v>
      </c>
    </row>
    <row r="2" spans="1:20">
      <c r="A2" s="188" t="s">
        <v>680</v>
      </c>
      <c r="B2" s="165"/>
      <c r="C2" s="165"/>
      <c r="D2" s="165"/>
      <c r="E2" s="188"/>
      <c r="F2" s="165"/>
      <c r="G2" s="165"/>
      <c r="H2" s="165"/>
      <c r="I2" s="165"/>
      <c r="J2" s="230">
        <v>37346</v>
      </c>
      <c r="K2" s="231">
        <v>137.31981462011285</v>
      </c>
      <c r="L2" s="231">
        <v>86.205799285802513</v>
      </c>
      <c r="M2" s="231"/>
      <c r="N2" s="203"/>
      <c r="O2" s="232">
        <v>2010</v>
      </c>
      <c r="P2" s="182"/>
      <c r="Q2" s="182"/>
      <c r="R2" s="182">
        <v>2003</v>
      </c>
      <c r="S2" s="182">
        <v>71.60850833373749</v>
      </c>
      <c r="T2" s="182">
        <v>41.401539033577443</v>
      </c>
    </row>
    <row r="3" spans="1:20">
      <c r="A3" s="181" t="s">
        <v>80</v>
      </c>
      <c r="B3" s="165"/>
      <c r="C3" s="165"/>
      <c r="D3" s="165"/>
      <c r="E3" s="181"/>
      <c r="F3" s="165"/>
      <c r="G3" s="165"/>
      <c r="H3" s="165"/>
      <c r="I3" s="165"/>
      <c r="J3" s="230">
        <v>37437</v>
      </c>
      <c r="K3" s="231">
        <v>138.79406764444317</v>
      </c>
      <c r="L3" s="231">
        <v>86.036171737339203</v>
      </c>
      <c r="M3" s="231"/>
      <c r="N3" s="203"/>
      <c r="O3" s="232">
        <v>2010</v>
      </c>
      <c r="P3" s="182"/>
      <c r="Q3" s="182"/>
      <c r="R3" s="182">
        <v>2004</v>
      </c>
      <c r="S3" s="182">
        <v>76.807717862374091</v>
      </c>
      <c r="T3" s="182">
        <v>49.149842199839931</v>
      </c>
    </row>
    <row r="4" spans="1:20">
      <c r="A4" s="165"/>
      <c r="B4" s="165"/>
      <c r="C4" s="165"/>
      <c r="D4" s="165"/>
      <c r="E4" s="165"/>
      <c r="F4" s="165"/>
      <c r="G4" s="165"/>
      <c r="H4" s="165"/>
      <c r="I4" s="165"/>
      <c r="J4" s="230">
        <v>37529</v>
      </c>
      <c r="K4" s="231">
        <v>138.05110357427611</v>
      </c>
      <c r="L4" s="231">
        <v>86.949092020184054</v>
      </c>
      <c r="M4" s="231"/>
      <c r="N4" s="203"/>
      <c r="O4" s="232">
        <v>2010</v>
      </c>
      <c r="P4" s="182"/>
      <c r="Q4" s="182"/>
      <c r="R4" s="182">
        <v>2005</v>
      </c>
      <c r="S4" s="182">
        <v>88.858529607821353</v>
      </c>
      <c r="T4" s="182">
        <v>59.322575269414507</v>
      </c>
    </row>
    <row r="5" spans="1:20">
      <c r="A5" s="165"/>
      <c r="B5" s="165"/>
      <c r="C5" s="165"/>
      <c r="D5" s="165"/>
      <c r="E5" s="165"/>
      <c r="F5" s="165"/>
      <c r="G5" s="165"/>
      <c r="H5" s="165"/>
      <c r="I5" s="165"/>
      <c r="J5" s="230">
        <v>37621</v>
      </c>
      <c r="K5" s="231">
        <v>134.61779410158542</v>
      </c>
      <c r="L5" s="231">
        <v>86.931876279942117</v>
      </c>
      <c r="M5" s="231"/>
      <c r="N5" s="203"/>
      <c r="O5" s="232">
        <v>2010</v>
      </c>
      <c r="P5" s="182">
        <v>765.75</v>
      </c>
      <c r="Q5" s="182"/>
      <c r="R5" s="182">
        <v>2006</v>
      </c>
      <c r="S5" s="182">
        <v>105.37458200334397</v>
      </c>
      <c r="T5" s="182">
        <v>74.937933829862686</v>
      </c>
    </row>
    <row r="6" spans="1:20">
      <c r="A6" s="165"/>
      <c r="B6" s="165"/>
      <c r="C6" s="165"/>
      <c r="D6" s="165"/>
      <c r="E6" s="165"/>
      <c r="F6" s="165"/>
      <c r="G6" s="165"/>
      <c r="H6" s="165"/>
      <c r="I6" s="165"/>
      <c r="J6" s="230">
        <v>37711</v>
      </c>
      <c r="K6" s="231">
        <v>128.148252039922</v>
      </c>
      <c r="L6" s="231">
        <v>88.76084021821282</v>
      </c>
      <c r="M6" s="231"/>
      <c r="N6" s="203"/>
      <c r="O6" s="232">
        <v>2011</v>
      </c>
      <c r="P6" s="182">
        <v>770.25</v>
      </c>
      <c r="Q6" s="182"/>
      <c r="R6" s="182">
        <v>2007</v>
      </c>
      <c r="S6" s="182">
        <v>125.77373761778207</v>
      </c>
      <c r="T6" s="182">
        <v>91.470614882821948</v>
      </c>
    </row>
    <row r="7" spans="1:20">
      <c r="A7" s="165"/>
      <c r="B7" s="165"/>
      <c r="C7" s="165"/>
      <c r="D7" s="165"/>
      <c r="E7" s="165"/>
      <c r="F7" s="165"/>
      <c r="G7" s="165"/>
      <c r="H7" s="165"/>
      <c r="I7" s="165"/>
      <c r="J7" s="230">
        <v>37802</v>
      </c>
      <c r="K7" s="231">
        <v>131.47099005985828</v>
      </c>
      <c r="L7" s="231">
        <v>91.373334147703787</v>
      </c>
      <c r="M7" s="231"/>
      <c r="N7" s="203"/>
      <c r="O7" s="232">
        <v>2011</v>
      </c>
      <c r="P7" s="182">
        <v>792.75</v>
      </c>
      <c r="Q7" s="182"/>
      <c r="R7" s="182">
        <v>2008</v>
      </c>
      <c r="S7" s="182">
        <v>156.58563088728283</v>
      </c>
      <c r="T7" s="182">
        <v>109.12138477814743</v>
      </c>
    </row>
    <row r="8" spans="1:20">
      <c r="A8" s="165"/>
      <c r="B8" s="165"/>
      <c r="C8" s="165"/>
      <c r="D8" s="165"/>
      <c r="E8" s="165"/>
      <c r="F8" s="165"/>
      <c r="G8" s="165"/>
      <c r="H8" s="165"/>
      <c r="I8" s="165"/>
      <c r="J8" s="230">
        <v>37894</v>
      </c>
      <c r="K8" s="231">
        <v>135.42036347009926</v>
      </c>
      <c r="L8" s="231">
        <v>95.240447610893568</v>
      </c>
      <c r="M8" s="231"/>
      <c r="N8" s="203"/>
      <c r="O8" s="232">
        <v>2011</v>
      </c>
      <c r="P8" s="182">
        <v>847</v>
      </c>
      <c r="Q8" s="182"/>
      <c r="R8" s="182">
        <v>2009</v>
      </c>
      <c r="S8" s="182">
        <v>182.76989194681141</v>
      </c>
      <c r="T8" s="182">
        <v>119.58918281531581</v>
      </c>
    </row>
    <row r="9" spans="1:20">
      <c r="A9" s="165"/>
      <c r="B9" s="165"/>
      <c r="C9" s="165"/>
      <c r="D9" s="165"/>
      <c r="E9" s="165"/>
      <c r="F9" s="165"/>
      <c r="G9" s="165"/>
      <c r="H9" s="165"/>
      <c r="I9" s="165"/>
      <c r="J9" s="230">
        <v>37986</v>
      </c>
      <c r="K9" s="231">
        <v>143.58641411372952</v>
      </c>
      <c r="L9" s="231">
        <v>98.047895272574749</v>
      </c>
      <c r="M9" s="231"/>
      <c r="N9" s="203"/>
      <c r="O9" s="232">
        <v>2011</v>
      </c>
      <c r="P9" s="182">
        <v>788.5</v>
      </c>
      <c r="Q9" s="182"/>
      <c r="R9" s="182">
        <v>2010</v>
      </c>
      <c r="S9" s="182">
        <v>169.08091656327545</v>
      </c>
      <c r="T9" s="182">
        <v>95.49375775434244</v>
      </c>
    </row>
    <row r="10" spans="1:20">
      <c r="A10" s="165"/>
      <c r="B10" s="165"/>
      <c r="C10" s="165"/>
      <c r="D10" s="165"/>
      <c r="E10" s="165"/>
      <c r="F10" s="165"/>
      <c r="G10" s="165"/>
      <c r="H10" s="165"/>
      <c r="I10" s="165"/>
      <c r="J10" s="230">
        <v>38077</v>
      </c>
      <c r="K10" s="231">
        <v>144.9910636183169</v>
      </c>
      <c r="L10" s="231">
        <v>102.33376395497143</v>
      </c>
      <c r="M10" s="231"/>
      <c r="N10" s="203"/>
      <c r="O10" s="232">
        <v>2012</v>
      </c>
      <c r="P10" s="182">
        <v>734.75</v>
      </c>
      <c r="Q10" s="182"/>
      <c r="R10" s="182">
        <v>2011</v>
      </c>
      <c r="S10" s="182">
        <v>168.06692097057567</v>
      </c>
      <c r="T10" s="182">
        <v>78.485137466563259</v>
      </c>
    </row>
    <row r="11" spans="1:20">
      <c r="A11" s="165"/>
      <c r="B11" s="165"/>
      <c r="C11" s="165"/>
      <c r="D11" s="165"/>
      <c r="E11" s="165"/>
      <c r="F11" s="165"/>
      <c r="G11" s="165"/>
      <c r="H11" s="165"/>
      <c r="I11" s="165"/>
      <c r="J11" s="230">
        <v>38168</v>
      </c>
      <c r="K11" s="231">
        <v>144.21586643500714</v>
      </c>
      <c r="L11" s="231">
        <v>106.89912573738351</v>
      </c>
      <c r="M11" s="231"/>
      <c r="N11" s="203"/>
      <c r="O11" s="232">
        <v>2012</v>
      </c>
      <c r="P11" s="182">
        <v>694.5</v>
      </c>
      <c r="Q11" s="182"/>
      <c r="R11" s="182">
        <v>2012</v>
      </c>
      <c r="S11" s="182">
        <v>166.6700264035795</v>
      </c>
      <c r="T11" s="182">
        <v>75.401785008458631</v>
      </c>
    </row>
    <row r="12" spans="1:20">
      <c r="A12" s="165"/>
      <c r="B12" s="165"/>
      <c r="C12" s="165"/>
      <c r="D12" s="165"/>
      <c r="E12" s="165"/>
      <c r="F12" s="165"/>
      <c r="G12" s="165"/>
      <c r="H12" s="165"/>
      <c r="I12" s="165"/>
      <c r="J12" s="230">
        <v>38260</v>
      </c>
      <c r="K12" s="231">
        <v>149.4620083578591</v>
      </c>
      <c r="L12" s="231">
        <v>112.22898216222123</v>
      </c>
      <c r="M12" s="231"/>
      <c r="N12" s="203"/>
      <c r="O12" s="232">
        <v>2012</v>
      </c>
      <c r="P12" s="182">
        <v>639.25</v>
      </c>
      <c r="Q12" s="182"/>
      <c r="R12" s="182">
        <v>2013</v>
      </c>
      <c r="S12" s="182">
        <v>136.89516570652532</v>
      </c>
      <c r="T12" s="182">
        <v>66.183857942888025</v>
      </c>
    </row>
    <row r="13" spans="1:20">
      <c r="A13" s="165"/>
      <c r="B13" s="165"/>
      <c r="C13" s="165"/>
      <c r="D13" s="165"/>
      <c r="E13" s="165"/>
      <c r="F13" s="165"/>
      <c r="G13" s="165"/>
      <c r="H13" s="165"/>
      <c r="I13" s="165"/>
      <c r="J13" s="230">
        <v>38352</v>
      </c>
      <c r="K13" s="231">
        <v>161.50727269387039</v>
      </c>
      <c r="L13" s="231">
        <v>118.07650575543791</v>
      </c>
      <c r="M13" s="231"/>
      <c r="N13" s="203"/>
      <c r="O13" s="232">
        <v>2012</v>
      </c>
      <c r="P13" s="182">
        <v>642.5</v>
      </c>
      <c r="Q13" s="182"/>
      <c r="R13" s="182">
        <v>2014</v>
      </c>
      <c r="S13" s="182">
        <v>103.4538920786887</v>
      </c>
      <c r="T13" s="182">
        <v>49.652240853043601</v>
      </c>
    </row>
    <row r="14" spans="1:20">
      <c r="A14" s="165"/>
      <c r="B14" s="165"/>
      <c r="C14" s="165"/>
      <c r="D14" s="165"/>
      <c r="E14" s="165"/>
      <c r="F14" s="165"/>
      <c r="G14" s="165"/>
      <c r="H14" s="165"/>
      <c r="I14" s="165"/>
      <c r="J14" s="230">
        <v>38442</v>
      </c>
      <c r="K14" s="231">
        <v>161.40829584672221</v>
      </c>
      <c r="L14" s="231">
        <v>122.645242285683</v>
      </c>
      <c r="M14" s="231"/>
      <c r="N14" s="203"/>
      <c r="O14" s="232">
        <v>2013</v>
      </c>
      <c r="P14" s="182">
        <v>645</v>
      </c>
      <c r="Q14" s="182"/>
      <c r="R14" s="182">
        <v>2015</v>
      </c>
      <c r="S14" s="182">
        <v>73.575521345662011</v>
      </c>
      <c r="T14" s="182">
        <v>33.813846399763918</v>
      </c>
    </row>
    <row r="15" spans="1:20">
      <c r="A15" s="165"/>
      <c r="B15" s="165"/>
      <c r="C15" s="165"/>
      <c r="D15" s="165"/>
      <c r="E15" s="165"/>
      <c r="F15" s="165"/>
      <c r="G15" s="165"/>
      <c r="H15" s="165"/>
      <c r="I15" s="165"/>
      <c r="J15" s="230">
        <v>38533</v>
      </c>
      <c r="K15" s="231">
        <v>164.2120438546375</v>
      </c>
      <c r="L15" s="231">
        <v>128.02273390202163</v>
      </c>
      <c r="M15" s="231"/>
      <c r="N15" s="203"/>
      <c r="O15" s="232">
        <v>2013</v>
      </c>
      <c r="P15" s="182">
        <v>598.25</v>
      </c>
      <c r="Q15" s="182"/>
      <c r="R15" s="182">
        <v>2016</v>
      </c>
      <c r="S15" s="182">
        <v>58.933217939885331</v>
      </c>
      <c r="T15" s="182">
        <v>26.491906326331911</v>
      </c>
    </row>
    <row r="16" spans="1:20">
      <c r="A16" s="165"/>
      <c r="B16" s="165"/>
      <c r="C16" s="165"/>
      <c r="D16" s="165"/>
      <c r="E16" s="165"/>
      <c r="F16" s="165"/>
      <c r="G16" s="165"/>
      <c r="H16" s="165"/>
      <c r="I16" s="165"/>
      <c r="J16" s="230">
        <v>38625</v>
      </c>
      <c r="K16" s="231">
        <v>173.93656818224184</v>
      </c>
      <c r="L16" s="231">
        <v>133.8646976123714</v>
      </c>
      <c r="M16" s="231"/>
      <c r="N16" s="203"/>
      <c r="O16" s="232">
        <v>2013</v>
      </c>
      <c r="P16" s="182">
        <v>574.75</v>
      </c>
      <c r="Q16" s="182"/>
      <c r="R16" s="182">
        <v>2017</v>
      </c>
      <c r="S16" s="182">
        <v>49.972547633932216</v>
      </c>
      <c r="T16" s="182">
        <v>23.423527493136909</v>
      </c>
    </row>
    <row r="17" spans="1:20">
      <c r="A17" s="2" t="s">
        <v>681</v>
      </c>
      <c r="B17" s="165"/>
      <c r="C17" s="165"/>
      <c r="D17" s="165"/>
      <c r="E17" s="188"/>
      <c r="F17" s="165"/>
      <c r="G17" s="165"/>
      <c r="H17" s="165"/>
      <c r="I17" s="165"/>
      <c r="J17" s="230">
        <v>38717</v>
      </c>
      <c r="K17" s="231">
        <v>179.83343793271519</v>
      </c>
      <c r="L17" s="231">
        <v>140.5556612436655</v>
      </c>
      <c r="M17" s="231"/>
      <c r="N17" s="203"/>
      <c r="O17" s="232">
        <v>2013</v>
      </c>
      <c r="P17" s="182">
        <v>547.25</v>
      </c>
      <c r="Q17" s="182"/>
      <c r="R17" s="182">
        <v>2018</v>
      </c>
      <c r="S17" s="182">
        <v>43.158614402917046</v>
      </c>
      <c r="T17" s="182">
        <v>21.494353286741621</v>
      </c>
    </row>
    <row r="18" spans="1:20">
      <c r="A18" s="2" t="s">
        <v>682</v>
      </c>
      <c r="B18" s="165"/>
      <c r="C18" s="165"/>
      <c r="D18" s="165"/>
      <c r="E18" s="181"/>
      <c r="F18" s="165"/>
      <c r="G18" s="165"/>
      <c r="H18" s="165"/>
      <c r="I18" s="165"/>
      <c r="J18" s="230">
        <v>38807</v>
      </c>
      <c r="K18" s="231">
        <v>193.3135930691316</v>
      </c>
      <c r="L18" s="231">
        <v>147.18192067783244</v>
      </c>
      <c r="M18" s="231"/>
      <c r="N18" s="203"/>
      <c r="O18" s="232">
        <v>2014</v>
      </c>
      <c r="P18" s="182">
        <v>544</v>
      </c>
      <c r="Q18" s="182"/>
      <c r="R18" s="182" t="s">
        <v>1251</v>
      </c>
      <c r="S18" s="182">
        <v>39.899889312507689</v>
      </c>
      <c r="T18" s="182">
        <v>20.775304390603861</v>
      </c>
    </row>
    <row r="19" spans="1:20">
      <c r="A19" s="4" t="s">
        <v>683</v>
      </c>
      <c r="B19" s="165"/>
      <c r="C19" s="165"/>
      <c r="D19" s="165"/>
      <c r="E19" s="165"/>
      <c r="F19" s="165"/>
      <c r="G19" s="165"/>
      <c r="H19" s="165"/>
      <c r="I19" s="165"/>
      <c r="J19" s="230">
        <v>38898</v>
      </c>
      <c r="K19" s="231">
        <v>206.43289138855235</v>
      </c>
      <c r="L19" s="231">
        <v>155.06181449756025</v>
      </c>
      <c r="M19" s="231"/>
      <c r="N19" s="203"/>
      <c r="O19" s="232">
        <v>2014</v>
      </c>
      <c r="P19" s="182">
        <v>586</v>
      </c>
      <c r="Q19" s="182"/>
      <c r="R19" s="182"/>
      <c r="S19" s="182"/>
      <c r="T19" s="182"/>
    </row>
    <row r="20" spans="1:20">
      <c r="A20" s="4" t="s">
        <v>684</v>
      </c>
      <c r="B20" s="165"/>
      <c r="C20" s="165"/>
      <c r="D20" s="165"/>
      <c r="E20" s="165"/>
      <c r="F20" s="165"/>
      <c r="G20" s="165"/>
      <c r="H20" s="165"/>
      <c r="I20" s="165"/>
      <c r="J20" s="230">
        <v>38990</v>
      </c>
      <c r="K20" s="231">
        <v>210.3553673048672</v>
      </c>
      <c r="L20" s="231">
        <v>158.45066576510288</v>
      </c>
      <c r="M20" s="231"/>
      <c r="N20" s="203"/>
      <c r="O20" s="232">
        <v>2014</v>
      </c>
      <c r="P20" s="182">
        <v>641.75</v>
      </c>
      <c r="Q20" s="182"/>
      <c r="R20" s="182"/>
      <c r="S20" s="182"/>
      <c r="T20" s="182"/>
    </row>
    <row r="21" spans="1:20">
      <c r="A21" s="4" t="s">
        <v>1240</v>
      </c>
      <c r="B21" s="165"/>
      <c r="C21" s="165"/>
      <c r="D21" s="165"/>
      <c r="E21" s="165"/>
      <c r="F21" s="165"/>
      <c r="G21" s="165"/>
      <c r="H21" s="165"/>
      <c r="I21" s="165"/>
      <c r="J21" s="230">
        <v>39082</v>
      </c>
      <c r="K21" s="231">
        <v>216.40189921336415</v>
      </c>
      <c r="L21" s="231">
        <v>165.87986176396387</v>
      </c>
      <c r="M21" s="231"/>
      <c r="N21" s="203"/>
      <c r="O21" s="232">
        <v>2014</v>
      </c>
      <c r="P21" s="182">
        <v>693</v>
      </c>
      <c r="Q21" s="182"/>
      <c r="R21" s="182"/>
      <c r="S21" s="182"/>
      <c r="T21" s="182"/>
    </row>
    <row r="22" spans="1:20">
      <c r="A22" s="165"/>
      <c r="B22" s="165"/>
      <c r="C22" s="165"/>
      <c r="D22" s="165"/>
      <c r="E22" s="165"/>
      <c r="F22" s="165"/>
      <c r="G22" s="165"/>
      <c r="H22" s="165"/>
      <c r="I22" s="165"/>
      <c r="J22" s="230">
        <v>39172</v>
      </c>
      <c r="K22" s="231">
        <v>221.10162089924816</v>
      </c>
      <c r="L22" s="231">
        <v>169.72622883864139</v>
      </c>
      <c r="M22" s="231"/>
      <c r="N22" s="203"/>
      <c r="O22" s="232">
        <v>2015</v>
      </c>
      <c r="P22" s="182">
        <v>743.25</v>
      </c>
      <c r="Q22" s="182"/>
      <c r="R22" s="182"/>
      <c r="S22" s="182"/>
      <c r="T22" s="182"/>
    </row>
    <row r="23" spans="1:20">
      <c r="A23" s="188" t="s">
        <v>1241</v>
      </c>
      <c r="B23" s="165"/>
      <c r="C23" s="165"/>
      <c r="D23" s="165"/>
      <c r="E23" s="165"/>
      <c r="F23" s="165"/>
      <c r="G23" s="165"/>
      <c r="H23" s="165"/>
      <c r="I23" s="165"/>
      <c r="J23" s="230">
        <v>39263</v>
      </c>
      <c r="K23" s="231">
        <v>223.72189184473217</v>
      </c>
      <c r="L23" s="231">
        <v>173.80106431138429</v>
      </c>
      <c r="M23" s="231"/>
      <c r="N23" s="203"/>
      <c r="O23" s="232">
        <v>2015</v>
      </c>
      <c r="P23" s="182">
        <v>813.75</v>
      </c>
      <c r="Q23" s="182"/>
      <c r="R23" s="182"/>
      <c r="S23" s="182"/>
      <c r="T23" s="182"/>
    </row>
    <row r="24" spans="1:20">
      <c r="A24" s="181" t="s">
        <v>685</v>
      </c>
      <c r="B24" s="165"/>
      <c r="C24" s="165"/>
      <c r="D24" s="165"/>
      <c r="E24" s="165"/>
      <c r="F24" s="165"/>
      <c r="G24" s="165"/>
      <c r="H24" s="165"/>
      <c r="I24" s="165"/>
      <c r="J24" s="230">
        <v>39355</v>
      </c>
      <c r="K24" s="231">
        <v>228.65942026939362</v>
      </c>
      <c r="L24" s="231">
        <v>177.84802954310581</v>
      </c>
      <c r="M24" s="231"/>
      <c r="N24" s="203"/>
      <c r="O24" s="232">
        <v>2015</v>
      </c>
      <c r="P24" s="182">
        <v>841.75</v>
      </c>
      <c r="Q24" s="182"/>
      <c r="R24" s="182"/>
      <c r="S24" s="182"/>
      <c r="T24" s="182"/>
    </row>
    <row r="25" spans="1:20">
      <c r="A25" s="165"/>
      <c r="B25" s="165"/>
      <c r="C25" s="165"/>
      <c r="D25" s="165"/>
      <c r="E25" s="165"/>
      <c r="F25" s="165"/>
      <c r="G25" s="165"/>
      <c r="H25" s="165"/>
      <c r="I25" s="165"/>
      <c r="J25" s="230">
        <v>39447</v>
      </c>
      <c r="K25" s="231">
        <v>229.54163032770876</v>
      </c>
      <c r="L25" s="231">
        <v>182.49380896179633</v>
      </c>
      <c r="M25" s="231"/>
      <c r="N25" s="203"/>
      <c r="O25" s="232">
        <v>2015</v>
      </c>
      <c r="P25" s="182">
        <v>887</v>
      </c>
      <c r="Q25" s="182"/>
      <c r="R25" s="182"/>
      <c r="S25" s="182"/>
      <c r="T25" s="182"/>
    </row>
    <row r="26" spans="1:20">
      <c r="A26" s="165"/>
      <c r="B26" s="165"/>
      <c r="C26" s="165"/>
      <c r="D26" s="165"/>
      <c r="E26" s="165"/>
      <c r="F26" s="165"/>
      <c r="G26" s="165"/>
      <c r="H26" s="165"/>
      <c r="I26" s="165"/>
      <c r="J26" s="230">
        <v>39538</v>
      </c>
      <c r="K26" s="231">
        <v>244.03570135861244</v>
      </c>
      <c r="L26" s="231">
        <v>189.84665635665658</v>
      </c>
      <c r="M26" s="231"/>
      <c r="N26" s="203"/>
      <c r="O26" s="232">
        <v>2016</v>
      </c>
      <c r="P26" s="182">
        <v>944</v>
      </c>
      <c r="Q26" s="182"/>
      <c r="R26" s="182"/>
      <c r="S26" s="182"/>
      <c r="T26" s="182"/>
    </row>
    <row r="27" spans="1:20">
      <c r="A27" s="188"/>
      <c r="B27" s="165"/>
      <c r="C27" s="165"/>
      <c r="D27" s="165"/>
      <c r="E27" s="165"/>
      <c r="F27" s="165"/>
      <c r="G27" s="165"/>
      <c r="H27" s="165"/>
      <c r="I27" s="165"/>
      <c r="J27" s="230">
        <v>39629</v>
      </c>
      <c r="K27" s="231">
        <v>256.24166421567099</v>
      </c>
      <c r="L27" s="231">
        <v>196.1879827605683</v>
      </c>
      <c r="M27" s="231"/>
      <c r="N27" s="203"/>
      <c r="O27" s="232">
        <v>2016</v>
      </c>
      <c r="P27" s="182">
        <v>1014.5</v>
      </c>
      <c r="Q27" s="182"/>
      <c r="R27" s="182"/>
      <c r="S27" s="182"/>
      <c r="T27" s="182"/>
    </row>
    <row r="28" spans="1:20">
      <c r="A28" s="181"/>
      <c r="B28" s="165"/>
      <c r="C28" s="165"/>
      <c r="D28" s="165"/>
      <c r="E28" s="165"/>
      <c r="F28" s="165"/>
      <c r="G28" s="165"/>
      <c r="H28" s="165"/>
      <c r="I28" s="165"/>
      <c r="J28" s="230">
        <v>39721</v>
      </c>
      <c r="K28" s="231">
        <v>268.92879979233879</v>
      </c>
      <c r="L28" s="231">
        <v>200.42699542723099</v>
      </c>
      <c r="M28" s="231"/>
      <c r="N28" s="203"/>
      <c r="O28" s="232">
        <v>2016</v>
      </c>
      <c r="P28" s="182">
        <v>1100.5</v>
      </c>
      <c r="Q28" s="182"/>
      <c r="R28" s="182"/>
      <c r="S28" s="182"/>
      <c r="T28" s="182"/>
    </row>
    <row r="29" spans="1:20">
      <c r="A29" s="165"/>
      <c r="B29" s="165"/>
      <c r="C29" s="165"/>
      <c r="D29" s="165"/>
      <c r="E29" s="165"/>
      <c r="F29" s="165"/>
      <c r="G29" s="165"/>
      <c r="H29" s="165"/>
      <c r="I29" s="165"/>
      <c r="J29" s="230">
        <v>39813</v>
      </c>
      <c r="K29" s="231">
        <v>287.20649862157973</v>
      </c>
      <c r="L29" s="231">
        <v>203.8870373425768</v>
      </c>
      <c r="M29" s="231"/>
      <c r="N29" s="203"/>
      <c r="O29" s="232">
        <v>2016</v>
      </c>
      <c r="P29" s="182">
        <v>1161.75</v>
      </c>
      <c r="Q29" s="182"/>
      <c r="R29" s="182"/>
      <c r="S29" s="182"/>
      <c r="T29" s="182"/>
    </row>
    <row r="30" spans="1:20">
      <c r="A30" s="165"/>
      <c r="B30" s="165"/>
      <c r="C30" s="165"/>
      <c r="D30" s="165"/>
      <c r="E30" s="165"/>
      <c r="F30" s="165"/>
      <c r="G30" s="165"/>
      <c r="H30" s="165"/>
      <c r="I30" s="165"/>
      <c r="J30" s="230">
        <v>39903</v>
      </c>
      <c r="K30" s="231">
        <v>292.24530820669679</v>
      </c>
      <c r="L30" s="231">
        <v>208.01188149133193</v>
      </c>
      <c r="M30" s="231"/>
      <c r="N30" s="203"/>
      <c r="O30" s="232">
        <v>2017</v>
      </c>
      <c r="P30" s="182">
        <v>1194.25</v>
      </c>
      <c r="Q30" s="182"/>
      <c r="R30" s="182"/>
      <c r="S30" s="182"/>
      <c r="T30" s="182"/>
    </row>
    <row r="31" spans="1:20">
      <c r="A31" s="165"/>
      <c r="B31" s="165"/>
      <c r="C31" s="165"/>
      <c r="D31" s="165"/>
      <c r="E31" s="165"/>
      <c r="F31" s="165"/>
      <c r="G31" s="165"/>
      <c r="H31" s="165"/>
      <c r="I31" s="165"/>
      <c r="J31" s="230">
        <v>39994</v>
      </c>
      <c r="K31" s="231">
        <v>295.64894923414681</v>
      </c>
      <c r="L31" s="231">
        <v>209.31267334038279</v>
      </c>
      <c r="M31" s="231"/>
      <c r="N31" s="203"/>
      <c r="O31" s="232">
        <v>2017</v>
      </c>
      <c r="P31" s="182">
        <v>1200.75</v>
      </c>
      <c r="Q31" s="182"/>
      <c r="R31" s="182"/>
      <c r="S31" s="182"/>
      <c r="T31" s="182"/>
    </row>
    <row r="32" spans="1:20">
      <c r="A32" s="165"/>
      <c r="B32" s="165"/>
      <c r="C32" s="165"/>
      <c r="D32" s="165"/>
      <c r="E32" s="165"/>
      <c r="F32" s="165"/>
      <c r="G32" s="165"/>
      <c r="H32" s="165"/>
      <c r="I32" s="165"/>
      <c r="J32" s="230">
        <v>40086</v>
      </c>
      <c r="K32" s="231">
        <v>303.02108505914941</v>
      </c>
      <c r="L32" s="231">
        <v>213.57296464989437</v>
      </c>
      <c r="M32" s="231"/>
      <c r="N32" s="203"/>
      <c r="O32" s="232">
        <v>2017</v>
      </c>
      <c r="P32" s="182">
        <v>1197</v>
      </c>
      <c r="Q32" s="182"/>
      <c r="R32" s="182"/>
      <c r="S32" s="182"/>
      <c r="T32" s="182"/>
    </row>
    <row r="33" spans="1:20">
      <c r="A33" s="165"/>
      <c r="B33" s="165"/>
      <c r="C33" s="165"/>
      <c r="D33" s="165"/>
      <c r="E33" s="165"/>
      <c r="F33" s="165"/>
      <c r="G33" s="165"/>
      <c r="H33" s="165"/>
      <c r="I33" s="165"/>
      <c r="J33" s="230">
        <v>40178</v>
      </c>
      <c r="K33" s="231">
        <v>307.71163318141043</v>
      </c>
      <c r="L33" s="231">
        <v>211.37186565677865</v>
      </c>
      <c r="M33" s="231"/>
      <c r="N33" s="203"/>
      <c r="O33" s="232">
        <v>2017</v>
      </c>
      <c r="P33" s="182">
        <v>1258.75</v>
      </c>
      <c r="Q33" s="182"/>
      <c r="R33" s="182"/>
      <c r="S33" s="182"/>
      <c r="T33" s="182"/>
    </row>
    <row r="34" spans="1:20">
      <c r="A34" s="165"/>
      <c r="B34" s="165"/>
      <c r="C34" s="165"/>
      <c r="D34" s="165"/>
      <c r="E34" s="165"/>
      <c r="F34" s="165"/>
      <c r="G34" s="165"/>
      <c r="H34" s="165"/>
      <c r="I34" s="165"/>
      <c r="J34" s="230">
        <v>40268</v>
      </c>
      <c r="K34" s="231">
        <v>309.58902982313072</v>
      </c>
      <c r="L34" s="231">
        <v>207.52036692678877</v>
      </c>
      <c r="M34" s="231"/>
      <c r="N34" s="203"/>
      <c r="O34" s="182">
        <v>2018</v>
      </c>
      <c r="P34" s="182">
        <v>1313.75</v>
      </c>
      <c r="Q34" s="182"/>
      <c r="R34" s="182"/>
      <c r="S34" s="182"/>
      <c r="T34" s="182"/>
    </row>
    <row r="35" spans="1:20">
      <c r="A35" s="165"/>
      <c r="B35" s="165"/>
      <c r="C35" s="165"/>
      <c r="D35" s="165"/>
      <c r="E35" s="165"/>
      <c r="F35" s="165"/>
      <c r="G35" s="165"/>
      <c r="H35" s="165"/>
      <c r="I35" s="165"/>
      <c r="J35" s="230">
        <v>40359</v>
      </c>
      <c r="K35" s="231">
        <v>307.12724533482401</v>
      </c>
      <c r="L35" s="231">
        <v>197.58771988930314</v>
      </c>
      <c r="M35" s="231"/>
      <c r="N35" s="203"/>
      <c r="O35" s="182">
        <v>2018</v>
      </c>
      <c r="P35" s="182">
        <v>1335.5</v>
      </c>
      <c r="Q35" s="182"/>
      <c r="R35" s="182"/>
      <c r="S35" s="182"/>
      <c r="T35" s="182"/>
    </row>
    <row r="36" spans="1:20">
      <c r="A36" s="165"/>
      <c r="B36" s="165"/>
      <c r="C36" s="165"/>
      <c r="D36" s="165"/>
      <c r="E36" s="165"/>
      <c r="F36" s="165"/>
      <c r="G36" s="165"/>
      <c r="H36" s="165"/>
      <c r="I36" s="165"/>
      <c r="J36" s="230">
        <v>40451</v>
      </c>
      <c r="K36" s="231">
        <v>298.42211161331426</v>
      </c>
      <c r="L36" s="231">
        <v>189.27663600202487</v>
      </c>
      <c r="M36" s="231"/>
      <c r="N36" s="203"/>
      <c r="O36" s="182">
        <v>2018</v>
      </c>
      <c r="P36" s="182">
        <v>1361.25</v>
      </c>
      <c r="Q36" s="182"/>
      <c r="R36" s="182"/>
      <c r="S36" s="182"/>
      <c r="T36" s="182"/>
    </row>
    <row r="37" spans="1:20">
      <c r="A37" s="165"/>
      <c r="B37" s="165"/>
      <c r="C37" s="165"/>
      <c r="D37" s="165"/>
      <c r="E37" s="165"/>
      <c r="F37" s="165"/>
      <c r="G37" s="165"/>
      <c r="H37" s="165"/>
      <c r="I37" s="165"/>
      <c r="J37" s="230">
        <v>40543</v>
      </c>
      <c r="K37" s="231">
        <v>315.02584980844085</v>
      </c>
      <c r="L37" s="231">
        <v>177.90662624037392</v>
      </c>
      <c r="M37" s="231"/>
      <c r="N37" s="203"/>
      <c r="O37" s="182">
        <v>2018</v>
      </c>
      <c r="P37" s="182">
        <v>1336.5</v>
      </c>
      <c r="Q37" s="182"/>
      <c r="R37" s="182"/>
      <c r="S37" s="182"/>
      <c r="T37" s="182"/>
    </row>
    <row r="38" spans="1:20">
      <c r="A38" s="188" t="s">
        <v>1242</v>
      </c>
      <c r="B38" s="165"/>
      <c r="C38" s="165"/>
      <c r="D38" s="165"/>
      <c r="E38" s="165"/>
      <c r="F38" s="165"/>
      <c r="G38" s="165"/>
      <c r="H38" s="165"/>
      <c r="I38" s="165"/>
      <c r="J38" s="230">
        <v>40633</v>
      </c>
      <c r="K38" s="231">
        <v>317.48843546029889</v>
      </c>
      <c r="L38" s="231">
        <v>176.77677355457925</v>
      </c>
      <c r="M38" s="231"/>
      <c r="N38" s="203"/>
      <c r="O38" s="182">
        <v>2019</v>
      </c>
      <c r="P38" s="182">
        <v>1282.25</v>
      </c>
      <c r="Q38" s="182"/>
      <c r="R38" s="182"/>
      <c r="S38" s="182"/>
      <c r="T38" s="182"/>
    </row>
    <row r="39" spans="1:20">
      <c r="A39" s="181" t="s">
        <v>625</v>
      </c>
      <c r="B39" s="165"/>
      <c r="C39" s="165"/>
      <c r="D39" s="165"/>
      <c r="E39" s="165"/>
      <c r="F39" s="165"/>
      <c r="G39" s="165"/>
      <c r="H39" s="165"/>
      <c r="I39" s="165"/>
      <c r="J39" s="230">
        <v>40724</v>
      </c>
      <c r="K39" s="231">
        <v>315.44598050925663</v>
      </c>
      <c r="L39" s="231">
        <v>174.02653477466609</v>
      </c>
      <c r="M39" s="231"/>
      <c r="N39" s="203"/>
      <c r="O39" s="182">
        <v>2019</v>
      </c>
      <c r="P39" s="182">
        <v>1319</v>
      </c>
      <c r="Q39" s="182"/>
      <c r="R39" s="182"/>
      <c r="S39" s="182"/>
      <c r="T39" s="182"/>
    </row>
    <row r="40" spans="1:20">
      <c r="A40" s="165"/>
      <c r="B40" s="165"/>
      <c r="C40" s="165"/>
      <c r="D40" s="165"/>
      <c r="E40" s="165"/>
      <c r="F40" s="165"/>
      <c r="G40" s="165"/>
      <c r="H40" s="165"/>
      <c r="I40" s="165"/>
      <c r="J40" s="230">
        <v>40816</v>
      </c>
      <c r="K40" s="231">
        <v>320.0317914857946</v>
      </c>
      <c r="L40" s="231">
        <v>172.04436783408619</v>
      </c>
      <c r="M40" s="231"/>
      <c r="N40" s="203"/>
      <c r="O40" s="182">
        <v>2019</v>
      </c>
      <c r="P40" s="182"/>
      <c r="Q40" s="182"/>
      <c r="R40" s="182"/>
      <c r="S40" s="182"/>
      <c r="T40" s="182"/>
    </row>
    <row r="41" spans="1:20">
      <c r="A41" s="165"/>
      <c r="B41" s="165"/>
      <c r="C41" s="165"/>
      <c r="D41" s="165"/>
      <c r="E41" s="165"/>
      <c r="F41" s="165"/>
      <c r="G41" s="165"/>
      <c r="H41" s="165"/>
      <c r="I41" s="165"/>
      <c r="J41" s="230">
        <v>40908</v>
      </c>
      <c r="K41" s="231">
        <v>322.04507023612518</v>
      </c>
      <c r="L41" s="231">
        <v>169.40720462860455</v>
      </c>
      <c r="M41" s="231"/>
      <c r="N41" s="203"/>
      <c r="O41" s="182">
        <v>2019</v>
      </c>
      <c r="P41" s="182"/>
      <c r="Q41" s="182"/>
      <c r="R41" s="182"/>
      <c r="S41" s="182"/>
      <c r="T41" s="182"/>
    </row>
    <row r="42" spans="1:20">
      <c r="A42" s="188"/>
      <c r="B42" s="165"/>
      <c r="C42" s="165"/>
      <c r="D42" s="165"/>
      <c r="E42" s="165"/>
      <c r="F42" s="165"/>
      <c r="G42" s="165"/>
      <c r="H42" s="165"/>
      <c r="I42" s="165"/>
      <c r="J42" s="230">
        <v>40999</v>
      </c>
      <c r="K42" s="231">
        <v>328.54219756524139</v>
      </c>
      <c r="L42" s="231">
        <v>165.32789780094393</v>
      </c>
      <c r="M42" s="231"/>
      <c r="N42" s="203"/>
      <c r="O42" s="182"/>
      <c r="P42" s="182"/>
      <c r="Q42" s="182"/>
      <c r="R42" s="182"/>
      <c r="S42" s="182"/>
      <c r="T42" s="182"/>
    </row>
    <row r="43" spans="1:20">
      <c r="A43" s="181"/>
      <c r="B43" s="165"/>
      <c r="C43" s="165"/>
      <c r="D43" s="165"/>
      <c r="E43" s="165"/>
      <c r="F43" s="165"/>
      <c r="G43" s="165"/>
      <c r="H43" s="165"/>
      <c r="I43" s="165"/>
      <c r="J43" s="230">
        <v>41090</v>
      </c>
      <c r="K43" s="231">
        <v>333.89656760879984</v>
      </c>
      <c r="L43" s="231">
        <v>163.04129877774514</v>
      </c>
      <c r="M43" s="231"/>
      <c r="N43" s="203"/>
      <c r="O43" s="182"/>
      <c r="P43" s="182"/>
      <c r="Q43" s="182"/>
      <c r="R43" s="182"/>
      <c r="S43" s="182"/>
      <c r="T43" s="182"/>
    </row>
    <row r="44" spans="1:20">
      <c r="A44" s="165"/>
      <c r="B44" s="165"/>
      <c r="C44" s="165"/>
      <c r="D44" s="165"/>
      <c r="E44" s="165"/>
      <c r="F44" s="165"/>
      <c r="G44" s="165"/>
      <c r="H44" s="165"/>
      <c r="I44" s="165"/>
      <c r="J44" s="230">
        <v>41182</v>
      </c>
      <c r="K44" s="231">
        <v>332.20459089423269</v>
      </c>
      <c r="L44" s="231">
        <v>160.08123688860334</v>
      </c>
      <c r="M44" s="231"/>
      <c r="N44" s="203"/>
      <c r="O44" s="182"/>
      <c r="P44" s="182"/>
      <c r="Q44" s="182"/>
      <c r="R44" s="182"/>
      <c r="S44" s="182"/>
      <c r="T44" s="182"/>
    </row>
    <row r="45" spans="1:20">
      <c r="A45" s="165"/>
      <c r="B45" s="165"/>
      <c r="C45" s="165"/>
      <c r="D45" s="165"/>
      <c r="E45" s="165"/>
      <c r="F45" s="165"/>
      <c r="G45" s="165"/>
      <c r="H45" s="165"/>
      <c r="I45" s="165"/>
      <c r="J45" s="230">
        <v>41274</v>
      </c>
      <c r="K45" s="231">
        <v>319.2444874096667</v>
      </c>
      <c r="L45" s="231">
        <v>156.98857504342379</v>
      </c>
      <c r="M45" s="231"/>
      <c r="N45" s="203"/>
      <c r="O45" s="182"/>
      <c r="P45" s="182"/>
      <c r="Q45" s="182"/>
      <c r="R45" s="182"/>
      <c r="S45" s="182"/>
      <c r="T45" s="182"/>
    </row>
    <row r="46" spans="1:20">
      <c r="A46" s="165"/>
      <c r="B46" s="165"/>
      <c r="C46" s="165"/>
      <c r="D46" s="165"/>
      <c r="E46" s="165"/>
      <c r="F46" s="165"/>
      <c r="G46" s="165"/>
      <c r="H46" s="165"/>
      <c r="I46" s="165"/>
      <c r="J46" s="230">
        <v>41364</v>
      </c>
      <c r="K46" s="231">
        <v>311.88687026179053</v>
      </c>
      <c r="L46" s="231">
        <v>156.05678186086098</v>
      </c>
      <c r="M46" s="231"/>
      <c r="N46" s="203"/>
      <c r="O46" s="182"/>
      <c r="P46" s="182"/>
      <c r="Q46" s="182"/>
      <c r="R46" s="182"/>
      <c r="S46" s="182"/>
      <c r="T46" s="182"/>
    </row>
    <row r="47" spans="1:20">
      <c r="A47" s="165"/>
      <c r="B47" s="165"/>
      <c r="C47" s="165"/>
      <c r="D47" s="165"/>
      <c r="E47" s="165"/>
      <c r="F47" s="165"/>
      <c r="G47" s="165"/>
      <c r="H47" s="165"/>
      <c r="I47" s="165"/>
      <c r="J47" s="230">
        <v>41455</v>
      </c>
      <c r="K47" s="231">
        <v>302.8788686097829</v>
      </c>
      <c r="L47" s="231">
        <v>153.33290758180505</v>
      </c>
      <c r="M47" s="231"/>
      <c r="N47" s="203"/>
      <c r="O47" s="182"/>
      <c r="P47" s="182"/>
      <c r="Q47" s="182"/>
      <c r="R47" s="182"/>
      <c r="S47" s="182"/>
      <c r="T47" s="182"/>
    </row>
    <row r="48" spans="1:20">
      <c r="A48" s="165"/>
      <c r="B48" s="165"/>
      <c r="C48" s="165"/>
      <c r="D48" s="165"/>
      <c r="E48" s="165"/>
      <c r="F48" s="165"/>
      <c r="G48" s="165"/>
      <c r="H48" s="165"/>
      <c r="I48" s="165"/>
      <c r="J48" s="230">
        <v>41547</v>
      </c>
      <c r="K48" s="231">
        <v>297.53556992558958</v>
      </c>
      <c r="L48" s="231">
        <v>150.56003138048226</v>
      </c>
      <c r="M48" s="231"/>
      <c r="N48" s="203"/>
      <c r="O48" s="182"/>
      <c r="P48" s="182"/>
      <c r="Q48" s="182"/>
      <c r="R48" s="182"/>
      <c r="S48" s="182"/>
      <c r="T48" s="182"/>
    </row>
    <row r="49" spans="1:20">
      <c r="A49" s="165"/>
      <c r="B49" s="165"/>
      <c r="C49" s="165"/>
      <c r="D49" s="165"/>
      <c r="E49" s="165"/>
      <c r="F49" s="165"/>
      <c r="G49" s="165"/>
      <c r="H49" s="165"/>
      <c r="I49" s="165"/>
      <c r="J49" s="230">
        <v>41639</v>
      </c>
      <c r="K49" s="231">
        <v>301.26854855298706</v>
      </c>
      <c r="L49" s="231">
        <v>147.18301650889453</v>
      </c>
      <c r="M49" s="231"/>
      <c r="N49" s="203"/>
      <c r="O49" s="182"/>
      <c r="P49" s="182"/>
      <c r="Q49" s="182"/>
      <c r="R49" s="182"/>
      <c r="S49" s="182"/>
      <c r="T49" s="182"/>
    </row>
    <row r="50" spans="1:20">
      <c r="A50" s="165"/>
      <c r="B50" s="165"/>
      <c r="C50" s="165"/>
      <c r="D50" s="165"/>
      <c r="E50" s="165"/>
      <c r="F50" s="165"/>
      <c r="G50" s="165"/>
      <c r="H50" s="165"/>
      <c r="I50" s="165"/>
      <c r="J50" s="230">
        <v>41729</v>
      </c>
      <c r="K50" s="231">
        <v>297.51520187702391</v>
      </c>
      <c r="L50" s="231">
        <v>141.35982297574012</v>
      </c>
      <c r="M50" s="231"/>
      <c r="N50" s="203"/>
      <c r="O50" s="182"/>
      <c r="P50" s="182"/>
      <c r="Q50" s="182"/>
      <c r="R50" s="182"/>
      <c r="S50" s="182"/>
      <c r="T50" s="182"/>
    </row>
    <row r="51" spans="1:20">
      <c r="A51" s="165"/>
      <c r="B51" s="165"/>
      <c r="C51" s="165"/>
      <c r="D51" s="165"/>
      <c r="E51" s="165"/>
      <c r="F51" s="165"/>
      <c r="G51" s="165"/>
      <c r="H51" s="165"/>
      <c r="I51" s="165"/>
      <c r="J51" s="230">
        <v>41820</v>
      </c>
      <c r="K51" s="231">
        <v>299.70541273280469</v>
      </c>
      <c r="L51" s="231">
        <v>132.29960978735309</v>
      </c>
      <c r="M51" s="231"/>
      <c r="N51" s="203"/>
      <c r="O51" s="182"/>
      <c r="P51" s="182"/>
      <c r="Q51" s="182"/>
      <c r="R51" s="182"/>
      <c r="S51" s="182"/>
      <c r="T51" s="182"/>
    </row>
    <row r="52" spans="1:20">
      <c r="A52" s="165"/>
      <c r="B52" s="165"/>
      <c r="C52" s="165"/>
      <c r="D52" s="165"/>
      <c r="E52" s="165"/>
      <c r="F52" s="165"/>
      <c r="G52" s="165"/>
      <c r="H52" s="165"/>
      <c r="I52" s="165"/>
      <c r="J52" s="230">
        <v>41912</v>
      </c>
      <c r="K52" s="231">
        <v>297.51995752443207</v>
      </c>
      <c r="L52" s="231">
        <v>123.82570985896328</v>
      </c>
      <c r="M52" s="231"/>
      <c r="N52" s="203"/>
      <c r="O52" s="182"/>
      <c r="P52" s="182"/>
      <c r="Q52" s="182"/>
      <c r="R52" s="182"/>
      <c r="S52" s="182"/>
      <c r="T52" s="182"/>
    </row>
    <row r="53" spans="1:20">
      <c r="A53" s="2" t="s">
        <v>686</v>
      </c>
      <c r="B53" s="165"/>
      <c r="C53" s="165"/>
      <c r="D53" s="165"/>
      <c r="E53" s="165"/>
      <c r="F53" s="165"/>
      <c r="G53" s="165"/>
      <c r="H53" s="165"/>
      <c r="I53" s="165"/>
      <c r="J53" s="230">
        <v>42004</v>
      </c>
      <c r="K53" s="231">
        <v>305.73370858372385</v>
      </c>
      <c r="L53" s="231">
        <v>119.55353399064619</v>
      </c>
      <c r="M53" s="231"/>
      <c r="N53" s="203"/>
      <c r="O53" s="182"/>
      <c r="P53" s="182"/>
      <c r="Q53" s="182"/>
      <c r="R53" s="182"/>
      <c r="S53" s="182"/>
      <c r="T53" s="182"/>
    </row>
    <row r="54" spans="1:20">
      <c r="J54" s="230">
        <v>42094</v>
      </c>
      <c r="K54" s="231">
        <v>406.10894629339992</v>
      </c>
      <c r="L54" s="231">
        <v>105.05755990733876</v>
      </c>
      <c r="M54" s="231"/>
      <c r="N54" s="203"/>
      <c r="O54" s="182"/>
      <c r="P54" s="182"/>
      <c r="Q54" s="182"/>
      <c r="R54" s="182"/>
      <c r="S54" s="182"/>
      <c r="T54" s="182"/>
    </row>
    <row r="55" spans="1:20">
      <c r="J55" s="230">
        <v>42185</v>
      </c>
      <c r="K55" s="231">
        <v>370.73636014102271</v>
      </c>
      <c r="L55" s="231">
        <v>96.070087102749937</v>
      </c>
      <c r="M55" s="231"/>
      <c r="N55" s="203"/>
      <c r="O55" s="182"/>
      <c r="P55" s="182"/>
      <c r="Q55" s="182"/>
      <c r="R55" s="182"/>
      <c r="S55" s="182"/>
      <c r="T55" s="182"/>
    </row>
    <row r="56" spans="1:20">
      <c r="J56" s="230">
        <v>42277</v>
      </c>
      <c r="K56" s="231">
        <v>340.82265734330849</v>
      </c>
      <c r="L56" s="231">
        <v>86.961492594492512</v>
      </c>
      <c r="M56" s="231"/>
      <c r="N56" s="203"/>
      <c r="O56" s="182"/>
      <c r="P56" s="182"/>
      <c r="Q56" s="182"/>
      <c r="R56" s="182"/>
      <c r="S56" s="182"/>
      <c r="T56" s="182"/>
    </row>
    <row r="57" spans="1:20">
      <c r="A57" s="222"/>
      <c r="J57" s="230">
        <v>42369</v>
      </c>
      <c r="K57" s="231">
        <v>327.06670397050988</v>
      </c>
      <c r="L57" s="231">
        <v>78.765909491400265</v>
      </c>
      <c r="M57" s="231"/>
      <c r="N57" s="203"/>
      <c r="O57" s="182"/>
      <c r="P57" s="182"/>
      <c r="Q57" s="182"/>
      <c r="R57" s="182"/>
      <c r="S57" s="182"/>
      <c r="T57" s="182"/>
    </row>
    <row r="58" spans="1:20">
      <c r="A58" s="222"/>
      <c r="J58" s="230">
        <v>42460</v>
      </c>
      <c r="K58" s="231">
        <v>326.33814421225657</v>
      </c>
      <c r="L58" s="231">
        <v>77.327666440942608</v>
      </c>
      <c r="M58" s="231"/>
      <c r="N58" s="203"/>
      <c r="O58" s="182"/>
      <c r="P58" s="182"/>
      <c r="Q58" s="182"/>
      <c r="R58" s="182"/>
      <c r="S58" s="182"/>
      <c r="T58" s="182"/>
    </row>
    <row r="59" spans="1:20">
      <c r="A59" s="223"/>
      <c r="J59" s="230">
        <v>42551</v>
      </c>
      <c r="K59" s="231">
        <v>325.95821794829868</v>
      </c>
      <c r="L59" s="231">
        <v>76.508908639927938</v>
      </c>
      <c r="M59" s="231"/>
      <c r="N59" s="203"/>
      <c r="O59" s="182"/>
      <c r="P59" s="182"/>
      <c r="Q59" s="182"/>
      <c r="R59" s="182"/>
      <c r="S59" s="182"/>
      <c r="T59" s="182"/>
    </row>
    <row r="60" spans="1:20">
      <c r="A60" s="224"/>
      <c r="J60" s="230">
        <v>42643</v>
      </c>
      <c r="K60" s="231">
        <v>306.97872890686534</v>
      </c>
      <c r="L60" s="231">
        <v>75.441229257850665</v>
      </c>
      <c r="M60" s="231"/>
      <c r="N60" s="203"/>
      <c r="O60" s="182"/>
      <c r="P60" s="182"/>
      <c r="Q60" s="182"/>
      <c r="R60" s="182"/>
      <c r="S60" s="182"/>
      <c r="T60" s="182"/>
    </row>
    <row r="61" spans="1:20">
      <c r="A61" s="224"/>
      <c r="J61" s="230">
        <v>42735</v>
      </c>
      <c r="K61" s="231">
        <v>305.43770458808171</v>
      </c>
      <c r="L61" s="231">
        <v>72.728329151035751</v>
      </c>
      <c r="M61" s="231"/>
      <c r="N61" s="203"/>
      <c r="O61" s="182"/>
      <c r="P61" s="182"/>
      <c r="Q61" s="182"/>
      <c r="R61" s="182"/>
      <c r="S61" s="182"/>
      <c r="T61" s="182"/>
    </row>
    <row r="62" spans="1:20">
      <c r="A62" s="223"/>
      <c r="J62" s="230">
        <v>42825</v>
      </c>
      <c r="K62" s="231">
        <v>292.36200761951397</v>
      </c>
      <c r="L62" s="231">
        <v>71.107723092032742</v>
      </c>
      <c r="M62" s="231"/>
      <c r="N62" s="203"/>
      <c r="O62" s="182"/>
      <c r="P62" s="182"/>
      <c r="Q62" s="182"/>
      <c r="R62" s="182"/>
      <c r="S62" s="182"/>
      <c r="T62" s="182"/>
    </row>
    <row r="63" spans="1:20">
      <c r="A63" s="223"/>
      <c r="J63" s="230">
        <v>42916</v>
      </c>
      <c r="K63" s="231">
        <v>279.52432707185824</v>
      </c>
      <c r="L63" s="231">
        <v>68.97546532449779</v>
      </c>
      <c r="M63" s="231"/>
      <c r="N63" s="203"/>
      <c r="O63" s="182"/>
      <c r="P63" s="182"/>
      <c r="Q63" s="182"/>
      <c r="R63" s="182"/>
      <c r="S63" s="182"/>
      <c r="T63" s="182"/>
    </row>
    <row r="64" spans="1:20">
      <c r="J64" s="230">
        <v>43008</v>
      </c>
      <c r="K64" s="231">
        <v>268.36782827992943</v>
      </c>
      <c r="L64" s="231">
        <v>66.390102526598852</v>
      </c>
      <c r="M64" s="231"/>
      <c r="N64" s="203"/>
      <c r="O64" s="182"/>
      <c r="P64" s="182"/>
      <c r="Q64" s="182"/>
      <c r="R64" s="182"/>
      <c r="S64" s="182"/>
      <c r="T64" s="182"/>
    </row>
    <row r="65" spans="10:20">
      <c r="J65" s="230">
        <v>43100</v>
      </c>
      <c r="K65" s="231">
        <v>257.5558217767325</v>
      </c>
      <c r="L65" s="231">
        <v>64.454160361595058</v>
      </c>
      <c r="M65" s="231"/>
      <c r="N65" s="203"/>
      <c r="O65" s="182"/>
      <c r="P65" s="182"/>
      <c r="Q65" s="182"/>
      <c r="R65" s="182"/>
      <c r="S65" s="182"/>
      <c r="T65" s="182"/>
    </row>
    <row r="66" spans="10:20">
      <c r="J66" s="230">
        <v>43190</v>
      </c>
      <c r="K66" s="231">
        <v>241.98981069836373</v>
      </c>
      <c r="L66" s="231">
        <v>62.423547356905807</v>
      </c>
      <c r="M66" s="233"/>
      <c r="N66" s="182"/>
      <c r="O66" s="182"/>
      <c r="P66" s="182"/>
      <c r="Q66" s="182"/>
      <c r="R66" s="182"/>
      <c r="S66" s="182"/>
      <c r="T66" s="182"/>
    </row>
    <row r="67" spans="10:20">
      <c r="J67" s="230">
        <v>43190</v>
      </c>
      <c r="K67" s="231">
        <v>241.09813803828084</v>
      </c>
      <c r="L67" s="231">
        <v>60.396266688337469</v>
      </c>
      <c r="M67" s="182"/>
      <c r="N67" s="182"/>
      <c r="O67" s="182"/>
      <c r="P67" s="182"/>
      <c r="Q67" s="182"/>
      <c r="R67" s="182"/>
      <c r="S67" s="182"/>
      <c r="T67" s="182"/>
    </row>
    <row r="68" spans="10:20">
      <c r="J68" s="230">
        <v>43190</v>
      </c>
      <c r="K68" s="231">
        <v>237.42145476680633</v>
      </c>
      <c r="L68" s="231">
        <v>59.462250669231992</v>
      </c>
      <c r="M68" s="182"/>
      <c r="N68" s="182"/>
      <c r="O68" s="182"/>
      <c r="P68" s="182"/>
      <c r="Q68" s="182"/>
      <c r="R68" s="182"/>
      <c r="S68" s="182"/>
      <c r="T68" s="182"/>
    </row>
    <row r="69" spans="10:20">
      <c r="J69" s="230">
        <v>43190</v>
      </c>
      <c r="K69" s="231">
        <v>236.57385447379966</v>
      </c>
      <c r="L69" s="231">
        <v>58.619058846408755</v>
      </c>
      <c r="M69" s="182"/>
      <c r="N69" s="182"/>
      <c r="O69" s="182"/>
      <c r="P69" s="182"/>
      <c r="Q69" s="182"/>
      <c r="R69" s="182"/>
      <c r="S69" s="182"/>
      <c r="T69" s="182"/>
    </row>
    <row r="70" spans="10:20">
      <c r="J70" s="230">
        <v>43555</v>
      </c>
      <c r="K70" s="231">
        <v>240.41537465352954</v>
      </c>
      <c r="L70" s="231">
        <v>57.555605063038442</v>
      </c>
      <c r="M70" s="182"/>
      <c r="N70" s="182"/>
      <c r="O70" s="182"/>
      <c r="P70" s="182"/>
      <c r="Q70" s="182"/>
      <c r="R70" s="182"/>
      <c r="S70" s="182"/>
      <c r="T70" s="182"/>
    </row>
    <row r="71" spans="10:20">
      <c r="J71" s="182"/>
      <c r="K71" s="182"/>
      <c r="L71" s="182"/>
      <c r="M71" s="182"/>
      <c r="N71" s="182"/>
      <c r="O71" s="182"/>
      <c r="P71" s="182"/>
      <c r="Q71" s="182"/>
      <c r="R71" s="182"/>
      <c r="S71" s="182"/>
      <c r="T71" s="182"/>
    </row>
    <row r="72" spans="10:20">
      <c r="J72" s="182"/>
      <c r="K72" s="182"/>
      <c r="L72" s="182"/>
      <c r="M72" s="182"/>
      <c r="N72" s="182"/>
      <c r="O72" s="182"/>
      <c r="P72" s="182"/>
      <c r="Q72" s="182"/>
      <c r="R72" s="182"/>
      <c r="S72" s="182"/>
      <c r="T72" s="182"/>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035AC-A5C9-4099-BB15-8B52DD5A4FC1}">
  <dimension ref="A1:U21"/>
  <sheetViews>
    <sheetView workbookViewId="0">
      <selection sqref="A1:XFD1048576"/>
    </sheetView>
  </sheetViews>
  <sheetFormatPr defaultRowHeight="15"/>
  <cols>
    <col min="1" max="1" width="55.5703125" style="58" customWidth="1"/>
    <col min="2" max="16384" width="9.140625" style="58"/>
  </cols>
  <sheetData>
    <row r="1" spans="1:1">
      <c r="A1" s="57" t="s">
        <v>463</v>
      </c>
    </row>
    <row r="2" spans="1:1">
      <c r="A2" s="458" t="s">
        <v>464</v>
      </c>
    </row>
    <row r="3" spans="1:1">
      <c r="A3" s="459"/>
    </row>
    <row r="4" spans="1:1">
      <c r="A4" s="459"/>
    </row>
    <row r="5" spans="1:1">
      <c r="A5" s="460"/>
    </row>
    <row r="6" spans="1:1">
      <c r="A6" s="411"/>
    </row>
    <row r="13" spans="1:1">
      <c r="A13" s="460" t="s">
        <v>465</v>
      </c>
    </row>
    <row r="14" spans="1:1" ht="96">
      <c r="A14" s="460" t="s">
        <v>466</v>
      </c>
    </row>
    <row r="17" spans="1:21">
      <c r="O17" s="58">
        <v>2012</v>
      </c>
      <c r="P17" s="58">
        <v>2013</v>
      </c>
      <c r="Q17" s="58">
        <v>2014</v>
      </c>
      <c r="R17" s="58">
        <v>2015</v>
      </c>
      <c r="S17" s="58">
        <v>2016</v>
      </c>
      <c r="T17" s="58">
        <v>2017</v>
      </c>
      <c r="U17" s="58">
        <v>2018</v>
      </c>
    </row>
    <row r="18" spans="1:21">
      <c r="B18" s="58">
        <v>2012</v>
      </c>
      <c r="C18" s="58">
        <v>2013</v>
      </c>
      <c r="D18" s="58">
        <v>2014</v>
      </c>
      <c r="E18" s="58">
        <v>2015</v>
      </c>
      <c r="F18" s="58">
        <v>2016</v>
      </c>
      <c r="G18" s="58">
        <v>2017</v>
      </c>
      <c r="H18" s="58">
        <v>2018</v>
      </c>
      <c r="N18" s="58" t="s">
        <v>467</v>
      </c>
      <c r="O18" s="58">
        <v>-1.5074722169999999</v>
      </c>
      <c r="P18" s="58">
        <v>1.624210199</v>
      </c>
      <c r="Q18" s="58">
        <v>1.589547222</v>
      </c>
      <c r="R18" s="58">
        <v>5.1620622379999999</v>
      </c>
      <c r="S18" s="58">
        <v>6.3102842670000001</v>
      </c>
      <c r="T18" s="58">
        <v>3.2514801439999999</v>
      </c>
      <c r="U18" s="58">
        <v>3.5514038800000001</v>
      </c>
    </row>
    <row r="19" spans="1:21">
      <c r="A19" s="58" t="s">
        <v>467</v>
      </c>
      <c r="B19" s="58">
        <v>-0.97958742799999998</v>
      </c>
      <c r="C19" s="58">
        <v>1.8034210239999999</v>
      </c>
      <c r="D19" s="58">
        <v>4.3431586720000004</v>
      </c>
      <c r="E19" s="58">
        <v>3.6910442739999998</v>
      </c>
      <c r="F19" s="58">
        <v>2.8640130199999998</v>
      </c>
      <c r="G19" s="58">
        <v>3.2741846350000001</v>
      </c>
      <c r="H19" s="58">
        <v>3.4831852410000002</v>
      </c>
      <c r="N19" s="58" t="s">
        <v>468</v>
      </c>
      <c r="O19" s="58">
        <v>-1.9968470659999999</v>
      </c>
      <c r="P19" s="58">
        <v>0.70287288199999998</v>
      </c>
      <c r="Q19" s="58">
        <v>4.966159577</v>
      </c>
      <c r="R19" s="58">
        <v>4.3122076800000002</v>
      </c>
      <c r="S19" s="58">
        <v>1.4875377299999999</v>
      </c>
      <c r="T19" s="58">
        <v>2.7540235829999999</v>
      </c>
      <c r="U19" s="58">
        <v>2.6376455550000002</v>
      </c>
    </row>
    <row r="20" spans="1:21">
      <c r="A20" s="58" t="s">
        <v>468</v>
      </c>
      <c r="B20" s="58">
        <v>-1.654024052</v>
      </c>
      <c r="C20" s="58">
        <v>1.9537834629999999</v>
      </c>
      <c r="D20" s="58">
        <v>2.9923766449999998</v>
      </c>
      <c r="E20" s="58">
        <v>2.71416477</v>
      </c>
      <c r="F20" s="58">
        <v>2.9915008369999998</v>
      </c>
      <c r="G20" s="58">
        <v>1.7052440149999999</v>
      </c>
      <c r="H20" s="58">
        <v>3.3350083619999999</v>
      </c>
      <c r="N20" s="58" t="s">
        <v>469</v>
      </c>
      <c r="O20" s="58">
        <v>-1.4007764519999999</v>
      </c>
      <c r="P20" s="58">
        <v>-0.90280434700000001</v>
      </c>
      <c r="Q20" s="58">
        <v>3.3892918349999999</v>
      </c>
      <c r="R20" s="58">
        <v>7.5668039350000003</v>
      </c>
      <c r="S20" s="58">
        <v>5.0613569270000003</v>
      </c>
      <c r="T20" s="58">
        <v>1.7092308329999999</v>
      </c>
      <c r="U20" s="58">
        <v>2.9389140579999999</v>
      </c>
    </row>
    <row r="21" spans="1:21">
      <c r="A21" s="58" t="s">
        <v>469</v>
      </c>
      <c r="B21" s="58">
        <v>-0.42843216299999998</v>
      </c>
      <c r="C21" s="58">
        <v>3.0128468289999999</v>
      </c>
      <c r="D21" s="58">
        <v>2.671431831</v>
      </c>
      <c r="E21" s="58">
        <v>3.4312273630000001</v>
      </c>
      <c r="F21" s="58">
        <v>3.6107703569999998</v>
      </c>
      <c r="G21" s="58">
        <v>2.9069566039999999</v>
      </c>
      <c r="H21" s="58">
        <v>2.8625551960000002</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1F948-47F1-4F77-AF45-E2AA78584E73}">
  <dimension ref="A1:C9"/>
  <sheetViews>
    <sheetView workbookViewId="0">
      <selection sqref="A1:XFD1048576"/>
    </sheetView>
  </sheetViews>
  <sheetFormatPr defaultRowHeight="15"/>
  <cols>
    <col min="1" max="1" width="37.5703125" style="58" customWidth="1"/>
    <col min="2" max="16384" width="9.140625" style="58"/>
  </cols>
  <sheetData>
    <row r="1" spans="1:3" ht="28.5" customHeight="1">
      <c r="A1" s="57" t="s">
        <v>481</v>
      </c>
    </row>
    <row r="2" spans="1:3" ht="15.75" thickBot="1">
      <c r="A2" s="449" t="s">
        <v>464</v>
      </c>
      <c r="B2" s="449"/>
      <c r="C2" s="449"/>
    </row>
    <row r="3" spans="1:3" ht="15.75" thickBot="1">
      <c r="A3" s="450"/>
      <c r="B3" s="451">
        <v>2019</v>
      </c>
      <c r="C3" s="451">
        <v>2020</v>
      </c>
    </row>
    <row r="4" spans="1:3">
      <c r="A4" s="452" t="s">
        <v>471</v>
      </c>
      <c r="B4" s="453">
        <v>2.6</v>
      </c>
      <c r="C4" s="453">
        <v>1.4</v>
      </c>
    </row>
    <row r="5" spans="1:3">
      <c r="A5" s="452" t="s">
        <v>472</v>
      </c>
      <c r="B5" s="453">
        <v>2.4</v>
      </c>
      <c r="C5" s="453">
        <v>1.5</v>
      </c>
    </row>
    <row r="6" spans="1:3">
      <c r="A6" s="452" t="s">
        <v>473</v>
      </c>
      <c r="B6" s="453">
        <v>2.7</v>
      </c>
      <c r="C6" s="453">
        <v>2.4</v>
      </c>
    </row>
    <row r="7" spans="1:3" ht="27.75" thickBot="1">
      <c r="A7" s="454" t="s">
        <v>474</v>
      </c>
      <c r="B7" s="455">
        <v>2.5</v>
      </c>
      <c r="C7" s="455">
        <v>2</v>
      </c>
    </row>
    <row r="8" spans="1:3">
      <c r="A8" s="456" t="s">
        <v>475</v>
      </c>
      <c r="B8" s="456"/>
      <c r="C8" s="456"/>
    </row>
    <row r="9" spans="1:3" ht="70.5" customHeight="1">
      <c r="A9" s="457" t="s">
        <v>476</v>
      </c>
      <c r="B9" s="457"/>
      <c r="C9" s="457"/>
    </row>
  </sheetData>
  <mergeCells count="3">
    <mergeCell ref="A2:C2"/>
    <mergeCell ref="A8:C8"/>
    <mergeCell ref="A9:C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ACF8-FA30-45D1-A578-F2E1C5E018BD}">
  <dimension ref="A1:H18"/>
  <sheetViews>
    <sheetView showGridLines="0" workbookViewId="0"/>
  </sheetViews>
  <sheetFormatPr defaultRowHeight="15"/>
  <cols>
    <col min="1" max="1" width="18.5703125" customWidth="1"/>
  </cols>
  <sheetData>
    <row r="1" spans="1:8">
      <c r="A1" s="1" t="s">
        <v>193</v>
      </c>
    </row>
    <row r="2" spans="1:8" ht="15.75" thickBot="1">
      <c r="A2" s="29" t="s">
        <v>179</v>
      </c>
    </row>
    <row r="3" spans="1:8" ht="15.75" thickBot="1">
      <c r="A3" s="30"/>
      <c r="B3" s="31">
        <v>2018</v>
      </c>
      <c r="C3" s="31">
        <v>2019</v>
      </c>
      <c r="D3" s="31">
        <v>2020</v>
      </c>
      <c r="E3" s="31">
        <v>2021</v>
      </c>
      <c r="F3" s="31">
        <v>2022</v>
      </c>
      <c r="G3" s="31">
        <v>2023</v>
      </c>
      <c r="H3" s="31">
        <v>2024</v>
      </c>
    </row>
    <row r="4" spans="1:8" ht="27.75" thickBot="1">
      <c r="A4" s="32" t="s">
        <v>180</v>
      </c>
      <c r="B4" s="33">
        <v>0.1</v>
      </c>
      <c r="C4" s="33">
        <v>0.7</v>
      </c>
      <c r="D4" s="34">
        <v>-2</v>
      </c>
      <c r="E4" s="35">
        <v>-0.7</v>
      </c>
      <c r="F4" s="36">
        <v>0.2</v>
      </c>
      <c r="G4" s="36">
        <v>1.5</v>
      </c>
      <c r="H4" s="36">
        <v>3.1</v>
      </c>
    </row>
    <row r="5" spans="1:8">
      <c r="A5" s="37" t="s">
        <v>181</v>
      </c>
      <c r="B5" s="38">
        <v>82</v>
      </c>
      <c r="C5" s="38">
        <v>86.4</v>
      </c>
      <c r="D5" s="38">
        <v>88.7</v>
      </c>
      <c r="E5" s="38">
        <v>92.1</v>
      </c>
      <c r="F5" s="38">
        <v>95.9</v>
      </c>
      <c r="G5" s="38">
        <v>100.3</v>
      </c>
      <c r="H5" s="38">
        <v>105</v>
      </c>
    </row>
    <row r="6" spans="1:8" ht="15.75" thickBot="1">
      <c r="A6" s="39" t="s">
        <v>182</v>
      </c>
      <c r="B6" s="40">
        <v>7.1</v>
      </c>
      <c r="C6" s="40">
        <v>5.3</v>
      </c>
      <c r="D6" s="40">
        <v>2.7</v>
      </c>
      <c r="E6" s="41">
        <v>3.8</v>
      </c>
      <c r="F6" s="41">
        <v>4.2</v>
      </c>
      <c r="G6" s="41">
        <v>4.5</v>
      </c>
      <c r="H6" s="41">
        <v>4.7</v>
      </c>
    </row>
    <row r="7" spans="1:8">
      <c r="A7" s="37" t="s">
        <v>183</v>
      </c>
      <c r="B7" s="38">
        <v>82</v>
      </c>
      <c r="C7" s="38">
        <v>85.7</v>
      </c>
      <c r="D7" s="42">
        <v>90.7</v>
      </c>
      <c r="E7" s="43">
        <v>92.8</v>
      </c>
      <c r="F7" s="43">
        <v>95.7</v>
      </c>
      <c r="G7" s="43">
        <v>98.8</v>
      </c>
      <c r="H7" s="43">
        <v>101.9</v>
      </c>
    </row>
    <row r="8" spans="1:8">
      <c r="A8" s="39" t="s">
        <v>182</v>
      </c>
      <c r="B8" s="40">
        <v>6</v>
      </c>
      <c r="C8" s="40">
        <v>4.5999999999999996</v>
      </c>
      <c r="D8" s="44">
        <v>5.8</v>
      </c>
      <c r="E8" s="45">
        <v>2.2999999999999998</v>
      </c>
      <c r="F8" s="45">
        <v>3.2</v>
      </c>
      <c r="G8" s="45">
        <v>3.2</v>
      </c>
      <c r="H8" s="45">
        <v>3.1</v>
      </c>
    </row>
    <row r="9" spans="1:8">
      <c r="A9" s="46" t="s">
        <v>184</v>
      </c>
      <c r="B9" s="47">
        <v>5.2</v>
      </c>
      <c r="C9" s="47">
        <v>4.7</v>
      </c>
      <c r="D9" s="48">
        <v>4</v>
      </c>
      <c r="E9" s="49">
        <v>3.7</v>
      </c>
      <c r="F9" s="49">
        <v>3.9</v>
      </c>
      <c r="G9" s="49">
        <v>4</v>
      </c>
      <c r="H9" s="49">
        <v>3.9</v>
      </c>
    </row>
    <row r="10" spans="1:8">
      <c r="A10" s="50" t="s">
        <v>185</v>
      </c>
      <c r="B10" s="51">
        <v>76.7</v>
      </c>
      <c r="C10" s="51">
        <v>81</v>
      </c>
      <c r="D10" s="52">
        <v>86.7</v>
      </c>
      <c r="E10" s="53">
        <v>89.1</v>
      </c>
      <c r="F10" s="53">
        <v>91.9</v>
      </c>
      <c r="G10" s="53">
        <v>94.7</v>
      </c>
      <c r="H10" s="53">
        <v>98</v>
      </c>
    </row>
    <row r="11" spans="1:8">
      <c r="A11" s="39" t="s">
        <v>182</v>
      </c>
      <c r="B11" s="40">
        <v>7.4</v>
      </c>
      <c r="C11" s="40">
        <v>5.6</v>
      </c>
      <c r="D11" s="44">
        <v>7</v>
      </c>
      <c r="E11" s="45">
        <v>2.8</v>
      </c>
      <c r="F11" s="45">
        <v>3.1</v>
      </c>
      <c r="G11" s="45">
        <v>3.1</v>
      </c>
      <c r="H11" s="45">
        <v>3.4</v>
      </c>
    </row>
    <row r="12" spans="1:8" ht="15.75" thickBot="1">
      <c r="A12" s="32" t="s">
        <v>186</v>
      </c>
      <c r="B12" s="33">
        <v>5.3</v>
      </c>
      <c r="C12" s="33">
        <v>5.4</v>
      </c>
      <c r="D12" s="34">
        <v>2</v>
      </c>
      <c r="E12" s="54">
        <v>3</v>
      </c>
      <c r="F12" s="55">
        <v>4.0999999999999996</v>
      </c>
      <c r="G12" s="55">
        <v>5.5</v>
      </c>
      <c r="H12" s="55">
        <v>7</v>
      </c>
    </row>
    <row r="13" spans="1:8" ht="27.75" thickBot="1">
      <c r="A13" s="56" t="s">
        <v>187</v>
      </c>
      <c r="B13" s="56">
        <v>7.3</v>
      </c>
      <c r="C13" s="56">
        <v>2.9</v>
      </c>
      <c r="D13" s="56">
        <v>0.2</v>
      </c>
      <c r="E13" s="56">
        <v>3.4</v>
      </c>
      <c r="F13" s="56">
        <v>3.5</v>
      </c>
      <c r="G13" s="56">
        <v>3.4</v>
      </c>
      <c r="H13" s="56">
        <v>3.2</v>
      </c>
    </row>
    <row r="14" spans="1:8">
      <c r="A14" s="29" t="s">
        <v>188</v>
      </c>
    </row>
    <row r="15" spans="1:8">
      <c r="A15" s="29" t="s">
        <v>189</v>
      </c>
      <c r="B15" s="29"/>
    </row>
    <row r="16" spans="1:8">
      <c r="A16" s="29" t="s">
        <v>190</v>
      </c>
    </row>
    <row r="17" spans="1:1">
      <c r="A17" s="29" t="s">
        <v>191</v>
      </c>
    </row>
    <row r="18" spans="1:1">
      <c r="A18" s="29" t="s">
        <v>192</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63432-FB6C-4511-A9C7-0B6B52465A30}">
  <dimension ref="A1:H15"/>
  <sheetViews>
    <sheetView workbookViewId="0"/>
  </sheetViews>
  <sheetFormatPr defaultRowHeight="15"/>
  <cols>
    <col min="1" max="1" width="24.7109375" style="58" customWidth="1"/>
    <col min="2" max="16384" width="9.140625" style="58"/>
  </cols>
  <sheetData>
    <row r="1" spans="1:8">
      <c r="A1" s="57" t="s">
        <v>253</v>
      </c>
    </row>
    <row r="2" spans="1:8" ht="15.75" thickBot="1">
      <c r="A2" s="61" t="s">
        <v>254</v>
      </c>
    </row>
    <row r="3" spans="1:8" ht="15.75" thickBot="1">
      <c r="A3" s="75"/>
      <c r="B3" s="76">
        <v>2018</v>
      </c>
      <c r="C3" s="77">
        <v>2019</v>
      </c>
      <c r="D3" s="77">
        <v>2020</v>
      </c>
      <c r="E3" s="77">
        <v>2021</v>
      </c>
      <c r="F3" s="78">
        <v>2022</v>
      </c>
      <c r="G3" s="78">
        <v>2023</v>
      </c>
      <c r="H3" s="77">
        <v>2024</v>
      </c>
    </row>
    <row r="4" spans="1:8">
      <c r="A4" s="79" t="s">
        <v>255</v>
      </c>
      <c r="B4" s="80">
        <v>82</v>
      </c>
      <c r="C4" s="81">
        <v>86.4</v>
      </c>
      <c r="D4" s="81">
        <v>88.7</v>
      </c>
      <c r="E4" s="81">
        <v>92.1</v>
      </c>
      <c r="F4" s="81">
        <v>95.9</v>
      </c>
      <c r="G4" s="81">
        <v>100.3</v>
      </c>
      <c r="H4" s="81">
        <v>105</v>
      </c>
    </row>
    <row r="5" spans="1:8" ht="36.75" customHeight="1">
      <c r="A5" s="82" t="s">
        <v>256</v>
      </c>
      <c r="B5" s="83">
        <v>25.5</v>
      </c>
      <c r="C5" s="84">
        <v>26.6</v>
      </c>
      <c r="D5" s="84">
        <v>27.2</v>
      </c>
      <c r="E5" s="84">
        <v>28.1</v>
      </c>
      <c r="F5" s="84">
        <v>28.8</v>
      </c>
      <c r="G5" s="84">
        <v>29.7</v>
      </c>
      <c r="H5" s="84">
        <v>30.8</v>
      </c>
    </row>
    <row r="6" spans="1:8" ht="28.5" customHeight="1">
      <c r="A6" s="82" t="s">
        <v>257</v>
      </c>
      <c r="B6" s="83" t="s">
        <v>258</v>
      </c>
      <c r="C6" s="84">
        <v>36.200000000000003</v>
      </c>
      <c r="D6" s="84">
        <v>37.5</v>
      </c>
      <c r="E6" s="84">
        <v>39.1</v>
      </c>
      <c r="F6" s="84">
        <v>41</v>
      </c>
      <c r="G6" s="84">
        <v>43.1</v>
      </c>
      <c r="H6" s="84">
        <v>45.4</v>
      </c>
    </row>
    <row r="7" spans="1:8">
      <c r="A7" s="85" t="s">
        <v>259</v>
      </c>
      <c r="B7" s="83">
        <v>0.5</v>
      </c>
      <c r="C7" s="84">
        <v>0.5</v>
      </c>
      <c r="D7" s="84">
        <v>0.5</v>
      </c>
      <c r="E7" s="84">
        <v>0.5</v>
      </c>
      <c r="F7" s="84">
        <v>0.5</v>
      </c>
      <c r="G7" s="84">
        <v>0.6</v>
      </c>
      <c r="H7" s="84">
        <v>0.6</v>
      </c>
    </row>
    <row r="8" spans="1:8">
      <c r="A8" s="85" t="s">
        <v>260</v>
      </c>
      <c r="B8" s="83">
        <v>13.5</v>
      </c>
      <c r="C8" s="84">
        <v>15.1</v>
      </c>
      <c r="D8" s="84">
        <v>15.6</v>
      </c>
      <c r="E8" s="84">
        <v>16.399999999999999</v>
      </c>
      <c r="F8" s="84">
        <v>17.2</v>
      </c>
      <c r="G8" s="84">
        <v>18.2</v>
      </c>
      <c r="H8" s="84">
        <v>19.3</v>
      </c>
    </row>
    <row r="9" spans="1:8">
      <c r="A9" s="85" t="s">
        <v>261</v>
      </c>
      <c r="B9" s="83">
        <v>1.3</v>
      </c>
      <c r="C9" s="84">
        <v>1.7</v>
      </c>
      <c r="D9" s="84">
        <v>1.3</v>
      </c>
      <c r="E9" s="84">
        <v>1.2</v>
      </c>
      <c r="F9" s="84">
        <v>1.2</v>
      </c>
      <c r="G9" s="84">
        <v>1.3</v>
      </c>
      <c r="H9" s="84">
        <v>1.3</v>
      </c>
    </row>
    <row r="10" spans="1:8">
      <c r="A10" s="85" t="s">
        <v>262</v>
      </c>
      <c r="B10" s="83">
        <v>7</v>
      </c>
      <c r="C10" s="84">
        <v>6.2</v>
      </c>
      <c r="D10" s="84">
        <v>6.6</v>
      </c>
      <c r="E10" s="84">
        <v>6.8</v>
      </c>
      <c r="F10" s="84">
        <v>7.1</v>
      </c>
      <c r="G10" s="84">
        <v>7.4</v>
      </c>
      <c r="H10" s="84">
        <v>7.7</v>
      </c>
    </row>
    <row r="11" spans="1:8">
      <c r="A11" s="79" t="s">
        <v>263</v>
      </c>
      <c r="B11" s="80">
        <v>65.8</v>
      </c>
      <c r="C11" s="80">
        <v>69.900000000000006</v>
      </c>
      <c r="D11" s="81" t="s">
        <v>264</v>
      </c>
      <c r="E11" s="81" t="s">
        <v>265</v>
      </c>
      <c r="F11" s="81" t="s">
        <v>266</v>
      </c>
      <c r="G11" s="81" t="s">
        <v>267</v>
      </c>
      <c r="H11" s="81" t="s">
        <v>268</v>
      </c>
    </row>
    <row r="12" spans="1:8">
      <c r="A12" s="82" t="s">
        <v>269</v>
      </c>
      <c r="B12" s="40" t="s">
        <v>270</v>
      </c>
      <c r="C12" s="86">
        <v>58.3</v>
      </c>
      <c r="D12" s="86">
        <v>60.1</v>
      </c>
      <c r="E12" s="86">
        <v>62.6</v>
      </c>
      <c r="F12" s="86">
        <v>65.3</v>
      </c>
      <c r="G12" s="86">
        <v>68.3</v>
      </c>
      <c r="H12" s="86">
        <v>71.7</v>
      </c>
    </row>
    <row r="13" spans="1:8" ht="15.75" thickBot="1">
      <c r="A13" s="87" t="s">
        <v>241</v>
      </c>
      <c r="B13" s="88">
        <v>10.5</v>
      </c>
      <c r="C13" s="89">
        <v>11.6</v>
      </c>
      <c r="D13" s="89">
        <v>12.1</v>
      </c>
      <c r="E13" s="89">
        <v>12.7</v>
      </c>
      <c r="F13" s="89">
        <v>13.4</v>
      </c>
      <c r="G13" s="89">
        <v>14.1</v>
      </c>
      <c r="H13" s="89">
        <v>15</v>
      </c>
    </row>
    <row r="14" spans="1:8">
      <c r="A14" s="61" t="s">
        <v>271</v>
      </c>
    </row>
    <row r="15" spans="1:8">
      <c r="A15" s="61" t="s">
        <v>272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483F2-C312-4736-A371-89A290B3695A}">
  <dimension ref="A1:G24"/>
  <sheetViews>
    <sheetView showGridLines="0" workbookViewId="0"/>
  </sheetViews>
  <sheetFormatPr defaultRowHeight="15"/>
  <cols>
    <col min="1" max="1" width="27.28515625" customWidth="1"/>
  </cols>
  <sheetData>
    <row r="1" spans="1:7">
      <c r="A1" s="1" t="s">
        <v>1108</v>
      </c>
    </row>
    <row r="2" spans="1:7" ht="15.75" thickBot="1">
      <c r="A2" s="29" t="s">
        <v>338</v>
      </c>
    </row>
    <row r="3" spans="1:7" ht="15.75" thickBot="1">
      <c r="A3" s="30"/>
      <c r="B3" s="31">
        <v>2019</v>
      </c>
      <c r="C3" s="31">
        <v>2020</v>
      </c>
      <c r="D3" s="111">
        <v>2021</v>
      </c>
      <c r="E3" s="111">
        <v>2022</v>
      </c>
      <c r="F3" s="111">
        <v>2023</v>
      </c>
      <c r="G3" s="111">
        <v>2024</v>
      </c>
    </row>
    <row r="4" spans="1:7">
      <c r="A4" s="37" t="s">
        <v>339</v>
      </c>
      <c r="B4" s="38">
        <v>4.3</v>
      </c>
      <c r="C4" s="42">
        <v>5.8</v>
      </c>
      <c r="D4" s="43">
        <v>2.2999999999999998</v>
      </c>
      <c r="E4" s="43">
        <v>3.2</v>
      </c>
      <c r="F4" s="43">
        <v>3.2</v>
      </c>
      <c r="G4" s="43">
        <v>3.1</v>
      </c>
    </row>
    <row r="5" spans="1:7">
      <c r="A5" s="39" t="s">
        <v>340</v>
      </c>
      <c r="B5" s="40">
        <v>3.7</v>
      </c>
      <c r="C5" s="44">
        <v>3</v>
      </c>
      <c r="D5" s="45">
        <v>1.7</v>
      </c>
      <c r="E5" s="45">
        <v>0.2</v>
      </c>
      <c r="F5" s="45">
        <v>-0.4</v>
      </c>
      <c r="G5" s="45">
        <v>-0.1</v>
      </c>
    </row>
    <row r="6" spans="1:7">
      <c r="A6" s="39" t="s">
        <v>341</v>
      </c>
      <c r="B6" s="40">
        <v>20.3</v>
      </c>
      <c r="C6" s="44">
        <v>7.5</v>
      </c>
      <c r="D6" s="45">
        <v>2.1</v>
      </c>
      <c r="E6" s="45">
        <v>10</v>
      </c>
      <c r="F6" s="45">
        <v>10.4</v>
      </c>
      <c r="G6" s="45">
        <v>11.3</v>
      </c>
    </row>
    <row r="7" spans="1:7">
      <c r="A7" s="39" t="s">
        <v>342</v>
      </c>
      <c r="B7" s="40">
        <v>-0.2</v>
      </c>
      <c r="C7" s="44">
        <v>3.3</v>
      </c>
      <c r="D7" s="45">
        <v>1.2</v>
      </c>
      <c r="E7" s="45">
        <v>0.6</v>
      </c>
      <c r="F7" s="45">
        <v>0.2</v>
      </c>
      <c r="G7" s="45">
        <v>0.4</v>
      </c>
    </row>
    <row r="8" spans="1:7">
      <c r="A8" s="46" t="s">
        <v>184</v>
      </c>
      <c r="B8" s="47">
        <v>-10.6</v>
      </c>
      <c r="C8" s="48">
        <v>-14.2</v>
      </c>
      <c r="D8" s="49">
        <v>-7.8</v>
      </c>
      <c r="E8" s="49">
        <v>4.5999999999999996</v>
      </c>
      <c r="F8" s="49">
        <v>4.5</v>
      </c>
      <c r="G8" s="49">
        <v>-2.7</v>
      </c>
    </row>
    <row r="9" spans="1:7">
      <c r="A9" s="39" t="s">
        <v>343</v>
      </c>
      <c r="B9" s="40">
        <v>-15.5</v>
      </c>
      <c r="C9" s="44">
        <v>-8.6</v>
      </c>
      <c r="D9" s="45">
        <v>-0.7</v>
      </c>
      <c r="E9" s="45">
        <v>0.3</v>
      </c>
      <c r="F9" s="45">
        <v>1.7</v>
      </c>
      <c r="G9" s="45">
        <v>2.7</v>
      </c>
    </row>
    <row r="10" spans="1:7">
      <c r="A10" s="39" t="s">
        <v>344</v>
      </c>
      <c r="B10" s="40">
        <v>25.3</v>
      </c>
      <c r="C10" s="44">
        <v>11.1</v>
      </c>
      <c r="D10" s="40">
        <v>2.8</v>
      </c>
      <c r="E10" s="40">
        <v>3.5</v>
      </c>
      <c r="F10" s="40">
        <v>6.8</v>
      </c>
      <c r="G10" s="40">
        <v>6.7</v>
      </c>
    </row>
    <row r="11" spans="1:7">
      <c r="A11" s="39" t="s">
        <v>345</v>
      </c>
      <c r="B11" s="40">
        <v>3.8</v>
      </c>
      <c r="C11" s="44">
        <v>33.299999999999997</v>
      </c>
      <c r="D11" s="45">
        <v>18.399999999999999</v>
      </c>
      <c r="E11" s="45">
        <v>11.4</v>
      </c>
      <c r="F11" s="45">
        <v>13.1</v>
      </c>
      <c r="G11" s="45">
        <v>9.5</v>
      </c>
    </row>
    <row r="12" spans="1:7">
      <c r="A12" s="39" t="s">
        <v>240</v>
      </c>
      <c r="B12" s="40">
        <v>-7.1</v>
      </c>
      <c r="C12" s="44">
        <v>12</v>
      </c>
      <c r="D12" s="45">
        <v>0.5</v>
      </c>
      <c r="E12" s="45">
        <v>0.9</v>
      </c>
      <c r="F12" s="45">
        <v>3.4</v>
      </c>
      <c r="G12" s="45">
        <v>3.4</v>
      </c>
    </row>
    <row r="13" spans="1:7" ht="40.5">
      <c r="A13" s="39" t="s">
        <v>346</v>
      </c>
      <c r="B13" s="40">
        <v>0</v>
      </c>
      <c r="C13" s="44">
        <v>1.2</v>
      </c>
      <c r="D13" s="45">
        <v>1.9</v>
      </c>
      <c r="E13" s="45">
        <v>2.2999999999999998</v>
      </c>
      <c r="F13" s="45">
        <v>2.2999999999999998</v>
      </c>
      <c r="G13" s="45">
        <v>2.2000000000000002</v>
      </c>
    </row>
    <row r="14" spans="1:7">
      <c r="A14" s="112" t="s">
        <v>347</v>
      </c>
      <c r="B14" s="40">
        <v>0</v>
      </c>
      <c r="C14" s="44">
        <v>1.2</v>
      </c>
      <c r="D14" s="45">
        <v>0.8</v>
      </c>
      <c r="E14" s="45">
        <v>0.8</v>
      </c>
      <c r="F14" s="45">
        <v>0.7</v>
      </c>
      <c r="G14" s="45">
        <v>0.6</v>
      </c>
    </row>
    <row r="15" spans="1:7">
      <c r="A15" s="112" t="s">
        <v>348</v>
      </c>
      <c r="B15" s="40">
        <v>0</v>
      </c>
      <c r="C15" s="44">
        <v>0</v>
      </c>
      <c r="D15" s="45">
        <v>1.1000000000000001</v>
      </c>
      <c r="E15" s="45">
        <v>1.5</v>
      </c>
      <c r="F15" s="45">
        <v>1.6</v>
      </c>
      <c r="G15" s="45">
        <v>1.6</v>
      </c>
    </row>
    <row r="16" spans="1:7">
      <c r="A16" s="37" t="s">
        <v>349</v>
      </c>
      <c r="B16" s="38">
        <v>5.3</v>
      </c>
      <c r="C16" s="42">
        <v>7</v>
      </c>
      <c r="D16" s="43">
        <v>2.8</v>
      </c>
      <c r="E16" s="43">
        <v>3.1</v>
      </c>
      <c r="F16" s="43">
        <v>3.1</v>
      </c>
      <c r="G16" s="43">
        <v>3.4</v>
      </c>
    </row>
    <row r="17" spans="1:7" ht="15.75" thickBot="1">
      <c r="A17" s="113" t="s">
        <v>350</v>
      </c>
      <c r="B17" s="114">
        <v>39.9</v>
      </c>
      <c r="C17" s="115">
        <v>42.5</v>
      </c>
      <c r="D17" s="116">
        <v>42.3</v>
      </c>
      <c r="E17" s="116">
        <v>42.1</v>
      </c>
      <c r="F17" s="116">
        <v>42</v>
      </c>
      <c r="G17" s="116">
        <v>42.1</v>
      </c>
    </row>
    <row r="18" spans="1:7">
      <c r="A18" s="29" t="s">
        <v>351</v>
      </c>
      <c r="C18" s="29" t="s">
        <v>352</v>
      </c>
    </row>
    <row r="19" spans="1:7">
      <c r="A19" s="29" t="s">
        <v>353</v>
      </c>
    </row>
    <row r="20" spans="1:7">
      <c r="A20" s="29" t="s">
        <v>354</v>
      </c>
    </row>
    <row r="21" spans="1:7">
      <c r="A21" s="29" t="s">
        <v>355</v>
      </c>
    </row>
    <row r="22" spans="1:7">
      <c r="A22" s="29" t="s">
        <v>356</v>
      </c>
    </row>
    <row r="23" spans="1:7">
      <c r="A23" s="29" t="s">
        <v>357</v>
      </c>
    </row>
    <row r="24" spans="1:7">
      <c r="A24" s="29"/>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D2E5D-A7F3-41A4-8472-1A409EA0ED77}">
  <dimension ref="A1:G24"/>
  <sheetViews>
    <sheetView showGridLines="0" workbookViewId="0"/>
  </sheetViews>
  <sheetFormatPr defaultRowHeight="15"/>
  <cols>
    <col min="1" max="1" width="18.5703125" customWidth="1"/>
  </cols>
  <sheetData>
    <row r="1" spans="1:7">
      <c r="A1" s="1" t="s">
        <v>358</v>
      </c>
    </row>
    <row r="2" spans="1:7" ht="15.75" thickBot="1">
      <c r="A2" s="29" t="s">
        <v>112</v>
      </c>
    </row>
    <row r="3" spans="1:7" ht="15.75" thickBot="1">
      <c r="A3" s="30"/>
      <c r="B3" s="31">
        <v>2019</v>
      </c>
      <c r="C3" s="31">
        <v>2020</v>
      </c>
      <c r="D3" s="31">
        <v>2021</v>
      </c>
      <c r="E3" s="31">
        <v>2022</v>
      </c>
      <c r="F3" s="31">
        <v>2023</v>
      </c>
      <c r="G3" s="31">
        <v>2024</v>
      </c>
    </row>
    <row r="4" spans="1:7">
      <c r="A4" s="37" t="s">
        <v>197</v>
      </c>
      <c r="B4" s="117"/>
      <c r="C4" s="117"/>
      <c r="D4" s="117"/>
      <c r="E4" s="117"/>
      <c r="F4" s="117"/>
      <c r="G4" s="117"/>
    </row>
    <row r="5" spans="1:7">
      <c r="A5" s="118" t="s">
        <v>211</v>
      </c>
      <c r="B5" s="119">
        <v>85.7</v>
      </c>
      <c r="C5" s="119">
        <v>90.7</v>
      </c>
      <c r="D5" s="120">
        <v>92.8</v>
      </c>
      <c r="E5" s="120">
        <v>95.7</v>
      </c>
      <c r="F5" s="120">
        <v>98.8</v>
      </c>
      <c r="G5" s="120">
        <v>101.9</v>
      </c>
    </row>
    <row r="6" spans="1:7" ht="27">
      <c r="A6" s="39" t="s">
        <v>359</v>
      </c>
      <c r="B6" s="119">
        <v>85.7</v>
      </c>
      <c r="C6" s="119">
        <v>90.7</v>
      </c>
      <c r="D6" s="119">
        <v>93.3</v>
      </c>
      <c r="E6" s="119">
        <v>96.6</v>
      </c>
      <c r="F6" s="119">
        <v>99.8</v>
      </c>
      <c r="G6" s="119">
        <v>102.8</v>
      </c>
    </row>
    <row r="7" spans="1:7">
      <c r="A7" s="39" t="s">
        <v>360</v>
      </c>
      <c r="B7" s="119">
        <v>85.7</v>
      </c>
      <c r="C7" s="119">
        <v>90.7</v>
      </c>
      <c r="D7" s="119">
        <v>92.9</v>
      </c>
      <c r="E7" s="119">
        <v>96.4</v>
      </c>
      <c r="F7" s="119" t="s">
        <v>361</v>
      </c>
      <c r="G7" s="119" t="s">
        <v>361</v>
      </c>
    </row>
    <row r="8" spans="1:7">
      <c r="A8" s="37" t="s">
        <v>195</v>
      </c>
      <c r="B8" s="117"/>
      <c r="C8" s="117"/>
      <c r="D8" s="117"/>
      <c r="E8" s="117"/>
      <c r="F8" s="117"/>
      <c r="G8" s="117"/>
    </row>
    <row r="9" spans="1:7">
      <c r="A9" s="118" t="s">
        <v>211</v>
      </c>
      <c r="B9" s="119">
        <v>86.4</v>
      </c>
      <c r="C9" s="119">
        <v>88.7</v>
      </c>
      <c r="D9" s="119">
        <v>92.1</v>
      </c>
      <c r="E9" s="119">
        <v>95.9</v>
      </c>
      <c r="F9" s="119">
        <v>100.3</v>
      </c>
      <c r="G9" s="121">
        <v>105</v>
      </c>
    </row>
    <row r="10" spans="1:7" ht="27">
      <c r="A10" s="39" t="s">
        <v>359</v>
      </c>
      <c r="B10" s="119">
        <v>86.4</v>
      </c>
      <c r="C10" s="119">
        <v>88.7</v>
      </c>
      <c r="D10" s="119">
        <v>92.2</v>
      </c>
      <c r="E10" s="119">
        <v>96.1</v>
      </c>
      <c r="F10" s="119">
        <v>100.5</v>
      </c>
      <c r="G10" s="119">
        <v>105.2</v>
      </c>
    </row>
    <row r="11" spans="1:7">
      <c r="A11" s="39" t="s">
        <v>360</v>
      </c>
      <c r="B11" s="119">
        <v>86.4</v>
      </c>
      <c r="C11" s="119">
        <v>88.7</v>
      </c>
      <c r="D11" s="119">
        <v>92.1</v>
      </c>
      <c r="E11" s="119">
        <v>96.1</v>
      </c>
      <c r="F11" s="119" t="s">
        <v>361</v>
      </c>
      <c r="G11" s="119" t="s">
        <v>361</v>
      </c>
    </row>
    <row r="12" spans="1:7">
      <c r="A12" s="32" t="s">
        <v>226</v>
      </c>
      <c r="B12" s="122"/>
      <c r="C12" s="122"/>
      <c r="D12" s="122"/>
      <c r="E12" s="122"/>
      <c r="F12" s="122"/>
      <c r="G12" s="122"/>
    </row>
    <row r="13" spans="1:7">
      <c r="A13" s="123" t="s">
        <v>211</v>
      </c>
      <c r="B13" s="124">
        <v>0.7</v>
      </c>
      <c r="C13" s="125">
        <v>-2</v>
      </c>
      <c r="D13" s="126">
        <v>-0.7</v>
      </c>
      <c r="E13" s="126">
        <v>0.2</v>
      </c>
      <c r="F13" s="126">
        <v>1.5</v>
      </c>
      <c r="G13" s="126">
        <v>3.1</v>
      </c>
    </row>
    <row r="14" spans="1:7" ht="27">
      <c r="A14" s="39" t="s">
        <v>359</v>
      </c>
      <c r="B14" s="119">
        <v>0.7</v>
      </c>
      <c r="C14" s="121">
        <v>-2</v>
      </c>
      <c r="D14" s="127">
        <v>-1.1000000000000001</v>
      </c>
      <c r="E14" s="127">
        <v>-0.4</v>
      </c>
      <c r="F14" s="127">
        <v>0.7</v>
      </c>
      <c r="G14" s="127">
        <v>2.4</v>
      </c>
    </row>
    <row r="15" spans="1:7" ht="15.75" thickBot="1">
      <c r="A15" s="128" t="s">
        <v>360</v>
      </c>
      <c r="B15" s="129">
        <v>0.7</v>
      </c>
      <c r="C15" s="130">
        <v>-2</v>
      </c>
      <c r="D15" s="131">
        <v>-0.8</v>
      </c>
      <c r="E15" s="131">
        <v>-0.3</v>
      </c>
      <c r="F15" s="131" t="s">
        <v>361</v>
      </c>
      <c r="G15" s="131" t="s">
        <v>361</v>
      </c>
    </row>
    <row r="16" spans="1:7">
      <c r="A16" s="29" t="s">
        <v>362</v>
      </c>
    </row>
    <row r="17" spans="1:1">
      <c r="A17" s="29" t="s">
        <v>363</v>
      </c>
    </row>
    <row r="18" spans="1:1">
      <c r="A18" s="29" t="s">
        <v>364</v>
      </c>
    </row>
    <row r="19" spans="1:1">
      <c r="A19" s="29" t="s">
        <v>365</v>
      </c>
    </row>
    <row r="20" spans="1:1">
      <c r="A20" s="29" t="s">
        <v>366</v>
      </c>
    </row>
    <row r="21" spans="1:1">
      <c r="A21" s="29" t="s">
        <v>367</v>
      </c>
    </row>
    <row r="22" spans="1:1">
      <c r="A22" s="29" t="s">
        <v>368</v>
      </c>
    </row>
    <row r="23" spans="1:1">
      <c r="A23" s="29" t="s">
        <v>369</v>
      </c>
    </row>
    <row r="24" spans="1:1">
      <c r="A24" s="29" t="s">
        <v>370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1773-45B7-4A56-9B0D-812DA831B248}">
  <dimension ref="A1:O234"/>
  <sheetViews>
    <sheetView zoomScaleNormal="100" workbookViewId="0">
      <selection activeCell="L49" sqref="L49"/>
    </sheetView>
  </sheetViews>
  <sheetFormatPr defaultColWidth="8.85546875" defaultRowHeight="15"/>
  <cols>
    <col min="1" max="1" width="8.7109375" style="248" customWidth="1"/>
    <col min="2" max="4" width="11.85546875" style="253" customWidth="1"/>
    <col min="5" max="5" width="11.85546875" style="248" customWidth="1"/>
    <col min="6" max="6" width="11.85546875" style="137" customWidth="1"/>
    <col min="7" max="8" width="11.85546875" style="248" customWidth="1"/>
    <col min="9" max="9" width="15" style="248" customWidth="1"/>
    <col min="10" max="10" width="11.85546875" style="248" customWidth="1"/>
    <col min="11" max="11" width="11.28515625" style="248" bestFit="1" customWidth="1"/>
    <col min="12" max="12" width="10.5703125" style="248" bestFit="1" customWidth="1"/>
    <col min="13" max="16384" width="8.85546875" style="248"/>
  </cols>
  <sheetData>
    <row r="1" spans="1:15">
      <c r="A1" s="57" t="s">
        <v>983</v>
      </c>
    </row>
    <row r="2" spans="1:15">
      <c r="A2" s="61" t="s">
        <v>984</v>
      </c>
    </row>
    <row r="3" spans="1:15">
      <c r="M3" s="254"/>
      <c r="N3" s="254"/>
      <c r="O3" s="254"/>
    </row>
    <row r="4" spans="1:15" s="255" customFormat="1" ht="24.75">
      <c r="B4" s="254" t="s">
        <v>982</v>
      </c>
      <c r="C4" s="254" t="s">
        <v>990</v>
      </c>
      <c r="F4" s="264" t="s">
        <v>988</v>
      </c>
      <c r="G4" s="254" t="s">
        <v>986</v>
      </c>
      <c r="H4" s="254" t="s">
        <v>987</v>
      </c>
      <c r="I4" s="254" t="s">
        <v>989</v>
      </c>
      <c r="M4" s="254"/>
      <c r="N4" s="254"/>
      <c r="O4" s="254"/>
    </row>
    <row r="5" spans="1:15">
      <c r="A5" s="254" t="s">
        <v>951</v>
      </c>
      <c r="B5" s="258">
        <v>-6.3220899999999993</v>
      </c>
      <c r="C5" s="258">
        <v>-3.7441049328887459</v>
      </c>
      <c r="D5" s="257"/>
      <c r="E5" s="263">
        <v>41275</v>
      </c>
      <c r="F5" s="258">
        <v>-40.22916666666665</v>
      </c>
      <c r="G5" s="256">
        <v>-22.249999999999993</v>
      </c>
      <c r="H5" s="256">
        <v>16.124999999999993</v>
      </c>
      <c r="L5" s="57" t="s">
        <v>983</v>
      </c>
      <c r="M5" s="254"/>
      <c r="N5" s="254"/>
      <c r="O5" s="254"/>
    </row>
    <row r="6" spans="1:15">
      <c r="A6" s="254" t="s">
        <v>952</v>
      </c>
      <c r="B6" s="258">
        <v>-9.135390000000001</v>
      </c>
      <c r="C6" s="258">
        <v>5.8357528866612967</v>
      </c>
      <c r="D6" s="257"/>
      <c r="E6" s="263">
        <v>41306</v>
      </c>
      <c r="F6" s="258">
        <v>-41.695833333333319</v>
      </c>
      <c r="G6" s="256">
        <v>-24.61666666666666</v>
      </c>
      <c r="H6" s="256">
        <v>17.824999999999996</v>
      </c>
      <c r="L6" s="61" t="s">
        <v>984</v>
      </c>
      <c r="M6" s="254"/>
      <c r="N6" s="254"/>
      <c r="O6" s="254"/>
    </row>
    <row r="7" spans="1:15">
      <c r="A7" s="254" t="s">
        <v>953</v>
      </c>
      <c r="B7" s="258">
        <v>-2.3049599999999999</v>
      </c>
      <c r="C7" s="258">
        <v>1.6097617041481271</v>
      </c>
      <c r="D7" s="257"/>
      <c r="E7" s="263">
        <v>41334</v>
      </c>
      <c r="F7" s="258">
        <v>-38.295833333333327</v>
      </c>
      <c r="G7" s="256">
        <v>-24.249999999999993</v>
      </c>
      <c r="H7" s="256">
        <v>16.458333333333329</v>
      </c>
      <c r="L7" s="259"/>
      <c r="M7" s="254"/>
      <c r="N7" s="254"/>
      <c r="O7" s="254"/>
    </row>
    <row r="8" spans="1:15" ht="18.75">
      <c r="A8" s="254" t="s">
        <v>954</v>
      </c>
      <c r="B8" s="258">
        <v>-0.56390000000000007</v>
      </c>
      <c r="C8" s="258">
        <v>1.5562690260751992</v>
      </c>
      <c r="D8" s="257"/>
      <c r="E8" s="263">
        <v>41365</v>
      </c>
      <c r="F8" s="258">
        <v>-40.062499999999986</v>
      </c>
      <c r="G8" s="256">
        <v>-26.04999999999999</v>
      </c>
      <c r="H8" s="256">
        <v>17.92499999999999</v>
      </c>
      <c r="L8" s="260" t="s">
        <v>985</v>
      </c>
      <c r="M8" s="254"/>
      <c r="N8" s="254"/>
      <c r="O8" s="254"/>
    </row>
    <row r="9" spans="1:15">
      <c r="A9" s="254" t="s">
        <v>955</v>
      </c>
      <c r="B9" s="258">
        <v>-1.6168200000000001</v>
      </c>
      <c r="C9" s="258">
        <v>6.7355803218471948</v>
      </c>
      <c r="D9" s="257"/>
      <c r="E9" s="263">
        <v>41395</v>
      </c>
      <c r="F9" s="258">
        <v>-39.462499999999984</v>
      </c>
      <c r="G9" s="256">
        <v>-26.61666666666666</v>
      </c>
      <c r="H9" s="256">
        <v>17.158333333333328</v>
      </c>
      <c r="L9" s="255"/>
      <c r="M9" s="254"/>
      <c r="N9" s="254"/>
      <c r="O9" s="254"/>
    </row>
    <row r="10" spans="1:15">
      <c r="A10" s="254" t="s">
        <v>956</v>
      </c>
      <c r="B10" s="258">
        <v>3.9122300000000001</v>
      </c>
      <c r="C10" s="258">
        <v>3.1996259380470065</v>
      </c>
      <c r="D10" s="257"/>
      <c r="E10" s="263">
        <v>41426</v>
      </c>
      <c r="F10" s="258">
        <v>-35.92916666666666</v>
      </c>
      <c r="G10" s="256">
        <v>-25.949999999999996</v>
      </c>
      <c r="H10" s="256">
        <v>16.824999999999996</v>
      </c>
      <c r="M10" s="254"/>
      <c r="N10" s="254"/>
      <c r="O10" s="254"/>
    </row>
    <row r="11" spans="1:15">
      <c r="A11" s="254" t="s">
        <v>957</v>
      </c>
      <c r="B11" s="258">
        <v>8.4874299999999998</v>
      </c>
      <c r="C11" s="258">
        <v>5.0967925180838165</v>
      </c>
      <c r="D11" s="257"/>
      <c r="E11" s="263">
        <v>41456</v>
      </c>
      <c r="F11" s="258">
        <v>-32.829166666666652</v>
      </c>
      <c r="G11" s="256">
        <v>-25.049999999999994</v>
      </c>
      <c r="H11" s="256">
        <v>16.591666666666661</v>
      </c>
      <c r="M11" s="254"/>
      <c r="N11" s="254"/>
      <c r="O11" s="254"/>
    </row>
    <row r="12" spans="1:15">
      <c r="A12" s="254" t="s">
        <v>958</v>
      </c>
      <c r="B12" s="258">
        <v>6.5839000000000008</v>
      </c>
      <c r="C12" s="258">
        <v>12.097052592038821</v>
      </c>
      <c r="D12" s="257"/>
      <c r="E12" s="263">
        <v>41487</v>
      </c>
      <c r="F12" s="258">
        <v>-30.962499999999977</v>
      </c>
      <c r="G12" s="256">
        <v>-21.216666666666658</v>
      </c>
      <c r="H12" s="256">
        <v>14.758333333333326</v>
      </c>
      <c r="M12" s="254"/>
      <c r="N12" s="254"/>
      <c r="O12" s="254"/>
    </row>
    <row r="13" spans="1:15">
      <c r="A13" s="254" t="s">
        <v>959</v>
      </c>
      <c r="B13" s="258">
        <v>9.9557299999999991</v>
      </c>
      <c r="C13" s="258">
        <v>15.216328503607883</v>
      </c>
      <c r="D13" s="257"/>
      <c r="E13" s="263">
        <v>41518</v>
      </c>
      <c r="F13" s="258">
        <v>-30.129166666666663</v>
      </c>
      <c r="G13" s="256">
        <v>-18.649999999999995</v>
      </c>
      <c r="H13" s="256">
        <v>14.191666666666663</v>
      </c>
      <c r="M13" s="254"/>
      <c r="N13" s="254"/>
      <c r="O13" s="254"/>
    </row>
    <row r="14" spans="1:15">
      <c r="A14" s="254" t="s">
        <v>960</v>
      </c>
      <c r="B14" s="258">
        <v>9.7004699999999993</v>
      </c>
      <c r="C14" s="258">
        <v>7.2582906337987509</v>
      </c>
      <c r="D14" s="257"/>
      <c r="E14" s="263">
        <v>41548</v>
      </c>
      <c r="F14" s="258">
        <v>-27.462500000000006</v>
      </c>
      <c r="G14" s="256">
        <v>-14.016666666666659</v>
      </c>
      <c r="H14" s="256">
        <v>11.558333333333326</v>
      </c>
      <c r="M14" s="254"/>
      <c r="N14" s="254"/>
      <c r="O14" s="254"/>
    </row>
    <row r="15" spans="1:15">
      <c r="A15" s="254" t="s">
        <v>961</v>
      </c>
      <c r="B15" s="258">
        <v>8.2101699999999997</v>
      </c>
      <c r="C15" s="258">
        <v>12.640587190380899</v>
      </c>
      <c r="D15" s="257"/>
      <c r="E15" s="263">
        <v>41579</v>
      </c>
      <c r="F15" s="258">
        <v>-26.062499999999986</v>
      </c>
      <c r="G15" s="256">
        <v>-11.049999999999994</v>
      </c>
      <c r="H15" s="256">
        <v>8.5916666666666615</v>
      </c>
      <c r="M15" s="254"/>
      <c r="N15" s="254"/>
      <c r="O15" s="254"/>
    </row>
    <row r="16" spans="1:15">
      <c r="A16" s="254" t="s">
        <v>962</v>
      </c>
      <c r="B16" s="258">
        <v>9.3969100000000019</v>
      </c>
      <c r="C16" s="258">
        <v>4.9822302791045558</v>
      </c>
      <c r="D16" s="257"/>
      <c r="E16" s="263">
        <v>41609</v>
      </c>
      <c r="F16" s="258">
        <v>-23.829166666666652</v>
      </c>
      <c r="G16" s="256">
        <v>-5.1833333333333229</v>
      </c>
      <c r="H16" s="256">
        <v>2.7249999999999908</v>
      </c>
      <c r="M16" s="254"/>
      <c r="N16" s="254"/>
      <c r="O16" s="254"/>
    </row>
    <row r="17" spans="1:15">
      <c r="A17" s="254" t="s">
        <v>963</v>
      </c>
      <c r="B17" s="258">
        <v>10.983890000000001</v>
      </c>
      <c r="C17" s="258">
        <v>5.7957933424497554</v>
      </c>
      <c r="D17" s="257"/>
      <c r="E17" s="263">
        <v>41640</v>
      </c>
      <c r="F17" s="258">
        <v>-21.029166666666654</v>
      </c>
      <c r="G17" s="256">
        <v>-2.7916666666666661</v>
      </c>
      <c r="H17" s="256">
        <v>0.50833333333334174</v>
      </c>
      <c r="M17" s="254"/>
      <c r="N17" s="254"/>
      <c r="O17" s="254"/>
    </row>
    <row r="18" spans="1:15">
      <c r="A18" s="254" t="s">
        <v>964</v>
      </c>
      <c r="B18" s="258">
        <v>8.5229499999999998</v>
      </c>
      <c r="C18" s="258">
        <v>19.580326946185906</v>
      </c>
      <c r="D18" s="257"/>
      <c r="E18" s="263">
        <v>41671</v>
      </c>
      <c r="F18" s="258">
        <v>-16.195833333333326</v>
      </c>
      <c r="G18" s="256">
        <v>-2.1249999999999982</v>
      </c>
      <c r="H18" s="256">
        <v>1.6750000000000096</v>
      </c>
      <c r="L18" s="250"/>
      <c r="M18" s="254"/>
      <c r="N18" s="254"/>
      <c r="O18" s="254"/>
    </row>
    <row r="19" spans="1:15">
      <c r="A19" s="254" t="s">
        <v>965</v>
      </c>
      <c r="B19" s="258">
        <v>11.007580000000001</v>
      </c>
      <c r="C19" s="258">
        <v>19.042461954992106</v>
      </c>
      <c r="D19" s="257"/>
      <c r="E19" s="263">
        <v>41699</v>
      </c>
      <c r="F19" s="258">
        <v>-15.095833333333331</v>
      </c>
      <c r="G19" s="256">
        <v>-1.4583333333333321</v>
      </c>
      <c r="H19" s="256">
        <v>0.57500000000000639</v>
      </c>
      <c r="L19" s="250"/>
      <c r="M19" s="254"/>
      <c r="N19" s="254"/>
      <c r="O19" s="254"/>
    </row>
    <row r="20" spans="1:15">
      <c r="A20" s="254" t="s">
        <v>966</v>
      </c>
      <c r="B20" s="258">
        <v>9.1855399999999996</v>
      </c>
      <c r="C20" s="258">
        <v>16.526640048306859</v>
      </c>
      <c r="D20" s="257"/>
      <c r="E20" s="263">
        <v>41730</v>
      </c>
      <c r="F20" s="258">
        <v>-14.229166666666657</v>
      </c>
      <c r="G20" s="256">
        <v>0.31666666666667709</v>
      </c>
      <c r="H20" s="256">
        <v>0.22499999999999076</v>
      </c>
      <c r="L20" s="250"/>
      <c r="M20" s="254"/>
      <c r="N20" s="254"/>
      <c r="O20" s="254"/>
    </row>
    <row r="21" spans="1:15">
      <c r="A21" s="254" t="s">
        <v>967</v>
      </c>
      <c r="B21" s="258">
        <v>10.813641103737343</v>
      </c>
      <c r="C21" s="258">
        <v>6.8253150908602009</v>
      </c>
      <c r="D21" s="257"/>
      <c r="E21" s="263">
        <v>41760</v>
      </c>
      <c r="F21" s="258">
        <v>-16.262499999999989</v>
      </c>
      <c r="G21" s="256">
        <v>1.0500000000000043</v>
      </c>
      <c r="H21" s="256">
        <v>0.15833333333333144</v>
      </c>
      <c r="L21" s="250"/>
      <c r="M21" s="254"/>
      <c r="N21" s="254"/>
      <c r="O21" s="254"/>
    </row>
    <row r="22" spans="1:15">
      <c r="A22" s="254" t="s">
        <v>968</v>
      </c>
      <c r="B22" s="258">
        <v>11.1153078253242</v>
      </c>
      <c r="C22" s="258">
        <v>3.2269841931714041</v>
      </c>
      <c r="D22" s="257"/>
      <c r="E22" s="263">
        <v>41791</v>
      </c>
      <c r="F22" s="258">
        <v>-16.929166666666646</v>
      </c>
      <c r="G22" s="256">
        <v>-0.11666666666666003</v>
      </c>
      <c r="H22" s="256">
        <v>0.99166666666666003</v>
      </c>
      <c r="L22" s="250"/>
      <c r="M22" s="254"/>
      <c r="N22" s="254"/>
      <c r="O22" s="254"/>
    </row>
    <row r="23" spans="1:15">
      <c r="A23" s="254" t="s">
        <v>969</v>
      </c>
      <c r="B23" s="258">
        <v>6.6415764213560795</v>
      </c>
      <c r="C23" s="258">
        <v>-8.7636541796578626</v>
      </c>
      <c r="D23" s="257"/>
      <c r="E23" s="263">
        <v>41821</v>
      </c>
      <c r="F23" s="258">
        <v>-16.195833333333326</v>
      </c>
      <c r="G23" s="256">
        <v>-0.41666666666665719</v>
      </c>
      <c r="H23" s="256">
        <v>1.2916666666666572</v>
      </c>
      <c r="L23" s="250"/>
      <c r="M23" s="254"/>
      <c r="N23" s="254"/>
      <c r="O23" s="254"/>
    </row>
    <row r="24" spans="1:15">
      <c r="A24" s="254" t="s">
        <v>970</v>
      </c>
      <c r="B24" s="258">
        <v>6.1514035254282238</v>
      </c>
      <c r="C24" s="258">
        <v>0.3290577810799391</v>
      </c>
      <c r="D24" s="257"/>
      <c r="E24" s="263">
        <v>41852</v>
      </c>
      <c r="F24" s="258">
        <v>-13.629166666666649</v>
      </c>
      <c r="G24" s="256">
        <v>0.31666666666667709</v>
      </c>
      <c r="H24" s="256">
        <v>1.8916666666666586</v>
      </c>
      <c r="L24" s="250"/>
      <c r="M24" s="254"/>
      <c r="N24" s="254"/>
      <c r="O24" s="254"/>
    </row>
    <row r="25" spans="1:15">
      <c r="A25" s="254" t="s">
        <v>971</v>
      </c>
      <c r="B25" s="258">
        <v>5.2470999999999997</v>
      </c>
      <c r="C25" s="258">
        <v>4.9047072799246223</v>
      </c>
      <c r="D25" s="257"/>
      <c r="E25" s="263">
        <v>41883</v>
      </c>
      <c r="F25" s="258">
        <v>-9.7291666666666572</v>
      </c>
      <c r="G25" s="256">
        <v>3.0166666666666799</v>
      </c>
      <c r="H25" s="256">
        <v>1.5249999999999879</v>
      </c>
    </row>
    <row r="26" spans="1:15">
      <c r="A26" s="254" t="s">
        <v>972</v>
      </c>
      <c r="B26" s="258">
        <v>4.6382900000000005</v>
      </c>
      <c r="C26" s="258">
        <v>8.4977874331673604</v>
      </c>
      <c r="D26" s="257"/>
      <c r="E26" s="263">
        <v>41913</v>
      </c>
      <c r="F26" s="258">
        <v>-11.029166666666669</v>
      </c>
      <c r="G26" s="256">
        <v>3.0166666666666799</v>
      </c>
      <c r="H26" s="256">
        <v>1.8583333333333201</v>
      </c>
    </row>
    <row r="27" spans="1:15">
      <c r="A27" s="254" t="s">
        <v>973</v>
      </c>
      <c r="B27" s="258">
        <v>4.8796399999999993</v>
      </c>
      <c r="C27" s="258">
        <v>5.3987533461483252</v>
      </c>
      <c r="D27" s="257"/>
      <c r="E27" s="263">
        <v>41944</v>
      </c>
      <c r="F27" s="258">
        <v>-11.629166666666649</v>
      </c>
      <c r="G27" s="256">
        <v>4.6833333333333442</v>
      </c>
      <c r="H27" s="256">
        <v>0.85833333333332362</v>
      </c>
      <c r="J27" s="255"/>
      <c r="K27" s="255"/>
    </row>
    <row r="28" spans="1:15">
      <c r="A28" s="254" t="s">
        <v>974</v>
      </c>
      <c r="B28" s="258">
        <v>5.3667899999999999</v>
      </c>
      <c r="C28" s="258">
        <v>-0.35350238251062649</v>
      </c>
      <c r="D28" s="257"/>
      <c r="E28" s="263">
        <v>41974</v>
      </c>
      <c r="F28" s="258">
        <v>-12.395833333333314</v>
      </c>
      <c r="G28" s="256">
        <v>6.2083333333333357</v>
      </c>
      <c r="H28" s="256">
        <v>4.1666666666671404E-2</v>
      </c>
      <c r="I28" s="261"/>
    </row>
    <row r="29" spans="1:15">
      <c r="A29" s="254" t="s">
        <v>975</v>
      </c>
      <c r="B29" s="258">
        <v>4.9104494925962845</v>
      </c>
      <c r="C29" s="258">
        <v>10.220580286805543</v>
      </c>
      <c r="D29" s="257"/>
      <c r="E29" s="263">
        <v>42005</v>
      </c>
      <c r="F29" s="258">
        <v>-7.1958333333333258</v>
      </c>
      <c r="G29" s="256">
        <v>5.2083333333333357</v>
      </c>
      <c r="H29" s="256">
        <v>3.00833333333334</v>
      </c>
      <c r="I29" s="261"/>
    </row>
    <row r="30" spans="1:15">
      <c r="A30" s="254" t="s">
        <v>976</v>
      </c>
      <c r="B30" s="258">
        <v>9.6967580388767924</v>
      </c>
      <c r="C30" s="258">
        <v>7.6547161135293464</v>
      </c>
      <c r="D30" s="257"/>
      <c r="E30" s="263">
        <v>42036</v>
      </c>
      <c r="F30" s="258">
        <v>-3.5958333333333314</v>
      </c>
      <c r="G30" s="256">
        <v>4.2083333333333357</v>
      </c>
      <c r="H30" s="256">
        <v>4.44166666666667</v>
      </c>
      <c r="I30" s="261"/>
    </row>
    <row r="31" spans="1:15">
      <c r="A31" s="254" t="s">
        <v>977</v>
      </c>
      <c r="B31" s="258">
        <v>7.7603803232949939</v>
      </c>
      <c r="C31" s="258">
        <v>15.399898524034541</v>
      </c>
      <c r="D31" s="257"/>
      <c r="E31" s="263">
        <v>42064</v>
      </c>
      <c r="F31" s="258">
        <v>-1.1624999999999943</v>
      </c>
      <c r="G31" s="256">
        <v>4.2083333333333357</v>
      </c>
      <c r="H31" s="256">
        <v>4.3750000000000071</v>
      </c>
      <c r="I31" s="261"/>
    </row>
    <row r="32" spans="1:15">
      <c r="A32" s="254" t="s">
        <v>978</v>
      </c>
      <c r="B32" s="258">
        <v>6.7050289546091504</v>
      </c>
      <c r="C32" s="258">
        <v>20.366602164987711</v>
      </c>
      <c r="D32" s="257"/>
      <c r="E32" s="263">
        <v>42095</v>
      </c>
      <c r="F32" s="258">
        <v>-1.9625000000000057</v>
      </c>
      <c r="G32" s="256">
        <v>5.875</v>
      </c>
      <c r="H32" s="256">
        <v>2.7750000000000057</v>
      </c>
      <c r="I32" s="261"/>
    </row>
    <row r="33" spans="1:15">
      <c r="A33" s="254" t="s">
        <v>979</v>
      </c>
      <c r="B33" s="258">
        <v>7.9632304655223969</v>
      </c>
      <c r="C33" s="258">
        <v>14.184159096103869</v>
      </c>
      <c r="D33" s="257"/>
      <c r="E33" s="263">
        <v>42125</v>
      </c>
      <c r="F33" s="258">
        <v>-1.1624999999999943</v>
      </c>
      <c r="G33" s="256">
        <v>6.5416666666666679</v>
      </c>
      <c r="H33" s="256">
        <v>3.3750000000000036</v>
      </c>
      <c r="I33" s="261"/>
    </row>
    <row r="34" spans="1:15">
      <c r="A34" s="254" t="s">
        <v>980</v>
      </c>
      <c r="B34" s="258">
        <v>3.5625685148928685</v>
      </c>
      <c r="C34" s="258">
        <v>5.0209886814916302</v>
      </c>
      <c r="D34" s="257"/>
      <c r="E34" s="263">
        <v>42156</v>
      </c>
      <c r="F34" s="258">
        <v>0.50416666666667709</v>
      </c>
      <c r="G34" s="256">
        <v>6.2083333333333357</v>
      </c>
      <c r="H34" s="256">
        <v>4.4750000000000085</v>
      </c>
      <c r="I34" s="261"/>
    </row>
    <row r="35" spans="1:15">
      <c r="A35" s="254" t="s">
        <v>981</v>
      </c>
      <c r="B35" s="258">
        <v>4.0378093045048562</v>
      </c>
      <c r="C35" s="258">
        <v>23.221882518555432</v>
      </c>
      <c r="E35" s="263">
        <v>42186</v>
      </c>
      <c r="F35" s="258">
        <v>0.83750000000000568</v>
      </c>
      <c r="G35" s="256">
        <v>7.2083333333333357</v>
      </c>
      <c r="H35" s="256">
        <v>3.94166666666667</v>
      </c>
      <c r="I35" s="261"/>
    </row>
    <row r="36" spans="1:15">
      <c r="A36" s="254"/>
      <c r="B36" s="257"/>
      <c r="C36" s="257"/>
      <c r="E36" s="263">
        <v>42217</v>
      </c>
      <c r="F36" s="258">
        <v>1.7041666666666799</v>
      </c>
      <c r="G36" s="256">
        <v>5.875</v>
      </c>
      <c r="H36" s="256">
        <v>4.2083333333333428</v>
      </c>
      <c r="I36" s="261"/>
      <c r="J36" s="250"/>
      <c r="K36" s="250"/>
    </row>
    <row r="37" spans="1:15">
      <c r="A37" s="254"/>
      <c r="B37" s="257"/>
      <c r="C37" s="257"/>
      <c r="E37" s="263">
        <v>42248</v>
      </c>
      <c r="F37" s="258">
        <v>0.97083333333333144</v>
      </c>
      <c r="G37" s="256">
        <v>4.2083333333333357</v>
      </c>
      <c r="H37" s="256">
        <v>4.8083333333333442</v>
      </c>
      <c r="I37" s="261"/>
      <c r="J37" s="250"/>
      <c r="K37" s="250"/>
      <c r="L37" s="61" t="s">
        <v>991</v>
      </c>
    </row>
    <row r="38" spans="1:15">
      <c r="A38" s="254"/>
      <c r="B38" s="57"/>
      <c r="C38" s="257"/>
      <c r="E38" s="263">
        <v>42278</v>
      </c>
      <c r="F38" s="258">
        <v>1.5041666666666771</v>
      </c>
      <c r="G38" s="256">
        <v>0.2083333333333357</v>
      </c>
      <c r="H38" s="256">
        <v>8.0750000000000028</v>
      </c>
      <c r="I38" s="261"/>
      <c r="J38" s="250"/>
      <c r="K38" s="250"/>
      <c r="L38" s="61" t="s">
        <v>992</v>
      </c>
    </row>
    <row r="39" spans="1:15">
      <c r="A39" s="254"/>
      <c r="C39" s="257"/>
      <c r="E39" s="263">
        <v>42309</v>
      </c>
      <c r="F39" s="258">
        <v>2.1708333333333485</v>
      </c>
      <c r="G39" s="256">
        <v>-0.7916666666666643</v>
      </c>
      <c r="H39" s="256">
        <v>11.208333333333336</v>
      </c>
      <c r="I39" s="261"/>
      <c r="J39" s="250"/>
      <c r="K39" s="250"/>
    </row>
    <row r="40" spans="1:15">
      <c r="A40" s="254"/>
      <c r="C40" s="257"/>
      <c r="E40" s="263">
        <v>42339</v>
      </c>
      <c r="F40" s="258">
        <v>3.2708333333333286</v>
      </c>
      <c r="G40" s="256">
        <v>-1.4583333333333321</v>
      </c>
      <c r="H40" s="256">
        <v>13.108333333333338</v>
      </c>
      <c r="I40" s="261"/>
      <c r="J40" s="250"/>
      <c r="K40" s="250"/>
    </row>
    <row r="41" spans="1:15">
      <c r="A41" s="254"/>
      <c r="C41" s="257"/>
      <c r="E41" s="263">
        <v>42370</v>
      </c>
      <c r="F41" s="258">
        <v>5.7041666666666799</v>
      </c>
      <c r="G41" s="256">
        <v>-0.125</v>
      </c>
      <c r="H41" s="256">
        <v>13.408333333333339</v>
      </c>
      <c r="I41" s="261"/>
      <c r="J41" s="250"/>
      <c r="K41" s="250"/>
    </row>
    <row r="42" spans="1:15">
      <c r="A42" s="254"/>
      <c r="C42" s="257"/>
      <c r="E42" s="263">
        <v>42401</v>
      </c>
      <c r="F42" s="258">
        <v>6.6041666666666856</v>
      </c>
      <c r="G42" s="256">
        <v>-1.125</v>
      </c>
      <c r="H42" s="256">
        <v>13.14166666666668</v>
      </c>
      <c r="I42" s="261"/>
      <c r="J42" s="250"/>
      <c r="K42" s="250"/>
    </row>
    <row r="43" spans="1:15">
      <c r="B43" s="259"/>
      <c r="E43" s="263">
        <v>42430</v>
      </c>
      <c r="F43" s="258">
        <v>5.5041666666666771</v>
      </c>
      <c r="G43" s="256">
        <v>-1.4583333333333321</v>
      </c>
      <c r="H43" s="256">
        <v>12.308333333333341</v>
      </c>
      <c r="I43" s="261"/>
      <c r="J43" s="250"/>
      <c r="K43" s="250"/>
      <c r="L43" s="250"/>
      <c r="M43" s="254"/>
      <c r="N43" s="254"/>
      <c r="O43" s="254"/>
    </row>
    <row r="44" spans="1:15">
      <c r="E44" s="263">
        <v>42461</v>
      </c>
      <c r="F44" s="258">
        <v>3.5374999999999943</v>
      </c>
      <c r="G44" s="256">
        <v>-2.4583333333333321</v>
      </c>
      <c r="H44" s="256">
        <v>10.841666666666672</v>
      </c>
      <c r="I44" s="261"/>
      <c r="J44" s="250"/>
      <c r="K44" s="250"/>
      <c r="L44" s="250"/>
      <c r="M44" s="254"/>
      <c r="N44" s="254"/>
      <c r="O44" s="254"/>
    </row>
    <row r="45" spans="1:15">
      <c r="E45" s="263">
        <v>42491</v>
      </c>
      <c r="F45" s="258">
        <v>0.97083333333333144</v>
      </c>
      <c r="G45" s="256">
        <v>-0.7916666666666643</v>
      </c>
      <c r="H45" s="256">
        <v>10.50833333333334</v>
      </c>
      <c r="I45" s="261"/>
      <c r="J45" s="250"/>
      <c r="K45" s="250"/>
      <c r="L45" s="250"/>
      <c r="M45" s="254"/>
      <c r="N45" s="254"/>
      <c r="O45" s="254"/>
    </row>
    <row r="46" spans="1:15">
      <c r="E46" s="263">
        <v>42522</v>
      </c>
      <c r="F46" s="258">
        <v>1.904166666666697</v>
      </c>
      <c r="G46" s="256">
        <v>-0.45833333333333215</v>
      </c>
      <c r="H46" s="256">
        <v>10.175000000000008</v>
      </c>
      <c r="I46" s="261"/>
      <c r="J46" s="250"/>
      <c r="K46" s="250"/>
      <c r="L46" s="250"/>
      <c r="M46" s="254"/>
      <c r="N46" s="254"/>
      <c r="O46" s="254"/>
    </row>
    <row r="47" spans="1:15">
      <c r="E47" s="263">
        <v>42552</v>
      </c>
      <c r="F47" s="258">
        <v>0.87083333333335133</v>
      </c>
      <c r="G47" s="256">
        <v>-0.7916666666666643</v>
      </c>
      <c r="H47" s="256">
        <v>10.608333333333334</v>
      </c>
      <c r="I47" s="261"/>
      <c r="J47" s="250"/>
      <c r="K47" s="250"/>
      <c r="L47" s="250"/>
      <c r="M47" s="254"/>
      <c r="N47" s="254"/>
      <c r="O47" s="254"/>
    </row>
    <row r="48" spans="1:15">
      <c r="E48" s="263">
        <v>42583</v>
      </c>
      <c r="F48" s="258">
        <v>2.4041666666666686</v>
      </c>
      <c r="G48" s="256">
        <v>0.54166666666666785</v>
      </c>
      <c r="H48" s="256">
        <v>4.041666666666675</v>
      </c>
      <c r="I48" s="261"/>
      <c r="J48" s="250"/>
      <c r="K48" s="250"/>
      <c r="L48" s="250"/>
      <c r="M48" s="254"/>
      <c r="N48" s="254"/>
      <c r="O48" s="254"/>
    </row>
    <row r="49" spans="2:15">
      <c r="E49" s="263">
        <v>42614</v>
      </c>
      <c r="F49" s="258">
        <v>1.9375000000000142</v>
      </c>
      <c r="G49" s="256">
        <v>-0.22222222222221433</v>
      </c>
      <c r="H49" s="256">
        <v>1.1722222222222172</v>
      </c>
      <c r="I49" s="261"/>
      <c r="J49" s="250"/>
      <c r="K49" s="250"/>
      <c r="L49" s="250"/>
      <c r="M49" s="254"/>
      <c r="N49" s="254"/>
      <c r="O49" s="254"/>
    </row>
    <row r="50" spans="2:15">
      <c r="E50" s="263">
        <v>42644</v>
      </c>
      <c r="F50" s="258">
        <v>1.1708333333333485</v>
      </c>
      <c r="G50" s="256">
        <v>-1.1833333333333229</v>
      </c>
      <c r="H50" s="256">
        <v>2.7249999999999908</v>
      </c>
      <c r="I50" s="261"/>
      <c r="J50" s="250"/>
      <c r="K50" s="250"/>
      <c r="L50" s="250"/>
      <c r="M50" s="254"/>
      <c r="N50" s="254"/>
      <c r="O50" s="254"/>
    </row>
    <row r="51" spans="2:15">
      <c r="E51" s="263">
        <v>42675</v>
      </c>
      <c r="F51" s="258">
        <v>-0.46249999999997726</v>
      </c>
      <c r="G51" s="256">
        <v>-2.9833333333333201</v>
      </c>
      <c r="H51" s="256">
        <v>1.191666666666654</v>
      </c>
      <c r="I51" s="261"/>
      <c r="J51" s="250"/>
      <c r="K51" s="250"/>
      <c r="L51" s="250"/>
      <c r="M51" s="254"/>
      <c r="N51" s="254"/>
      <c r="O51" s="254"/>
    </row>
    <row r="52" spans="2:15">
      <c r="E52" s="263">
        <v>42705</v>
      </c>
      <c r="F52" s="258">
        <v>-2.3958333333333144</v>
      </c>
      <c r="G52" s="256">
        <v>-1.9499999999999957</v>
      </c>
      <c r="H52" s="256">
        <v>1.0611111111111242</v>
      </c>
      <c r="I52" s="261"/>
      <c r="J52" s="250"/>
      <c r="K52" s="250"/>
      <c r="L52" s="250"/>
      <c r="M52" s="254"/>
      <c r="N52" s="254"/>
      <c r="O52" s="254"/>
    </row>
    <row r="53" spans="2:15">
      <c r="E53" s="263">
        <v>42736</v>
      </c>
      <c r="F53" s="258">
        <v>-0.46249999999997726</v>
      </c>
      <c r="G53" s="256">
        <v>-3.5833333333333286</v>
      </c>
      <c r="H53" s="256">
        <v>3.1249999999999964</v>
      </c>
      <c r="I53" s="261"/>
      <c r="J53" s="250"/>
      <c r="K53" s="250"/>
      <c r="L53" s="250"/>
      <c r="M53" s="254"/>
      <c r="N53" s="254"/>
      <c r="O53" s="254"/>
    </row>
    <row r="54" spans="2:15">
      <c r="E54" s="263">
        <v>42767</v>
      </c>
      <c r="F54" s="258">
        <v>0.50416666666667709</v>
      </c>
      <c r="G54" s="256">
        <v>-2.5833333333333286</v>
      </c>
      <c r="H54" s="256">
        <v>4.1249999999999964</v>
      </c>
      <c r="I54" s="261"/>
      <c r="J54" s="250"/>
      <c r="K54" s="250"/>
      <c r="L54" s="250"/>
      <c r="M54" s="254"/>
      <c r="N54" s="254"/>
      <c r="O54" s="254"/>
    </row>
    <row r="55" spans="2:15">
      <c r="E55" s="263">
        <v>42795</v>
      </c>
      <c r="F55" s="258">
        <v>2.404166666666697</v>
      </c>
      <c r="G55" s="256">
        <v>-2.4833333333333272</v>
      </c>
      <c r="H55" s="256">
        <v>2.7944444444444443</v>
      </c>
      <c r="I55" s="261"/>
      <c r="J55" s="250"/>
      <c r="K55" s="250"/>
      <c r="L55" s="250"/>
      <c r="M55" s="254"/>
      <c r="N55" s="254"/>
      <c r="O55" s="254"/>
    </row>
    <row r="56" spans="2:15">
      <c r="E56" s="263">
        <v>42826</v>
      </c>
      <c r="F56" s="258">
        <v>2.0375000000000227</v>
      </c>
      <c r="G56" s="256">
        <v>-5.4583333333333321</v>
      </c>
      <c r="H56" s="256">
        <v>7.6416666666666764</v>
      </c>
      <c r="I56" s="261"/>
      <c r="J56" s="250"/>
      <c r="K56" s="250"/>
      <c r="L56" s="250"/>
      <c r="M56" s="254"/>
      <c r="N56" s="254"/>
      <c r="O56" s="254"/>
    </row>
    <row r="57" spans="2:15">
      <c r="B57" s="61"/>
      <c r="E57" s="263">
        <v>42856</v>
      </c>
      <c r="F57" s="258">
        <v>1.9708333333333314</v>
      </c>
      <c r="G57" s="256">
        <v>-5.7916666666666661</v>
      </c>
      <c r="H57" s="256">
        <v>9.4416666666666718</v>
      </c>
      <c r="I57" s="261"/>
      <c r="J57" s="250"/>
      <c r="K57" s="250"/>
      <c r="L57" s="250"/>
      <c r="M57" s="254"/>
      <c r="N57" s="254"/>
      <c r="O57" s="254"/>
    </row>
    <row r="58" spans="2:15">
      <c r="B58" s="61"/>
      <c r="E58" s="263">
        <v>42887</v>
      </c>
      <c r="F58" s="258">
        <v>3.0041666666666771</v>
      </c>
      <c r="G58" s="256">
        <v>-2.7916666666666661</v>
      </c>
      <c r="H58" s="256">
        <v>5.3416666666666632</v>
      </c>
      <c r="I58" s="261"/>
      <c r="J58" s="250"/>
      <c r="K58" s="250"/>
      <c r="L58" s="250"/>
      <c r="M58" s="254"/>
      <c r="N58" s="254"/>
      <c r="O58" s="254"/>
    </row>
    <row r="59" spans="2:15">
      <c r="E59" s="263">
        <v>42917</v>
      </c>
      <c r="F59" s="258">
        <v>4.0375000000000227</v>
      </c>
      <c r="G59" s="256">
        <v>7.7777777777797041E-2</v>
      </c>
      <c r="H59" s="256">
        <v>2.797222222222203</v>
      </c>
      <c r="I59" s="261"/>
      <c r="J59" s="250"/>
      <c r="K59" s="250"/>
      <c r="L59" s="250"/>
      <c r="M59" s="254"/>
      <c r="N59" s="254"/>
      <c r="O59" s="254"/>
    </row>
    <row r="60" spans="2:15">
      <c r="E60" s="263">
        <v>42948</v>
      </c>
      <c r="F60" s="258">
        <v>4.8375000000000057</v>
      </c>
      <c r="G60" s="256">
        <v>-0.55555555555552871</v>
      </c>
      <c r="H60" s="256">
        <v>3.4305555555555287</v>
      </c>
      <c r="I60" s="261"/>
      <c r="J60" s="250"/>
      <c r="K60" s="250"/>
      <c r="L60" s="250"/>
      <c r="M60" s="254"/>
      <c r="N60" s="254"/>
      <c r="O60" s="254"/>
    </row>
    <row r="61" spans="2:15">
      <c r="E61" s="263">
        <v>42979</v>
      </c>
      <c r="F61" s="258">
        <v>5.1041666666666856</v>
      </c>
      <c r="G61" s="256">
        <v>-1.7555555555555458</v>
      </c>
      <c r="H61" s="256">
        <v>2.93888888888889</v>
      </c>
      <c r="I61" s="261"/>
      <c r="J61" s="250"/>
      <c r="K61" s="250"/>
      <c r="L61" s="250"/>
      <c r="M61" s="254"/>
      <c r="N61" s="254"/>
      <c r="O61" s="254"/>
    </row>
    <row r="62" spans="2:15">
      <c r="E62" s="263">
        <v>43009</v>
      </c>
      <c r="F62" s="258">
        <v>5.0041666666666771</v>
      </c>
      <c r="G62" s="256">
        <v>-3.2888888888888772</v>
      </c>
      <c r="H62" s="256">
        <v>3.0388888888888843</v>
      </c>
      <c r="I62" s="261"/>
      <c r="J62" s="250"/>
      <c r="K62" s="250"/>
      <c r="L62" s="250"/>
      <c r="M62" s="254"/>
      <c r="N62" s="254"/>
      <c r="O62" s="254"/>
    </row>
    <row r="63" spans="2:15">
      <c r="E63" s="263">
        <v>43040</v>
      </c>
      <c r="F63" s="258">
        <v>5.2375000000000114</v>
      </c>
      <c r="G63" s="256">
        <v>-3.62222222222222</v>
      </c>
      <c r="H63" s="256">
        <v>2.8305555555555557</v>
      </c>
      <c r="I63" s="261"/>
      <c r="J63" s="250"/>
      <c r="K63" s="250"/>
      <c r="L63" s="250"/>
      <c r="M63" s="254"/>
      <c r="N63" s="254"/>
      <c r="O63" s="254"/>
    </row>
    <row r="64" spans="2:15">
      <c r="E64" s="263">
        <v>43070</v>
      </c>
      <c r="F64" s="258">
        <v>4.3708333333333371</v>
      </c>
      <c r="G64" s="256">
        <v>-3.4888888888888943</v>
      </c>
      <c r="H64" s="256">
        <v>4.3638888888888943</v>
      </c>
      <c r="I64" s="261"/>
      <c r="J64" s="250"/>
      <c r="K64" s="250"/>
      <c r="L64" s="250"/>
      <c r="M64" s="254"/>
      <c r="N64" s="254"/>
      <c r="O64" s="254"/>
    </row>
    <row r="65" spans="5:15">
      <c r="E65" s="263">
        <v>43101</v>
      </c>
      <c r="F65" s="258">
        <v>6.2375000000000256</v>
      </c>
      <c r="G65" s="256">
        <v>-3.0499999999999972</v>
      </c>
      <c r="H65" s="256">
        <v>4.591666666666665</v>
      </c>
      <c r="I65" s="256">
        <v>24.236641221374057</v>
      </c>
      <c r="J65" s="250"/>
      <c r="K65" s="250"/>
      <c r="L65" s="250"/>
      <c r="M65" s="254"/>
      <c r="N65" s="254"/>
      <c r="O65" s="254"/>
    </row>
    <row r="66" spans="5:15">
      <c r="E66" s="263">
        <v>43132</v>
      </c>
      <c r="F66" s="258">
        <v>6.7708333333333428</v>
      </c>
      <c r="G66" s="256">
        <v>-1.7166666666666544</v>
      </c>
      <c r="H66" s="256">
        <v>1.9249999999999901</v>
      </c>
      <c r="I66" s="256">
        <v>29.54914044761594</v>
      </c>
      <c r="J66" s="250"/>
      <c r="K66" s="250"/>
      <c r="L66" s="250"/>
      <c r="M66" s="254"/>
      <c r="N66" s="254"/>
      <c r="O66" s="254"/>
    </row>
    <row r="67" spans="5:15">
      <c r="E67" s="263">
        <v>43160</v>
      </c>
      <c r="F67" s="258">
        <v>8.404166666666697</v>
      </c>
      <c r="G67" s="256">
        <v>-0.7916666666666643</v>
      </c>
      <c r="H67" s="256">
        <v>2.8361111111111157</v>
      </c>
      <c r="I67" s="256">
        <v>13.316062176165786</v>
      </c>
      <c r="J67" s="250"/>
      <c r="K67" s="250"/>
      <c r="L67" s="250"/>
      <c r="M67" s="254"/>
      <c r="N67" s="254"/>
      <c r="O67" s="254"/>
    </row>
    <row r="68" spans="5:15">
      <c r="E68" s="263">
        <v>43191</v>
      </c>
      <c r="F68" s="258">
        <v>6.2708333333333428</v>
      </c>
      <c r="G68" s="256">
        <v>0.54166666666666785</v>
      </c>
      <c r="H68" s="256">
        <v>2.5361111111111292</v>
      </c>
      <c r="I68" s="256">
        <v>10.481400437636765</v>
      </c>
      <c r="J68" s="250"/>
      <c r="K68" s="250"/>
      <c r="L68" s="250"/>
      <c r="M68" s="254"/>
      <c r="N68" s="254"/>
      <c r="O68" s="254"/>
    </row>
    <row r="69" spans="5:15">
      <c r="E69" s="263">
        <v>43221</v>
      </c>
      <c r="F69" s="258">
        <v>6.7708333333333428</v>
      </c>
      <c r="G69" s="256">
        <v>2.2083333333333357</v>
      </c>
      <c r="H69" s="256">
        <v>1.9027777777777786</v>
      </c>
      <c r="I69" s="256">
        <v>-1.6983949234789009</v>
      </c>
      <c r="J69" s="250"/>
      <c r="K69" s="250"/>
      <c r="L69" s="250"/>
      <c r="M69" s="254"/>
      <c r="N69" s="254"/>
      <c r="O69" s="254"/>
    </row>
    <row r="70" spans="5:15">
      <c r="E70" s="263">
        <v>43252</v>
      </c>
      <c r="F70" s="258">
        <v>4.7708333333333286</v>
      </c>
      <c r="G70" s="256">
        <v>3.0500000000000114</v>
      </c>
      <c r="H70" s="256">
        <v>2.8249999999999886</v>
      </c>
      <c r="I70" s="256">
        <v>13.295118343195256</v>
      </c>
      <c r="J70" s="250"/>
      <c r="K70" s="250"/>
      <c r="L70" s="250"/>
      <c r="M70" s="254"/>
      <c r="N70" s="254"/>
      <c r="O70" s="254"/>
    </row>
    <row r="71" spans="5:15">
      <c r="E71" s="263">
        <v>43282</v>
      </c>
      <c r="F71" s="258">
        <v>5.9708333333333314</v>
      </c>
      <c r="G71" s="256">
        <v>1.0833333333333357</v>
      </c>
      <c r="H71" s="256">
        <v>2.8611111111111356</v>
      </c>
      <c r="I71" s="256">
        <v>20.879337539432186</v>
      </c>
      <c r="J71" s="250"/>
      <c r="K71" s="250"/>
      <c r="L71" s="250"/>
      <c r="M71" s="254"/>
      <c r="N71" s="254"/>
      <c r="O71" s="254"/>
    </row>
    <row r="72" spans="5:15">
      <c r="E72" s="263">
        <v>43313</v>
      </c>
      <c r="F72" s="258">
        <v>4.5375000000000227</v>
      </c>
      <c r="G72" s="256">
        <v>-0.81666666666666288</v>
      </c>
      <c r="H72" s="256">
        <v>2.6916666666666629</v>
      </c>
      <c r="I72" s="256">
        <v>44.213923467035528</v>
      </c>
      <c r="J72" s="250"/>
      <c r="K72" s="250"/>
      <c r="L72" s="250"/>
      <c r="M72" s="254"/>
      <c r="N72" s="254"/>
      <c r="O72" s="254"/>
    </row>
    <row r="73" spans="5:15">
      <c r="E73" s="263">
        <v>43344</v>
      </c>
      <c r="F73" s="258">
        <v>2.6375000000000028</v>
      </c>
      <c r="G73" s="256">
        <v>-0.45555555555554861</v>
      </c>
      <c r="H73" s="256">
        <v>1.3305555555555486</v>
      </c>
      <c r="I73" s="256">
        <v>40.753508987933998</v>
      </c>
      <c r="J73" s="250"/>
      <c r="K73" s="250"/>
      <c r="L73" s="250"/>
      <c r="M73" s="254"/>
      <c r="N73" s="254"/>
      <c r="O73" s="254"/>
    </row>
    <row r="74" spans="5:15">
      <c r="E74" s="263">
        <v>43374</v>
      </c>
      <c r="F74" s="258">
        <v>-2.0624999999999858</v>
      </c>
      <c r="G74" s="256">
        <v>-0.2888888888888772</v>
      </c>
      <c r="H74" s="256">
        <v>4.8305555555555451</v>
      </c>
      <c r="I74" s="256">
        <v>40.320733104238258</v>
      </c>
      <c r="J74" s="250"/>
      <c r="K74" s="250"/>
      <c r="L74" s="250"/>
      <c r="M74" s="254"/>
      <c r="N74" s="254"/>
      <c r="O74" s="254"/>
    </row>
    <row r="75" spans="5:15">
      <c r="E75" s="263">
        <v>43405</v>
      </c>
      <c r="F75" s="258">
        <v>-4.0291666666666686</v>
      </c>
      <c r="G75" s="256">
        <v>-0.38888888888888573</v>
      </c>
      <c r="H75" s="256">
        <v>7.5972222222222214</v>
      </c>
      <c r="I75" s="256">
        <v>30.181293778327159</v>
      </c>
      <c r="J75" s="250"/>
      <c r="K75" s="250"/>
      <c r="L75" s="250"/>
      <c r="M75" s="254"/>
      <c r="N75" s="254"/>
      <c r="O75" s="254"/>
    </row>
    <row r="76" spans="5:15">
      <c r="E76" s="263">
        <v>43435</v>
      </c>
      <c r="F76" s="258">
        <v>-3.9958333333333229</v>
      </c>
      <c r="G76" s="256">
        <v>-1.62222222222222</v>
      </c>
      <c r="H76" s="256">
        <v>11.163888888888888</v>
      </c>
      <c r="I76" s="256">
        <v>47.301437662031617</v>
      </c>
      <c r="J76" s="250"/>
      <c r="K76" s="250"/>
      <c r="L76" s="250"/>
      <c r="M76" s="254"/>
      <c r="N76" s="254"/>
      <c r="O76" s="254"/>
    </row>
    <row r="77" spans="5:15">
      <c r="E77" s="263">
        <v>43466</v>
      </c>
      <c r="F77" s="258">
        <v>-2.2291666666666572</v>
      </c>
      <c r="G77" s="256">
        <v>-4.6499999999999915</v>
      </c>
      <c r="H77" s="256">
        <v>10.524999999999991</v>
      </c>
      <c r="I77" s="256">
        <v>38.607270865335408</v>
      </c>
      <c r="J77" s="250"/>
      <c r="K77" s="250"/>
      <c r="L77" s="250"/>
      <c r="M77" s="254"/>
      <c r="N77" s="254"/>
      <c r="O77" s="254"/>
    </row>
    <row r="78" spans="5:15">
      <c r="E78" s="263">
        <v>43497</v>
      </c>
      <c r="F78" s="258">
        <v>-5.5624999999999858</v>
      </c>
      <c r="G78" s="256">
        <v>-6.11666666666666</v>
      </c>
      <c r="H78" s="256">
        <v>9.6583333333333279</v>
      </c>
      <c r="I78" s="256">
        <v>38.958437656484733</v>
      </c>
      <c r="J78" s="250"/>
      <c r="K78" s="250"/>
      <c r="L78" s="250"/>
      <c r="M78" s="254"/>
      <c r="N78" s="254"/>
      <c r="O78" s="254"/>
    </row>
    <row r="79" spans="5:15">
      <c r="E79" s="263">
        <v>43525</v>
      </c>
      <c r="F79" s="258">
        <v>-6.6958333333333258</v>
      </c>
      <c r="G79" s="256">
        <v>-8.0499999999999972</v>
      </c>
      <c r="H79" s="256">
        <v>8.591666666666665</v>
      </c>
      <c r="I79" s="256">
        <v>49.725651577503442</v>
      </c>
      <c r="J79" s="250"/>
      <c r="K79" s="250"/>
      <c r="L79" s="250"/>
      <c r="M79" s="254"/>
      <c r="N79" s="254"/>
      <c r="O79" s="254"/>
    </row>
    <row r="80" spans="5:15">
      <c r="E80" s="263">
        <v>43556</v>
      </c>
      <c r="F80" s="258">
        <v>-10.395833333333314</v>
      </c>
      <c r="G80" s="256">
        <v>-6.6833333333333229</v>
      </c>
      <c r="H80" s="256">
        <v>7.8916666666666586</v>
      </c>
      <c r="I80" s="256">
        <v>39.037433155080208</v>
      </c>
      <c r="J80" s="250"/>
      <c r="K80" s="250"/>
      <c r="L80" s="250"/>
      <c r="M80" s="254"/>
      <c r="N80" s="254"/>
      <c r="O80" s="254"/>
    </row>
    <row r="81" spans="5:15">
      <c r="E81" s="263">
        <v>43586</v>
      </c>
      <c r="F81" s="258">
        <v>-9.2624999999999744</v>
      </c>
      <c r="G81" s="256">
        <v>-8.9833333333333272</v>
      </c>
      <c r="H81" s="256">
        <v>10.524999999999995</v>
      </c>
      <c r="I81" s="256">
        <v>19.859502563128913</v>
      </c>
      <c r="J81" s="250"/>
      <c r="K81" s="250"/>
      <c r="L81" s="250"/>
      <c r="M81" s="254"/>
      <c r="N81" s="254"/>
      <c r="O81" s="254"/>
    </row>
    <row r="82" spans="5:15">
      <c r="E82" s="263">
        <v>43617</v>
      </c>
      <c r="F82" s="258">
        <v>-10.062499999999986</v>
      </c>
      <c r="G82" s="256">
        <v>-8.4166666666666572</v>
      </c>
      <c r="H82" s="256">
        <v>8.6249999999999929</v>
      </c>
      <c r="I82" s="256">
        <v>-6.7896197160110887</v>
      </c>
      <c r="J82" s="250"/>
      <c r="K82" s="250"/>
      <c r="L82" s="250"/>
      <c r="M82" s="254"/>
      <c r="N82" s="254"/>
      <c r="O82" s="254"/>
    </row>
    <row r="83" spans="5:15">
      <c r="E83" s="263">
        <v>43647</v>
      </c>
      <c r="F83" s="258">
        <v>-10.79583333333332</v>
      </c>
      <c r="G83" s="256">
        <v>-10.849999999999991</v>
      </c>
      <c r="H83" s="256">
        <v>8.7249999999999925</v>
      </c>
      <c r="I83" s="256">
        <v>-3.6372533028869753</v>
      </c>
      <c r="J83" s="250"/>
      <c r="K83" s="250"/>
      <c r="L83" s="250"/>
      <c r="M83" s="254"/>
      <c r="N83" s="254"/>
      <c r="O83" s="254"/>
    </row>
    <row r="84" spans="5:15">
      <c r="E84" s="263">
        <v>43678</v>
      </c>
      <c r="F84" s="258">
        <v>-15.029166666666669</v>
      </c>
      <c r="G84" s="256">
        <v>-13.083333333333325</v>
      </c>
      <c r="H84" s="256">
        <v>7.6249999999999929</v>
      </c>
      <c r="I84" s="256">
        <v>10.773657289002543</v>
      </c>
      <c r="J84" s="250"/>
      <c r="K84" s="250"/>
      <c r="L84" s="250"/>
      <c r="M84" s="254"/>
      <c r="N84" s="254"/>
      <c r="O84" s="254"/>
    </row>
    <row r="85" spans="5:15">
      <c r="E85" s="263">
        <v>43709</v>
      </c>
      <c r="F85" s="258">
        <v>-20.162499999999994</v>
      </c>
      <c r="G85" s="256">
        <v>-16.883333333333329</v>
      </c>
      <c r="H85" s="256">
        <v>7.4249999999999972</v>
      </c>
      <c r="I85" s="256">
        <v>32.89013296011197</v>
      </c>
      <c r="J85" s="250"/>
      <c r="K85" s="250"/>
      <c r="L85" s="250"/>
      <c r="M85" s="254"/>
      <c r="N85" s="254"/>
      <c r="O85" s="254"/>
    </row>
    <row r="86" spans="5:15">
      <c r="E86" s="251"/>
      <c r="I86" s="261"/>
      <c r="J86" s="250"/>
      <c r="K86" s="250"/>
      <c r="L86" s="250"/>
      <c r="M86" s="254"/>
      <c r="N86" s="254"/>
      <c r="O86" s="254"/>
    </row>
    <row r="87" spans="5:15">
      <c r="E87" s="251"/>
      <c r="I87" s="261"/>
      <c r="J87" s="250"/>
      <c r="K87" s="250"/>
      <c r="L87" s="250"/>
      <c r="M87" s="254"/>
      <c r="N87" s="254"/>
      <c r="O87" s="254"/>
    </row>
    <row r="88" spans="5:15">
      <c r="E88" s="251"/>
      <c r="I88" s="261"/>
      <c r="J88" s="250"/>
      <c r="K88" s="250"/>
      <c r="L88" s="250"/>
      <c r="M88" s="254"/>
      <c r="N88" s="254"/>
      <c r="O88" s="254"/>
    </row>
    <row r="89" spans="5:15">
      <c r="E89" s="251"/>
      <c r="I89" s="261"/>
      <c r="J89" s="250"/>
      <c r="K89" s="250"/>
      <c r="L89" s="250"/>
      <c r="M89" s="254"/>
      <c r="N89" s="254"/>
      <c r="O89" s="254"/>
    </row>
    <row r="90" spans="5:15">
      <c r="E90" s="251"/>
      <c r="I90" s="261"/>
      <c r="J90" s="250"/>
      <c r="K90" s="250"/>
      <c r="L90" s="250"/>
      <c r="M90" s="254"/>
      <c r="N90" s="254"/>
      <c r="O90" s="254"/>
    </row>
    <row r="91" spans="5:15">
      <c r="E91" s="251"/>
      <c r="I91" s="261"/>
      <c r="J91" s="250"/>
      <c r="K91" s="250"/>
      <c r="L91" s="250"/>
      <c r="M91" s="254"/>
      <c r="N91" s="254"/>
      <c r="O91" s="254"/>
    </row>
    <row r="92" spans="5:15">
      <c r="E92" s="251"/>
      <c r="I92" s="261"/>
      <c r="J92" s="250"/>
      <c r="K92" s="250"/>
      <c r="L92" s="250"/>
      <c r="M92" s="254"/>
      <c r="N92" s="254"/>
      <c r="O92" s="254"/>
    </row>
    <row r="93" spans="5:15">
      <c r="E93" s="251"/>
      <c r="I93" s="261"/>
      <c r="J93" s="250"/>
      <c r="K93" s="250"/>
      <c r="L93" s="250"/>
      <c r="M93" s="254"/>
      <c r="N93" s="254"/>
      <c r="O93" s="254"/>
    </row>
    <row r="94" spans="5:15">
      <c r="E94" s="251"/>
      <c r="I94" s="261"/>
      <c r="J94" s="250"/>
      <c r="K94" s="250"/>
      <c r="L94" s="250"/>
      <c r="M94" s="254"/>
      <c r="N94" s="254"/>
      <c r="O94" s="254"/>
    </row>
    <row r="95" spans="5:15">
      <c r="E95" s="251"/>
      <c r="I95" s="261"/>
      <c r="J95" s="250"/>
      <c r="K95" s="250"/>
      <c r="L95" s="250"/>
      <c r="M95" s="254"/>
      <c r="N95" s="254"/>
      <c r="O95" s="254"/>
    </row>
    <row r="96" spans="5:15">
      <c r="E96" s="251"/>
      <c r="I96" s="261"/>
      <c r="J96" s="250"/>
      <c r="K96" s="250"/>
      <c r="L96" s="250"/>
      <c r="M96" s="254"/>
      <c r="N96" s="254"/>
      <c r="O96" s="254"/>
    </row>
    <row r="97" spans="5:15">
      <c r="E97" s="251"/>
      <c r="I97" s="261"/>
      <c r="J97" s="250"/>
      <c r="K97" s="250"/>
      <c r="L97" s="250"/>
      <c r="M97" s="254"/>
      <c r="N97" s="254"/>
      <c r="O97" s="254"/>
    </row>
    <row r="98" spans="5:15">
      <c r="E98" s="251"/>
      <c r="I98" s="261"/>
      <c r="J98" s="250"/>
      <c r="K98" s="250"/>
      <c r="L98" s="250"/>
      <c r="M98" s="254"/>
      <c r="N98" s="254"/>
      <c r="O98" s="254"/>
    </row>
    <row r="99" spans="5:15">
      <c r="E99" s="251"/>
      <c r="I99" s="261"/>
      <c r="J99" s="250"/>
      <c r="K99" s="250"/>
      <c r="L99" s="250"/>
      <c r="M99" s="254"/>
      <c r="N99" s="254"/>
      <c r="O99" s="254"/>
    </row>
    <row r="100" spans="5:15">
      <c r="E100" s="251"/>
      <c r="I100" s="261"/>
      <c r="J100" s="250"/>
      <c r="K100" s="250"/>
      <c r="L100" s="250"/>
      <c r="M100" s="254"/>
      <c r="N100" s="254"/>
      <c r="O100" s="254"/>
    </row>
    <row r="101" spans="5:15">
      <c r="E101" s="251"/>
      <c r="I101" s="261"/>
      <c r="J101" s="250"/>
      <c r="K101" s="250"/>
      <c r="L101" s="250"/>
      <c r="M101" s="254"/>
      <c r="N101" s="254"/>
      <c r="O101" s="254"/>
    </row>
    <row r="102" spans="5:15">
      <c r="E102" s="251"/>
      <c r="I102" s="261"/>
      <c r="J102" s="250"/>
      <c r="K102" s="250"/>
      <c r="L102" s="250"/>
      <c r="M102" s="254"/>
      <c r="N102" s="254"/>
      <c r="O102" s="254"/>
    </row>
    <row r="103" spans="5:15">
      <c r="E103" s="251"/>
      <c r="I103" s="261"/>
      <c r="J103" s="250"/>
      <c r="K103" s="250"/>
      <c r="L103" s="250"/>
      <c r="M103" s="254"/>
      <c r="N103" s="254"/>
      <c r="O103" s="254"/>
    </row>
    <row r="104" spans="5:15">
      <c r="E104" s="251"/>
      <c r="I104" s="261"/>
      <c r="J104" s="250"/>
      <c r="K104" s="250"/>
      <c r="L104" s="250"/>
      <c r="M104" s="254"/>
      <c r="N104" s="254"/>
      <c r="O104" s="254"/>
    </row>
    <row r="105" spans="5:15">
      <c r="E105" s="251"/>
      <c r="I105" s="261"/>
      <c r="J105" s="250"/>
      <c r="K105" s="250"/>
      <c r="L105" s="250"/>
      <c r="M105" s="254"/>
      <c r="N105" s="254"/>
      <c r="O105" s="254"/>
    </row>
    <row r="106" spans="5:15">
      <c r="E106" s="251"/>
      <c r="I106" s="261"/>
      <c r="J106" s="250"/>
      <c r="K106" s="250"/>
      <c r="L106" s="250"/>
      <c r="M106" s="254"/>
      <c r="N106" s="254"/>
      <c r="O106" s="254"/>
    </row>
    <row r="107" spans="5:15">
      <c r="E107" s="251"/>
      <c r="I107" s="261"/>
      <c r="J107" s="250"/>
      <c r="K107" s="250"/>
      <c r="L107" s="250"/>
      <c r="M107" s="254"/>
      <c r="N107" s="254"/>
      <c r="O107" s="254"/>
    </row>
    <row r="108" spans="5:15">
      <c r="E108" s="251"/>
      <c r="I108" s="261"/>
      <c r="J108" s="250"/>
      <c r="K108" s="250"/>
      <c r="L108" s="250"/>
      <c r="M108" s="254"/>
      <c r="N108" s="254"/>
      <c r="O108" s="254"/>
    </row>
    <row r="109" spans="5:15">
      <c r="E109" s="251"/>
      <c r="I109" s="261"/>
      <c r="J109" s="250"/>
      <c r="K109" s="250"/>
      <c r="L109" s="250"/>
      <c r="M109" s="254"/>
      <c r="N109" s="254"/>
      <c r="O109" s="254"/>
    </row>
    <row r="110" spans="5:15">
      <c r="E110" s="251"/>
      <c r="I110" s="261"/>
      <c r="J110" s="250"/>
      <c r="K110" s="250"/>
      <c r="L110" s="250"/>
      <c r="M110" s="254"/>
      <c r="N110" s="254"/>
      <c r="O110" s="254"/>
    </row>
    <row r="111" spans="5:15">
      <c r="E111" s="251"/>
      <c r="I111" s="261"/>
      <c r="J111" s="250"/>
      <c r="K111" s="250"/>
      <c r="L111" s="250"/>
      <c r="M111" s="254"/>
      <c r="N111" s="254"/>
      <c r="O111" s="254"/>
    </row>
    <row r="112" spans="5:15">
      <c r="E112" s="251"/>
      <c r="I112" s="261"/>
      <c r="J112" s="250"/>
      <c r="K112" s="250"/>
      <c r="L112" s="250"/>
      <c r="M112" s="254"/>
      <c r="N112" s="254"/>
      <c r="O112" s="254"/>
    </row>
    <row r="113" spans="5:15">
      <c r="E113" s="251"/>
      <c r="I113" s="261"/>
      <c r="J113" s="250"/>
      <c r="K113" s="250"/>
      <c r="L113" s="250"/>
      <c r="M113" s="254"/>
      <c r="N113" s="254"/>
      <c r="O113" s="254"/>
    </row>
    <row r="114" spans="5:15">
      <c r="E114" s="251"/>
      <c r="I114" s="261"/>
      <c r="J114" s="250"/>
      <c r="K114" s="250"/>
      <c r="L114" s="250"/>
      <c r="M114" s="254"/>
      <c r="N114" s="254"/>
      <c r="O114" s="254"/>
    </row>
    <row r="115" spans="5:15">
      <c r="E115" s="251"/>
      <c r="I115" s="261"/>
      <c r="J115" s="250"/>
      <c r="K115" s="250"/>
      <c r="L115" s="250"/>
      <c r="M115" s="254"/>
      <c r="N115" s="254"/>
      <c r="O115" s="254"/>
    </row>
    <row r="116" spans="5:15">
      <c r="E116" s="251"/>
      <c r="I116" s="261"/>
      <c r="J116" s="250"/>
      <c r="K116" s="250"/>
      <c r="L116" s="250"/>
      <c r="M116" s="254"/>
      <c r="N116" s="254"/>
      <c r="O116" s="254"/>
    </row>
    <row r="117" spans="5:15">
      <c r="E117" s="251"/>
      <c r="I117" s="261"/>
      <c r="J117" s="250"/>
      <c r="K117" s="250"/>
      <c r="L117" s="250"/>
      <c r="M117" s="254"/>
      <c r="N117" s="254"/>
      <c r="O117" s="254"/>
    </row>
    <row r="118" spans="5:15">
      <c r="E118" s="251"/>
      <c r="I118" s="261"/>
      <c r="J118" s="250"/>
      <c r="K118" s="250"/>
      <c r="L118" s="250"/>
      <c r="M118" s="254"/>
      <c r="N118" s="254"/>
      <c r="O118" s="254"/>
    </row>
    <row r="119" spans="5:15">
      <c r="E119" s="251"/>
      <c r="I119" s="261"/>
      <c r="J119" s="250"/>
      <c r="K119" s="250"/>
      <c r="L119" s="250"/>
      <c r="M119" s="254"/>
      <c r="N119" s="254"/>
      <c r="O119" s="254"/>
    </row>
    <row r="120" spans="5:15">
      <c r="E120" s="251"/>
      <c r="I120" s="261"/>
      <c r="J120" s="250"/>
      <c r="K120" s="250"/>
      <c r="L120" s="250"/>
      <c r="M120" s="254"/>
      <c r="N120" s="254"/>
      <c r="O120" s="254"/>
    </row>
    <row r="121" spans="5:15">
      <c r="E121" s="251"/>
      <c r="M121" s="254"/>
      <c r="N121" s="254"/>
      <c r="O121" s="254"/>
    </row>
    <row r="122" spans="5:15">
      <c r="E122" s="251"/>
      <c r="M122" s="254"/>
      <c r="N122" s="254"/>
      <c r="O122" s="254"/>
    </row>
    <row r="123" spans="5:15">
      <c r="E123" s="251"/>
      <c r="M123" s="254"/>
      <c r="N123" s="254"/>
      <c r="O123" s="254"/>
    </row>
    <row r="124" spans="5:15">
      <c r="E124" s="251"/>
      <c r="M124" s="254"/>
      <c r="N124" s="254"/>
      <c r="O124" s="254"/>
    </row>
    <row r="125" spans="5:15">
      <c r="E125" s="251"/>
      <c r="M125" s="254"/>
      <c r="N125" s="254"/>
      <c r="O125" s="254"/>
    </row>
    <row r="126" spans="5:15">
      <c r="E126" s="251"/>
      <c r="M126" s="254"/>
      <c r="N126" s="254"/>
      <c r="O126" s="254"/>
    </row>
    <row r="127" spans="5:15">
      <c r="E127" s="251"/>
      <c r="M127" s="254"/>
      <c r="N127" s="254"/>
      <c r="O127" s="254"/>
    </row>
    <row r="128" spans="5:15">
      <c r="E128" s="251"/>
      <c r="M128" s="254"/>
      <c r="N128" s="254"/>
      <c r="O128" s="254"/>
    </row>
    <row r="129" spans="5:15">
      <c r="E129" s="251"/>
      <c r="M129" s="254"/>
      <c r="N129" s="254"/>
      <c r="O129" s="254"/>
    </row>
    <row r="130" spans="5:15">
      <c r="E130" s="251"/>
      <c r="M130" s="254"/>
      <c r="N130" s="254"/>
      <c r="O130" s="254"/>
    </row>
    <row r="131" spans="5:15">
      <c r="E131" s="251"/>
      <c r="M131" s="254"/>
      <c r="N131" s="254"/>
      <c r="O131" s="254"/>
    </row>
    <row r="132" spans="5:15">
      <c r="E132" s="251"/>
      <c r="M132" s="254"/>
      <c r="N132" s="254"/>
      <c r="O132" s="254"/>
    </row>
    <row r="133" spans="5:15">
      <c r="E133" s="251"/>
      <c r="M133" s="254"/>
      <c r="N133" s="254"/>
      <c r="O133" s="254"/>
    </row>
    <row r="134" spans="5:15">
      <c r="E134" s="251"/>
      <c r="M134" s="254"/>
      <c r="N134" s="254"/>
      <c r="O134" s="254"/>
    </row>
    <row r="135" spans="5:15">
      <c r="E135" s="251"/>
      <c r="M135" s="254"/>
      <c r="N135" s="254"/>
      <c r="O135" s="254"/>
    </row>
    <row r="136" spans="5:15">
      <c r="E136" s="251"/>
      <c r="M136" s="254"/>
      <c r="N136" s="254"/>
      <c r="O136" s="254"/>
    </row>
    <row r="137" spans="5:15">
      <c r="E137" s="251"/>
      <c r="M137" s="254"/>
      <c r="N137" s="254"/>
      <c r="O137" s="254"/>
    </row>
    <row r="138" spans="5:15">
      <c r="E138" s="251"/>
      <c r="M138" s="254"/>
      <c r="N138" s="254"/>
      <c r="O138" s="254"/>
    </row>
    <row r="139" spans="5:15">
      <c r="E139" s="251"/>
      <c r="M139" s="254"/>
      <c r="N139" s="254"/>
      <c r="O139" s="254"/>
    </row>
    <row r="140" spans="5:15">
      <c r="E140" s="251"/>
      <c r="M140" s="254"/>
      <c r="N140" s="254"/>
      <c r="O140" s="254"/>
    </row>
    <row r="141" spans="5:15">
      <c r="E141" s="251"/>
      <c r="M141" s="254"/>
      <c r="N141" s="254"/>
      <c r="O141" s="254"/>
    </row>
    <row r="142" spans="5:15">
      <c r="E142" s="251"/>
      <c r="M142" s="254"/>
      <c r="N142" s="254"/>
      <c r="O142" s="254"/>
    </row>
    <row r="143" spans="5:15">
      <c r="E143" s="251"/>
      <c r="M143" s="254"/>
      <c r="N143" s="254"/>
      <c r="O143" s="254"/>
    </row>
    <row r="144" spans="5:15">
      <c r="E144" s="251"/>
      <c r="M144" s="254"/>
      <c r="N144" s="254"/>
      <c r="O144" s="254"/>
    </row>
    <row r="145" spans="5:15">
      <c r="E145" s="251"/>
      <c r="M145" s="254"/>
      <c r="N145" s="254"/>
      <c r="O145" s="254"/>
    </row>
    <row r="146" spans="5:15">
      <c r="E146" s="251"/>
      <c r="M146" s="254"/>
      <c r="N146" s="254"/>
      <c r="O146" s="254"/>
    </row>
    <row r="147" spans="5:15">
      <c r="E147" s="251"/>
      <c r="M147" s="254"/>
      <c r="N147" s="254"/>
      <c r="O147" s="254"/>
    </row>
    <row r="148" spans="5:15">
      <c r="E148" s="251"/>
      <c r="M148" s="254"/>
      <c r="N148" s="254"/>
      <c r="O148" s="254"/>
    </row>
    <row r="149" spans="5:15">
      <c r="E149" s="251"/>
      <c r="M149" s="254"/>
      <c r="N149" s="254"/>
      <c r="O149" s="254"/>
    </row>
    <row r="150" spans="5:15">
      <c r="E150" s="251"/>
      <c r="M150" s="254"/>
      <c r="N150" s="254"/>
      <c r="O150" s="254"/>
    </row>
    <row r="151" spans="5:15">
      <c r="E151" s="251"/>
      <c r="M151" s="254"/>
      <c r="N151" s="254"/>
      <c r="O151" s="254"/>
    </row>
    <row r="152" spans="5:15">
      <c r="E152" s="251"/>
      <c r="M152" s="254"/>
      <c r="N152" s="254"/>
      <c r="O152" s="254"/>
    </row>
    <row r="153" spans="5:15">
      <c r="E153" s="251"/>
      <c r="M153" s="254"/>
      <c r="N153" s="254"/>
      <c r="O153" s="254"/>
    </row>
    <row r="154" spans="5:15">
      <c r="E154" s="251"/>
      <c r="M154" s="254"/>
      <c r="N154" s="254"/>
      <c r="O154" s="254"/>
    </row>
    <row r="155" spans="5:15">
      <c r="E155" s="251"/>
      <c r="M155" s="254"/>
      <c r="N155" s="254"/>
      <c r="O155" s="254"/>
    </row>
    <row r="156" spans="5:15">
      <c r="E156" s="251"/>
      <c r="M156" s="254"/>
      <c r="N156" s="254"/>
      <c r="O156" s="254"/>
    </row>
    <row r="157" spans="5:15">
      <c r="E157" s="251"/>
      <c r="M157" s="254"/>
      <c r="N157" s="254"/>
      <c r="O157" s="254"/>
    </row>
    <row r="158" spans="5:15">
      <c r="E158" s="251"/>
      <c r="M158" s="254"/>
      <c r="N158" s="254"/>
      <c r="O158" s="254"/>
    </row>
    <row r="159" spans="5:15">
      <c r="E159" s="251"/>
      <c r="M159" s="254"/>
      <c r="N159" s="254"/>
      <c r="O159" s="254"/>
    </row>
    <row r="160" spans="5:15">
      <c r="E160" s="251"/>
      <c r="M160" s="254"/>
      <c r="N160" s="254"/>
      <c r="O160" s="254"/>
    </row>
    <row r="161" spans="5:15">
      <c r="E161" s="251"/>
      <c r="M161" s="254"/>
      <c r="N161" s="254"/>
      <c r="O161" s="254"/>
    </row>
    <row r="162" spans="5:15">
      <c r="E162" s="251"/>
      <c r="M162" s="254"/>
      <c r="N162" s="254"/>
      <c r="O162" s="254"/>
    </row>
    <row r="163" spans="5:15">
      <c r="E163" s="251"/>
      <c r="M163" s="254"/>
      <c r="N163" s="254"/>
      <c r="O163" s="254"/>
    </row>
    <row r="164" spans="5:15">
      <c r="E164" s="251"/>
      <c r="M164" s="254"/>
      <c r="N164" s="254"/>
      <c r="O164" s="254"/>
    </row>
    <row r="165" spans="5:15">
      <c r="E165" s="251"/>
      <c r="M165" s="254"/>
      <c r="N165" s="254"/>
      <c r="O165" s="254"/>
    </row>
    <row r="166" spans="5:15">
      <c r="E166" s="251"/>
      <c r="M166" s="254"/>
      <c r="N166" s="254"/>
      <c r="O166" s="254"/>
    </row>
    <row r="167" spans="5:15">
      <c r="E167" s="251"/>
      <c r="M167" s="254"/>
      <c r="N167" s="254"/>
      <c r="O167" s="254"/>
    </row>
    <row r="168" spans="5:15">
      <c r="E168" s="251"/>
      <c r="M168" s="254"/>
      <c r="N168" s="254"/>
      <c r="O168" s="254"/>
    </row>
    <row r="169" spans="5:15">
      <c r="E169" s="251"/>
      <c r="M169" s="254"/>
      <c r="N169" s="254"/>
      <c r="O169" s="254"/>
    </row>
    <row r="170" spans="5:15">
      <c r="E170" s="251"/>
      <c r="M170" s="254"/>
      <c r="N170" s="254"/>
      <c r="O170" s="254"/>
    </row>
    <row r="171" spans="5:15">
      <c r="E171" s="251"/>
      <c r="M171" s="254"/>
      <c r="N171" s="254"/>
      <c r="O171" s="254"/>
    </row>
    <row r="172" spans="5:15">
      <c r="E172" s="251"/>
      <c r="M172" s="254"/>
      <c r="N172" s="254"/>
      <c r="O172" s="254"/>
    </row>
    <row r="173" spans="5:15">
      <c r="E173" s="251"/>
      <c r="M173" s="254"/>
      <c r="N173" s="254"/>
      <c r="O173" s="254"/>
    </row>
    <row r="174" spans="5:15">
      <c r="E174" s="251"/>
      <c r="M174" s="254"/>
      <c r="N174" s="254"/>
      <c r="O174" s="254"/>
    </row>
    <row r="175" spans="5:15">
      <c r="E175" s="251"/>
      <c r="M175" s="254"/>
      <c r="N175" s="254"/>
      <c r="O175" s="254"/>
    </row>
    <row r="176" spans="5:15">
      <c r="E176" s="251"/>
      <c r="M176" s="254"/>
      <c r="N176" s="254"/>
      <c r="O176" s="254"/>
    </row>
    <row r="177" spans="5:15">
      <c r="E177" s="251"/>
      <c r="M177" s="254"/>
      <c r="N177" s="254"/>
      <c r="O177" s="254"/>
    </row>
    <row r="178" spans="5:15">
      <c r="E178" s="251"/>
      <c r="M178" s="254"/>
      <c r="N178" s="254"/>
      <c r="O178" s="254"/>
    </row>
    <row r="179" spans="5:15">
      <c r="E179" s="251"/>
      <c r="M179" s="254"/>
      <c r="N179" s="254"/>
      <c r="O179" s="254"/>
    </row>
    <row r="180" spans="5:15">
      <c r="E180" s="251"/>
      <c r="M180" s="254"/>
      <c r="N180" s="254"/>
      <c r="O180" s="254"/>
    </row>
    <row r="181" spans="5:15">
      <c r="E181" s="251"/>
      <c r="M181" s="254"/>
      <c r="N181" s="254"/>
      <c r="O181" s="254"/>
    </row>
    <row r="182" spans="5:15">
      <c r="E182" s="251"/>
      <c r="M182" s="254"/>
      <c r="N182" s="254"/>
      <c r="O182" s="254"/>
    </row>
    <row r="183" spans="5:15">
      <c r="E183" s="251"/>
      <c r="M183" s="254"/>
      <c r="N183" s="254"/>
      <c r="O183" s="254"/>
    </row>
    <row r="184" spans="5:15">
      <c r="E184" s="251"/>
      <c r="M184" s="254"/>
      <c r="N184" s="254"/>
      <c r="O184" s="254"/>
    </row>
    <row r="185" spans="5:15">
      <c r="E185" s="251"/>
      <c r="M185" s="254"/>
      <c r="N185" s="254"/>
      <c r="O185" s="254"/>
    </row>
    <row r="186" spans="5:15">
      <c r="E186" s="251"/>
      <c r="M186" s="254"/>
      <c r="N186" s="254"/>
      <c r="O186" s="254"/>
    </row>
    <row r="187" spans="5:15">
      <c r="E187" s="251"/>
      <c r="M187" s="254"/>
      <c r="N187" s="254"/>
      <c r="O187" s="254"/>
    </row>
    <row r="188" spans="5:15">
      <c r="E188" s="251"/>
      <c r="M188" s="254"/>
      <c r="N188" s="254"/>
      <c r="O188" s="254"/>
    </row>
    <row r="189" spans="5:15">
      <c r="E189" s="251"/>
      <c r="M189" s="254"/>
      <c r="N189" s="254"/>
      <c r="O189" s="254"/>
    </row>
    <row r="190" spans="5:15">
      <c r="E190" s="251"/>
      <c r="M190" s="254"/>
      <c r="N190" s="254"/>
      <c r="O190" s="254"/>
    </row>
    <row r="191" spans="5:15">
      <c r="E191" s="251"/>
      <c r="M191" s="254"/>
      <c r="N191" s="254"/>
      <c r="O191" s="254"/>
    </row>
    <row r="192" spans="5:15">
      <c r="E192" s="251"/>
      <c r="M192" s="254"/>
      <c r="N192" s="254"/>
      <c r="O192" s="254"/>
    </row>
    <row r="193" spans="5:15">
      <c r="E193" s="251"/>
      <c r="M193" s="254"/>
      <c r="N193" s="254"/>
      <c r="O193" s="254"/>
    </row>
    <row r="194" spans="5:15">
      <c r="E194" s="251"/>
      <c r="M194" s="254"/>
      <c r="N194" s="254"/>
      <c r="O194" s="254"/>
    </row>
    <row r="195" spans="5:15">
      <c r="E195" s="251"/>
      <c r="M195" s="254"/>
      <c r="N195" s="254"/>
      <c r="O195" s="254"/>
    </row>
    <row r="196" spans="5:15">
      <c r="E196" s="251"/>
      <c r="M196" s="254"/>
      <c r="N196" s="254"/>
      <c r="O196" s="254"/>
    </row>
    <row r="197" spans="5:15">
      <c r="E197" s="251"/>
      <c r="M197" s="254"/>
      <c r="N197" s="254"/>
      <c r="O197" s="254"/>
    </row>
    <row r="198" spans="5:15">
      <c r="E198" s="251"/>
      <c r="M198" s="254"/>
      <c r="N198" s="254"/>
      <c r="O198" s="254"/>
    </row>
    <row r="199" spans="5:15">
      <c r="E199" s="251"/>
      <c r="M199" s="254"/>
      <c r="N199" s="254"/>
      <c r="O199" s="254"/>
    </row>
    <row r="200" spans="5:15">
      <c r="E200" s="251"/>
      <c r="M200" s="254"/>
      <c r="N200" s="254"/>
      <c r="O200" s="254"/>
    </row>
    <row r="201" spans="5:15">
      <c r="E201" s="251"/>
      <c r="M201" s="254"/>
      <c r="N201" s="254"/>
      <c r="O201" s="254"/>
    </row>
    <row r="202" spans="5:15">
      <c r="E202" s="251"/>
      <c r="M202" s="254"/>
      <c r="N202" s="254"/>
      <c r="O202" s="254"/>
    </row>
    <row r="203" spans="5:15">
      <c r="E203" s="251"/>
      <c r="M203" s="254"/>
      <c r="N203" s="254"/>
      <c r="O203" s="254"/>
    </row>
    <row r="204" spans="5:15">
      <c r="E204" s="251"/>
      <c r="M204" s="254"/>
      <c r="N204" s="254"/>
      <c r="O204" s="254"/>
    </row>
    <row r="205" spans="5:15">
      <c r="E205" s="251"/>
      <c r="M205" s="254"/>
      <c r="N205" s="254"/>
      <c r="O205" s="254"/>
    </row>
    <row r="206" spans="5:15">
      <c r="E206" s="251"/>
      <c r="M206" s="254"/>
      <c r="N206" s="254"/>
      <c r="O206" s="254"/>
    </row>
    <row r="207" spans="5:15">
      <c r="E207" s="251"/>
      <c r="M207" s="254"/>
      <c r="N207" s="254"/>
      <c r="O207" s="254"/>
    </row>
    <row r="208" spans="5:15">
      <c r="E208" s="251"/>
      <c r="M208" s="254"/>
      <c r="N208" s="254"/>
      <c r="O208" s="254"/>
    </row>
    <row r="209" spans="5:15">
      <c r="E209" s="251"/>
      <c r="M209" s="254"/>
      <c r="N209" s="254"/>
      <c r="O209" s="254"/>
    </row>
    <row r="210" spans="5:15">
      <c r="E210" s="251"/>
      <c r="M210" s="254"/>
      <c r="N210" s="254"/>
      <c r="O210" s="254"/>
    </row>
    <row r="211" spans="5:15">
      <c r="M211" s="254"/>
      <c r="N211" s="254"/>
      <c r="O211" s="254"/>
    </row>
    <row r="212" spans="5:15">
      <c r="M212" s="254"/>
      <c r="N212" s="254"/>
      <c r="O212" s="254"/>
    </row>
    <row r="213" spans="5:15">
      <c r="M213" s="254"/>
      <c r="N213" s="254"/>
      <c r="O213" s="254"/>
    </row>
    <row r="214" spans="5:15">
      <c r="M214" s="254"/>
      <c r="N214" s="254"/>
      <c r="O214" s="254"/>
    </row>
    <row r="215" spans="5:15">
      <c r="M215" s="254"/>
      <c r="N215" s="254"/>
      <c r="O215" s="254"/>
    </row>
    <row r="216" spans="5:15">
      <c r="M216" s="254"/>
      <c r="N216" s="254"/>
      <c r="O216" s="254"/>
    </row>
    <row r="217" spans="5:15">
      <c r="M217" s="254"/>
      <c r="N217" s="254"/>
      <c r="O217" s="254"/>
    </row>
    <row r="218" spans="5:15">
      <c r="M218" s="254"/>
      <c r="N218" s="254"/>
      <c r="O218" s="254"/>
    </row>
    <row r="219" spans="5:15">
      <c r="M219" s="254"/>
      <c r="N219" s="254"/>
      <c r="O219" s="254"/>
    </row>
    <row r="220" spans="5:15">
      <c r="M220" s="254"/>
      <c r="N220" s="254"/>
      <c r="O220" s="254"/>
    </row>
    <row r="221" spans="5:15">
      <c r="M221" s="254"/>
      <c r="N221" s="254"/>
      <c r="O221" s="254"/>
    </row>
    <row r="222" spans="5:15">
      <c r="M222" s="254"/>
      <c r="N222" s="254"/>
      <c r="O222" s="254"/>
    </row>
    <row r="223" spans="5:15">
      <c r="M223" s="254"/>
      <c r="N223" s="254"/>
      <c r="O223" s="254"/>
    </row>
    <row r="224" spans="5:15">
      <c r="M224" s="254"/>
      <c r="N224" s="254"/>
      <c r="O224" s="254"/>
    </row>
    <row r="225" spans="13:15">
      <c r="M225" s="254"/>
      <c r="N225" s="254"/>
      <c r="O225" s="254"/>
    </row>
    <row r="226" spans="13:15">
      <c r="M226" s="254"/>
      <c r="N226" s="254"/>
      <c r="O226" s="254"/>
    </row>
    <row r="227" spans="13:15">
      <c r="M227" s="254"/>
      <c r="N227" s="254"/>
      <c r="O227" s="254"/>
    </row>
    <row r="228" spans="13:15">
      <c r="M228" s="254"/>
      <c r="N228" s="254"/>
      <c r="O228" s="254"/>
    </row>
    <row r="229" spans="13:15">
      <c r="M229" s="254"/>
      <c r="N229" s="254"/>
      <c r="O229" s="254"/>
    </row>
    <row r="230" spans="13:15">
      <c r="M230" s="254"/>
      <c r="N230" s="254"/>
      <c r="O230" s="254"/>
    </row>
    <row r="231" spans="13:15">
      <c r="M231" s="254"/>
      <c r="N231" s="254"/>
      <c r="O231" s="254"/>
    </row>
    <row r="232" spans="13:15">
      <c r="M232" s="254"/>
      <c r="N232" s="254"/>
      <c r="O232" s="254"/>
    </row>
    <row r="233" spans="13:15">
      <c r="M233" s="254"/>
      <c r="N233" s="254"/>
      <c r="O233" s="254"/>
    </row>
    <row r="234" spans="13:15">
      <c r="M234" s="254"/>
      <c r="N234" s="254"/>
      <c r="O234" s="254"/>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2C12-C167-4647-8F7B-43DB869F4BE0}">
  <dimension ref="A1:D7"/>
  <sheetViews>
    <sheetView zoomScale="145" zoomScaleNormal="145" workbookViewId="0"/>
  </sheetViews>
  <sheetFormatPr defaultRowHeight="15"/>
  <cols>
    <col min="1" max="1" width="25.28515625" style="58" customWidth="1"/>
    <col min="2" max="2" width="13.85546875" style="58" customWidth="1"/>
    <col min="3" max="3" width="9.140625" style="58"/>
    <col min="4" max="4" width="27.42578125" style="58" customWidth="1"/>
    <col min="5" max="16384" width="9.140625" style="58"/>
  </cols>
  <sheetData>
    <row r="1" spans="1:4">
      <c r="A1" s="134" t="s">
        <v>440</v>
      </c>
    </row>
    <row r="2" spans="1:4" ht="15.75" thickBot="1">
      <c r="A2" s="136" t="s">
        <v>441</v>
      </c>
    </row>
    <row r="3" spans="1:4" ht="33.75" customHeight="1" thickTop="1" thickBot="1">
      <c r="A3" s="144"/>
      <c r="B3" s="145" t="s">
        <v>442</v>
      </c>
      <c r="C3" s="146" t="s">
        <v>443</v>
      </c>
      <c r="D3" s="147" t="s">
        <v>444</v>
      </c>
    </row>
    <row r="4" spans="1:4">
      <c r="A4" s="148" t="s">
        <v>445</v>
      </c>
      <c r="B4" s="149">
        <v>4</v>
      </c>
      <c r="C4" s="150">
        <v>374</v>
      </c>
      <c r="D4" s="150">
        <v>93.5</v>
      </c>
    </row>
    <row r="5" spans="1:4" ht="15.75" thickBot="1">
      <c r="A5" s="151" t="s">
        <v>446</v>
      </c>
      <c r="B5" s="152">
        <v>1.5</v>
      </c>
      <c r="C5" s="153">
        <v>141</v>
      </c>
      <c r="D5" s="154">
        <v>93.5</v>
      </c>
    </row>
    <row r="6" spans="1:4">
      <c r="A6" s="136" t="s">
        <v>447</v>
      </c>
    </row>
    <row r="7" spans="1:4">
      <c r="A7" s="155" t="s">
        <v>448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FE088-7913-4134-97E6-56CFB726BB44}">
  <dimension ref="A1:E28"/>
  <sheetViews>
    <sheetView zoomScale="145" zoomScaleNormal="145" workbookViewId="0"/>
  </sheetViews>
  <sheetFormatPr defaultRowHeight="15"/>
  <cols>
    <col min="1" max="5" width="9.140625" style="58"/>
    <col min="6" max="6" width="10.28515625" style="58" customWidth="1"/>
    <col min="7" max="7" width="11" style="58" customWidth="1"/>
    <col min="8" max="16384" width="9.140625" style="58"/>
  </cols>
  <sheetData>
    <row r="1" spans="1:5">
      <c r="A1" s="57" t="s">
        <v>1101</v>
      </c>
    </row>
    <row r="2" spans="1:5">
      <c r="A2" s="29" t="s">
        <v>1107</v>
      </c>
      <c r="E2" s="60"/>
    </row>
    <row r="16" spans="1:5">
      <c r="A16" s="61" t="s">
        <v>188</v>
      </c>
    </row>
    <row r="17" spans="1:5">
      <c r="A17" s="61" t="s">
        <v>194</v>
      </c>
    </row>
    <row r="20" spans="1:5">
      <c r="B20" s="376"/>
      <c r="C20" s="376"/>
      <c r="D20" s="376"/>
      <c r="E20" s="62"/>
    </row>
    <row r="21" spans="1:5" ht="30">
      <c r="B21" s="58" t="s">
        <v>195</v>
      </c>
      <c r="C21" s="63" t="s">
        <v>196</v>
      </c>
      <c r="D21" s="58" t="s">
        <v>197</v>
      </c>
      <c r="E21" s="58" t="s">
        <v>198</v>
      </c>
    </row>
    <row r="22" spans="1:5">
      <c r="A22" s="58">
        <v>2013</v>
      </c>
      <c r="B22" s="64">
        <v>3.3623470896625873</v>
      </c>
      <c r="C22" s="64">
        <v>3.5198340200847777</v>
      </c>
      <c r="D22" s="64">
        <v>-0.48720245365470038</v>
      </c>
      <c r="E22" s="64">
        <f t="shared" ref="E22:E28" si="0">C22-D22</f>
        <v>4.0070364737394781</v>
      </c>
    </row>
    <row r="23" spans="1:5">
      <c r="A23" s="58">
        <v>2014</v>
      </c>
      <c r="B23" s="64">
        <v>7.3382862159218298</v>
      </c>
      <c r="C23" s="64">
        <v>7.28454865171555</v>
      </c>
      <c r="D23" s="64">
        <v>-0.49367899954996242</v>
      </c>
      <c r="E23" s="64">
        <f t="shared" si="0"/>
        <v>7.778227651265512</v>
      </c>
    </row>
    <row r="24" spans="1:5">
      <c r="A24" s="58">
        <v>2015</v>
      </c>
      <c r="B24" s="64">
        <v>7.3</v>
      </c>
      <c r="C24" s="64">
        <v>4.2</v>
      </c>
      <c r="D24" s="64">
        <v>1.2649900637291767</v>
      </c>
      <c r="E24" s="64">
        <f t="shared" si="0"/>
        <v>2.9350099362708235</v>
      </c>
    </row>
    <row r="25" spans="1:5">
      <c r="A25" s="58">
        <v>2016</v>
      </c>
      <c r="B25" s="64">
        <v>2.9288997941168127</v>
      </c>
      <c r="C25" s="64">
        <v>2.4</v>
      </c>
      <c r="D25" s="64">
        <v>1.7540060632308396</v>
      </c>
      <c r="E25" s="64">
        <f t="shared" si="0"/>
        <v>0.64599393676916028</v>
      </c>
    </row>
    <row r="26" spans="1:5">
      <c r="A26" s="58">
        <v>2017</v>
      </c>
      <c r="B26" s="64">
        <v>5</v>
      </c>
      <c r="C26" s="64">
        <v>4.3</v>
      </c>
      <c r="D26" s="64">
        <v>2.8</v>
      </c>
      <c r="E26" s="64">
        <f t="shared" si="0"/>
        <v>1.5</v>
      </c>
    </row>
    <row r="27" spans="1:5">
      <c r="A27" s="58">
        <v>2018</v>
      </c>
      <c r="B27" s="64">
        <v>7.1</v>
      </c>
      <c r="C27" s="64">
        <v>4.8</v>
      </c>
      <c r="D27" s="64">
        <v>6</v>
      </c>
      <c r="E27" s="64">
        <f t="shared" si="0"/>
        <v>-1.2000000000000002</v>
      </c>
    </row>
    <row r="28" spans="1:5">
      <c r="A28" s="58">
        <v>2019</v>
      </c>
      <c r="B28" s="64">
        <f>100*(86365/(82340-300)-1)</f>
        <v>5.2718186250609422</v>
      </c>
      <c r="C28" s="64">
        <v>6.2</v>
      </c>
      <c r="D28" s="64">
        <v>4.5999999999999996</v>
      </c>
      <c r="E28" s="64">
        <f t="shared" si="0"/>
        <v>1.6000000000000005</v>
      </c>
    </row>
  </sheetData>
  <mergeCells count="1">
    <mergeCell ref="B20:D20"/>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B2BE4-DF0C-4FAC-980F-C3549FF98BD3}">
  <dimension ref="A1:P62"/>
  <sheetViews>
    <sheetView showGridLines="0" workbookViewId="0"/>
  </sheetViews>
  <sheetFormatPr defaultRowHeight="15"/>
  <cols>
    <col min="2" max="2" width="11.7109375" bestFit="1" customWidth="1"/>
    <col min="3" max="3" width="8.85546875" bestFit="1" customWidth="1"/>
    <col min="4" max="4" width="11.7109375" bestFit="1" customWidth="1"/>
    <col min="5" max="5" width="9" bestFit="1" customWidth="1"/>
    <col min="6" max="6" width="11.7109375" bestFit="1" customWidth="1"/>
    <col min="7" max="7" width="9" bestFit="1" customWidth="1"/>
    <col min="8" max="8" width="12.140625" bestFit="1" customWidth="1"/>
    <col min="9" max="9" width="9" bestFit="1" customWidth="1"/>
    <col min="10" max="10" width="11.7109375" bestFit="1" customWidth="1"/>
    <col min="11" max="11" width="9" bestFit="1" customWidth="1"/>
    <col min="12" max="12" width="11.7109375" bestFit="1" customWidth="1"/>
    <col min="13" max="13" width="8.85546875" bestFit="1" customWidth="1"/>
    <col min="14" max="14" width="11.7109375" bestFit="1" customWidth="1"/>
    <col min="15" max="15" width="8.85546875" bestFit="1" customWidth="1"/>
    <col min="16" max="16" width="11.7109375" bestFit="1" customWidth="1"/>
  </cols>
  <sheetData>
    <row r="1" spans="1:1">
      <c r="A1" s="1" t="s">
        <v>200</v>
      </c>
    </row>
    <row r="2" spans="1:1">
      <c r="A2" s="29" t="s">
        <v>201</v>
      </c>
    </row>
    <row r="17" spans="1:16">
      <c r="A17" s="29" t="s">
        <v>202</v>
      </c>
    </row>
    <row r="18" spans="1:16">
      <c r="A18" s="29" t="s">
        <v>203</v>
      </c>
    </row>
    <row r="19" spans="1:16">
      <c r="A19" s="29" t="s">
        <v>204</v>
      </c>
    </row>
    <row r="20" spans="1:16">
      <c r="A20" s="29" t="s">
        <v>205</v>
      </c>
    </row>
    <row r="21" spans="1:16">
      <c r="A21" s="29" t="s">
        <v>206</v>
      </c>
    </row>
    <row r="22" spans="1:16">
      <c r="A22" s="29" t="s">
        <v>207</v>
      </c>
    </row>
    <row r="23" spans="1:16">
      <c r="A23" s="29" t="s">
        <v>208</v>
      </c>
    </row>
    <row r="24" spans="1:16">
      <c r="A24" s="29" t="s">
        <v>209</v>
      </c>
    </row>
    <row r="26" spans="1:16">
      <c r="A26" t="s">
        <v>210</v>
      </c>
    </row>
    <row r="27" spans="1:16">
      <c r="B27" t="s">
        <v>211</v>
      </c>
      <c r="C27" t="s">
        <v>212</v>
      </c>
      <c r="D27" s="65" t="s">
        <v>213</v>
      </c>
      <c r="E27" s="65" t="s">
        <v>214</v>
      </c>
      <c r="F27" s="65" t="s">
        <v>215</v>
      </c>
      <c r="G27" s="65" t="s">
        <v>216</v>
      </c>
      <c r="H27" s="65" t="s">
        <v>217</v>
      </c>
      <c r="I27" s="65" t="s">
        <v>218</v>
      </c>
      <c r="J27" s="65" t="s">
        <v>219</v>
      </c>
      <c r="K27" s="65" t="s">
        <v>220</v>
      </c>
      <c r="L27" s="65" t="s">
        <v>221</v>
      </c>
      <c r="M27" s="66" t="s">
        <v>222</v>
      </c>
      <c r="N27" t="s">
        <v>223</v>
      </c>
      <c r="O27" t="s">
        <v>224</v>
      </c>
      <c r="P27" t="s">
        <v>225</v>
      </c>
    </row>
    <row r="28" spans="1:16">
      <c r="A28">
        <v>2012</v>
      </c>
      <c r="B28" s="67"/>
      <c r="C28" s="67"/>
      <c r="D28" s="67"/>
      <c r="E28" s="67"/>
      <c r="F28" s="67"/>
      <c r="G28" s="67"/>
      <c r="H28" s="67"/>
      <c r="I28" s="67"/>
      <c r="J28" s="67"/>
      <c r="K28" s="67"/>
      <c r="L28" s="67"/>
      <c r="M28" s="67"/>
      <c r="N28" s="67">
        <v>63.9</v>
      </c>
      <c r="O28" s="67">
        <v>62.92</v>
      </c>
      <c r="P28" s="67">
        <v>62.784999999999997</v>
      </c>
    </row>
    <row r="29" spans="1:16">
      <c r="A29">
        <v>2013</v>
      </c>
      <c r="B29" s="67"/>
      <c r="C29" s="67"/>
      <c r="D29" s="67"/>
      <c r="E29" s="67"/>
      <c r="F29" s="67"/>
      <c r="G29" s="67"/>
      <c r="H29" s="67"/>
      <c r="I29" s="67"/>
      <c r="J29" s="67"/>
      <c r="K29" s="67"/>
      <c r="L29" s="67">
        <v>63.15</v>
      </c>
      <c r="M29" s="67">
        <v>62.965000000000003</v>
      </c>
      <c r="N29" s="67">
        <v>63.03</v>
      </c>
      <c r="O29" s="67">
        <v>63.08</v>
      </c>
      <c r="P29" s="67">
        <v>61.115000000000002</v>
      </c>
    </row>
    <row r="30" spans="1:16">
      <c r="A30">
        <v>2014</v>
      </c>
      <c r="B30" s="67"/>
      <c r="C30" s="67"/>
      <c r="D30" s="67"/>
      <c r="E30" s="67"/>
      <c r="F30" s="67"/>
      <c r="G30" s="67"/>
      <c r="H30" s="67"/>
      <c r="I30" s="67"/>
      <c r="J30" s="67">
        <v>64.8</v>
      </c>
      <c r="K30" s="67">
        <v>64.825000000000003</v>
      </c>
      <c r="L30" s="67">
        <v>63.42</v>
      </c>
      <c r="M30" s="67">
        <v>61.024999999999999</v>
      </c>
      <c r="N30" s="67">
        <v>60.96</v>
      </c>
      <c r="O30" s="67">
        <v>60.615000000000002</v>
      </c>
      <c r="P30" s="67">
        <v>59.7</v>
      </c>
    </row>
    <row r="31" spans="1:16">
      <c r="A31">
        <v>2015</v>
      </c>
      <c r="B31" s="67"/>
      <c r="C31" s="67"/>
      <c r="D31" s="67"/>
      <c r="E31" s="67"/>
      <c r="F31" s="67"/>
      <c r="G31" s="67"/>
      <c r="H31" s="67">
        <v>68.625</v>
      </c>
      <c r="I31" s="67">
        <v>68.685000000000002</v>
      </c>
      <c r="J31" s="67">
        <v>67.05</v>
      </c>
      <c r="K31" s="67">
        <v>65.734999999999999</v>
      </c>
      <c r="L31" s="67">
        <v>63.59</v>
      </c>
      <c r="M31" s="67">
        <v>60.17</v>
      </c>
      <c r="N31" s="67">
        <v>59.954999999999998</v>
      </c>
      <c r="O31" s="67">
        <v>59.11</v>
      </c>
      <c r="P31" s="67">
        <v>58.424999999999997</v>
      </c>
    </row>
    <row r="32" spans="1:16">
      <c r="A32">
        <v>2016</v>
      </c>
      <c r="B32" s="67"/>
      <c r="C32" s="67"/>
      <c r="D32" s="67"/>
      <c r="E32" s="67"/>
      <c r="F32" s="67">
        <v>68.37</v>
      </c>
      <c r="G32" s="67">
        <v>68.38</v>
      </c>
      <c r="H32" s="67">
        <v>68.344999999999999</v>
      </c>
      <c r="I32" s="67">
        <v>67.594999999999999</v>
      </c>
      <c r="J32" s="67">
        <v>67.465000000000003</v>
      </c>
      <c r="K32" s="67">
        <v>66.125</v>
      </c>
      <c r="L32" s="67">
        <v>63.89</v>
      </c>
      <c r="M32" s="67">
        <v>60.174999999999997</v>
      </c>
      <c r="N32" s="67">
        <v>60.35</v>
      </c>
      <c r="O32" s="67">
        <v>59.814999999999998</v>
      </c>
      <c r="P32" s="67"/>
    </row>
    <row r="33" spans="1:16">
      <c r="A33">
        <v>2017</v>
      </c>
      <c r="B33" s="67">
        <v>71.643000000000001</v>
      </c>
      <c r="C33" s="67">
        <v>71.56</v>
      </c>
      <c r="D33" s="67">
        <v>71.462999999999994</v>
      </c>
      <c r="E33" s="67">
        <v>71.400000000000006</v>
      </c>
      <c r="F33" s="67">
        <v>70.489999999999995</v>
      </c>
      <c r="G33" s="67">
        <v>70.385000000000005</v>
      </c>
      <c r="H33" s="67">
        <v>70.47</v>
      </c>
      <c r="I33" s="67">
        <v>68.36</v>
      </c>
      <c r="J33" s="67">
        <v>68.275000000000006</v>
      </c>
      <c r="K33" s="67">
        <v>66.23</v>
      </c>
      <c r="L33" s="67">
        <v>63.695</v>
      </c>
      <c r="M33" s="67">
        <v>60.02</v>
      </c>
      <c r="N33" s="67"/>
      <c r="O33" s="67"/>
      <c r="P33" s="67"/>
    </row>
    <row r="34" spans="1:16">
      <c r="A34">
        <v>2018</v>
      </c>
      <c r="B34" s="67">
        <v>76.933000000000007</v>
      </c>
      <c r="C34" s="67">
        <v>76.751999999999995</v>
      </c>
      <c r="D34" s="67">
        <v>75.855000000000004</v>
      </c>
      <c r="E34" s="67">
        <v>74.73</v>
      </c>
      <c r="F34" s="67">
        <v>73.62</v>
      </c>
      <c r="G34" s="67">
        <v>72.424999999999997</v>
      </c>
      <c r="H34" s="67">
        <v>72.7</v>
      </c>
      <c r="I34" s="67">
        <v>69.48</v>
      </c>
      <c r="J34" s="67">
        <v>69.27</v>
      </c>
      <c r="K34" s="67">
        <v>66.55</v>
      </c>
      <c r="L34" s="67">
        <v>63.7</v>
      </c>
      <c r="M34" s="67">
        <v>60.344999999999999</v>
      </c>
      <c r="N34" s="67"/>
      <c r="O34" s="67"/>
      <c r="P34" s="67"/>
    </row>
    <row r="35" spans="1:16">
      <c r="A35">
        <v>2019</v>
      </c>
      <c r="B35" s="67">
        <v>81.015000000000001</v>
      </c>
      <c r="C35" s="67">
        <v>80.584999999999994</v>
      </c>
      <c r="D35" s="67">
        <v>80.325000000000003</v>
      </c>
      <c r="E35" s="67">
        <v>77.739999999999995</v>
      </c>
      <c r="F35" s="67">
        <v>76.34</v>
      </c>
      <c r="G35" s="67">
        <v>74.63</v>
      </c>
      <c r="H35" s="67">
        <v>75.165000000000006</v>
      </c>
      <c r="I35" s="67">
        <v>70.454999999999998</v>
      </c>
      <c r="J35" s="67">
        <v>70.2</v>
      </c>
      <c r="K35" s="67">
        <v>66.989999999999995</v>
      </c>
      <c r="L35" s="67"/>
      <c r="M35" s="67"/>
      <c r="N35" s="67"/>
      <c r="O35" s="67"/>
      <c r="P35" s="67"/>
    </row>
    <row r="36" spans="1:16">
      <c r="A36">
        <v>2020</v>
      </c>
      <c r="B36" s="67">
        <v>86.67</v>
      </c>
      <c r="C36" s="67">
        <v>83.275000000000006</v>
      </c>
      <c r="D36" s="67">
        <v>83.105000000000004</v>
      </c>
      <c r="E36" s="67">
        <v>79.444999999999993</v>
      </c>
      <c r="F36" s="67">
        <v>78.575000000000003</v>
      </c>
      <c r="G36" s="67">
        <v>76.765000000000001</v>
      </c>
      <c r="H36" s="67">
        <v>77.165000000000006</v>
      </c>
      <c r="I36" s="67">
        <v>71.19</v>
      </c>
      <c r="J36" s="67">
        <v>70.95</v>
      </c>
      <c r="K36" s="67">
        <v>67.144999999999996</v>
      </c>
      <c r="L36" s="67"/>
      <c r="M36" s="67"/>
      <c r="N36" s="67"/>
      <c r="O36" s="67"/>
      <c r="P36" s="67"/>
    </row>
    <row r="37" spans="1:16">
      <c r="A37">
        <v>2021</v>
      </c>
      <c r="B37" s="67">
        <v>89.094999999999999</v>
      </c>
      <c r="C37" s="67">
        <v>85.594999999999999</v>
      </c>
      <c r="D37" s="67">
        <v>86.45</v>
      </c>
      <c r="E37" s="67">
        <v>82.564999999999998</v>
      </c>
      <c r="F37" s="67">
        <v>80.489999999999995</v>
      </c>
      <c r="G37" s="67">
        <v>78.84</v>
      </c>
      <c r="H37" s="67">
        <v>79.28</v>
      </c>
      <c r="I37" s="67">
        <v>72.02</v>
      </c>
      <c r="J37" s="67">
        <v>71.875</v>
      </c>
      <c r="K37" s="67"/>
      <c r="L37" s="67"/>
      <c r="M37" s="67"/>
      <c r="N37" s="67"/>
      <c r="O37" s="67"/>
      <c r="P37" s="67"/>
    </row>
    <row r="42" spans="1:16">
      <c r="A42" t="s">
        <v>195</v>
      </c>
    </row>
    <row r="44" spans="1:16">
      <c r="B44" t="s">
        <v>211</v>
      </c>
      <c r="C44" t="s">
        <v>212</v>
      </c>
      <c r="D44" t="s">
        <v>213</v>
      </c>
      <c r="E44" t="s">
        <v>214</v>
      </c>
      <c r="F44" t="s">
        <v>215</v>
      </c>
      <c r="G44" t="s">
        <v>216</v>
      </c>
      <c r="H44" t="s">
        <v>217</v>
      </c>
      <c r="I44" t="s">
        <v>218</v>
      </c>
      <c r="J44" t="s">
        <v>219</v>
      </c>
      <c r="K44" t="s">
        <v>220</v>
      </c>
      <c r="L44" t="s">
        <v>221</v>
      </c>
      <c r="M44" t="s">
        <v>222</v>
      </c>
      <c r="N44" t="s">
        <v>223</v>
      </c>
      <c r="O44" t="s">
        <v>224</v>
      </c>
      <c r="P44" t="s">
        <v>225</v>
      </c>
    </row>
    <row r="45" spans="1:16">
      <c r="A45">
        <v>2012</v>
      </c>
      <c r="B45" s="67"/>
      <c r="C45" s="67"/>
      <c r="D45" s="67"/>
      <c r="E45" s="67"/>
      <c r="F45" s="67"/>
      <c r="G45" s="67"/>
      <c r="H45" s="67"/>
      <c r="I45" s="67"/>
      <c r="J45" s="67"/>
      <c r="K45" s="67"/>
      <c r="L45" s="67"/>
      <c r="M45" s="67"/>
      <c r="N45" s="67">
        <v>58.319615131807041</v>
      </c>
      <c r="O45" s="67">
        <v>58.390807075832491</v>
      </c>
      <c r="P45" s="67">
        <v>57.448803526626136</v>
      </c>
    </row>
    <row r="46" spans="1:16">
      <c r="A46">
        <v>2013</v>
      </c>
      <c r="B46" s="67"/>
      <c r="C46" s="67"/>
      <c r="D46" s="67"/>
      <c r="E46" s="67"/>
      <c r="F46" s="67"/>
      <c r="G46" s="67"/>
      <c r="H46" s="67"/>
      <c r="I46" s="67"/>
      <c r="J46" s="67"/>
      <c r="K46" s="67"/>
      <c r="L46" s="67">
        <v>61.309164281208432</v>
      </c>
      <c r="M46" s="67">
        <v>59.323809573655531</v>
      </c>
      <c r="N46" s="67">
        <v>58.9811595226058</v>
      </c>
      <c r="O46" s="67">
        <v>59.197835290181374</v>
      </c>
      <c r="P46" s="67">
        <v>58.069105710252813</v>
      </c>
    </row>
    <row r="47" spans="1:16">
      <c r="A47">
        <v>2014</v>
      </c>
      <c r="B47" s="67"/>
      <c r="C47" s="67"/>
      <c r="D47" s="67"/>
      <c r="E47" s="67"/>
      <c r="F47" s="67"/>
      <c r="G47" s="67"/>
      <c r="H47" s="67"/>
      <c r="I47" s="67"/>
      <c r="J47" s="67">
        <v>64.372670352729926</v>
      </c>
      <c r="K47" s="67">
        <v>64.095266001844763</v>
      </c>
      <c r="L47" s="67">
        <v>63.416616072000664</v>
      </c>
      <c r="M47" s="67">
        <v>60.340399966648967</v>
      </c>
      <c r="N47" s="67">
        <v>60.330492668403075</v>
      </c>
      <c r="O47" s="67">
        <v>60.850625826312772</v>
      </c>
      <c r="P47" s="67">
        <v>59.780637615755666</v>
      </c>
    </row>
    <row r="48" spans="1:16">
      <c r="A48">
        <v>2015</v>
      </c>
      <c r="B48" s="67"/>
      <c r="C48" s="67"/>
      <c r="D48" s="67"/>
      <c r="E48" s="67"/>
      <c r="F48" s="67"/>
      <c r="G48" s="67"/>
      <c r="H48" s="67">
        <v>70.242048568874822</v>
      </c>
      <c r="I48" s="67">
        <v>70.202214699976324</v>
      </c>
      <c r="J48" s="67">
        <v>69.116741772492475</v>
      </c>
      <c r="K48" s="67">
        <v>67.697660192983761</v>
      </c>
      <c r="L48" s="67">
        <v>65.382316563259025</v>
      </c>
      <c r="M48" s="67">
        <v>63.121744503269731</v>
      </c>
      <c r="N48" s="67">
        <v>63.141661437718966</v>
      </c>
      <c r="O48" s="67">
        <v>63.76904487287019</v>
      </c>
      <c r="P48" s="67">
        <v>62.788135851244874</v>
      </c>
    </row>
    <row r="49" spans="1:16">
      <c r="A49">
        <v>2016</v>
      </c>
      <c r="B49" s="67"/>
      <c r="C49" s="67"/>
      <c r="D49" s="67"/>
      <c r="E49" s="67"/>
      <c r="F49" s="67">
        <v>73.082075323689864</v>
      </c>
      <c r="G49" s="67">
        <v>73.469365055274451</v>
      </c>
      <c r="H49" s="67">
        <v>72.579101646307279</v>
      </c>
      <c r="I49" s="67">
        <v>71.824641130233402</v>
      </c>
      <c r="J49" s="67">
        <v>71.708957184435405</v>
      </c>
      <c r="K49" s="67">
        <v>69.702092211678888</v>
      </c>
      <c r="L49" s="67">
        <v>68.067427760185467</v>
      </c>
      <c r="M49" s="67">
        <v>65.351369902319504</v>
      </c>
      <c r="N49" s="67">
        <v>65.532440426177232</v>
      </c>
      <c r="O49" s="67">
        <v>66.151098049357813</v>
      </c>
      <c r="P49" s="67"/>
    </row>
    <row r="50" spans="1:16">
      <c r="A50">
        <v>2017</v>
      </c>
      <c r="B50" s="67">
        <v>77.589021257244255</v>
      </c>
      <c r="C50" s="67">
        <v>77.547477784635447</v>
      </c>
      <c r="D50" s="67">
        <v>77.559636849789243</v>
      </c>
      <c r="E50" s="67">
        <v>77.204997449470127</v>
      </c>
      <c r="F50" s="67">
        <v>76.394393105883609</v>
      </c>
      <c r="G50" s="67">
        <v>76.191742019986961</v>
      </c>
      <c r="H50" s="67">
        <v>76.318398948672353</v>
      </c>
      <c r="I50" s="67">
        <v>74.550268224224226</v>
      </c>
      <c r="J50" s="67">
        <v>74.707322815794114</v>
      </c>
      <c r="K50" s="67">
        <v>72.001930819074062</v>
      </c>
      <c r="L50" s="67">
        <v>70.77589174939942</v>
      </c>
      <c r="M50" s="67">
        <v>67.89318005251981</v>
      </c>
      <c r="N50" s="67"/>
      <c r="O50" s="67"/>
      <c r="P50" s="67"/>
    </row>
    <row r="51" spans="1:16">
      <c r="A51">
        <v>2018</v>
      </c>
      <c r="B51" s="67">
        <v>83.143687521670998</v>
      </c>
      <c r="C51" s="67">
        <v>82.82965197613737</v>
      </c>
      <c r="D51" s="67">
        <v>81.618949020848518</v>
      </c>
      <c r="E51" s="67">
        <v>80.068966505111746</v>
      </c>
      <c r="F51" s="67">
        <v>79.498451768049037</v>
      </c>
      <c r="G51" s="67">
        <v>78.786570547466354</v>
      </c>
      <c r="H51" s="67">
        <v>78.599764837100679</v>
      </c>
      <c r="I51" s="67">
        <v>77.287076061558153</v>
      </c>
      <c r="J51" s="67">
        <v>77.261832046643875</v>
      </c>
      <c r="K51" s="67">
        <v>73.929622077958982</v>
      </c>
      <c r="L51" s="67">
        <v>73.424741779673383</v>
      </c>
      <c r="M51" s="67">
        <v>70.511582458565542</v>
      </c>
      <c r="N51" s="67"/>
      <c r="O51" s="67"/>
      <c r="P51" s="67"/>
    </row>
    <row r="52" spans="1:16">
      <c r="A52">
        <v>2019</v>
      </c>
      <c r="B52" s="67">
        <v>86.803766756062558</v>
      </c>
      <c r="C52" s="67">
        <v>86.391683801509373</v>
      </c>
      <c r="D52" s="67">
        <v>85.668025930098906</v>
      </c>
      <c r="E52" s="67">
        <v>83.03471534246637</v>
      </c>
      <c r="F52" s="67">
        <v>81.979380946659433</v>
      </c>
      <c r="G52" s="67">
        <v>81.210494458285808</v>
      </c>
      <c r="H52" s="67">
        <v>81.853745899539575</v>
      </c>
      <c r="I52" s="67">
        <v>79.92901697766311</v>
      </c>
      <c r="J52" s="67">
        <v>79.828508939967207</v>
      </c>
      <c r="K52" s="67">
        <v>75.908695469827194</v>
      </c>
      <c r="L52" s="67"/>
      <c r="M52" s="67"/>
      <c r="N52" s="67"/>
      <c r="O52" s="67"/>
      <c r="P52" s="67"/>
    </row>
    <row r="53" spans="1:16">
      <c r="A53">
        <v>2020</v>
      </c>
      <c r="B53" s="67">
        <v>88.67</v>
      </c>
      <c r="C53" s="67">
        <v>88.834999999999994</v>
      </c>
      <c r="D53" s="67">
        <v>88.9</v>
      </c>
      <c r="E53" s="67">
        <v>85.415000000000006</v>
      </c>
      <c r="F53" s="67">
        <v>84.78</v>
      </c>
      <c r="G53" s="67">
        <v>84.155000000000001</v>
      </c>
      <c r="H53" s="67">
        <v>84.68</v>
      </c>
      <c r="I53" s="67">
        <v>82.56</v>
      </c>
      <c r="J53" s="67">
        <v>82.33</v>
      </c>
      <c r="K53" s="67">
        <v>77.894999999999996</v>
      </c>
      <c r="L53" s="67"/>
      <c r="M53" s="67"/>
      <c r="N53" s="67"/>
      <c r="O53" s="67"/>
      <c r="P53" s="67"/>
    </row>
    <row r="56" spans="1:16">
      <c r="A56" t="s">
        <v>226</v>
      </c>
    </row>
    <row r="57" spans="1:16">
      <c r="B57" s="65" t="s">
        <v>211</v>
      </c>
      <c r="C57" s="65" t="s">
        <v>212</v>
      </c>
      <c r="D57" s="65" t="s">
        <v>213</v>
      </c>
      <c r="E57" s="65" t="s">
        <v>214</v>
      </c>
      <c r="F57" s="65" t="s">
        <v>215</v>
      </c>
      <c r="G57" s="65" t="s">
        <v>216</v>
      </c>
      <c r="H57" s="65" t="s">
        <v>217</v>
      </c>
      <c r="I57" s="65" t="s">
        <v>218</v>
      </c>
      <c r="J57" s="65" t="s">
        <v>219</v>
      </c>
      <c r="K57" s="65" t="s">
        <v>220</v>
      </c>
      <c r="L57" s="65" t="s">
        <v>221</v>
      </c>
      <c r="M57" s="66" t="s">
        <v>222</v>
      </c>
    </row>
    <row r="58" spans="1:16">
      <c r="A58">
        <v>2016</v>
      </c>
      <c r="B58" s="67">
        <v>-1.88</v>
      </c>
      <c r="C58" s="67">
        <v>-1.8089999999999999</v>
      </c>
      <c r="D58" s="67">
        <v>-1.466</v>
      </c>
      <c r="E58" s="67"/>
      <c r="F58" s="67">
        <v>-1.905</v>
      </c>
      <c r="G58" s="67">
        <v>-1.355</v>
      </c>
      <c r="H58" s="67">
        <v>-2.4</v>
      </c>
      <c r="I58" s="67">
        <v>-2.48</v>
      </c>
      <c r="J58" s="67">
        <v>-2.7650000000000001</v>
      </c>
      <c r="K58" s="67">
        <v>-3.58</v>
      </c>
      <c r="L58" s="67">
        <v>-3.875</v>
      </c>
      <c r="M58" s="67">
        <v>-4.05</v>
      </c>
    </row>
    <row r="59" spans="1:16">
      <c r="A59">
        <v>2017</v>
      </c>
      <c r="B59" s="67">
        <v>-0.90700000000000003</v>
      </c>
      <c r="C59" s="67">
        <v>-0.83</v>
      </c>
      <c r="D59" s="67">
        <v>-0.73</v>
      </c>
      <c r="E59" s="67">
        <v>-1.0149999999999999</v>
      </c>
      <c r="F59" s="67">
        <v>-0.995</v>
      </c>
      <c r="G59" s="67">
        <v>-1.21</v>
      </c>
      <c r="H59" s="67">
        <v>-1.2350000000000001</v>
      </c>
      <c r="I59" s="67">
        <v>-1.08</v>
      </c>
      <c r="J59" s="67">
        <v>-1.26</v>
      </c>
      <c r="K59" s="67">
        <v>-2.0550000000000002</v>
      </c>
      <c r="L59" s="67">
        <v>-1.93</v>
      </c>
      <c r="M59" s="67">
        <v>-2.2650000000000001</v>
      </c>
    </row>
    <row r="60" spans="1:16">
      <c r="A60">
        <v>2018</v>
      </c>
      <c r="B60" s="67">
        <v>0.17</v>
      </c>
      <c r="C60" s="67">
        <v>4.4999999999999998E-2</v>
      </c>
      <c r="D60" s="67">
        <v>-0.315</v>
      </c>
      <c r="E60" s="67">
        <v>-0.78</v>
      </c>
      <c r="F60" s="67">
        <v>-0.54</v>
      </c>
      <c r="G60" s="67">
        <v>-0.36499999999999999</v>
      </c>
      <c r="H60" s="67">
        <v>-0.82</v>
      </c>
      <c r="I60" s="67">
        <v>0.91500000000000004</v>
      </c>
      <c r="J60" s="67">
        <v>0.52</v>
      </c>
      <c r="K60" s="67">
        <v>-0.28999999999999998</v>
      </c>
      <c r="L60" s="67">
        <v>0.56499999999999995</v>
      </c>
      <c r="M60" s="67">
        <v>-8.5000000000000006E-2</v>
      </c>
    </row>
    <row r="61" spans="1:16">
      <c r="A61">
        <v>2019</v>
      </c>
      <c r="B61" s="67">
        <v>0.67</v>
      </c>
      <c r="C61" s="67">
        <v>0.61</v>
      </c>
      <c r="D61" s="67">
        <v>-7.4999999999999997E-2</v>
      </c>
      <c r="E61" s="67">
        <v>-0.35</v>
      </c>
      <c r="F61" s="67">
        <v>-0.33</v>
      </c>
      <c r="G61" s="67">
        <v>0.33</v>
      </c>
      <c r="H61" s="67">
        <v>0.54</v>
      </c>
      <c r="I61" s="67">
        <v>3.09</v>
      </c>
      <c r="J61" s="67">
        <v>2.57</v>
      </c>
      <c r="K61" s="67">
        <v>1.645</v>
      </c>
      <c r="L61" s="67"/>
      <c r="M61" s="67"/>
    </row>
    <row r="62" spans="1:16">
      <c r="A62">
        <v>2020</v>
      </c>
      <c r="B62" s="67">
        <v>-2.02</v>
      </c>
      <c r="C62" s="67">
        <v>1.2350000000000001</v>
      </c>
      <c r="D62" s="67">
        <v>1.0649999999999999</v>
      </c>
      <c r="E62" s="67">
        <v>0.89500000000000002</v>
      </c>
      <c r="F62" s="67">
        <v>0.82</v>
      </c>
      <c r="G62" s="67">
        <v>1.8</v>
      </c>
      <c r="H62" s="67">
        <v>2.1349999999999998</v>
      </c>
      <c r="I62" s="67">
        <v>5.5549999999999997</v>
      </c>
      <c r="J62" s="67">
        <v>4.7300000000000004</v>
      </c>
      <c r="K62" s="67">
        <v>4.0750000000000002</v>
      </c>
      <c r="L62" s="67"/>
      <c r="M62" s="67"/>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CEFC-4A66-4177-9024-A649C837B6FA}">
  <dimension ref="A1:R35"/>
  <sheetViews>
    <sheetView zoomScale="160" zoomScaleNormal="160" workbookViewId="0"/>
  </sheetViews>
  <sheetFormatPr defaultRowHeight="15"/>
  <cols>
    <col min="1" max="2" width="9.140625" style="58"/>
    <col min="3" max="3" width="9.28515625" style="58" customWidth="1"/>
    <col min="4" max="16384" width="9.140625" style="58"/>
  </cols>
  <sheetData>
    <row r="1" spans="1:5">
      <c r="A1" s="57" t="s">
        <v>228</v>
      </c>
    </row>
    <row r="2" spans="1:5">
      <c r="A2" s="61" t="s">
        <v>229</v>
      </c>
    </row>
    <row r="3" spans="1:5">
      <c r="A3" s="68" t="s">
        <v>230</v>
      </c>
      <c r="E3" s="60" t="s">
        <v>231</v>
      </c>
    </row>
    <row r="17" spans="1:18">
      <c r="A17" s="61" t="s">
        <v>232</v>
      </c>
    </row>
    <row r="18" spans="1:18">
      <c r="A18" s="61" t="s">
        <v>233</v>
      </c>
    </row>
    <row r="19" spans="1:18">
      <c r="A19" s="61"/>
    </row>
    <row r="23" spans="1:18">
      <c r="A23" s="69" t="s">
        <v>234</v>
      </c>
      <c r="B23" s="70"/>
      <c r="C23" s="70"/>
      <c r="D23" s="70"/>
      <c r="E23" s="70"/>
      <c r="F23" s="70"/>
      <c r="G23" s="70"/>
      <c r="H23" s="70"/>
      <c r="I23" s="70"/>
      <c r="J23" s="70"/>
      <c r="K23" s="69" t="s">
        <v>235</v>
      </c>
      <c r="L23" s="70"/>
      <c r="M23" s="70"/>
      <c r="N23" s="70"/>
    </row>
    <row r="25" spans="1:18" s="71" customFormat="1" ht="27.75" thickBot="1">
      <c r="B25" s="72" t="s">
        <v>236</v>
      </c>
      <c r="C25" s="72" t="s">
        <v>237</v>
      </c>
      <c r="D25" s="72" t="s">
        <v>238</v>
      </c>
      <c r="E25" s="72" t="s">
        <v>239</v>
      </c>
      <c r="F25" s="72" t="s">
        <v>240</v>
      </c>
      <c r="G25" s="73" t="s">
        <v>241</v>
      </c>
      <c r="H25" s="73" t="s">
        <v>242</v>
      </c>
      <c r="L25" s="72" t="s">
        <v>236</v>
      </c>
      <c r="M25" s="72" t="s">
        <v>237</v>
      </c>
      <c r="N25" s="72" t="s">
        <v>238</v>
      </c>
      <c r="O25" s="72" t="s">
        <v>239</v>
      </c>
      <c r="P25" s="72" t="s">
        <v>240</v>
      </c>
      <c r="Q25" s="73" t="s">
        <v>241</v>
      </c>
      <c r="R25" s="73" t="s">
        <v>242</v>
      </c>
    </row>
    <row r="26" spans="1:18" s="71" customFormat="1" ht="14.25" thickBot="1">
      <c r="A26" s="72" t="s">
        <v>243</v>
      </c>
      <c r="B26" s="74">
        <v>-23</v>
      </c>
      <c r="C26" s="74">
        <v>0</v>
      </c>
      <c r="D26" s="74">
        <v>0</v>
      </c>
      <c r="E26" s="74">
        <v>-23</v>
      </c>
      <c r="F26" s="74">
        <v>45</v>
      </c>
      <c r="G26" s="74">
        <v>0</v>
      </c>
      <c r="H26" s="74">
        <v>-1</v>
      </c>
      <c r="K26" s="72" t="s">
        <v>243</v>
      </c>
      <c r="L26" s="74">
        <v>285</v>
      </c>
      <c r="M26" s="74">
        <v>-127</v>
      </c>
      <c r="N26" s="74">
        <v>-14</v>
      </c>
      <c r="O26" s="74">
        <v>133</v>
      </c>
      <c r="P26" s="74">
        <v>74</v>
      </c>
      <c r="Q26" s="74">
        <v>46</v>
      </c>
      <c r="R26" s="74">
        <v>397</v>
      </c>
    </row>
    <row r="27" spans="1:18" s="71" customFormat="1" ht="14.25" thickBot="1">
      <c r="A27" s="72" t="s">
        <v>244</v>
      </c>
      <c r="B27" s="74">
        <v>-126</v>
      </c>
      <c r="C27" s="74">
        <v>194</v>
      </c>
      <c r="D27" s="74">
        <v>-11</v>
      </c>
      <c r="E27" s="74">
        <v>-179</v>
      </c>
      <c r="F27" s="74">
        <v>71</v>
      </c>
      <c r="G27" s="74">
        <v>6.8420000000000982</v>
      </c>
      <c r="H27" s="74">
        <v>-44.157999999999902</v>
      </c>
      <c r="K27" s="72" t="s">
        <v>244</v>
      </c>
      <c r="L27" s="74">
        <v>136</v>
      </c>
      <c r="M27" s="74">
        <v>-43</v>
      </c>
      <c r="N27" s="74">
        <v>-3</v>
      </c>
      <c r="O27" s="74">
        <v>138</v>
      </c>
      <c r="P27" s="74">
        <v>64</v>
      </c>
      <c r="Q27" s="74">
        <v>166</v>
      </c>
      <c r="R27" s="74">
        <v>458</v>
      </c>
    </row>
    <row r="28" spans="1:18" s="71" customFormat="1" ht="14.25" thickBot="1">
      <c r="A28" s="72" t="s">
        <v>245</v>
      </c>
      <c r="B28" s="74">
        <v>-21</v>
      </c>
      <c r="C28" s="74">
        <v>267</v>
      </c>
      <c r="D28" s="74">
        <v>30</v>
      </c>
      <c r="E28" s="74">
        <v>-171</v>
      </c>
      <c r="F28" s="74">
        <v>52</v>
      </c>
      <c r="G28" s="74">
        <v>58.882000000000062</v>
      </c>
      <c r="H28" s="74">
        <v>215.88200000000006</v>
      </c>
      <c r="K28" s="72" t="s">
        <v>245</v>
      </c>
      <c r="L28" s="74">
        <v>310</v>
      </c>
      <c r="M28" s="74">
        <v>-8</v>
      </c>
      <c r="N28" s="74">
        <v>142</v>
      </c>
      <c r="O28" s="74">
        <v>305</v>
      </c>
      <c r="P28" s="74">
        <v>94</v>
      </c>
      <c r="Q28" s="74">
        <v>220</v>
      </c>
      <c r="R28" s="74">
        <v>1063</v>
      </c>
    </row>
    <row r="29" spans="1:18" s="71" customFormat="1" ht="14.25" thickBot="1">
      <c r="A29" s="72" t="s">
        <v>246</v>
      </c>
      <c r="B29" s="74">
        <v>-191</v>
      </c>
      <c r="C29" s="74">
        <v>157</v>
      </c>
      <c r="D29" s="74">
        <v>141</v>
      </c>
      <c r="E29" s="74">
        <v>-173</v>
      </c>
      <c r="F29" s="74">
        <v>39</v>
      </c>
      <c r="G29" s="74">
        <v>71.269000000000233</v>
      </c>
      <c r="H29" s="74">
        <v>44.269000000000233</v>
      </c>
      <c r="K29" s="72" t="s">
        <v>246</v>
      </c>
      <c r="L29" s="74">
        <v>148</v>
      </c>
      <c r="M29" s="74">
        <v>-150</v>
      </c>
      <c r="N29" s="74">
        <v>306</v>
      </c>
      <c r="O29" s="74">
        <v>429</v>
      </c>
      <c r="P29" s="74">
        <v>99</v>
      </c>
      <c r="Q29" s="74">
        <v>289</v>
      </c>
      <c r="R29" s="74">
        <v>1121</v>
      </c>
    </row>
    <row r="30" spans="1:18" s="71" customFormat="1" ht="14.25" thickBot="1">
      <c r="A30" s="72" t="s">
        <v>247</v>
      </c>
      <c r="B30" s="74">
        <v>-112</v>
      </c>
      <c r="C30" s="74">
        <v>-233</v>
      </c>
      <c r="D30" s="74">
        <v>144</v>
      </c>
      <c r="E30" s="74">
        <v>-55</v>
      </c>
      <c r="F30" s="74">
        <v>5</v>
      </c>
      <c r="G30" s="74">
        <v>133.34500000000025</v>
      </c>
      <c r="H30" s="74">
        <v>-117.65499999999975</v>
      </c>
      <c r="K30" s="72" t="s">
        <v>247</v>
      </c>
      <c r="L30" s="74">
        <v>392</v>
      </c>
      <c r="M30" s="74">
        <v>-274</v>
      </c>
      <c r="N30" s="74">
        <v>373</v>
      </c>
      <c r="O30" s="74">
        <v>635</v>
      </c>
      <c r="P30" s="74">
        <v>41</v>
      </c>
      <c r="Q30" s="74">
        <v>399</v>
      </c>
      <c r="R30" s="74">
        <v>1566</v>
      </c>
    </row>
    <row r="31" spans="1:18" s="71" customFormat="1" ht="14.25" thickBot="1">
      <c r="A31" s="72" t="s">
        <v>248</v>
      </c>
      <c r="B31" s="74">
        <v>-148</v>
      </c>
      <c r="C31" s="74">
        <v>-59</v>
      </c>
      <c r="D31" s="74">
        <v>130</v>
      </c>
      <c r="E31" s="74">
        <v>-47</v>
      </c>
      <c r="F31" s="74">
        <v>-3</v>
      </c>
      <c r="G31" s="74">
        <v>155.49399999999969</v>
      </c>
      <c r="H31" s="74">
        <v>28.493999999999687</v>
      </c>
      <c r="K31" s="72" t="s">
        <v>248</v>
      </c>
      <c r="L31" s="74">
        <v>345</v>
      </c>
      <c r="M31" s="74">
        <v>141</v>
      </c>
      <c r="N31" s="74">
        <v>450</v>
      </c>
      <c r="O31" s="74">
        <v>749</v>
      </c>
      <c r="P31" s="74">
        <v>48</v>
      </c>
      <c r="Q31" s="74">
        <v>466</v>
      </c>
      <c r="R31" s="74">
        <v>2199</v>
      </c>
    </row>
    <row r="32" spans="1:18" s="71" customFormat="1" ht="14.25" thickBot="1">
      <c r="A32" s="72" t="s">
        <v>249</v>
      </c>
      <c r="B32" s="74">
        <v>-22</v>
      </c>
      <c r="C32" s="74">
        <v>210</v>
      </c>
      <c r="D32" s="74">
        <v>128</v>
      </c>
      <c r="E32" s="74">
        <v>-189</v>
      </c>
      <c r="F32" s="74">
        <v>-17</v>
      </c>
      <c r="G32" s="74">
        <v>315.96700000000055</v>
      </c>
      <c r="H32" s="74">
        <v>425.96700000000055</v>
      </c>
      <c r="K32" s="72" t="s">
        <v>249</v>
      </c>
      <c r="L32" s="74">
        <v>562</v>
      </c>
      <c r="M32" s="74">
        <v>428</v>
      </c>
      <c r="N32" s="74">
        <v>429</v>
      </c>
      <c r="O32" s="74">
        <v>772</v>
      </c>
      <c r="P32" s="74">
        <v>63</v>
      </c>
      <c r="Q32" s="74">
        <v>680</v>
      </c>
      <c r="R32" s="74">
        <v>2934</v>
      </c>
    </row>
    <row r="33" spans="1:18" s="71" customFormat="1" ht="14.25" thickBot="1">
      <c r="A33" s="72" t="s">
        <v>250</v>
      </c>
      <c r="B33" s="74">
        <v>-144</v>
      </c>
      <c r="C33" s="74">
        <v>314</v>
      </c>
      <c r="D33" s="74">
        <v>113</v>
      </c>
      <c r="E33" s="74">
        <v>-48</v>
      </c>
      <c r="F33" s="74">
        <v>-5</v>
      </c>
      <c r="G33" s="74">
        <v>248.23599999999988</v>
      </c>
      <c r="H33" s="74">
        <v>478.23599999999988</v>
      </c>
      <c r="K33" s="72" t="s">
        <v>250</v>
      </c>
      <c r="L33" s="74">
        <v>519</v>
      </c>
      <c r="M33" s="74">
        <v>562</v>
      </c>
      <c r="N33" s="74">
        <v>441</v>
      </c>
      <c r="O33" s="74">
        <v>1029</v>
      </c>
      <c r="P33" s="74">
        <v>75</v>
      </c>
      <c r="Q33" s="74">
        <v>661</v>
      </c>
      <c r="R33" s="74">
        <v>3287</v>
      </c>
    </row>
    <row r="34" spans="1:18" s="71" customFormat="1" ht="14.25" thickBot="1">
      <c r="A34" s="72" t="s">
        <v>251</v>
      </c>
      <c r="B34" s="74">
        <v>-46</v>
      </c>
      <c r="C34" s="74">
        <v>558</v>
      </c>
      <c r="D34" s="74">
        <v>89</v>
      </c>
      <c r="E34" s="74">
        <v>41</v>
      </c>
      <c r="F34" s="74">
        <v>33</v>
      </c>
      <c r="G34" s="74">
        <v>302.56400000000031</v>
      </c>
      <c r="H34" s="74">
        <v>977.56400000000031</v>
      </c>
      <c r="K34" s="72" t="s">
        <v>251</v>
      </c>
      <c r="L34" s="74">
        <v>742.3700000000008</v>
      </c>
      <c r="M34" s="74">
        <v>680.21399999999994</v>
      </c>
      <c r="N34" s="74">
        <v>485.53999999999996</v>
      </c>
      <c r="O34" s="74">
        <v>1217.4639999999999</v>
      </c>
      <c r="P34" s="74">
        <v>127.60699999999952</v>
      </c>
      <c r="Q34" s="74">
        <v>762</v>
      </c>
      <c r="R34" s="74">
        <v>4015.1950000000002</v>
      </c>
    </row>
    <row r="35" spans="1:18" s="71" customFormat="1" ht="14.25" thickBot="1">
      <c r="A35" s="72" t="s">
        <v>252</v>
      </c>
      <c r="B35" s="74">
        <v>-99</v>
      </c>
      <c r="C35" s="74">
        <v>660</v>
      </c>
      <c r="D35" s="74">
        <v>81</v>
      </c>
      <c r="E35" s="74">
        <v>24</v>
      </c>
      <c r="F35" s="74">
        <v>40</v>
      </c>
      <c r="G35" s="74">
        <v>266.83899999999994</v>
      </c>
      <c r="H35" s="74">
        <v>972.83899999999994</v>
      </c>
      <c r="K35" s="72" t="s">
        <v>252</v>
      </c>
      <c r="L35" s="74">
        <v>742</v>
      </c>
      <c r="M35" s="74">
        <v>147</v>
      </c>
      <c r="N35" s="74">
        <v>476</v>
      </c>
      <c r="O35" s="74">
        <v>1321</v>
      </c>
      <c r="P35" s="74">
        <v>122</v>
      </c>
      <c r="Q35" s="74">
        <v>783</v>
      </c>
      <c r="R35" s="74">
        <v>3591</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1E2B-DE6B-480D-9249-76EDBB2E8C7B}">
  <dimension ref="A1:AQ116"/>
  <sheetViews>
    <sheetView zoomScale="145" zoomScaleNormal="145" workbookViewId="0"/>
  </sheetViews>
  <sheetFormatPr defaultRowHeight="15"/>
  <cols>
    <col min="1" max="35" width="9.140625" style="58"/>
    <col min="36" max="36" width="17.28515625" style="58" customWidth="1"/>
    <col min="37" max="16384" width="9.140625" style="58"/>
  </cols>
  <sheetData>
    <row r="1" spans="1:3">
      <c r="A1" s="57" t="s">
        <v>275</v>
      </c>
    </row>
    <row r="2" spans="1:3">
      <c r="A2" s="61" t="s">
        <v>276</v>
      </c>
    </row>
    <row r="3" spans="1:3" ht="18.75">
      <c r="A3" s="90"/>
      <c r="B3" s="91"/>
      <c r="C3" s="64"/>
    </row>
    <row r="4" spans="1:3">
      <c r="A4" s="90"/>
      <c r="B4" s="92"/>
      <c r="C4" s="64"/>
    </row>
    <row r="5" spans="1:3">
      <c r="A5" s="90"/>
      <c r="B5" s="90"/>
      <c r="C5" s="64"/>
    </row>
    <row r="6" spans="1:3">
      <c r="A6" s="90"/>
      <c r="B6" s="90"/>
      <c r="C6" s="64"/>
    </row>
    <row r="7" spans="1:3">
      <c r="A7" s="90"/>
      <c r="B7" s="90"/>
      <c r="C7" s="64"/>
    </row>
    <row r="8" spans="1:3">
      <c r="A8" s="90"/>
      <c r="B8" s="90"/>
      <c r="C8" s="64"/>
    </row>
    <row r="9" spans="1:3">
      <c r="A9" s="90"/>
      <c r="B9" s="90"/>
      <c r="C9" s="64"/>
    </row>
    <row r="10" spans="1:3">
      <c r="A10" s="90"/>
      <c r="B10" s="90"/>
      <c r="C10" s="64"/>
    </row>
    <row r="11" spans="1:3">
      <c r="A11" s="90"/>
      <c r="B11" s="90"/>
      <c r="C11" s="64"/>
    </row>
    <row r="12" spans="1:3">
      <c r="A12" s="90"/>
      <c r="B12" s="90"/>
      <c r="C12" s="64"/>
    </row>
    <row r="13" spans="1:3">
      <c r="A13" s="90"/>
      <c r="B13" s="90"/>
      <c r="C13" s="64"/>
    </row>
    <row r="14" spans="1:3">
      <c r="A14" s="90"/>
      <c r="B14" s="90"/>
      <c r="C14" s="64"/>
    </row>
    <row r="15" spans="1:3">
      <c r="A15" s="90"/>
      <c r="B15" s="90"/>
      <c r="C15" s="64"/>
    </row>
    <row r="16" spans="1:3">
      <c r="A16" s="61" t="s">
        <v>232</v>
      </c>
      <c r="B16" s="90"/>
      <c r="C16" s="64"/>
    </row>
    <row r="17" spans="1:16">
      <c r="A17" s="90"/>
      <c r="B17" s="90"/>
      <c r="C17" s="64"/>
    </row>
    <row r="18" spans="1:16">
      <c r="A18" s="90"/>
      <c r="B18" s="90"/>
      <c r="C18" s="64"/>
    </row>
    <row r="19" spans="1:16">
      <c r="A19" s="90"/>
      <c r="B19" s="90"/>
      <c r="C19" s="64"/>
    </row>
    <row r="20" spans="1:16">
      <c r="A20" s="90"/>
      <c r="B20" s="90"/>
      <c r="C20" s="64"/>
    </row>
    <row r="21" spans="1:16">
      <c r="A21" s="90"/>
      <c r="B21" s="90"/>
      <c r="C21" s="64"/>
    </row>
    <row r="22" spans="1:16" ht="30">
      <c r="A22" s="58" t="s">
        <v>277</v>
      </c>
      <c r="B22" s="63" t="s">
        <v>211</v>
      </c>
      <c r="C22" s="58" t="s">
        <v>212</v>
      </c>
    </row>
    <row r="23" spans="1:16">
      <c r="A23" s="90">
        <v>1988</v>
      </c>
      <c r="B23" s="64">
        <v>4.5570842353591097</v>
      </c>
      <c r="C23" s="64"/>
    </row>
    <row r="24" spans="1:16">
      <c r="A24" s="90">
        <v>1989</v>
      </c>
      <c r="B24" s="64">
        <v>4.0713831981383635</v>
      </c>
      <c r="C24" s="64"/>
    </row>
    <row r="25" spans="1:16">
      <c r="A25" s="90">
        <v>1990</v>
      </c>
      <c r="B25" s="64">
        <v>5.9984954558241697</v>
      </c>
      <c r="C25" s="64"/>
    </row>
    <row r="26" spans="1:16">
      <c r="A26" s="90">
        <v>1991</v>
      </c>
      <c r="B26" s="64">
        <v>7.0947911250934954</v>
      </c>
      <c r="C26" s="64"/>
      <c r="O26" s="93"/>
      <c r="P26" s="93"/>
    </row>
    <row r="27" spans="1:16">
      <c r="A27" s="90">
        <v>1992</v>
      </c>
      <c r="B27" s="64">
        <v>8.2952535530448035</v>
      </c>
      <c r="C27" s="64"/>
      <c r="O27" s="93"/>
      <c r="P27" s="93"/>
    </row>
    <row r="28" spans="1:16">
      <c r="A28" s="90">
        <v>1993</v>
      </c>
      <c r="B28" s="64">
        <v>9.8068485605489268</v>
      </c>
      <c r="C28" s="64"/>
      <c r="O28" s="94"/>
      <c r="P28" s="93"/>
    </row>
    <row r="29" spans="1:16">
      <c r="A29" s="90">
        <v>1994</v>
      </c>
      <c r="B29" s="64">
        <v>10.521490881083819</v>
      </c>
      <c r="C29" s="64"/>
      <c r="O29" s="94"/>
      <c r="P29" s="93"/>
    </row>
    <row r="30" spans="1:16">
      <c r="A30" s="90">
        <v>1995</v>
      </c>
      <c r="B30" s="64">
        <v>10.108518546054373</v>
      </c>
      <c r="C30" s="64"/>
      <c r="O30" s="94"/>
      <c r="P30" s="93"/>
    </row>
    <row r="31" spans="1:16">
      <c r="A31" s="90">
        <v>1996</v>
      </c>
      <c r="B31" s="64">
        <v>11.388394941093933</v>
      </c>
      <c r="C31" s="64"/>
      <c r="O31" s="94"/>
      <c r="P31" s="93"/>
    </row>
    <row r="32" spans="1:16">
      <c r="A32" s="90">
        <v>1997</v>
      </c>
      <c r="B32" s="64">
        <v>11.900945580354245</v>
      </c>
      <c r="C32" s="64"/>
      <c r="O32" s="94"/>
      <c r="P32" s="93"/>
    </row>
    <row r="33" spans="1:3">
      <c r="A33" s="90">
        <v>1998</v>
      </c>
      <c r="B33" s="64">
        <v>12.802194384275447</v>
      </c>
      <c r="C33" s="64"/>
    </row>
    <row r="34" spans="1:3">
      <c r="A34" s="90">
        <v>1999</v>
      </c>
      <c r="B34" s="64">
        <v>14.600363431347995</v>
      </c>
      <c r="C34" s="64"/>
    </row>
    <row r="35" spans="1:3">
      <c r="A35" s="90">
        <v>2000</v>
      </c>
      <c r="B35" s="64">
        <v>14.35898968370943</v>
      </c>
      <c r="C35" s="64"/>
    </row>
    <row r="36" spans="1:3">
      <c r="A36" s="90">
        <v>2001</v>
      </c>
      <c r="B36" s="64">
        <v>14.882706631863421</v>
      </c>
      <c r="C36" s="64"/>
    </row>
    <row r="37" spans="1:3">
      <c r="A37" s="90">
        <v>2002</v>
      </c>
      <c r="B37" s="64">
        <v>16.397375322116812</v>
      </c>
      <c r="C37" s="64"/>
    </row>
    <row r="38" spans="1:3">
      <c r="A38" s="90">
        <v>2003</v>
      </c>
      <c r="B38" s="64">
        <v>16.077566250882203</v>
      </c>
      <c r="C38" s="64"/>
    </row>
    <row r="39" spans="1:3">
      <c r="A39" s="90">
        <v>2004</v>
      </c>
      <c r="B39" s="64">
        <v>14.984465507851393</v>
      </c>
      <c r="C39" s="64"/>
    </row>
    <row r="40" spans="1:3">
      <c r="A40" s="90">
        <v>2005</v>
      </c>
      <c r="B40" s="64">
        <v>13.990143112392724</v>
      </c>
      <c r="C40" s="64"/>
    </row>
    <row r="41" spans="1:3">
      <c r="A41" s="90">
        <v>2006</v>
      </c>
      <c r="B41" s="64">
        <v>14.675906238852251</v>
      </c>
      <c r="C41" s="64"/>
    </row>
    <row r="42" spans="1:3">
      <c r="A42" s="90">
        <v>2007</v>
      </c>
      <c r="B42" s="64">
        <v>13.525317765204484</v>
      </c>
      <c r="C42" s="64"/>
    </row>
    <row r="43" spans="1:3">
      <c r="A43" s="90">
        <v>2008</v>
      </c>
      <c r="B43" s="64">
        <v>12.42335054131726</v>
      </c>
      <c r="C43" s="64"/>
    </row>
    <row r="44" spans="1:3">
      <c r="A44" s="90">
        <v>2009</v>
      </c>
      <c r="B44" s="64">
        <v>11.803666675715435</v>
      </c>
      <c r="C44" s="64"/>
    </row>
    <row r="45" spans="1:3">
      <c r="A45" s="90">
        <v>2010</v>
      </c>
      <c r="B45" s="64">
        <v>12.356873055301271</v>
      </c>
      <c r="C45" s="64"/>
    </row>
    <row r="46" spans="1:3">
      <c r="A46" s="90">
        <v>2011</v>
      </c>
      <c r="B46" s="64">
        <v>10.34522382060555</v>
      </c>
      <c r="C46" s="64"/>
    </row>
    <row r="47" spans="1:3">
      <c r="A47" s="90">
        <v>2012</v>
      </c>
      <c r="B47" s="64">
        <v>11.503727050920407</v>
      </c>
      <c r="C47" s="64"/>
    </row>
    <row r="48" spans="1:3">
      <c r="A48" s="90">
        <v>2013</v>
      </c>
      <c r="B48" s="64">
        <v>11.295418733320714</v>
      </c>
      <c r="C48" s="64"/>
    </row>
    <row r="49" spans="1:3">
      <c r="A49" s="90">
        <v>2014</v>
      </c>
      <c r="B49" s="64">
        <v>11.177897516209297</v>
      </c>
      <c r="C49" s="64"/>
    </row>
    <row r="50" spans="1:3">
      <c r="A50" s="90">
        <v>2015</v>
      </c>
      <c r="B50" s="64">
        <v>15.068714634656487</v>
      </c>
      <c r="C50" s="64"/>
    </row>
    <row r="51" spans="1:3">
      <c r="A51" s="90">
        <v>2016</v>
      </c>
      <c r="B51" s="64">
        <v>15.358169244538555</v>
      </c>
      <c r="C51" s="64"/>
    </row>
    <row r="52" spans="1:3">
      <c r="A52" s="90">
        <v>2017</v>
      </c>
      <c r="B52" s="64">
        <v>16.162412535724847</v>
      </c>
      <c r="C52" s="64"/>
    </row>
    <row r="53" spans="1:3">
      <c r="A53" s="90">
        <v>2018</v>
      </c>
      <c r="B53" s="64">
        <v>18.69318693186932</v>
      </c>
      <c r="C53" s="64"/>
    </row>
    <row r="54" spans="1:3">
      <c r="A54" s="90">
        <v>2019</v>
      </c>
      <c r="B54" s="64">
        <v>17.535181236673775</v>
      </c>
      <c r="C54" s="64">
        <v>16.399999999999999</v>
      </c>
    </row>
    <row r="55" spans="1:3">
      <c r="A55" s="90">
        <v>2020</v>
      </c>
      <c r="B55" s="64">
        <v>17.235173824130879</v>
      </c>
      <c r="C55" s="64">
        <v>16.399999999999999</v>
      </c>
    </row>
    <row r="56" spans="1:3">
      <c r="A56" s="90">
        <v>2021</v>
      </c>
      <c r="B56" s="64">
        <v>17.157903010296312</v>
      </c>
      <c r="C56" s="64">
        <v>16.3</v>
      </c>
    </row>
    <row r="57" spans="1:3">
      <c r="A57" s="90">
        <v>2022</v>
      </c>
      <c r="B57" s="64">
        <v>17.099811676082862</v>
      </c>
      <c r="C57" s="64">
        <v>16.2</v>
      </c>
    </row>
    <row r="58" spans="1:3">
      <c r="A58" s="90">
        <v>2023</v>
      </c>
      <c r="B58" s="64">
        <v>16.925957937193893</v>
      </c>
      <c r="C58" s="64">
        <v>16.100000000000001</v>
      </c>
    </row>
    <row r="59" spans="1:3">
      <c r="A59" s="90">
        <v>2024</v>
      </c>
      <c r="B59" s="64">
        <v>16.655229206697776</v>
      </c>
      <c r="C59" s="64"/>
    </row>
    <row r="79" spans="15:16">
      <c r="O79" s="90">
        <v>2012</v>
      </c>
      <c r="P79" s="90">
        <v>2011</v>
      </c>
    </row>
    <row r="80" spans="15:16">
      <c r="O80" s="64">
        <v>11.503727050920407</v>
      </c>
      <c r="P80" s="64">
        <v>10.34522382060555</v>
      </c>
    </row>
    <row r="85" spans="1:43">
      <c r="A85" s="58" t="s">
        <v>278</v>
      </c>
      <c r="B85" s="90">
        <v>2024</v>
      </c>
      <c r="C85" s="90">
        <v>2023</v>
      </c>
      <c r="D85" s="90">
        <v>2022</v>
      </c>
      <c r="E85" s="90">
        <v>2021</v>
      </c>
      <c r="F85" s="90">
        <v>2020</v>
      </c>
      <c r="G85" s="90">
        <v>2019</v>
      </c>
      <c r="H85" s="90">
        <v>2018</v>
      </c>
      <c r="I85" s="90">
        <v>2017</v>
      </c>
      <c r="J85" s="90">
        <v>2016</v>
      </c>
      <c r="K85" s="90">
        <v>2015</v>
      </c>
      <c r="L85" s="90">
        <v>2014</v>
      </c>
      <c r="M85" s="90">
        <v>2013</v>
      </c>
      <c r="N85" s="90"/>
      <c r="Q85" s="90">
        <v>2010</v>
      </c>
      <c r="R85" s="90">
        <v>2009</v>
      </c>
      <c r="S85" s="90">
        <v>2008</v>
      </c>
      <c r="T85" s="90">
        <v>2007</v>
      </c>
      <c r="U85" s="90">
        <v>2006</v>
      </c>
      <c r="V85" s="90">
        <v>2005</v>
      </c>
      <c r="W85" s="90">
        <v>2004</v>
      </c>
      <c r="X85" s="90">
        <v>2003</v>
      </c>
      <c r="Y85" s="90">
        <v>2002</v>
      </c>
      <c r="Z85" s="90">
        <v>2001</v>
      </c>
      <c r="AA85" s="90">
        <v>2000</v>
      </c>
      <c r="AB85" s="90">
        <v>1999</v>
      </c>
      <c r="AC85" s="90">
        <v>1998</v>
      </c>
      <c r="AD85" s="90">
        <v>1997</v>
      </c>
      <c r="AE85" s="90">
        <v>1996</v>
      </c>
      <c r="AF85" s="90">
        <v>1995</v>
      </c>
      <c r="AG85" s="90">
        <v>1994</v>
      </c>
      <c r="AH85" s="90">
        <v>1993</v>
      </c>
      <c r="AI85" s="90">
        <v>1992</v>
      </c>
      <c r="AJ85" s="90">
        <v>1991</v>
      </c>
      <c r="AK85" s="90">
        <v>1990</v>
      </c>
      <c r="AL85" s="90">
        <v>1989</v>
      </c>
      <c r="AM85" s="90">
        <v>1988</v>
      </c>
      <c r="AN85" s="90">
        <v>1987</v>
      </c>
      <c r="AO85" s="90">
        <v>1986</v>
      </c>
      <c r="AP85" s="90">
        <v>1985</v>
      </c>
      <c r="AQ85" s="90">
        <v>1984</v>
      </c>
    </row>
    <row r="86" spans="1:43">
      <c r="A86" s="58" t="s">
        <v>279</v>
      </c>
      <c r="B86" s="64">
        <v>16.060994727091348</v>
      </c>
      <c r="C86" s="64">
        <v>16.060994727091348</v>
      </c>
      <c r="D86" s="64">
        <v>16.227544910179642</v>
      </c>
      <c r="E86" s="64">
        <v>16.333568461478173</v>
      </c>
      <c r="F86" s="64">
        <v>16.390484003281376</v>
      </c>
      <c r="G86" s="64">
        <v>16.360341703339373</v>
      </c>
      <c r="H86" s="64">
        <f>100*(H87/H88)</f>
        <v>18.693186931869317</v>
      </c>
      <c r="I86" s="64">
        <v>16.162412535724847</v>
      </c>
      <c r="J86" s="64">
        <v>15.358169244538555</v>
      </c>
      <c r="K86" s="64">
        <v>15.068714634656487</v>
      </c>
      <c r="L86" s="64">
        <v>11.177897516209297</v>
      </c>
      <c r="M86" s="64">
        <v>11.295418733320714</v>
      </c>
      <c r="N86" s="64"/>
      <c r="Q86" s="64">
        <v>12.356873055301271</v>
      </c>
      <c r="R86" s="64">
        <v>11.803666675715435</v>
      </c>
      <c r="S86" s="64">
        <v>12.42335054131726</v>
      </c>
      <c r="T86" s="64">
        <v>13.525317765204484</v>
      </c>
      <c r="U86" s="64">
        <v>14.675906238852251</v>
      </c>
      <c r="V86" s="64">
        <v>13.990143112392724</v>
      </c>
      <c r="W86" s="64">
        <v>14.984465507851393</v>
      </c>
      <c r="X86" s="64">
        <v>16.077566250882203</v>
      </c>
      <c r="Y86" s="64">
        <v>16.397375322116812</v>
      </c>
      <c r="Z86" s="64">
        <v>14.882706631863421</v>
      </c>
      <c r="AA86" s="64">
        <v>14.35898968370943</v>
      </c>
      <c r="AB86" s="64">
        <v>14.600363431347995</v>
      </c>
      <c r="AC86" s="64">
        <v>12.802194384275447</v>
      </c>
      <c r="AD86" s="64">
        <v>11.900945580354245</v>
      </c>
      <c r="AE86" s="64">
        <v>11.388394941093933</v>
      </c>
      <c r="AF86" s="64">
        <v>10.108518546054373</v>
      </c>
      <c r="AG86" s="64">
        <v>10.521490881083819</v>
      </c>
      <c r="AH86" s="64">
        <v>9.8068485605489268</v>
      </c>
      <c r="AI86" s="64">
        <v>8.2952535530448035</v>
      </c>
      <c r="AJ86" s="64">
        <v>7.0947911250934954</v>
      </c>
      <c r="AK86" s="64">
        <v>5.9984954558241697</v>
      </c>
      <c r="AL86" s="64">
        <v>4.0713831981383635</v>
      </c>
      <c r="AM86" s="64">
        <v>4.5570842353591097</v>
      </c>
      <c r="AN86" s="64">
        <v>3.9660833467044432</v>
      </c>
      <c r="AO86" s="64">
        <v>4.2320737269792152</v>
      </c>
      <c r="AP86" s="64">
        <v>3.8917691617324159</v>
      </c>
      <c r="AQ86" s="64">
        <v>3.9531439202989307</v>
      </c>
    </row>
    <row r="87" spans="1:43">
      <c r="A87" s="58" t="s">
        <v>154</v>
      </c>
      <c r="B87" s="95">
        <v>12135</v>
      </c>
      <c r="C87" s="95">
        <v>11750</v>
      </c>
      <c r="D87" s="95">
        <v>11350</v>
      </c>
      <c r="E87" s="95">
        <v>10915</v>
      </c>
      <c r="F87" s="95">
        <v>10535</v>
      </c>
      <c r="G87" s="93">
        <v>10280</v>
      </c>
      <c r="H87" s="93">
        <v>10385</v>
      </c>
    </row>
    <row r="88" spans="1:43">
      <c r="A88" s="58" t="s">
        <v>280</v>
      </c>
      <c r="B88" s="93">
        <v>72860</v>
      </c>
      <c r="C88" s="93">
        <v>69420</v>
      </c>
      <c r="D88" s="93">
        <v>66375</v>
      </c>
      <c r="E88" s="93">
        <v>63615</v>
      </c>
      <c r="F88" s="93">
        <v>61125</v>
      </c>
      <c r="G88" s="93">
        <v>58625</v>
      </c>
      <c r="H88" s="93">
        <v>55555</v>
      </c>
    </row>
    <row r="91" spans="1:43" ht="18.75">
      <c r="B91" s="91" t="s">
        <v>281</v>
      </c>
    </row>
    <row r="92" spans="1:43">
      <c r="B92" s="92" t="s">
        <v>282</v>
      </c>
    </row>
    <row r="115" spans="2:2">
      <c r="B115" s="58" t="s">
        <v>283</v>
      </c>
    </row>
    <row r="116" spans="2:2">
      <c r="B116" s="58" t="s">
        <v>284</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6D45-FBBD-4FAE-BA7E-2F87BEB39449}">
  <dimension ref="A1:F27"/>
  <sheetViews>
    <sheetView showGridLines="0" workbookViewId="0"/>
  </sheetViews>
  <sheetFormatPr defaultRowHeight="15"/>
  <cols>
    <col min="1" max="1" width="26.28515625" customWidth="1"/>
  </cols>
  <sheetData>
    <row r="1" spans="1:1">
      <c r="A1" s="1" t="s">
        <v>287</v>
      </c>
    </row>
    <row r="2" spans="1:1">
      <c r="A2" s="29" t="s">
        <v>288</v>
      </c>
    </row>
    <row r="16" spans="1:1">
      <c r="A16" s="29" t="s">
        <v>232</v>
      </c>
    </row>
    <row r="17" spans="1:6">
      <c r="A17" s="29" t="s">
        <v>289</v>
      </c>
    </row>
    <row r="18" spans="1:6">
      <c r="A18" s="29" t="s">
        <v>290</v>
      </c>
    </row>
    <row r="19" spans="1:6">
      <c r="A19" s="29" t="s">
        <v>291</v>
      </c>
    </row>
    <row r="22" spans="1:6">
      <c r="B22">
        <v>2019</v>
      </c>
      <c r="C22">
        <v>2020</v>
      </c>
    </row>
    <row r="23" spans="1:6">
      <c r="A23" t="s">
        <v>292</v>
      </c>
      <c r="B23" s="67">
        <v>0.32960275488869756</v>
      </c>
      <c r="C23" s="67">
        <v>-0.98919980363279336</v>
      </c>
      <c r="D23" s="67"/>
      <c r="E23" s="67"/>
      <c r="F23" s="67"/>
    </row>
    <row r="24" spans="1:6">
      <c r="A24" t="s">
        <v>293</v>
      </c>
      <c r="B24" s="67">
        <v>0.32960275488869756</v>
      </c>
      <c r="C24" s="67">
        <v>0.56315660284732472</v>
      </c>
      <c r="D24" s="67"/>
      <c r="E24" s="67"/>
      <c r="F24" s="67"/>
    </row>
    <row r="25" spans="1:6">
      <c r="A25" s="66" t="s">
        <v>212</v>
      </c>
      <c r="B25" s="67">
        <v>0.30246384069576598</v>
      </c>
      <c r="C25" s="67">
        <v>0.60628375061364759</v>
      </c>
      <c r="D25" s="67"/>
      <c r="E25" s="67"/>
      <c r="F25" s="67"/>
    </row>
    <row r="26" spans="1:6">
      <c r="D26" s="67"/>
      <c r="E26" s="67"/>
      <c r="F26" s="67"/>
    </row>
    <row r="27" spans="1:6">
      <c r="F27" s="67"/>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CF75D-13B1-4450-AB96-55208B83B30C}">
  <dimension ref="A1:S43"/>
  <sheetViews>
    <sheetView zoomScale="160" zoomScaleNormal="160" workbookViewId="0"/>
  </sheetViews>
  <sheetFormatPr defaultRowHeight="15"/>
  <cols>
    <col min="1" max="1" width="10.42578125" style="58" customWidth="1"/>
    <col min="2" max="9" width="9.140625" style="58"/>
    <col min="10" max="10" width="12.5703125" style="58" customWidth="1"/>
    <col min="11" max="18" width="9.140625" style="58"/>
    <col min="19" max="19" width="13.7109375" style="58" customWidth="1"/>
    <col min="20" max="16384" width="9.140625" style="58"/>
  </cols>
  <sheetData>
    <row r="1" spans="1:19">
      <c r="A1" s="57" t="s">
        <v>302</v>
      </c>
      <c r="J1" s="90"/>
      <c r="S1" s="90"/>
    </row>
    <row r="2" spans="1:19">
      <c r="A2" s="61" t="s">
        <v>301</v>
      </c>
      <c r="J2" s="96"/>
      <c r="S2" s="96"/>
    </row>
    <row r="3" spans="1:19">
      <c r="A3" s="59" t="s">
        <v>295</v>
      </c>
    </row>
    <row r="17" spans="1:17">
      <c r="A17" s="61" t="s">
        <v>296</v>
      </c>
    </row>
    <row r="18" spans="1:17">
      <c r="A18" s="61"/>
    </row>
    <row r="24" spans="1:17" ht="15.75">
      <c r="A24" s="97" t="s">
        <v>195</v>
      </c>
    </row>
    <row r="27" spans="1:17">
      <c r="A27" s="98" t="s">
        <v>212</v>
      </c>
      <c r="J27" s="98" t="s">
        <v>211</v>
      </c>
      <c r="K27" s="98"/>
    </row>
    <row r="29" spans="1:17">
      <c r="B29" s="58">
        <v>2018</v>
      </c>
      <c r="C29" s="58">
        <f>B29+1</f>
        <v>2019</v>
      </c>
      <c r="D29" s="58">
        <f>C29+1</f>
        <v>2020</v>
      </c>
      <c r="E29" s="58">
        <f>D29+1</f>
        <v>2021</v>
      </c>
      <c r="F29" s="58">
        <f>E29+1</f>
        <v>2022</v>
      </c>
      <c r="G29" s="58">
        <f>F29+1</f>
        <v>2023</v>
      </c>
      <c r="K29" s="58">
        <v>2018</v>
      </c>
      <c r="L29" s="58">
        <f t="shared" ref="L29:Q29" si="0">K29+1</f>
        <v>2019</v>
      </c>
      <c r="M29" s="58">
        <f t="shared" si="0"/>
        <v>2020</v>
      </c>
      <c r="N29" s="58">
        <f t="shared" si="0"/>
        <v>2021</v>
      </c>
      <c r="O29" s="58">
        <f t="shared" si="0"/>
        <v>2022</v>
      </c>
      <c r="P29" s="58">
        <f t="shared" si="0"/>
        <v>2023</v>
      </c>
      <c r="Q29" s="58">
        <f t="shared" si="0"/>
        <v>2024</v>
      </c>
    </row>
    <row r="30" spans="1:17" ht="36">
      <c r="A30" s="99" t="s">
        <v>297</v>
      </c>
      <c r="B30" s="100">
        <v>82035</v>
      </c>
      <c r="C30" s="100">
        <v>85955</v>
      </c>
      <c r="D30" s="100">
        <v>88835</v>
      </c>
      <c r="E30" s="100">
        <v>92235</v>
      </c>
      <c r="F30" s="100">
        <v>96065</v>
      </c>
      <c r="G30" s="100">
        <v>100360</v>
      </c>
      <c r="J30" s="99" t="s">
        <v>297</v>
      </c>
      <c r="K30" s="100">
        <v>82340</v>
      </c>
      <c r="L30" s="100">
        <v>86365</v>
      </c>
      <c r="M30" s="100">
        <v>88670</v>
      </c>
      <c r="N30" s="100">
        <v>92065</v>
      </c>
      <c r="O30" s="100">
        <v>95930</v>
      </c>
      <c r="P30" s="100">
        <v>100275</v>
      </c>
      <c r="Q30" s="100">
        <v>104965</v>
      </c>
    </row>
    <row r="32" spans="1:17" ht="15.75">
      <c r="A32" s="101" t="s">
        <v>197</v>
      </c>
      <c r="B32" s="102"/>
      <c r="M32" s="58">
        <f>100*(M36/L36-1)</f>
        <v>5.822976836454874</v>
      </c>
    </row>
    <row r="35" spans="1:17">
      <c r="A35" s="98" t="s">
        <v>212</v>
      </c>
      <c r="B35" s="58">
        <v>2018</v>
      </c>
      <c r="C35" s="58">
        <f>B35+1</f>
        <v>2019</v>
      </c>
      <c r="D35" s="58">
        <f>C35+1</f>
        <v>2020</v>
      </c>
      <c r="E35" s="58">
        <f>D35+1</f>
        <v>2021</v>
      </c>
      <c r="F35" s="58">
        <f>E35+1</f>
        <v>2022</v>
      </c>
      <c r="G35" s="58">
        <f>F35+1</f>
        <v>2023</v>
      </c>
      <c r="J35" s="98" t="s">
        <v>211</v>
      </c>
      <c r="K35" s="58">
        <v>2018</v>
      </c>
      <c r="L35" s="58">
        <f>K35+1</f>
        <v>2019</v>
      </c>
      <c r="M35" s="58">
        <f>L35+1</f>
        <v>2020</v>
      </c>
      <c r="N35" s="58">
        <f>M35+1</f>
        <v>2021</v>
      </c>
      <c r="O35" s="58">
        <f>N35+1</f>
        <v>2022</v>
      </c>
      <c r="P35" s="58">
        <f>O35+1</f>
        <v>2023</v>
      </c>
      <c r="Q35" s="58">
        <v>2024</v>
      </c>
    </row>
    <row r="36" spans="1:17" ht="60">
      <c r="A36" s="99" t="s">
        <v>298</v>
      </c>
      <c r="B36" s="100">
        <v>81985</v>
      </c>
      <c r="C36" s="100">
        <v>85345</v>
      </c>
      <c r="D36" s="100">
        <v>87600</v>
      </c>
      <c r="E36" s="100">
        <v>89700</v>
      </c>
      <c r="F36" s="100">
        <v>92280</v>
      </c>
      <c r="G36" s="100">
        <v>95015</v>
      </c>
      <c r="J36" s="99" t="s">
        <v>298</v>
      </c>
      <c r="K36" s="100">
        <v>82170</v>
      </c>
      <c r="L36" s="100">
        <v>85695</v>
      </c>
      <c r="M36" s="100">
        <v>90685</v>
      </c>
      <c r="N36" s="100">
        <v>92795</v>
      </c>
      <c r="O36" s="100">
        <v>95735</v>
      </c>
      <c r="P36" s="100">
        <v>98785</v>
      </c>
      <c r="Q36" s="100">
        <v>101890</v>
      </c>
    </row>
    <row r="38" spans="1:17" ht="21">
      <c r="A38" s="103" t="s">
        <v>226</v>
      </c>
      <c r="B38" s="104"/>
    </row>
    <row r="40" spans="1:17">
      <c r="B40" s="58">
        <v>2018</v>
      </c>
      <c r="C40" s="58">
        <f>B40+1</f>
        <v>2019</v>
      </c>
      <c r="D40" s="58">
        <f>C40+1</f>
        <v>2020</v>
      </c>
      <c r="E40" s="58">
        <f>D40+1</f>
        <v>2021</v>
      </c>
      <c r="F40" s="58">
        <f>E40+1</f>
        <v>2022</v>
      </c>
      <c r="G40" s="58">
        <f>F40+1</f>
        <v>2023</v>
      </c>
      <c r="H40" s="58">
        <v>2024</v>
      </c>
    </row>
    <row r="41" spans="1:17" ht="30">
      <c r="A41" s="63" t="s">
        <v>299</v>
      </c>
      <c r="B41" s="105">
        <v>170</v>
      </c>
      <c r="C41" s="105">
        <v>670</v>
      </c>
      <c r="D41" s="105">
        <v>-2015</v>
      </c>
      <c r="E41" s="105">
        <v>-730</v>
      </c>
      <c r="F41" s="105">
        <v>195</v>
      </c>
      <c r="G41" s="105">
        <v>1490</v>
      </c>
      <c r="H41" s="105">
        <v>3075</v>
      </c>
    </row>
    <row r="42" spans="1:17" ht="30">
      <c r="A42" s="63" t="s">
        <v>300</v>
      </c>
      <c r="B42" s="105">
        <v>50</v>
      </c>
      <c r="C42" s="105">
        <v>610</v>
      </c>
      <c r="D42" s="105">
        <v>1235</v>
      </c>
      <c r="E42" s="105">
        <v>2535</v>
      </c>
      <c r="F42" s="105">
        <v>3785</v>
      </c>
      <c r="G42" s="105">
        <v>5345</v>
      </c>
      <c r="H42" s="105"/>
    </row>
    <row r="43" spans="1:17">
      <c r="B43" s="105"/>
      <c r="C43" s="105"/>
      <c r="D43" s="105"/>
      <c r="E43" s="105"/>
      <c r="F43" s="105"/>
      <c r="G43" s="105"/>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C1D6-6B6F-4209-B406-07BA0C6C225F}">
  <dimension ref="A1:D38"/>
  <sheetViews>
    <sheetView showGridLines="0" zoomScale="160" zoomScaleNormal="160" workbookViewId="0"/>
  </sheetViews>
  <sheetFormatPr defaultRowHeight="15"/>
  <sheetData>
    <row r="1" spans="1:1">
      <c r="A1" s="1" t="s">
        <v>309</v>
      </c>
    </row>
    <row r="2" spans="1:1">
      <c r="A2" s="29" t="s">
        <v>304</v>
      </c>
    </row>
    <row r="16" spans="1:1">
      <c r="A16" s="29" t="s">
        <v>188</v>
      </c>
    </row>
    <row r="17" spans="1:4">
      <c r="A17" s="29"/>
    </row>
    <row r="18" spans="1:4">
      <c r="A18" s="29" t="s">
        <v>305</v>
      </c>
    </row>
    <row r="19" spans="1:4">
      <c r="A19" s="29" t="s">
        <v>306</v>
      </c>
    </row>
    <row r="20" spans="1:4">
      <c r="A20" s="29" t="s">
        <v>307</v>
      </c>
    </row>
    <row r="22" spans="1:4">
      <c r="B22" t="s">
        <v>186</v>
      </c>
      <c r="C22" t="s">
        <v>482</v>
      </c>
      <c r="D22" t="s">
        <v>293</v>
      </c>
    </row>
    <row r="23" spans="1:4">
      <c r="A23">
        <v>2005</v>
      </c>
      <c r="B23" s="67">
        <v>3.0593822908565715</v>
      </c>
    </row>
    <row r="24" spans="1:4">
      <c r="A24">
        <v>2006</v>
      </c>
      <c r="B24" s="67">
        <v>4.4161980037493036</v>
      </c>
    </row>
    <row r="25" spans="1:4">
      <c r="A25">
        <v>2007</v>
      </c>
      <c r="B25" s="67">
        <v>1.5124426189900941</v>
      </c>
    </row>
    <row r="26" spans="1:4">
      <c r="A26">
        <v>2008</v>
      </c>
      <c r="B26" s="67">
        <v>-6.8665315539240064</v>
      </c>
    </row>
    <row r="27" spans="1:4">
      <c r="A27">
        <v>2009</v>
      </c>
      <c r="B27" s="67">
        <v>-11.939246964943896</v>
      </c>
    </row>
    <row r="28" spans="1:4">
      <c r="A28">
        <v>2010</v>
      </c>
      <c r="B28" s="67">
        <v>-10.573821339950372</v>
      </c>
    </row>
    <row r="29" spans="1:4">
      <c r="A29">
        <v>2011</v>
      </c>
      <c r="B29" s="67">
        <v>-7.4605486000094965</v>
      </c>
    </row>
    <row r="30" spans="1:4">
      <c r="A30">
        <v>2012</v>
      </c>
      <c r="B30" s="67">
        <v>-5.4356590618033485</v>
      </c>
    </row>
    <row r="31" spans="1:4">
      <c r="A31">
        <v>2013</v>
      </c>
      <c r="B31" s="67">
        <v>-2.9600099299790448</v>
      </c>
    </row>
    <row r="32" spans="1:4">
      <c r="A32">
        <v>2014</v>
      </c>
      <c r="B32" s="67">
        <v>0.4376823676531888</v>
      </c>
    </row>
    <row r="33" spans="1:4">
      <c r="A33">
        <v>2015</v>
      </c>
      <c r="B33" s="67">
        <v>2.3595809561282706</v>
      </c>
    </row>
    <row r="34" spans="1:4">
      <c r="A34">
        <v>2016</v>
      </c>
      <c r="B34" s="67">
        <v>2.2222728333836281</v>
      </c>
    </row>
    <row r="35" spans="1:4">
      <c r="A35">
        <v>2017</v>
      </c>
      <c r="B35" s="67">
        <v>2.7768848211435948</v>
      </c>
    </row>
    <row r="36" spans="1:4">
      <c r="A36">
        <v>2018</v>
      </c>
      <c r="B36" s="67">
        <v>2.6942165501873796</v>
      </c>
      <c r="C36" s="67">
        <f>B36</f>
        <v>2.6942165501873796</v>
      </c>
      <c r="D36" s="67">
        <f>B36</f>
        <v>2.6942165501873796</v>
      </c>
    </row>
    <row r="37" spans="1:4">
      <c r="A37">
        <v>2019</v>
      </c>
      <c r="C37" s="67">
        <v>2.631902595006764</v>
      </c>
      <c r="D37" s="67">
        <v>2.631902595006764</v>
      </c>
    </row>
    <row r="38" spans="1:4">
      <c r="A38">
        <v>2020</v>
      </c>
      <c r="C38" s="67">
        <v>0.98183603338242509</v>
      </c>
      <c r="D38" s="67">
        <v>2.5341924398625433</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45FD-AB0B-4705-A9AB-3D22DD357E3E}">
  <dimension ref="A1:C44"/>
  <sheetViews>
    <sheetView showGridLines="0" workbookViewId="0"/>
  </sheetViews>
  <sheetFormatPr defaultRowHeight="15"/>
  <sheetData>
    <row r="1" spans="1:1">
      <c r="A1" s="1" t="s">
        <v>310</v>
      </c>
    </row>
    <row r="2" spans="1:1">
      <c r="A2" s="29" t="s">
        <v>311</v>
      </c>
    </row>
    <row r="16" spans="1:1">
      <c r="A16" s="29" t="s">
        <v>188</v>
      </c>
    </row>
    <row r="17" spans="1:3">
      <c r="A17" s="29" t="s">
        <v>312</v>
      </c>
    </row>
    <row r="18" spans="1:3">
      <c r="A18" s="29" t="s">
        <v>313</v>
      </c>
    </row>
    <row r="19" spans="1:3">
      <c r="A19" s="29" t="s">
        <v>314</v>
      </c>
    </row>
    <row r="20" spans="1:3">
      <c r="A20" s="29" t="s">
        <v>315</v>
      </c>
    </row>
    <row r="22" spans="1:3">
      <c r="B22" t="s">
        <v>316</v>
      </c>
      <c r="C22" t="s">
        <v>317</v>
      </c>
    </row>
    <row r="23" spans="1:3">
      <c r="A23">
        <v>2003</v>
      </c>
      <c r="B23" s="67">
        <v>6.7120129121512662</v>
      </c>
      <c r="C23" s="67">
        <v>6.7120129121512662</v>
      </c>
    </row>
    <row r="24" spans="1:3">
      <c r="A24">
        <v>2004</v>
      </c>
      <c r="B24" s="67">
        <v>8.2604092392126294</v>
      </c>
      <c r="C24" s="67">
        <v>8.2604092392126294</v>
      </c>
    </row>
    <row r="25" spans="1:3">
      <c r="A25">
        <v>2005</v>
      </c>
      <c r="B25" s="67">
        <v>9.8774548938208575</v>
      </c>
      <c r="C25" s="67">
        <v>9.8774548938208575</v>
      </c>
    </row>
    <row r="26" spans="1:3">
      <c r="A26">
        <v>2006</v>
      </c>
      <c r="B26" s="67">
        <v>10.471727244655149</v>
      </c>
      <c r="C26" s="67">
        <v>10.471727244655149</v>
      </c>
    </row>
    <row r="27" spans="1:3">
      <c r="A27">
        <v>2007</v>
      </c>
      <c r="B27" s="67">
        <v>13.272386464533525</v>
      </c>
      <c r="C27" s="67">
        <v>13.272386464533525</v>
      </c>
    </row>
    <row r="28" spans="1:3">
      <c r="A28">
        <v>2008</v>
      </c>
      <c r="B28" s="67">
        <v>10.561765132820433</v>
      </c>
      <c r="C28" s="67">
        <v>10.561765132820433</v>
      </c>
    </row>
    <row r="29" spans="1:3">
      <c r="A29">
        <v>2009</v>
      </c>
      <c r="B29" s="67">
        <v>-4.6674369141086576</v>
      </c>
      <c r="C29" s="67">
        <v>-4.6674369141086576</v>
      </c>
    </row>
    <row r="30" spans="1:3">
      <c r="A30">
        <v>2010</v>
      </c>
      <c r="B30" s="67">
        <v>-4.9427772651526647</v>
      </c>
      <c r="C30" s="67">
        <v>-4.9427772651526647</v>
      </c>
    </row>
    <row r="31" spans="1:3">
      <c r="A31">
        <v>2011</v>
      </c>
      <c r="B31" s="67">
        <v>-2.7730288893396349</v>
      </c>
      <c r="C31" s="67">
        <v>-2.7730288893396349</v>
      </c>
    </row>
    <row r="32" spans="1:3">
      <c r="A32">
        <v>2012</v>
      </c>
      <c r="B32" s="67">
        <v>-1.07289741908565</v>
      </c>
      <c r="C32" s="67">
        <v>-1.07289741908565</v>
      </c>
    </row>
    <row r="33" spans="1:3">
      <c r="A33">
        <v>2013</v>
      </c>
      <c r="B33" s="67">
        <v>-1.2366692775802823</v>
      </c>
      <c r="C33" s="67">
        <v>-1.2366692775802823</v>
      </c>
    </row>
    <row r="34" spans="1:3">
      <c r="A34">
        <v>2014</v>
      </c>
      <c r="B34" s="67">
        <v>-0.2913050772492265</v>
      </c>
      <c r="C34" s="67">
        <v>-0.2913050772492265</v>
      </c>
    </row>
    <row r="35" spans="1:3">
      <c r="A35">
        <v>2015</v>
      </c>
      <c r="B35" s="67">
        <v>2.5544542339696497</v>
      </c>
      <c r="C35" s="67">
        <v>2.5544542339696497</v>
      </c>
    </row>
    <row r="36" spans="1:3">
      <c r="A36">
        <v>2016</v>
      </c>
      <c r="B36" s="67">
        <v>2.9502132864003716</v>
      </c>
      <c r="C36" s="67">
        <v>2.9502132864003716</v>
      </c>
    </row>
    <row r="37" spans="1:3">
      <c r="A37">
        <v>2017</v>
      </c>
      <c r="B37" s="67">
        <v>3.5364510894761336</v>
      </c>
      <c r="C37" s="67">
        <v>3.5364510894761336</v>
      </c>
    </row>
    <row r="38" spans="1:3">
      <c r="A38">
        <v>2018</v>
      </c>
      <c r="B38" s="67">
        <v>7.3532498425802784</v>
      </c>
      <c r="C38" s="67">
        <v>7.3532498425802784</v>
      </c>
    </row>
    <row r="39" spans="1:3">
      <c r="A39">
        <v>2019</v>
      </c>
      <c r="B39" s="67">
        <v>5.598279457768518</v>
      </c>
      <c r="C39" s="67">
        <v>5.598279457768518</v>
      </c>
    </row>
    <row r="40" spans="1:3">
      <c r="A40">
        <v>2020</v>
      </c>
      <c r="B40" s="67">
        <v>6.9801888539159362</v>
      </c>
      <c r="C40" s="67">
        <v>5.4742948836635108</v>
      </c>
    </row>
    <row r="41" spans="1:3">
      <c r="B41" s="67"/>
      <c r="C41" s="67"/>
    </row>
    <row r="42" spans="1:3">
      <c r="B42" s="67"/>
      <c r="C42" s="67"/>
    </row>
    <row r="43" spans="1:3">
      <c r="B43" s="67"/>
      <c r="C43" s="67"/>
    </row>
    <row r="44" spans="1:3">
      <c r="B44" s="67"/>
      <c r="C44" s="67"/>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1AC4-EC34-47DE-8A1A-6949F9DB4C3A}">
  <dimension ref="A1:W41"/>
  <sheetViews>
    <sheetView zoomScale="130" zoomScaleNormal="130" workbookViewId="0"/>
  </sheetViews>
  <sheetFormatPr defaultRowHeight="15"/>
  <cols>
    <col min="1" max="2" width="9.140625" style="58"/>
    <col min="3" max="8" width="10.5703125" style="58" bestFit="1" customWidth="1"/>
    <col min="9" max="16384" width="9.140625" style="58"/>
  </cols>
  <sheetData>
    <row r="1" spans="1:23">
      <c r="A1" s="57" t="s">
        <v>319</v>
      </c>
    </row>
    <row r="2" spans="1:23">
      <c r="A2" s="61" t="s">
        <v>320</v>
      </c>
      <c r="B2" s="106"/>
      <c r="L2" s="376"/>
      <c r="M2" s="376"/>
      <c r="N2" s="376"/>
      <c r="O2" s="376"/>
      <c r="P2" s="376"/>
      <c r="Q2" s="376"/>
      <c r="R2" s="376"/>
      <c r="S2" s="376"/>
      <c r="T2" s="376"/>
      <c r="U2" s="376"/>
      <c r="V2" s="376"/>
      <c r="W2" s="376"/>
    </row>
    <row r="3" spans="1:23">
      <c r="B3" s="107"/>
    </row>
    <row r="16" spans="1:23">
      <c r="K16" s="108"/>
    </row>
    <row r="17" spans="1:22">
      <c r="A17" s="29" t="s">
        <v>232</v>
      </c>
    </row>
    <row r="19" spans="1:22">
      <c r="V19" s="108"/>
    </row>
    <row r="20" spans="1:22">
      <c r="L20" s="90"/>
      <c r="M20" s="90"/>
      <c r="N20" s="90"/>
      <c r="O20" s="90"/>
      <c r="P20" s="90"/>
      <c r="Q20" s="90"/>
    </row>
    <row r="21" spans="1:22">
      <c r="B21" s="105"/>
      <c r="C21" s="109"/>
      <c r="D21" s="109"/>
      <c r="E21" s="109"/>
      <c r="F21" s="109"/>
      <c r="G21" s="109"/>
      <c r="H21" s="109"/>
      <c r="L21" s="110"/>
      <c r="M21" s="110"/>
      <c r="N21" s="110"/>
      <c r="O21" s="110"/>
      <c r="P21" s="110"/>
      <c r="Q21" s="110"/>
    </row>
    <row r="22" spans="1:22">
      <c r="B22" s="105"/>
      <c r="C22" s="109"/>
      <c r="D22" s="109"/>
      <c r="E22" s="109"/>
      <c r="F22" s="109"/>
      <c r="G22" s="109"/>
      <c r="H22" s="109"/>
      <c r="L22" s="110"/>
      <c r="M22" s="110"/>
      <c r="N22" s="110"/>
      <c r="O22" s="110"/>
      <c r="P22" s="110"/>
      <c r="Q22" s="110"/>
    </row>
    <row r="23" spans="1:22">
      <c r="B23" s="105"/>
      <c r="C23" s="109"/>
      <c r="D23" s="109"/>
      <c r="E23" s="109"/>
      <c r="F23" s="109"/>
      <c r="G23" s="109"/>
      <c r="H23" s="109"/>
      <c r="L23" s="110"/>
      <c r="M23" s="110"/>
      <c r="N23" s="110"/>
      <c r="O23" s="110"/>
      <c r="P23" s="110"/>
      <c r="Q23" s="110"/>
    </row>
    <row r="24" spans="1:22">
      <c r="B24" s="105"/>
      <c r="C24" s="109"/>
      <c r="D24" s="109"/>
      <c r="E24" s="109"/>
      <c r="F24" s="109"/>
      <c r="G24" s="109"/>
      <c r="H24" s="109"/>
      <c r="L24" s="110"/>
      <c r="M24" s="110"/>
      <c r="N24" s="110"/>
      <c r="O24" s="110"/>
      <c r="P24" s="110"/>
      <c r="Q24" s="110"/>
    </row>
    <row r="25" spans="1:22">
      <c r="B25" s="105"/>
      <c r="C25" s="105"/>
      <c r="D25" s="105"/>
      <c r="E25" s="105"/>
      <c r="F25" s="105"/>
      <c r="G25" s="105"/>
      <c r="H25" s="105"/>
      <c r="L25" s="110"/>
      <c r="M25" s="110"/>
      <c r="N25" s="110"/>
      <c r="O25" s="110"/>
      <c r="P25" s="110"/>
      <c r="Q25" s="110"/>
    </row>
    <row r="26" spans="1:22">
      <c r="L26" s="110"/>
      <c r="M26" s="110"/>
      <c r="N26" s="110"/>
      <c r="O26" s="110"/>
      <c r="P26" s="110"/>
      <c r="Q26" s="110"/>
    </row>
    <row r="27" spans="1:22">
      <c r="C27" s="58">
        <v>2019</v>
      </c>
      <c r="D27" s="58">
        <v>2020</v>
      </c>
      <c r="E27" s="58">
        <v>2021</v>
      </c>
      <c r="F27" s="58">
        <v>2022</v>
      </c>
      <c r="G27" s="58">
        <v>2023</v>
      </c>
      <c r="H27" s="58">
        <v>2024</v>
      </c>
    </row>
    <row r="28" spans="1:22">
      <c r="A28" s="58" t="s">
        <v>321</v>
      </c>
      <c r="B28" s="58" t="s">
        <v>211</v>
      </c>
      <c r="C28" s="58">
        <v>7.862523540489641</v>
      </c>
      <c r="D28" s="58">
        <v>4.321257092972508</v>
      </c>
      <c r="E28" s="58">
        <v>5.1882845188284454</v>
      </c>
      <c r="F28" s="58">
        <v>5.8870326173428689</v>
      </c>
      <c r="G28" s="58">
        <v>6.0668670172802308</v>
      </c>
      <c r="H28" s="58">
        <v>6.5875686205064676</v>
      </c>
    </row>
    <row r="29" spans="1:22">
      <c r="B29" s="58" t="s">
        <v>212</v>
      </c>
      <c r="C29" s="58">
        <v>7.83898305084747</v>
      </c>
      <c r="D29" s="58">
        <v>5.5664702030124413</v>
      </c>
      <c r="E29" s="58">
        <v>5.5417700578990869</v>
      </c>
      <c r="F29" s="58">
        <v>5.9952978056426298</v>
      </c>
      <c r="G29" s="58">
        <v>6.3216266173752311</v>
      </c>
    </row>
    <row r="30" spans="1:22">
      <c r="A30" s="58" t="s">
        <v>236</v>
      </c>
      <c r="B30" s="58" t="s">
        <v>211</v>
      </c>
      <c r="C30" s="58">
        <v>6.3575693712679904</v>
      </c>
      <c r="D30" s="58">
        <v>2.1466314398943087</v>
      </c>
      <c r="E30" s="58">
        <v>3.5887487875848612</v>
      </c>
      <c r="F30" s="58">
        <v>3.9013732833957482</v>
      </c>
      <c r="G30" s="58">
        <v>4.3556623610693901</v>
      </c>
      <c r="H30" s="58">
        <v>4.9222797927461093</v>
      </c>
    </row>
    <row r="31" spans="1:22">
      <c r="B31" s="58" t="s">
        <v>212</v>
      </c>
      <c r="C31" s="58">
        <v>6.3575693712680126</v>
      </c>
      <c r="D31" s="58">
        <v>4.7556142668427892</v>
      </c>
      <c r="E31" s="58">
        <v>3.6569987389659664</v>
      </c>
      <c r="F31" s="58">
        <v>4.2883211678832023</v>
      </c>
      <c r="G31" s="58">
        <v>4.8702245552639356</v>
      </c>
    </row>
    <row r="32" spans="1:22">
      <c r="A32" s="58" t="s">
        <v>322</v>
      </c>
      <c r="B32" s="58" t="s">
        <v>211</v>
      </c>
      <c r="C32" s="58">
        <v>-1.0110736639383777</v>
      </c>
      <c r="D32" s="58">
        <v>2.4805447470817032</v>
      </c>
      <c r="E32" s="58">
        <v>3.607024205030851</v>
      </c>
      <c r="F32" s="58">
        <v>3.9853412734768723</v>
      </c>
      <c r="G32" s="58">
        <v>3.524229074889873</v>
      </c>
      <c r="H32" s="58">
        <v>3.2765957446808436</v>
      </c>
    </row>
    <row r="33" spans="1:8">
      <c r="B33" s="58" t="s">
        <v>212</v>
      </c>
      <c r="C33" s="58">
        <v>-3.8998555609051411</v>
      </c>
      <c r="D33" s="58">
        <v>4.859719438877752</v>
      </c>
      <c r="E33" s="58">
        <v>3.822264691829913</v>
      </c>
      <c r="F33" s="58">
        <v>3.7735849056603765</v>
      </c>
      <c r="G33" s="58">
        <v>3.81374722838137</v>
      </c>
    </row>
    <row r="34" spans="1:8">
      <c r="A34" s="58" t="s">
        <v>323</v>
      </c>
      <c r="B34" s="58" t="s">
        <v>211</v>
      </c>
      <c r="C34" s="58">
        <v>8.0258302583025909</v>
      </c>
      <c r="D34" s="58">
        <v>0.85397096498718295</v>
      </c>
      <c r="E34" s="58">
        <v>2.6248941574936513</v>
      </c>
      <c r="F34" s="58">
        <v>2.2277227722772297</v>
      </c>
      <c r="G34" s="58">
        <v>2.4213075060532718</v>
      </c>
      <c r="H34" s="58">
        <v>2.5216706067769934</v>
      </c>
    </row>
    <row r="35" spans="1:8">
      <c r="B35" s="58" t="s">
        <v>212</v>
      </c>
      <c r="C35" s="58">
        <v>9.5940959409594129</v>
      </c>
      <c r="D35" s="58">
        <v>3.0303030303030276</v>
      </c>
      <c r="E35" s="58">
        <v>2.2058823529411686</v>
      </c>
      <c r="F35" s="58">
        <v>2.4780175859312692</v>
      </c>
      <c r="G35" s="58">
        <v>2.6521060842433775</v>
      </c>
    </row>
    <row r="36" spans="1:8">
      <c r="A36" s="58" t="s">
        <v>324</v>
      </c>
      <c r="B36" s="58" t="s">
        <v>211</v>
      </c>
      <c r="C36" s="58">
        <v>10.652920962199319</v>
      </c>
      <c r="D36" s="58">
        <v>2.1739130434782705</v>
      </c>
      <c r="E36" s="58">
        <v>2.4316109422492405</v>
      </c>
      <c r="F36" s="58">
        <v>-2.6706231454005969</v>
      </c>
      <c r="G36" s="58">
        <v>1.2195121951219523</v>
      </c>
      <c r="H36" s="58">
        <v>2.7108433734939652</v>
      </c>
    </row>
    <row r="37" spans="1:8">
      <c r="B37" s="58" t="s">
        <v>212</v>
      </c>
    </row>
    <row r="38" spans="1:8">
      <c r="A38" s="58" t="s">
        <v>325</v>
      </c>
      <c r="B38" s="58" t="s">
        <v>211</v>
      </c>
      <c r="C38" s="58">
        <v>8.9552238805970177</v>
      </c>
      <c r="D38" s="58">
        <v>239.72602739726025</v>
      </c>
      <c r="E38" s="58">
        <v>5.6451612903225756</v>
      </c>
      <c r="F38" s="58">
        <v>4.961832061068705</v>
      </c>
      <c r="G38" s="58">
        <v>4.7272727272727355</v>
      </c>
      <c r="H38" s="58">
        <v>4.861111111111116</v>
      </c>
    </row>
    <row r="39" spans="1:8">
      <c r="B39" s="58" t="s">
        <v>212</v>
      </c>
    </row>
    <row r="40" spans="1:8">
      <c r="A40" s="58" t="s">
        <v>241</v>
      </c>
      <c r="B40" s="58" t="s">
        <v>211</v>
      </c>
      <c r="C40" s="58">
        <v>10.7986038060629</v>
      </c>
      <c r="D40" s="58">
        <v>4.5244303357180549</v>
      </c>
      <c r="E40" s="58">
        <v>4.9375661620323807</v>
      </c>
      <c r="F40" s="58">
        <v>5.2701445817641579</v>
      </c>
      <c r="G40" s="58">
        <v>5.7117848309143238</v>
      </c>
      <c r="H40" s="58">
        <v>6.1107630605009344</v>
      </c>
    </row>
    <row r="41" spans="1:8">
      <c r="B41" s="58" t="s">
        <v>212</v>
      </c>
      <c r="C41" s="58">
        <v>5.7142857142857162</v>
      </c>
      <c r="D41" s="58">
        <v>7.2072072072072224</v>
      </c>
      <c r="E41" s="58">
        <v>5.0420168067226934</v>
      </c>
      <c r="F41" s="58">
        <v>4.8000000000000043</v>
      </c>
      <c r="G41" s="58">
        <v>5.3435114503816772</v>
      </c>
    </row>
  </sheetData>
  <mergeCells count="6">
    <mergeCell ref="V2:W2"/>
    <mergeCell ref="L2:M2"/>
    <mergeCell ref="N2:O2"/>
    <mergeCell ref="P2:Q2"/>
    <mergeCell ref="R2:S2"/>
    <mergeCell ref="T2:U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5CF5-ACE4-48DF-B642-D562A447D7FE}">
  <dimension ref="A1:Q74"/>
  <sheetViews>
    <sheetView zoomScaleNormal="100" workbookViewId="0"/>
  </sheetViews>
  <sheetFormatPr defaultColWidth="8.85546875" defaultRowHeight="15"/>
  <cols>
    <col min="1" max="1" width="5" style="274" bestFit="1" customWidth="1"/>
    <col min="2" max="13" width="8.85546875" style="274"/>
    <col min="14" max="17" width="9.140625" style="274" customWidth="1"/>
    <col min="18" max="16384" width="8.85546875" style="274"/>
  </cols>
  <sheetData>
    <row r="1" spans="1:17" s="266" customFormat="1">
      <c r="A1" s="57" t="s">
        <v>997</v>
      </c>
      <c r="B1" s="265"/>
      <c r="C1" s="265"/>
      <c r="D1" s="265"/>
      <c r="E1" s="265"/>
      <c r="F1" s="265"/>
    </row>
    <row r="2" spans="1:17" s="268" customFormat="1" ht="12">
      <c r="A2" s="61" t="s">
        <v>998</v>
      </c>
      <c r="B2" s="267"/>
      <c r="C2" s="267"/>
      <c r="D2" s="267"/>
      <c r="E2" s="267"/>
      <c r="F2" s="267"/>
    </row>
    <row r="3" spans="1:17" s="271" customFormat="1" ht="40.5" customHeight="1">
      <c r="A3" s="269"/>
      <c r="B3" s="269" t="s">
        <v>993</v>
      </c>
      <c r="C3" s="269" t="s">
        <v>995</v>
      </c>
      <c r="D3" s="269" t="s">
        <v>996</v>
      </c>
      <c r="E3" s="270" t="s">
        <v>994</v>
      </c>
      <c r="F3" s="269"/>
      <c r="G3" s="269"/>
      <c r="H3" s="269"/>
    </row>
    <row r="4" spans="1:17" s="268" customFormat="1" ht="12.75">
      <c r="A4" s="272">
        <v>2001</v>
      </c>
      <c r="B4" s="273">
        <v>1.0145226753728598</v>
      </c>
      <c r="C4" s="273">
        <v>3.1072921933459523</v>
      </c>
      <c r="D4" s="273">
        <v>2.5681687720458362</v>
      </c>
      <c r="E4" s="273"/>
      <c r="F4" s="273"/>
      <c r="G4" s="273"/>
      <c r="H4" s="273"/>
      <c r="I4" s="273"/>
      <c r="J4" s="273"/>
      <c r="K4" s="273"/>
      <c r="L4" s="273"/>
      <c r="M4" s="273"/>
      <c r="N4" s="272"/>
      <c r="O4" s="273"/>
      <c r="P4" s="273"/>
      <c r="Q4" s="273"/>
    </row>
    <row r="5" spans="1:17" s="268" customFormat="1" ht="12.75">
      <c r="A5" s="272">
        <v>2002</v>
      </c>
      <c r="B5" s="273">
        <v>-0.21039139999455389</v>
      </c>
      <c r="C5" s="273">
        <v>5.019495510254294</v>
      </c>
      <c r="D5" s="273">
        <v>2.2993563551325935</v>
      </c>
      <c r="E5" s="273"/>
      <c r="F5" s="273"/>
      <c r="G5" s="273"/>
      <c r="H5" s="273"/>
      <c r="I5" s="273"/>
      <c r="J5" s="273"/>
      <c r="K5" s="273"/>
      <c r="L5" s="273"/>
      <c r="M5" s="273"/>
      <c r="N5" s="272"/>
      <c r="O5" s="273"/>
      <c r="P5" s="273"/>
      <c r="Q5" s="273"/>
    </row>
    <row r="6" spans="1:17" s="268" customFormat="1" ht="12.75">
      <c r="A6" s="272">
        <v>2003</v>
      </c>
      <c r="B6" s="273">
        <v>-0.51249431711721027</v>
      </c>
      <c r="C6" s="273">
        <v>5.3686200815572205</v>
      </c>
      <c r="D6" s="273">
        <v>2.1718157236614002</v>
      </c>
      <c r="E6" s="273"/>
      <c r="F6" s="273"/>
      <c r="G6" s="273"/>
      <c r="H6" s="273"/>
      <c r="I6" s="273"/>
      <c r="J6" s="273"/>
      <c r="K6" s="273"/>
      <c r="L6" s="273"/>
      <c r="M6" s="273"/>
      <c r="N6" s="272"/>
      <c r="O6" s="273"/>
      <c r="P6" s="273"/>
      <c r="Q6" s="273"/>
    </row>
    <row r="7" spans="1:17" s="268" customFormat="1" ht="12.75">
      <c r="A7" s="272">
        <v>2004</v>
      </c>
      <c r="B7" s="273">
        <v>1.29595501381724</v>
      </c>
      <c r="C7" s="273">
        <v>3.8382677385860315</v>
      </c>
      <c r="D7" s="273">
        <v>3.2150888831102558</v>
      </c>
      <c r="E7" s="273"/>
      <c r="F7" s="273"/>
      <c r="G7" s="273"/>
      <c r="H7" s="273"/>
      <c r="I7" s="273"/>
      <c r="J7" s="273"/>
      <c r="K7" s="273"/>
      <c r="L7" s="273"/>
      <c r="M7" s="273"/>
      <c r="N7" s="272"/>
      <c r="O7" s="273"/>
      <c r="P7" s="273"/>
      <c r="Q7" s="273"/>
    </row>
    <row r="8" spans="1:17" s="268" customFormat="1" ht="12.75">
      <c r="A8" s="272">
        <v>2005</v>
      </c>
      <c r="B8" s="273">
        <v>1.994362956066106</v>
      </c>
      <c r="C8" s="273">
        <v>3.3863639832389296</v>
      </c>
      <c r="D8" s="273">
        <v>3.6875449476855713</v>
      </c>
      <c r="E8" s="273"/>
      <c r="F8" s="273"/>
      <c r="G8" s="273"/>
      <c r="H8" s="273"/>
      <c r="I8" s="273"/>
      <c r="J8" s="273"/>
      <c r="K8" s="273"/>
      <c r="L8" s="273"/>
      <c r="M8" s="273"/>
      <c r="N8" s="272"/>
      <c r="O8" s="273"/>
      <c r="P8" s="273"/>
      <c r="Q8" s="273"/>
    </row>
    <row r="9" spans="1:17" s="268" customFormat="1" ht="12.75">
      <c r="A9" s="272">
        <v>2006</v>
      </c>
      <c r="B9" s="273">
        <v>2.428789908443385</v>
      </c>
      <c r="C9" s="273">
        <v>4.5961710575999746</v>
      </c>
      <c r="D9" s="273">
        <v>4.7268754372433719</v>
      </c>
      <c r="E9" s="273"/>
      <c r="F9" s="273"/>
      <c r="G9" s="273"/>
      <c r="H9" s="273"/>
      <c r="I9" s="273"/>
      <c r="J9" s="273"/>
      <c r="K9" s="273"/>
      <c r="L9" s="273"/>
      <c r="M9" s="273"/>
      <c r="N9" s="272"/>
      <c r="O9" s="273"/>
      <c r="P9" s="273"/>
      <c r="Q9" s="273"/>
    </row>
    <row r="10" spans="1:17" s="268" customFormat="1" ht="12.75">
      <c r="A10" s="272">
        <v>2007</v>
      </c>
      <c r="B10" s="273">
        <v>3.8096432383466294</v>
      </c>
      <c r="C10" s="273">
        <v>4.3150064951070171</v>
      </c>
      <c r="D10" s="273">
        <v>5.9671464859001375</v>
      </c>
      <c r="E10" s="273"/>
      <c r="F10" s="273"/>
      <c r="G10" s="273"/>
      <c r="H10" s="273"/>
      <c r="I10" s="273"/>
      <c r="J10" s="273"/>
      <c r="K10" s="273"/>
      <c r="L10" s="273"/>
      <c r="M10" s="273"/>
      <c r="N10" s="272"/>
      <c r="O10" s="273"/>
      <c r="P10" s="273"/>
      <c r="Q10" s="273"/>
    </row>
    <row r="11" spans="1:17">
      <c r="A11" s="272">
        <v>2008</v>
      </c>
      <c r="B11" s="273">
        <v>2.2051362767516487</v>
      </c>
      <c r="C11" s="273">
        <v>3.1852418965028333</v>
      </c>
      <c r="D11" s="273">
        <v>3.7977572250030658</v>
      </c>
      <c r="E11" s="273"/>
      <c r="F11" s="273"/>
      <c r="G11" s="273"/>
      <c r="H11" s="273"/>
      <c r="I11" s="273"/>
      <c r="J11" s="273"/>
      <c r="K11" s="273"/>
      <c r="L11" s="273"/>
      <c r="M11" s="273"/>
      <c r="N11" s="272"/>
      <c r="O11" s="273"/>
      <c r="P11" s="273"/>
      <c r="Q11" s="273"/>
    </row>
    <row r="12" spans="1:17">
      <c r="A12" s="272">
        <v>2009</v>
      </c>
      <c r="B12" s="273">
        <v>-2.844777673893871</v>
      </c>
      <c r="C12" s="273">
        <v>3.0182174222037759</v>
      </c>
      <c r="D12" s="273">
        <v>-1.3356689627919831</v>
      </c>
      <c r="E12" s="273"/>
      <c r="F12" s="273"/>
      <c r="G12" s="273"/>
      <c r="H12" s="273"/>
      <c r="I12" s="273"/>
      <c r="J12" s="273"/>
      <c r="K12" s="273"/>
      <c r="L12" s="273"/>
      <c r="M12" s="273"/>
      <c r="N12" s="272"/>
      <c r="O12" s="273"/>
      <c r="P12" s="273"/>
      <c r="Q12" s="273"/>
    </row>
    <row r="13" spans="1:17">
      <c r="A13" s="272">
        <v>2010</v>
      </c>
      <c r="B13" s="273">
        <v>-5.5795143811683525</v>
      </c>
      <c r="C13" s="273">
        <v>4.607433161421195</v>
      </c>
      <c r="D13" s="273">
        <v>-3.275797800457755</v>
      </c>
      <c r="E13" s="273"/>
      <c r="F13" s="273"/>
      <c r="G13" s="273"/>
      <c r="H13" s="273"/>
      <c r="I13" s="273"/>
      <c r="J13" s="273"/>
      <c r="K13" s="273"/>
      <c r="L13" s="273"/>
      <c r="M13" s="273"/>
      <c r="N13" s="272"/>
      <c r="O13" s="273"/>
      <c r="P13" s="273"/>
      <c r="Q13" s="273"/>
    </row>
    <row r="14" spans="1:17">
      <c r="A14" s="272">
        <v>2011</v>
      </c>
      <c r="B14" s="273">
        <v>-6.2451819081927571</v>
      </c>
      <c r="C14" s="273">
        <v>3.0768371976986559</v>
      </c>
      <c r="D14" s="273">
        <v>-4.7067633093434296</v>
      </c>
      <c r="E14" s="273"/>
      <c r="F14" s="273"/>
      <c r="G14" s="273"/>
      <c r="H14" s="273"/>
      <c r="I14" s="273"/>
      <c r="J14" s="273"/>
      <c r="K14" s="273"/>
      <c r="L14" s="273"/>
      <c r="M14" s="273"/>
      <c r="N14" s="272"/>
      <c r="O14" s="273"/>
      <c r="P14" s="273"/>
      <c r="Q14" s="273"/>
    </row>
    <row r="15" spans="1:17">
      <c r="A15" s="272">
        <v>2012</v>
      </c>
      <c r="B15" s="273">
        <v>-6.2577597250915025</v>
      </c>
      <c r="C15" s="273">
        <v>3.9537255013909474</v>
      </c>
      <c r="D15" s="273">
        <v>-4.280896974396029</v>
      </c>
      <c r="E15" s="273"/>
      <c r="F15" s="273"/>
      <c r="G15" s="273"/>
      <c r="H15" s="273"/>
      <c r="I15" s="273"/>
      <c r="J15" s="273"/>
      <c r="K15" s="273"/>
      <c r="L15" s="273"/>
      <c r="M15" s="273"/>
      <c r="N15" s="272"/>
      <c r="O15" s="273"/>
      <c r="P15" s="273"/>
      <c r="Q15" s="273"/>
    </row>
    <row r="16" spans="1:17">
      <c r="A16" s="272">
        <v>2013</v>
      </c>
      <c r="B16" s="273">
        <v>-5.9831194077058196</v>
      </c>
      <c r="C16" s="273">
        <v>3.7505437886523882</v>
      </c>
      <c r="D16" s="273">
        <v>-4.1078475133796255</v>
      </c>
      <c r="E16" s="273"/>
      <c r="F16" s="273"/>
      <c r="G16" s="273"/>
      <c r="H16" s="273"/>
      <c r="I16" s="273"/>
      <c r="J16" s="273"/>
      <c r="K16" s="273"/>
      <c r="L16" s="273"/>
      <c r="M16" s="273"/>
      <c r="N16" s="272"/>
      <c r="O16" s="273"/>
      <c r="P16" s="273"/>
      <c r="Q16" s="273"/>
    </row>
    <row r="17" spans="1:17">
      <c r="A17" s="272">
        <v>2014</v>
      </c>
      <c r="B17" s="273">
        <v>-4.9712364520788892</v>
      </c>
      <c r="C17" s="273">
        <v>3.7073035598430542</v>
      </c>
      <c r="D17" s="273">
        <v>-3.1175846721573621</v>
      </c>
      <c r="E17" s="273"/>
      <c r="F17" s="273"/>
      <c r="G17" s="273"/>
      <c r="H17" s="273"/>
      <c r="I17" s="273"/>
      <c r="J17" s="273"/>
      <c r="K17" s="273"/>
      <c r="L17" s="273"/>
      <c r="M17" s="273"/>
      <c r="N17" s="272"/>
      <c r="O17" s="273"/>
      <c r="P17" s="273"/>
      <c r="Q17" s="273"/>
    </row>
    <row r="18" spans="1:17">
      <c r="A18" s="272">
        <v>2015</v>
      </c>
      <c r="B18" s="273">
        <v>-4.3593166900124034</v>
      </c>
      <c r="C18" s="273">
        <v>4.5096871598154511</v>
      </c>
      <c r="D18" s="273">
        <v>-2.1044731101046779</v>
      </c>
      <c r="E18" s="273"/>
      <c r="F18" s="273"/>
      <c r="G18" s="273"/>
      <c r="H18" s="273"/>
      <c r="I18" s="273"/>
      <c r="J18" s="273"/>
      <c r="K18" s="273"/>
      <c r="L18" s="273"/>
      <c r="M18" s="273"/>
      <c r="N18" s="272"/>
      <c r="O18" s="273"/>
      <c r="P18" s="273"/>
      <c r="Q18" s="273"/>
    </row>
    <row r="19" spans="1:17">
      <c r="A19" s="272">
        <v>2016</v>
      </c>
      <c r="B19" s="273">
        <v>-3.582420968639771</v>
      </c>
      <c r="C19" s="273">
        <v>4.1561433675825423</v>
      </c>
      <c r="D19" s="273">
        <v>-1.5043492848484996</v>
      </c>
      <c r="E19" s="273"/>
      <c r="F19" s="273"/>
      <c r="G19" s="273"/>
      <c r="H19" s="273"/>
      <c r="I19" s="273"/>
      <c r="J19" s="273"/>
      <c r="K19" s="273"/>
      <c r="L19" s="273"/>
      <c r="M19" s="273"/>
      <c r="N19" s="272"/>
      <c r="O19" s="273"/>
      <c r="P19" s="273"/>
      <c r="Q19" s="273"/>
    </row>
    <row r="20" spans="1:17">
      <c r="A20" s="272">
        <v>2017</v>
      </c>
      <c r="B20" s="273">
        <v>-2.4342988415758486</v>
      </c>
      <c r="C20" s="273">
        <v>3.9654120715489944</v>
      </c>
      <c r="D20" s="273">
        <v>-0.45159280580135142</v>
      </c>
      <c r="E20" s="273">
        <v>-0.12057796524740499</v>
      </c>
      <c r="F20" s="273"/>
      <c r="G20" s="273"/>
      <c r="H20" s="273"/>
      <c r="I20" s="273"/>
      <c r="J20" s="273"/>
      <c r="K20" s="273"/>
      <c r="L20" s="273"/>
      <c r="M20" s="273"/>
      <c r="N20" s="272"/>
      <c r="O20" s="273"/>
      <c r="P20" s="273"/>
      <c r="Q20" s="273"/>
    </row>
    <row r="21" spans="1:17">
      <c r="A21" s="272">
        <v>2018</v>
      </c>
      <c r="B21" s="273">
        <v>-1.7845110216765887</v>
      </c>
      <c r="C21" s="273">
        <v>3.8559497673867016</v>
      </c>
      <c r="D21" s="273">
        <v>0.14346386201676209</v>
      </c>
      <c r="E21" s="273">
        <v>0.79518622152803997</v>
      </c>
      <c r="F21" s="273"/>
      <c r="G21" s="273"/>
      <c r="H21" s="273"/>
      <c r="I21" s="273"/>
      <c r="J21" s="273"/>
      <c r="K21" s="273"/>
      <c r="L21" s="273"/>
      <c r="M21" s="273"/>
      <c r="N21" s="272"/>
      <c r="O21" s="273"/>
      <c r="P21" s="273"/>
      <c r="Q21" s="273"/>
    </row>
    <row r="22" spans="1:17">
      <c r="A22" s="272">
        <v>2019</v>
      </c>
      <c r="B22" s="273">
        <v>-1.3359375943481022</v>
      </c>
      <c r="C22" s="273">
        <v>3.4830848149700819</v>
      </c>
      <c r="D22" s="273">
        <v>0.40560481313693875</v>
      </c>
      <c r="E22" s="273">
        <v>1.00223796339617</v>
      </c>
      <c r="F22" s="273"/>
      <c r="G22" s="273"/>
      <c r="H22" s="273"/>
      <c r="I22" s="273"/>
      <c r="J22" s="273"/>
      <c r="K22" s="273"/>
      <c r="L22" s="273"/>
      <c r="M22" s="273"/>
      <c r="N22" s="272"/>
      <c r="O22" s="273"/>
      <c r="P22" s="273"/>
      <c r="Q22" s="273"/>
    </row>
    <row r="23" spans="1:17">
      <c r="A23" s="272">
        <v>2020</v>
      </c>
      <c r="B23" s="273">
        <v>-1.0283776166413703</v>
      </c>
      <c r="C23" s="273">
        <v>2.5445060809518574</v>
      </c>
      <c r="D23" s="273">
        <v>0.2438754238345584</v>
      </c>
      <c r="E23" s="273">
        <v>1.0749415822474699</v>
      </c>
      <c r="F23" s="273"/>
      <c r="G23" s="273"/>
      <c r="H23" s="273"/>
      <c r="I23" s="273"/>
      <c r="J23" s="273"/>
      <c r="K23" s="273"/>
      <c r="L23" s="273"/>
      <c r="M23" s="273"/>
      <c r="N23" s="272"/>
      <c r="O23" s="273"/>
      <c r="P23" s="273"/>
      <c r="Q23" s="273"/>
    </row>
    <row r="24" spans="1:17">
      <c r="A24" s="272">
        <v>2021</v>
      </c>
      <c r="B24" s="273">
        <v>-0.52123059863756105</v>
      </c>
      <c r="C24" s="273">
        <v>2.0912955767936281</v>
      </c>
      <c r="D24" s="273">
        <v>0.52441718975925311</v>
      </c>
      <c r="E24" s="273">
        <v>1.1441659211623401</v>
      </c>
      <c r="F24" s="273"/>
      <c r="G24" s="273"/>
      <c r="H24" s="273"/>
      <c r="I24" s="273"/>
      <c r="J24" s="273"/>
      <c r="K24" s="273"/>
      <c r="L24" s="273"/>
      <c r="M24" s="273"/>
      <c r="N24" s="272"/>
      <c r="O24" s="273"/>
      <c r="P24" s="273"/>
      <c r="Q24" s="273"/>
    </row>
    <row r="25" spans="1:17">
      <c r="A25" s="272">
        <v>2022</v>
      </c>
      <c r="B25" s="273">
        <v>-5.4055602829825619E-2</v>
      </c>
      <c r="C25" s="273">
        <v>1.7539313559710707</v>
      </c>
      <c r="D25" s="273">
        <v>0.8229100751557098</v>
      </c>
      <c r="E25" s="273">
        <v>1.13214873826323</v>
      </c>
      <c r="F25" s="273"/>
      <c r="G25" s="273"/>
      <c r="H25" s="273"/>
      <c r="I25" s="273"/>
      <c r="J25" s="273"/>
      <c r="K25" s="273"/>
      <c r="L25" s="273"/>
      <c r="M25" s="273"/>
      <c r="N25" s="272"/>
      <c r="O25" s="273"/>
      <c r="P25" s="273"/>
      <c r="Q25" s="273"/>
    </row>
    <row r="26" spans="1:17">
      <c r="A26" s="272">
        <v>2023</v>
      </c>
      <c r="B26" s="273">
        <v>-0.42331754686733541</v>
      </c>
      <c r="C26" s="273">
        <v>2.2944571230424771</v>
      </c>
      <c r="D26" s="273">
        <v>0.72391101465390284</v>
      </c>
      <c r="E26" s="273">
        <v>1.2399769647690999</v>
      </c>
      <c r="F26" s="273"/>
      <c r="G26" s="273"/>
      <c r="H26" s="273"/>
      <c r="I26" s="273"/>
      <c r="J26" s="273"/>
      <c r="K26" s="273"/>
      <c r="L26" s="273"/>
      <c r="M26" s="273"/>
      <c r="N26" s="272"/>
      <c r="O26" s="273"/>
      <c r="P26" s="273"/>
      <c r="Q26" s="273"/>
    </row>
    <row r="27" spans="1:17">
      <c r="C27" s="273"/>
      <c r="D27" s="273"/>
      <c r="E27" s="273"/>
      <c r="F27" s="273"/>
      <c r="G27" s="273"/>
      <c r="H27" s="273"/>
      <c r="I27" s="273"/>
      <c r="J27" s="273"/>
      <c r="K27" s="273"/>
      <c r="L27" s="273"/>
      <c r="M27" s="273"/>
    </row>
    <row r="28" spans="1:17">
      <c r="B28" s="57" t="s">
        <v>997</v>
      </c>
      <c r="C28" s="273"/>
      <c r="D28" s="273"/>
      <c r="E28" s="273"/>
      <c r="F28" s="273"/>
      <c r="G28" s="273"/>
      <c r="H28" s="273"/>
      <c r="I28" s="273"/>
      <c r="J28" s="273"/>
      <c r="K28" s="273"/>
      <c r="L28" s="273"/>
      <c r="M28" s="273"/>
      <c r="N28" s="273"/>
      <c r="O28" s="273"/>
      <c r="P28" s="273"/>
      <c r="Q28" s="273"/>
    </row>
    <row r="29" spans="1:17">
      <c r="B29" s="61" t="s">
        <v>998</v>
      </c>
      <c r="C29" s="273"/>
      <c r="D29" s="273"/>
      <c r="E29" s="273"/>
      <c r="F29" s="273"/>
      <c r="G29" s="273"/>
      <c r="H29" s="273"/>
      <c r="I29" s="273"/>
      <c r="J29" s="273"/>
      <c r="K29" s="273"/>
      <c r="L29" s="273"/>
      <c r="M29" s="273"/>
      <c r="N29" s="273"/>
      <c r="O29" s="273"/>
      <c r="P29" s="273"/>
      <c r="Q29" s="273"/>
    </row>
    <row r="30" spans="1:17">
      <c r="C30" s="273"/>
      <c r="D30" s="273"/>
      <c r="E30" s="273"/>
      <c r="F30" s="273"/>
      <c r="G30" s="273"/>
      <c r="H30" s="273"/>
      <c r="I30" s="273"/>
      <c r="J30" s="273"/>
      <c r="K30" s="273"/>
      <c r="L30" s="273"/>
      <c r="M30" s="273"/>
      <c r="N30" s="273"/>
      <c r="O30" s="273"/>
      <c r="P30" s="273"/>
      <c r="Q30" s="273"/>
    </row>
    <row r="31" spans="1:17">
      <c r="C31" s="273"/>
      <c r="D31" s="273"/>
      <c r="E31" s="273"/>
      <c r="F31" s="273"/>
      <c r="G31" s="273"/>
      <c r="H31" s="273"/>
      <c r="I31" s="273"/>
      <c r="J31" s="273"/>
      <c r="K31" s="273"/>
      <c r="L31" s="273"/>
      <c r="M31" s="273"/>
      <c r="N31" s="273"/>
      <c r="O31" s="273"/>
      <c r="P31" s="273"/>
      <c r="Q31" s="273"/>
    </row>
    <row r="32" spans="1:17">
      <c r="C32" s="273"/>
      <c r="D32" s="273"/>
      <c r="E32" s="273"/>
      <c r="F32" s="273"/>
      <c r="G32" s="273"/>
      <c r="H32" s="273"/>
      <c r="I32" s="273"/>
      <c r="J32" s="273"/>
      <c r="K32" s="273"/>
      <c r="L32" s="273"/>
      <c r="M32" s="273"/>
      <c r="N32" s="273"/>
      <c r="O32" s="273"/>
      <c r="P32" s="273"/>
      <c r="Q32" s="273"/>
    </row>
    <row r="33" spans="1:17">
      <c r="C33" s="273"/>
      <c r="D33" s="273"/>
      <c r="E33" s="273"/>
      <c r="F33" s="273"/>
      <c r="G33" s="273"/>
      <c r="H33" s="273"/>
      <c r="I33" s="273"/>
      <c r="J33" s="273"/>
      <c r="K33" s="273"/>
      <c r="L33" s="273"/>
      <c r="M33" s="273"/>
      <c r="N33" s="273"/>
      <c r="O33" s="273"/>
      <c r="P33" s="273"/>
      <c r="Q33" s="273"/>
    </row>
    <row r="34" spans="1:17">
      <c r="C34" s="273"/>
      <c r="D34" s="273"/>
      <c r="E34" s="273"/>
      <c r="F34" s="273"/>
      <c r="G34" s="273"/>
      <c r="H34" s="273"/>
      <c r="I34" s="273"/>
      <c r="J34" s="273"/>
      <c r="K34" s="273"/>
      <c r="L34" s="273"/>
      <c r="M34" s="273"/>
      <c r="N34" s="273"/>
      <c r="O34" s="273"/>
      <c r="P34" s="273"/>
      <c r="Q34" s="273"/>
    </row>
    <row r="35" spans="1:17">
      <c r="A35" s="275"/>
      <c r="C35" s="273"/>
      <c r="D35" s="273"/>
      <c r="E35" s="273"/>
      <c r="F35" s="273"/>
      <c r="G35" s="273"/>
      <c r="H35" s="273"/>
      <c r="I35" s="273"/>
      <c r="J35" s="273"/>
      <c r="K35" s="273"/>
      <c r="L35" s="273"/>
      <c r="M35" s="273"/>
      <c r="N35" s="273"/>
      <c r="O35" s="273"/>
      <c r="P35" s="273"/>
      <c r="Q35" s="273"/>
    </row>
    <row r="36" spans="1:17">
      <c r="A36" s="275"/>
      <c r="C36" s="273"/>
      <c r="D36" s="273"/>
      <c r="E36" s="273"/>
      <c r="F36" s="273"/>
      <c r="G36" s="273"/>
      <c r="H36" s="273"/>
      <c r="I36" s="273"/>
      <c r="J36" s="273"/>
      <c r="K36" s="273"/>
      <c r="L36" s="273"/>
      <c r="M36" s="273"/>
      <c r="N36" s="273"/>
      <c r="O36" s="273"/>
      <c r="P36" s="273"/>
      <c r="Q36" s="273"/>
    </row>
    <row r="37" spans="1:17">
      <c r="A37" s="275"/>
      <c r="C37" s="273"/>
      <c r="D37" s="273"/>
      <c r="E37" s="273"/>
      <c r="F37" s="273"/>
      <c r="G37" s="273"/>
      <c r="H37" s="273"/>
      <c r="I37" s="273"/>
      <c r="J37" s="273"/>
      <c r="K37" s="273"/>
      <c r="L37" s="273"/>
      <c r="M37" s="273"/>
      <c r="N37" s="273"/>
      <c r="O37" s="273"/>
      <c r="P37" s="273"/>
      <c r="Q37" s="273"/>
    </row>
    <row r="38" spans="1:17">
      <c r="C38" s="273"/>
      <c r="D38" s="273"/>
      <c r="E38" s="273"/>
      <c r="F38" s="273"/>
      <c r="G38" s="273"/>
      <c r="H38" s="273"/>
      <c r="I38" s="273"/>
      <c r="J38" s="273"/>
      <c r="K38" s="273"/>
      <c r="L38" s="273"/>
      <c r="M38" s="273"/>
      <c r="N38" s="273"/>
      <c r="O38" s="273"/>
      <c r="P38" s="273"/>
      <c r="Q38" s="273"/>
    </row>
    <row r="39" spans="1:17">
      <c r="C39" s="273"/>
      <c r="D39" s="273"/>
      <c r="E39" s="273"/>
      <c r="F39" s="273"/>
      <c r="G39" s="273"/>
      <c r="H39" s="273"/>
      <c r="I39" s="273"/>
      <c r="J39" s="273"/>
      <c r="K39" s="273"/>
      <c r="L39" s="273"/>
      <c r="M39" s="273"/>
      <c r="N39" s="273"/>
      <c r="O39" s="273"/>
      <c r="P39" s="273"/>
      <c r="Q39" s="273"/>
    </row>
    <row r="40" spans="1:17">
      <c r="C40" s="273"/>
      <c r="D40" s="273"/>
      <c r="E40" s="273"/>
      <c r="F40" s="273"/>
      <c r="G40" s="273"/>
      <c r="H40" s="273"/>
      <c r="I40" s="273"/>
      <c r="J40" s="273"/>
      <c r="K40" s="273"/>
      <c r="L40" s="273"/>
      <c r="M40" s="273"/>
      <c r="N40" s="273"/>
      <c r="O40" s="273"/>
      <c r="P40" s="273"/>
      <c r="Q40" s="273"/>
    </row>
    <row r="41" spans="1:17">
      <c r="C41" s="273"/>
      <c r="D41" s="273"/>
      <c r="E41" s="273"/>
      <c r="F41" s="273"/>
      <c r="G41" s="273"/>
      <c r="H41" s="273"/>
      <c r="I41" s="273"/>
      <c r="J41" s="273"/>
      <c r="K41" s="273"/>
      <c r="L41" s="273"/>
      <c r="M41" s="273"/>
      <c r="N41" s="273"/>
      <c r="O41" s="273"/>
      <c r="P41" s="273"/>
      <c r="Q41" s="273"/>
    </row>
    <row r="42" spans="1:17">
      <c r="C42" s="273"/>
      <c r="D42" s="273"/>
      <c r="E42" s="273"/>
      <c r="F42" s="273"/>
      <c r="G42" s="273"/>
      <c r="H42" s="273"/>
      <c r="I42" s="273"/>
      <c r="J42" s="273"/>
      <c r="K42" s="273"/>
      <c r="L42" s="273"/>
      <c r="M42" s="273"/>
      <c r="N42" s="273"/>
      <c r="O42" s="273"/>
      <c r="P42" s="273"/>
      <c r="Q42" s="273"/>
    </row>
    <row r="43" spans="1:17">
      <c r="B43" s="29" t="s">
        <v>999</v>
      </c>
      <c r="C43" s="273"/>
      <c r="D43" s="273"/>
      <c r="E43" s="273"/>
      <c r="F43" s="273"/>
      <c r="G43" s="273"/>
      <c r="H43" s="273"/>
      <c r="I43" s="273"/>
      <c r="J43" s="273"/>
      <c r="K43" s="273"/>
      <c r="L43" s="273"/>
      <c r="M43" s="273"/>
      <c r="N43" s="273"/>
      <c r="O43" s="273"/>
      <c r="P43" s="273"/>
      <c r="Q43" s="273"/>
    </row>
    <row r="44" spans="1:17">
      <c r="B44" s="372" t="s">
        <v>1000</v>
      </c>
      <c r="C44" s="372"/>
      <c r="D44" s="372"/>
      <c r="E44" s="372"/>
      <c r="F44" s="372"/>
      <c r="G44" s="372"/>
      <c r="H44" s="372"/>
      <c r="I44" s="372"/>
      <c r="J44" s="372"/>
      <c r="K44" s="273"/>
      <c r="L44" s="273"/>
      <c r="M44" s="273"/>
      <c r="N44" s="273"/>
      <c r="O44" s="273"/>
      <c r="P44" s="273"/>
      <c r="Q44" s="273"/>
    </row>
    <row r="45" spans="1:17">
      <c r="B45" s="372"/>
      <c r="C45" s="372"/>
      <c r="D45" s="372"/>
      <c r="E45" s="372"/>
      <c r="F45" s="372"/>
      <c r="G45" s="372"/>
      <c r="H45" s="372"/>
      <c r="I45" s="372"/>
      <c r="J45" s="372"/>
    </row>
    <row r="46" spans="1:17">
      <c r="B46" s="372"/>
      <c r="C46" s="372"/>
      <c r="D46" s="372"/>
      <c r="E46" s="372"/>
      <c r="F46" s="372"/>
      <c r="G46" s="372"/>
      <c r="H46" s="372"/>
      <c r="I46" s="372"/>
      <c r="J46" s="372"/>
    </row>
    <row r="47" spans="1:17">
      <c r="B47" s="372"/>
      <c r="C47" s="372"/>
      <c r="D47" s="372"/>
      <c r="E47" s="372"/>
      <c r="F47" s="372"/>
      <c r="G47" s="372"/>
      <c r="H47" s="372"/>
      <c r="I47" s="372"/>
      <c r="J47" s="372"/>
    </row>
    <row r="48" spans="1:17">
      <c r="B48" s="372"/>
      <c r="C48" s="372"/>
      <c r="D48" s="372"/>
      <c r="E48" s="372"/>
      <c r="F48" s="372"/>
      <c r="G48" s="372"/>
      <c r="H48" s="372"/>
      <c r="I48" s="372"/>
      <c r="J48" s="372"/>
    </row>
    <row r="49" spans="2:10" ht="29.25" customHeight="1">
      <c r="B49" s="372"/>
      <c r="C49" s="372"/>
      <c r="D49" s="372"/>
      <c r="E49" s="372"/>
      <c r="F49" s="372"/>
      <c r="G49" s="372"/>
      <c r="H49" s="372"/>
      <c r="I49" s="372"/>
      <c r="J49" s="372"/>
    </row>
    <row r="74" spans="2:2">
      <c r="B74" s="276"/>
    </row>
  </sheetData>
  <mergeCells count="1">
    <mergeCell ref="B44:J49"/>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63C5E-B1F9-41B2-9084-DBD7C825B243}">
  <dimension ref="A1:N35"/>
  <sheetViews>
    <sheetView workbookViewId="0"/>
  </sheetViews>
  <sheetFormatPr defaultRowHeight="15"/>
  <cols>
    <col min="1" max="3" width="9.140625" style="58"/>
    <col min="4" max="4" width="9.7109375" style="58" bestFit="1" customWidth="1"/>
    <col min="5" max="16384" width="9.140625" style="58"/>
  </cols>
  <sheetData>
    <row r="1" spans="1:14">
      <c r="A1" s="57" t="s">
        <v>327</v>
      </c>
    </row>
    <row r="2" spans="1:14">
      <c r="A2" s="61" t="s">
        <v>328</v>
      </c>
    </row>
    <row r="6" spans="1:14">
      <c r="E6" s="64"/>
      <c r="F6" s="64"/>
      <c r="G6" s="64"/>
      <c r="H6" s="64"/>
      <c r="I6" s="64"/>
      <c r="J6" s="64"/>
      <c r="K6" s="64"/>
      <c r="L6" s="64"/>
      <c r="M6" s="64"/>
      <c r="N6" s="64"/>
    </row>
    <row r="7" spans="1:14">
      <c r="E7" s="64"/>
      <c r="F7" s="64"/>
      <c r="G7" s="64"/>
      <c r="H7" s="64"/>
      <c r="I7" s="64"/>
      <c r="J7" s="64"/>
      <c r="K7" s="64"/>
      <c r="L7" s="64"/>
      <c r="M7" s="64"/>
      <c r="N7" s="64"/>
    </row>
    <row r="8" spans="1:14">
      <c r="E8" s="64"/>
      <c r="F8" s="64"/>
      <c r="G8" s="64"/>
      <c r="H8" s="64"/>
      <c r="I8" s="64"/>
      <c r="J8" s="64"/>
      <c r="K8" s="64"/>
      <c r="L8" s="64"/>
      <c r="M8" s="64"/>
      <c r="N8" s="64"/>
    </row>
    <row r="9" spans="1:14">
      <c r="E9" s="64"/>
      <c r="F9" s="64"/>
      <c r="G9" s="64"/>
      <c r="H9" s="64"/>
      <c r="I9" s="64"/>
      <c r="J9" s="64"/>
      <c r="K9" s="64"/>
      <c r="L9" s="64"/>
      <c r="M9" s="64"/>
      <c r="N9" s="64"/>
    </row>
    <row r="10" spans="1:14">
      <c r="E10" s="64"/>
      <c r="F10" s="64"/>
      <c r="G10" s="64"/>
      <c r="H10" s="64"/>
      <c r="I10" s="64"/>
      <c r="J10" s="64"/>
      <c r="K10" s="64"/>
      <c r="L10" s="64"/>
      <c r="M10" s="64"/>
      <c r="N10" s="64"/>
    </row>
    <row r="11" spans="1:14">
      <c r="E11" s="64"/>
      <c r="F11" s="64"/>
      <c r="G11" s="64"/>
      <c r="H11" s="64"/>
      <c r="I11" s="64"/>
      <c r="J11" s="64"/>
      <c r="K11" s="64"/>
      <c r="L11" s="64"/>
      <c r="M11" s="64"/>
      <c r="N11" s="64"/>
    </row>
    <row r="12" spans="1:14">
      <c r="E12" s="64"/>
      <c r="F12" s="64"/>
      <c r="G12" s="64"/>
      <c r="H12" s="64"/>
      <c r="I12" s="64"/>
      <c r="J12" s="64"/>
      <c r="K12" s="64"/>
      <c r="L12" s="64"/>
      <c r="M12" s="64"/>
      <c r="N12" s="64"/>
    </row>
    <row r="13" spans="1:14">
      <c r="E13" s="64"/>
      <c r="F13" s="64"/>
      <c r="G13" s="64"/>
      <c r="H13" s="64"/>
      <c r="I13" s="64"/>
      <c r="J13" s="64"/>
      <c r="K13" s="64"/>
      <c r="L13" s="64"/>
      <c r="M13" s="64"/>
      <c r="N13" s="64"/>
    </row>
    <row r="16" spans="1:14">
      <c r="A16" s="29" t="s">
        <v>232</v>
      </c>
    </row>
    <row r="25" spans="1:13">
      <c r="B25" s="58">
        <v>2015</v>
      </c>
      <c r="C25" s="58">
        <f>B25+1</f>
        <v>2016</v>
      </c>
      <c r="D25" s="58">
        <f t="shared" ref="D25:I25" si="0">C25+1</f>
        <v>2017</v>
      </c>
      <c r="E25" s="58">
        <f t="shared" si="0"/>
        <v>2018</v>
      </c>
      <c r="F25" s="58">
        <f t="shared" si="0"/>
        <v>2019</v>
      </c>
      <c r="G25" s="58">
        <f t="shared" si="0"/>
        <v>2020</v>
      </c>
      <c r="H25" s="58">
        <f t="shared" si="0"/>
        <v>2021</v>
      </c>
      <c r="I25" s="58">
        <f t="shared" si="0"/>
        <v>2022</v>
      </c>
    </row>
    <row r="26" spans="1:13">
      <c r="A26" s="58" t="s">
        <v>329</v>
      </c>
      <c r="B26" s="64"/>
      <c r="C26" s="64"/>
      <c r="D26" s="64"/>
      <c r="E26" s="64"/>
      <c r="F26" s="64">
        <v>5.1372384057208897</v>
      </c>
      <c r="G26" s="64">
        <v>3.4258564641160394</v>
      </c>
      <c r="H26" s="64">
        <v>2.9658284977433835</v>
      </c>
      <c r="I26" s="64">
        <v>3.2404508453349967</v>
      </c>
      <c r="J26" s="64">
        <v>3.2600454890068242</v>
      </c>
      <c r="K26" s="64">
        <v>3.252569750367118</v>
      </c>
    </row>
    <row r="27" spans="1:13">
      <c r="A27" s="58" t="s">
        <v>330</v>
      </c>
      <c r="B27" s="64"/>
      <c r="C27" s="64"/>
      <c r="D27" s="64"/>
      <c r="E27" s="64">
        <v>5.7182033797806175</v>
      </c>
      <c r="F27" s="64">
        <v>3.9172728069406748</v>
      </c>
      <c r="G27" s="64">
        <v>2.4456063417102269</v>
      </c>
      <c r="H27" s="64">
        <v>2.3707606190319419</v>
      </c>
      <c r="I27" s="64">
        <v>2.5008041170794471</v>
      </c>
      <c r="J27" s="64">
        <v>2.5025496195183239</v>
      </c>
    </row>
    <row r="28" spans="1:13">
      <c r="A28" s="58" t="s">
        <v>331</v>
      </c>
      <c r="B28" s="64"/>
      <c r="C28" s="64"/>
      <c r="D28" s="64"/>
      <c r="E28" s="64">
        <v>5.4328490957604503</v>
      </c>
      <c r="F28" s="64">
        <v>4.1476274165202165</v>
      </c>
      <c r="G28" s="64">
        <v>2.4384070199122476</v>
      </c>
      <c r="H28" s="64">
        <v>2.3721275018532273</v>
      </c>
      <c r="I28" s="64">
        <v>2.5022125673827444</v>
      </c>
      <c r="J28" s="64">
        <v>2.5039246467817966</v>
      </c>
    </row>
    <row r="29" spans="1:13">
      <c r="A29" s="58" t="s">
        <v>332</v>
      </c>
      <c r="B29" s="64"/>
      <c r="C29" s="64"/>
      <c r="D29" s="64">
        <v>4.2109430750356225</v>
      </c>
      <c r="E29" s="64">
        <v>3.650176023716889</v>
      </c>
      <c r="F29" s="64">
        <v>2.422238112263142</v>
      </c>
      <c r="G29" s="64">
        <v>2.5307618465834736</v>
      </c>
      <c r="H29" s="64">
        <v>2.4512724487190329</v>
      </c>
      <c r="K29" s="64"/>
    </row>
    <row r="30" spans="1:13">
      <c r="A30" s="58" t="s">
        <v>333</v>
      </c>
      <c r="B30" s="64"/>
      <c r="C30" s="64"/>
      <c r="D30" s="64">
        <v>4.1819784266120097</v>
      </c>
      <c r="E30" s="64">
        <v>3.0396826867829407</v>
      </c>
      <c r="F30" s="64">
        <v>2.43375964599859</v>
      </c>
      <c r="G30" s="64">
        <v>2.5462719067186557</v>
      </c>
      <c r="H30" s="64">
        <v>2.4659223234468008</v>
      </c>
      <c r="K30" s="64"/>
      <c r="M30" s="64"/>
    </row>
    <row r="31" spans="1:13">
      <c r="A31" s="58" t="s">
        <v>334</v>
      </c>
      <c r="B31" s="64"/>
      <c r="C31" s="64">
        <v>1.8577210953749645</v>
      </c>
      <c r="D31" s="64">
        <v>3.3996523082866492</v>
      </c>
      <c r="E31" s="64">
        <v>2.2137119372314551</v>
      </c>
      <c r="F31" s="64">
        <v>2.4764689756008318</v>
      </c>
      <c r="G31" s="64">
        <v>2.5860531478508975</v>
      </c>
      <c r="H31" s="64">
        <v>2.5034770514603677</v>
      </c>
      <c r="K31" s="64"/>
    </row>
    <row r="32" spans="1:13">
      <c r="A32" s="58" t="s">
        <v>335</v>
      </c>
      <c r="B32" s="64"/>
      <c r="C32" s="64">
        <v>2.2367964918652339</v>
      </c>
      <c r="D32" s="64">
        <v>2.9145825317429708</v>
      </c>
      <c r="E32" s="64">
        <v>2.2805869707449355</v>
      </c>
      <c r="F32" s="64">
        <v>2.4764689756008318</v>
      </c>
      <c r="G32" s="64">
        <v>2.5860531478508975</v>
      </c>
      <c r="H32" s="64">
        <v>2.5034770514603677</v>
      </c>
      <c r="I32" s="64"/>
      <c r="J32" s="64"/>
      <c r="K32" s="64"/>
    </row>
    <row r="33" spans="1:11">
      <c r="A33" s="58" t="s">
        <v>336</v>
      </c>
      <c r="B33" s="64">
        <v>0.76873575607332434</v>
      </c>
      <c r="C33" s="64">
        <v>0.95387943750615545</v>
      </c>
      <c r="D33" s="64">
        <v>1.6851743619715531</v>
      </c>
      <c r="E33" s="64">
        <v>1.1878532426477628</v>
      </c>
      <c r="F33" s="64">
        <v>0.71949256839913822</v>
      </c>
      <c r="G33" s="64">
        <v>0.81774602876210079</v>
      </c>
      <c r="H33" s="64">
        <v>0.85772888308781603</v>
      </c>
      <c r="I33" s="64"/>
      <c r="J33" s="64"/>
      <c r="K33" s="64"/>
    </row>
    <row r="34" spans="1:11">
      <c r="A34" s="58" t="s">
        <v>1106</v>
      </c>
      <c r="C34" s="64">
        <v>1.8577210953749645</v>
      </c>
      <c r="D34" s="64">
        <v>4.2109430750356225</v>
      </c>
      <c r="E34" s="64">
        <v>5.7182033797806175</v>
      </c>
      <c r="I34" s="64"/>
      <c r="J34" s="64"/>
      <c r="K34" s="64"/>
    </row>
    <row r="35" spans="1:11">
      <c r="I35" s="64"/>
      <c r="J35" s="64"/>
      <c r="K35" s="64"/>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885-3CFC-418F-BB98-F0BC574FCC7B}">
  <dimension ref="A1:P33"/>
  <sheetViews>
    <sheetView showGridLines="0" workbookViewId="0"/>
  </sheetViews>
  <sheetFormatPr defaultRowHeight="15"/>
  <sheetData>
    <row r="1" spans="1:1">
      <c r="A1" s="1" t="s">
        <v>373</v>
      </c>
    </row>
    <row r="2" spans="1:1">
      <c r="A2" s="29" t="s">
        <v>112</v>
      </c>
    </row>
    <row r="16" spans="1:1">
      <c r="A16" s="29" t="s">
        <v>374</v>
      </c>
    </row>
    <row r="20" spans="1:16">
      <c r="A20" s="5" t="s">
        <v>375</v>
      </c>
    </row>
    <row r="21" spans="1:16">
      <c r="B21" s="12" t="s">
        <v>376</v>
      </c>
      <c r="C21" s="12" t="s">
        <v>377</v>
      </c>
      <c r="D21" s="12" t="s">
        <v>378</v>
      </c>
      <c r="E21" s="12" t="s">
        <v>379</v>
      </c>
      <c r="F21" s="12" t="s">
        <v>380</v>
      </c>
      <c r="G21" s="12" t="s">
        <v>381</v>
      </c>
      <c r="H21" s="12" t="s">
        <v>382</v>
      </c>
      <c r="I21" s="12" t="s">
        <v>336</v>
      </c>
      <c r="J21" s="12" t="s">
        <v>335</v>
      </c>
      <c r="K21" s="12" t="s">
        <v>334</v>
      </c>
      <c r="L21" s="12" t="s">
        <v>333</v>
      </c>
      <c r="M21" s="12" t="s">
        <v>332</v>
      </c>
      <c r="N21" s="12" t="s">
        <v>331</v>
      </c>
      <c r="O21" s="12" t="s">
        <v>330</v>
      </c>
      <c r="P21" s="12" t="s">
        <v>329</v>
      </c>
    </row>
    <row r="22" spans="1:16">
      <c r="A22" s="12">
        <v>2013</v>
      </c>
      <c r="B22" s="7">
        <v>7225</v>
      </c>
      <c r="C22" s="7">
        <v>7615</v>
      </c>
      <c r="D22" s="7">
        <v>7160</v>
      </c>
      <c r="E22" s="7">
        <v>7310</v>
      </c>
      <c r="F22" s="7">
        <v>7324</v>
      </c>
      <c r="G22" s="7">
        <v>7324</v>
      </c>
      <c r="H22" s="7">
        <v>7324</v>
      </c>
      <c r="I22" s="7">
        <v>7324</v>
      </c>
      <c r="J22" s="7">
        <v>7324</v>
      </c>
      <c r="K22" s="7">
        <v>7324</v>
      </c>
      <c r="L22" s="7">
        <v>7324</v>
      </c>
      <c r="M22" s="7">
        <v>7324</v>
      </c>
      <c r="N22" s="7">
        <v>7324</v>
      </c>
      <c r="O22" s="7">
        <v>7324</v>
      </c>
      <c r="P22" s="7"/>
    </row>
    <row r="23" spans="1:16">
      <c r="A23" s="12">
        <v>2014</v>
      </c>
      <c r="B23" s="7">
        <v>7740</v>
      </c>
      <c r="C23" s="7">
        <v>8420</v>
      </c>
      <c r="D23" s="7">
        <v>8155</v>
      </c>
      <c r="E23" s="7">
        <v>7752</v>
      </c>
      <c r="F23" s="7">
        <v>7504</v>
      </c>
      <c r="G23" s="7">
        <v>7466</v>
      </c>
      <c r="H23" s="7">
        <v>7466</v>
      </c>
      <c r="I23" s="7">
        <v>7470</v>
      </c>
      <c r="J23" s="7">
        <v>7470</v>
      </c>
      <c r="K23" s="7">
        <v>7470</v>
      </c>
      <c r="L23" s="7">
        <v>7470</v>
      </c>
      <c r="M23" s="7">
        <v>7470</v>
      </c>
      <c r="N23" s="7">
        <v>7470</v>
      </c>
      <c r="O23" s="7">
        <v>7470</v>
      </c>
      <c r="P23" s="7"/>
    </row>
    <row r="24" spans="1:16">
      <c r="A24" s="12">
        <v>2015</v>
      </c>
      <c r="B24" s="7">
        <v>8120</v>
      </c>
      <c r="C24" s="7">
        <v>8750</v>
      </c>
      <c r="D24" s="7">
        <v>8750</v>
      </c>
      <c r="E24" s="7">
        <v>8405</v>
      </c>
      <c r="F24" s="7">
        <v>7697</v>
      </c>
      <c r="G24" s="7">
        <v>7142</v>
      </c>
      <c r="H24" s="7">
        <v>6990</v>
      </c>
      <c r="I24" s="7">
        <v>6979</v>
      </c>
      <c r="J24" s="7">
        <v>6979</v>
      </c>
      <c r="K24" s="7">
        <v>6979</v>
      </c>
      <c r="L24" s="7">
        <v>6979</v>
      </c>
      <c r="M24" s="7">
        <v>6979</v>
      </c>
      <c r="N24" s="7">
        <v>6979</v>
      </c>
      <c r="O24" s="7">
        <v>6979</v>
      </c>
      <c r="P24" s="7"/>
    </row>
    <row r="25" spans="1:16">
      <c r="A25" s="12">
        <v>2016</v>
      </c>
      <c r="B25" s="7"/>
      <c r="C25" s="7">
        <v>9075</v>
      </c>
      <c r="D25" s="7">
        <v>9075</v>
      </c>
      <c r="E25" s="7">
        <v>8870</v>
      </c>
      <c r="F25" s="7">
        <v>7878</v>
      </c>
      <c r="G25" s="7">
        <v>7194</v>
      </c>
      <c r="H25" s="7">
        <v>6988</v>
      </c>
      <c r="I25" s="7">
        <v>6837</v>
      </c>
      <c r="J25" s="7">
        <v>6762</v>
      </c>
      <c r="K25" s="7">
        <v>6738.9</v>
      </c>
      <c r="L25" s="7">
        <v>6738.9</v>
      </c>
      <c r="M25" s="7">
        <v>6738.9</v>
      </c>
      <c r="N25" s="7">
        <v>6738.9</v>
      </c>
      <c r="O25" s="7">
        <v>6738.9</v>
      </c>
      <c r="P25" s="7"/>
    </row>
    <row r="26" spans="1:16">
      <c r="A26" s="12">
        <v>2017</v>
      </c>
      <c r="B26" s="7"/>
      <c r="C26" s="7"/>
      <c r="D26" s="7"/>
      <c r="E26" s="7">
        <v>8934</v>
      </c>
      <c r="F26" s="7">
        <v>7929</v>
      </c>
      <c r="G26" s="7">
        <v>6941</v>
      </c>
      <c r="H26" s="7">
        <v>6711</v>
      </c>
      <c r="I26" s="7">
        <v>6464</v>
      </c>
      <c r="J26" s="7">
        <v>6296</v>
      </c>
      <c r="K26" s="7">
        <v>6195</v>
      </c>
      <c r="L26" s="7">
        <v>6147</v>
      </c>
      <c r="M26" s="7">
        <v>6089.5</v>
      </c>
      <c r="N26" s="7">
        <v>6090</v>
      </c>
      <c r="O26" s="7">
        <v>6090</v>
      </c>
      <c r="P26" s="7"/>
    </row>
    <row r="27" spans="1:16">
      <c r="A27" s="12">
        <v>2018</v>
      </c>
      <c r="B27" s="7"/>
      <c r="C27" s="7"/>
      <c r="D27" s="7"/>
      <c r="E27" s="7">
        <v>9309</v>
      </c>
      <c r="F27" s="7">
        <v>8321</v>
      </c>
      <c r="G27" s="7">
        <v>7050</v>
      </c>
      <c r="H27" s="7">
        <v>6772</v>
      </c>
      <c r="I27" s="7">
        <v>6386</v>
      </c>
      <c r="J27" s="7">
        <v>6230</v>
      </c>
      <c r="K27" s="7">
        <v>6276</v>
      </c>
      <c r="L27" s="7">
        <v>6104</v>
      </c>
      <c r="M27" s="7">
        <v>5828</v>
      </c>
      <c r="N27" s="7">
        <v>5816</v>
      </c>
      <c r="O27" s="7">
        <v>5740</v>
      </c>
      <c r="P27" s="7">
        <v>5798</v>
      </c>
    </row>
    <row r="28" spans="1:16">
      <c r="A28" s="12">
        <v>2019</v>
      </c>
      <c r="B28" s="7"/>
      <c r="C28" s="7"/>
      <c r="D28" s="7"/>
      <c r="E28" s="7"/>
      <c r="F28" s="7"/>
      <c r="G28" s="7">
        <v>7008</v>
      </c>
      <c r="H28" s="7">
        <v>6655</v>
      </c>
      <c r="I28" s="7">
        <v>6125</v>
      </c>
      <c r="J28" s="7">
        <v>6011</v>
      </c>
      <c r="K28" s="7">
        <v>6075</v>
      </c>
      <c r="L28" s="7">
        <v>5882</v>
      </c>
      <c r="M28" s="7">
        <v>5504</v>
      </c>
      <c r="N28" s="7">
        <v>5322</v>
      </c>
      <c r="O28" s="7">
        <v>5153</v>
      </c>
      <c r="P28" s="7">
        <v>5075</v>
      </c>
    </row>
    <row r="29" spans="1:16">
      <c r="A29" s="12">
        <v>2020</v>
      </c>
      <c r="B29" s="7"/>
      <c r="C29" s="7"/>
      <c r="D29" s="7"/>
      <c r="E29" s="7"/>
      <c r="F29" s="7"/>
      <c r="G29" s="7">
        <v>6879</v>
      </c>
      <c r="H29" s="7">
        <v>6623</v>
      </c>
      <c r="I29" s="7">
        <v>5912</v>
      </c>
      <c r="J29" s="7">
        <v>5708</v>
      </c>
      <c r="K29" s="7">
        <v>5921</v>
      </c>
      <c r="L29" s="7">
        <v>5677</v>
      </c>
      <c r="M29" s="7">
        <v>5326</v>
      </c>
      <c r="N29" s="7">
        <v>5092</v>
      </c>
      <c r="O29" s="7">
        <v>4826</v>
      </c>
      <c r="P29" s="7">
        <v>4665</v>
      </c>
    </row>
    <row r="30" spans="1:16">
      <c r="A30" s="12">
        <v>2021</v>
      </c>
      <c r="B30" s="7"/>
      <c r="C30" s="7"/>
      <c r="D30" s="7"/>
      <c r="E30" s="7"/>
      <c r="F30" s="7"/>
      <c r="G30" s="7"/>
      <c r="H30" s="7">
        <v>6126</v>
      </c>
      <c r="I30" s="7">
        <v>5292</v>
      </c>
      <c r="J30" s="7">
        <v>4963</v>
      </c>
      <c r="K30" s="7">
        <v>5206</v>
      </c>
      <c r="L30" s="7">
        <v>4993</v>
      </c>
      <c r="M30" s="7">
        <v>4737</v>
      </c>
      <c r="N30" s="7">
        <v>4428</v>
      </c>
      <c r="O30" s="7">
        <v>4079</v>
      </c>
      <c r="P30" s="7">
        <v>3803</v>
      </c>
    </row>
    <row r="31" spans="1:16">
      <c r="A31" s="12">
        <v>2022</v>
      </c>
      <c r="M31" s="7"/>
      <c r="N31" s="7">
        <v>4683</v>
      </c>
      <c r="O31" s="7">
        <v>4290</v>
      </c>
      <c r="P31" s="7">
        <v>3939</v>
      </c>
    </row>
    <row r="32" spans="1:16">
      <c r="A32" s="12">
        <v>2023</v>
      </c>
      <c r="M32" s="7"/>
      <c r="N32" s="7">
        <v>4947</v>
      </c>
      <c r="O32" s="7">
        <v>4536</v>
      </c>
      <c r="P32" s="7">
        <v>4065</v>
      </c>
    </row>
    <row r="33" spans="1:16">
      <c r="A33" s="12">
        <v>2024</v>
      </c>
      <c r="M33" s="7"/>
      <c r="N33" s="7"/>
      <c r="O33" s="7"/>
      <c r="P33" s="7">
        <v>4074</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B56E-2B32-4BFE-A36D-87D74142AD72}">
  <dimension ref="A1:K25"/>
  <sheetViews>
    <sheetView showGridLines="0" workbookViewId="0"/>
  </sheetViews>
  <sheetFormatPr defaultRowHeight="15"/>
  <cols>
    <col min="1" max="1" width="19.140625" customWidth="1"/>
  </cols>
  <sheetData>
    <row r="1" spans="1:1">
      <c r="A1" s="1" t="s">
        <v>384</v>
      </c>
    </row>
    <row r="2" spans="1:1">
      <c r="A2" s="29" t="s">
        <v>385</v>
      </c>
    </row>
    <row r="16" spans="1:1">
      <c r="A16" s="29" t="s">
        <v>188</v>
      </c>
    </row>
    <row r="17" spans="1:11">
      <c r="A17" s="29" t="s">
        <v>386</v>
      </c>
    </row>
    <row r="23" spans="1:11">
      <c r="B23">
        <v>2011</v>
      </c>
      <c r="C23">
        <v>2012</v>
      </c>
      <c r="D23">
        <v>2013</v>
      </c>
      <c r="E23">
        <v>2014</v>
      </c>
      <c r="F23">
        <v>2015</v>
      </c>
      <c r="G23">
        <v>2016</v>
      </c>
      <c r="H23">
        <v>2017</v>
      </c>
      <c r="I23">
        <v>2018</v>
      </c>
      <c r="J23">
        <v>2019</v>
      </c>
      <c r="K23">
        <v>2020</v>
      </c>
    </row>
    <row r="24" spans="1:11">
      <c r="A24" t="s">
        <v>387</v>
      </c>
      <c r="B24" s="67">
        <v>107.55630826698744</v>
      </c>
      <c r="C24" s="67">
        <v>120.78688991130295</v>
      </c>
      <c r="D24" s="67">
        <v>118.33322381150563</v>
      </c>
      <c r="E24" s="67">
        <v>112.91734459250495</v>
      </c>
      <c r="F24" s="67">
        <v>106.53280542986425</v>
      </c>
      <c r="G24" s="67">
        <v>100.80965205459172</v>
      </c>
      <c r="H24" s="67">
        <v>95.590769481666712</v>
      </c>
      <c r="I24" s="67">
        <v>89.92606097437455</v>
      </c>
      <c r="J24" s="67">
        <v>86.78135530685033</v>
      </c>
      <c r="K24" s="67">
        <v>88.311831124202257</v>
      </c>
    </row>
    <row r="25" spans="1:11">
      <c r="A25" t="s">
        <v>388</v>
      </c>
      <c r="B25" s="67">
        <v>79.557681162813836</v>
      </c>
      <c r="C25" s="67">
        <v>87.252449804700888</v>
      </c>
      <c r="D25" s="67">
        <v>90.207668887515936</v>
      </c>
      <c r="E25" s="67">
        <v>86.209179849911195</v>
      </c>
      <c r="F25" s="67">
        <v>65.928555394490033</v>
      </c>
      <c r="G25" s="67">
        <v>65.168725431015446</v>
      </c>
      <c r="H25" s="67">
        <v>59.180630765554589</v>
      </c>
      <c r="I25" s="67">
        <v>54.9</v>
      </c>
      <c r="J25" s="67">
        <v>51.4</v>
      </c>
      <c r="K25" s="67">
        <v>51.2</v>
      </c>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32A14-88A2-4CD9-A53D-0C3E95781FE2}">
  <dimension ref="A1:H47"/>
  <sheetViews>
    <sheetView showGridLines="0" workbookViewId="0"/>
  </sheetViews>
  <sheetFormatPr defaultRowHeight="15"/>
  <sheetData>
    <row r="1" spans="1:5">
      <c r="A1" s="1" t="s">
        <v>390</v>
      </c>
    </row>
    <row r="2" spans="1:5">
      <c r="A2" s="29" t="s">
        <v>391</v>
      </c>
    </row>
    <row r="3" spans="1:5">
      <c r="A3" s="68" t="s">
        <v>392</v>
      </c>
      <c r="E3" s="68" t="s">
        <v>393</v>
      </c>
    </row>
    <row r="17" spans="1:8">
      <c r="A17" s="29" t="s">
        <v>188</v>
      </c>
    </row>
    <row r="18" spans="1:8">
      <c r="A18" s="29" t="s">
        <v>394</v>
      </c>
    </row>
    <row r="19" spans="1:8">
      <c r="A19" s="29" t="s">
        <v>395</v>
      </c>
    </row>
    <row r="20" spans="1:8">
      <c r="A20" s="29" t="s">
        <v>396</v>
      </c>
    </row>
    <row r="21" spans="1:8">
      <c r="A21" s="29" t="s">
        <v>397</v>
      </c>
    </row>
    <row r="22" spans="1:8">
      <c r="A22" s="29" t="s">
        <v>398</v>
      </c>
    </row>
    <row r="23" spans="1:8">
      <c r="A23" s="29" t="s">
        <v>399</v>
      </c>
    </row>
    <row r="25" spans="1:8">
      <c r="A25" s="58" t="s">
        <v>400</v>
      </c>
      <c r="B25" s="58"/>
      <c r="C25" s="58"/>
      <c r="D25" s="58"/>
      <c r="E25" s="58"/>
      <c r="F25" s="58"/>
      <c r="G25" s="58"/>
      <c r="H25" s="58"/>
    </row>
    <row r="26" spans="1:8">
      <c r="A26" s="58"/>
      <c r="B26" s="132">
        <v>-1.5</v>
      </c>
      <c r="C26" s="132" t="s">
        <v>401</v>
      </c>
      <c r="D26" s="132">
        <v>-0.5</v>
      </c>
      <c r="E26" s="132" t="s">
        <v>402</v>
      </c>
      <c r="F26" s="132" t="s">
        <v>403</v>
      </c>
      <c r="G26" s="132" t="s">
        <v>404</v>
      </c>
      <c r="H26" s="132" t="s">
        <v>405</v>
      </c>
    </row>
    <row r="27" spans="1:8">
      <c r="A27" s="58">
        <v>2016</v>
      </c>
      <c r="B27" s="64">
        <v>114.27880043955794</v>
      </c>
      <c r="C27" s="64">
        <v>114.27880043955794</v>
      </c>
      <c r="D27" s="64">
        <v>114.27880043955794</v>
      </c>
      <c r="E27" s="64">
        <v>114.27880043955794</v>
      </c>
      <c r="F27" s="64">
        <v>114.27880043955794</v>
      </c>
      <c r="G27" s="64">
        <v>114.27880043955794</v>
      </c>
      <c r="H27" s="64">
        <v>114.27880043955794</v>
      </c>
    </row>
    <row r="28" spans="1:8">
      <c r="A28" s="58">
        <v>2017</v>
      </c>
      <c r="B28" s="64">
        <v>109.46318393085267</v>
      </c>
      <c r="C28" s="64">
        <v>109.46318393085267</v>
      </c>
      <c r="D28" s="64">
        <v>109.46318393085267</v>
      </c>
      <c r="E28" s="64">
        <v>109.46318393085267</v>
      </c>
      <c r="F28" s="64">
        <v>109.46318393085267</v>
      </c>
      <c r="G28" s="64">
        <v>109.46318393085267</v>
      </c>
      <c r="H28" s="64">
        <v>109.46318393085267</v>
      </c>
    </row>
    <row r="29" spans="1:8">
      <c r="A29" s="58">
        <v>2018</v>
      </c>
      <c r="B29" s="64">
        <v>104.31378507039399</v>
      </c>
      <c r="C29" s="64">
        <v>104.31378507039399</v>
      </c>
      <c r="D29" s="64">
        <v>104.31378507039399</v>
      </c>
      <c r="E29" s="64">
        <v>104.31378507039399</v>
      </c>
      <c r="F29" s="64">
        <v>104.31378507039399</v>
      </c>
      <c r="G29" s="64">
        <v>104.31378507039399</v>
      </c>
      <c r="H29" s="64">
        <v>104.31378507039399</v>
      </c>
    </row>
    <row r="30" spans="1:8">
      <c r="A30" s="58">
        <v>2019</v>
      </c>
      <c r="B30" s="64">
        <v>100.15988193334154</v>
      </c>
      <c r="C30" s="64">
        <v>100.15988193334154</v>
      </c>
      <c r="D30" s="64">
        <v>100.15988193334154</v>
      </c>
      <c r="E30" s="64">
        <v>100.15988193334154</v>
      </c>
      <c r="F30" s="64">
        <v>100.15988193334154</v>
      </c>
      <c r="G30" s="64">
        <v>100.15988193334154</v>
      </c>
      <c r="H30" s="64">
        <v>100.15988193334154</v>
      </c>
    </row>
    <row r="31" spans="1:8">
      <c r="A31" s="58">
        <v>2020</v>
      </c>
      <c r="B31" s="64">
        <v>100.19273091835991</v>
      </c>
      <c r="C31" s="64">
        <v>99.268899890147267</v>
      </c>
      <c r="D31" s="64">
        <v>98.353772495712647</v>
      </c>
      <c r="E31" s="64">
        <v>97.44722631320569</v>
      </c>
      <c r="F31" s="64">
        <v>96.549141205977762</v>
      </c>
      <c r="G31" s="64">
        <v>95.659399269508569</v>
      </c>
      <c r="H31" s="64">
        <v>94.777884779804836</v>
      </c>
    </row>
    <row r="32" spans="1:8">
      <c r="A32" s="58">
        <v>2021</v>
      </c>
      <c r="B32" s="64">
        <v>104.54065578318179</v>
      </c>
      <c r="C32" s="64">
        <v>102.22184993292754</v>
      </c>
      <c r="D32" s="64">
        <v>99.93718007811168</v>
      </c>
      <c r="E32" s="64">
        <v>97.686009255962986</v>
      </c>
      <c r="F32" s="64">
        <v>95.467714899718999</v>
      </c>
      <c r="G32" s="64">
        <v>93.281688458304245</v>
      </c>
      <c r="H32" s="64">
        <v>91.127335027440438</v>
      </c>
    </row>
    <row r="33" spans="1:8">
      <c r="A33" s="58">
        <v>2022</v>
      </c>
      <c r="B33" s="64">
        <v>107.17926297419957</v>
      </c>
      <c r="C33" s="64">
        <v>103.01804174702538</v>
      </c>
      <c r="D33" s="64">
        <v>98.940790338938044</v>
      </c>
      <c r="E33" s="64">
        <v>94.945558739255006</v>
      </c>
      <c r="F33" s="64">
        <v>91.030448349153872</v>
      </c>
      <c r="G33" s="64">
        <v>87.193610483893295</v>
      </c>
      <c r="H33" s="64">
        <v>83.433244921786766</v>
      </c>
    </row>
    <row r="34" spans="1:8">
      <c r="A34" s="58">
        <v>2023</v>
      </c>
      <c r="B34" s="64">
        <v>113.70579230714539</v>
      </c>
      <c r="C34" s="64">
        <v>107.14498688469725</v>
      </c>
      <c r="D34" s="64">
        <v>100.75278122637464</v>
      </c>
      <c r="E34" s="64">
        <v>94.524495677233432</v>
      </c>
      <c r="F34" s="64">
        <v>88.455591116959553</v>
      </c>
      <c r="G34" s="64">
        <v>82.541664529821688</v>
      </c>
      <c r="H34" s="64">
        <v>76.778444713355512</v>
      </c>
    </row>
    <row r="38" spans="1:8">
      <c r="A38" s="58" t="s">
        <v>226</v>
      </c>
      <c r="B38" s="58"/>
      <c r="C38" s="58"/>
      <c r="D38" s="58"/>
      <c r="E38" s="58"/>
      <c r="F38" s="58"/>
      <c r="G38" s="58"/>
      <c r="H38" s="58"/>
    </row>
    <row r="39" spans="1:8">
      <c r="A39" s="58"/>
      <c r="B39" s="132">
        <v>-1.5</v>
      </c>
      <c r="C39" s="132" t="s">
        <v>401</v>
      </c>
      <c r="D39" s="132">
        <v>-0.5</v>
      </c>
      <c r="E39" s="132" t="s">
        <v>402</v>
      </c>
      <c r="F39" s="132" t="s">
        <v>403</v>
      </c>
      <c r="G39" s="132" t="s">
        <v>404</v>
      </c>
      <c r="H39" s="132" t="s">
        <v>405</v>
      </c>
    </row>
    <row r="40" spans="1:8">
      <c r="A40" s="58">
        <v>2016</v>
      </c>
      <c r="B40" s="64">
        <v>-1.2890662810096167</v>
      </c>
      <c r="C40" s="64">
        <v>-1.2890662810096167</v>
      </c>
      <c r="D40" s="64">
        <v>-1.2890662810096167</v>
      </c>
      <c r="E40" s="64">
        <v>-1.2890662810096167</v>
      </c>
      <c r="F40" s="64">
        <v>-1.2890662810096167</v>
      </c>
      <c r="G40" s="64">
        <v>-1.2890662810096167</v>
      </c>
      <c r="H40" s="64">
        <v>-1.2890662810096167</v>
      </c>
    </row>
    <row r="41" spans="1:8">
      <c r="A41" s="58">
        <v>2017</v>
      </c>
      <c r="B41" s="64">
        <v>-0.3967174185345877</v>
      </c>
      <c r="C41" s="64">
        <v>-0.3967174185345877</v>
      </c>
      <c r="D41" s="64">
        <v>-0.3967174185345877</v>
      </c>
      <c r="E41" s="64">
        <v>-0.3967174185345877</v>
      </c>
      <c r="F41" s="64">
        <v>-0.3967174185345877</v>
      </c>
      <c r="G41" s="64">
        <v>-0.3967174185345877</v>
      </c>
      <c r="H41" s="64">
        <v>-0.3967174185345877</v>
      </c>
    </row>
    <row r="42" spans="1:8">
      <c r="A42" s="58">
        <v>2018</v>
      </c>
      <c r="B42" s="64">
        <v>4.1527397954016006E-2</v>
      </c>
      <c r="C42" s="64">
        <v>4.1527397954016006E-2</v>
      </c>
      <c r="D42" s="64">
        <v>4.1527397954016006E-2</v>
      </c>
      <c r="E42" s="64">
        <v>4.1527397954016006E-2</v>
      </c>
      <c r="F42" s="64">
        <v>4.1527397954016006E-2</v>
      </c>
      <c r="G42" s="64">
        <v>4.1527397954016006E-2</v>
      </c>
      <c r="H42" s="64">
        <v>4.1527397954016006E-2</v>
      </c>
    </row>
    <row r="43" spans="1:8">
      <c r="A43" s="58">
        <v>2019</v>
      </c>
      <c r="B43" s="64">
        <v>0.32960275488869756</v>
      </c>
      <c r="C43" s="64">
        <v>0.32960275488869756</v>
      </c>
      <c r="D43" s="64">
        <v>0.32960275488869756</v>
      </c>
      <c r="E43" s="64">
        <v>0.32960275488869756</v>
      </c>
      <c r="F43" s="64">
        <v>0.32960275488869756</v>
      </c>
      <c r="G43" s="64">
        <v>0.32960275488869756</v>
      </c>
      <c r="H43" s="64">
        <v>0.32960275488869756</v>
      </c>
    </row>
    <row r="44" spans="1:8">
      <c r="A44" s="58">
        <v>2020</v>
      </c>
      <c r="B44" s="64">
        <v>-2.324520289853294</v>
      </c>
      <c r="C44" s="64">
        <v>-1.8835484837832244</v>
      </c>
      <c r="D44" s="64">
        <v>-1.4384609517643643</v>
      </c>
      <c r="E44" s="64">
        <v>-0.98919980363279325</v>
      </c>
      <c r="F44" s="64">
        <v>-0.53570605843028407</v>
      </c>
      <c r="G44" s="64">
        <v>-7.7919618591211992E-2</v>
      </c>
      <c r="H44" s="64">
        <v>0.38422075660717514</v>
      </c>
    </row>
    <row r="45" spans="1:8">
      <c r="A45" s="58">
        <v>2021</v>
      </c>
      <c r="B45" s="64">
        <v>-2.9890171339760436</v>
      </c>
      <c r="C45" s="64">
        <v>-2.1202115091778921</v>
      </c>
      <c r="D45" s="64">
        <v>-1.2394466037966891</v>
      </c>
      <c r="E45" s="64">
        <v>-0.34650528064554409</v>
      </c>
      <c r="F45" s="64">
        <v>0.55883446953929217</v>
      </c>
      <c r="G45" s="64">
        <v>1.4767996576140687</v>
      </c>
      <c r="H45" s="64">
        <v>2.4076224295008632</v>
      </c>
    </row>
    <row r="46" spans="1:8">
      <c r="A46" s="58">
        <v>2022</v>
      </c>
      <c r="B46" s="64">
        <v>-3.8615601645962703</v>
      </c>
      <c r="C46" s="64">
        <v>-2.5683434241246115</v>
      </c>
      <c r="D46" s="64">
        <v>-1.2515324494232545</v>
      </c>
      <c r="E46" s="64">
        <v>8.9398280802292257E-2</v>
      </c>
      <c r="F46" s="64">
        <v>1.454987911159664</v>
      </c>
      <c r="G46" s="64">
        <v>2.8457896046920013</v>
      </c>
      <c r="H46" s="64">
        <v>4.2623709503214977</v>
      </c>
    </row>
    <row r="47" spans="1:8">
      <c r="A47" s="58">
        <v>2023</v>
      </c>
      <c r="B47" s="64">
        <v>-4.6695047627159569</v>
      </c>
      <c r="C47" s="64">
        <v>-2.9328351249817084</v>
      </c>
      <c r="D47" s="64">
        <v>-1.1564811731917077</v>
      </c>
      <c r="E47" s="64">
        <v>0.66060740412325425</v>
      </c>
      <c r="F47" s="64">
        <v>2.5195117916188892</v>
      </c>
      <c r="G47" s="64">
        <v>4.4213450071117872</v>
      </c>
      <c r="H47" s="64">
        <v>6.3672528907749602</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3D727-D4E3-4156-B3AD-EE9EBB21F069}">
  <dimension ref="A1:H23"/>
  <sheetViews>
    <sheetView showGridLines="0" workbookViewId="0">
      <selection sqref="A1:H1"/>
    </sheetView>
  </sheetViews>
  <sheetFormatPr defaultRowHeight="15"/>
  <cols>
    <col min="1" max="1" width="15.140625" bestFit="1" customWidth="1"/>
  </cols>
  <sheetData>
    <row r="1" spans="1:8" ht="29.25" customHeight="1">
      <c r="A1" s="377" t="s">
        <v>407</v>
      </c>
      <c r="B1" s="377"/>
      <c r="C1" s="377"/>
      <c r="D1" s="377"/>
      <c r="E1" s="377"/>
      <c r="F1" s="377"/>
      <c r="G1" s="377"/>
      <c r="H1" s="377"/>
    </row>
    <row r="2" spans="1:8">
      <c r="A2" s="133" t="s">
        <v>112</v>
      </c>
    </row>
    <row r="16" spans="1:8">
      <c r="A16" s="378" t="s">
        <v>408</v>
      </c>
      <c r="B16" s="378"/>
      <c r="C16" s="378"/>
      <c r="D16" s="378"/>
      <c r="E16" s="378"/>
      <c r="F16" s="378"/>
      <c r="G16" s="378"/>
    </row>
    <row r="19" spans="1:4">
      <c r="B19">
        <v>2017</v>
      </c>
      <c r="C19">
        <v>2018</v>
      </c>
      <c r="D19">
        <v>2019</v>
      </c>
    </row>
    <row r="20" spans="1:4">
      <c r="A20" t="s">
        <v>409</v>
      </c>
      <c r="B20" s="67">
        <v>0.88799999999999102</v>
      </c>
      <c r="C20" s="67">
        <v>3.4639999999999986</v>
      </c>
      <c r="D20" s="67">
        <v>4.4950000000000045</v>
      </c>
    </row>
    <row r="21" spans="1:4">
      <c r="A21" t="s">
        <v>410</v>
      </c>
      <c r="B21" s="67">
        <v>0.28500000000000014</v>
      </c>
      <c r="C21" s="67">
        <v>0.76900000000000013</v>
      </c>
      <c r="D21" s="67">
        <v>1.3549999999999995</v>
      </c>
    </row>
    <row r="22" spans="1:4">
      <c r="A22" t="s">
        <v>48</v>
      </c>
      <c r="B22" s="67">
        <v>-0.24699999999999989</v>
      </c>
      <c r="C22" s="67">
        <v>-0.72499999999999964</v>
      </c>
      <c r="D22" s="67">
        <v>-1.0550000000000006</v>
      </c>
    </row>
    <row r="23" spans="1:4">
      <c r="A23" t="s">
        <v>242</v>
      </c>
      <c r="B23" s="67">
        <v>0.92599999999999127</v>
      </c>
      <c r="C23" s="67">
        <v>3.5079999999999991</v>
      </c>
      <c r="D23" s="67">
        <v>4.7950000000000035</v>
      </c>
    </row>
  </sheetData>
  <mergeCells count="2">
    <mergeCell ref="A1:H1"/>
    <mergeCell ref="A16:G16"/>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27054-152B-4973-8E3E-A331BD944DCD}">
  <dimension ref="A1:I22"/>
  <sheetViews>
    <sheetView showGridLines="0" workbookViewId="0">
      <selection sqref="A1:I1"/>
    </sheetView>
  </sheetViews>
  <sheetFormatPr defaultRowHeight="15"/>
  <cols>
    <col min="1" max="1" width="15.42578125" customWidth="1"/>
  </cols>
  <sheetData>
    <row r="1" spans="1:9" ht="27.75" customHeight="1">
      <c r="A1" s="377" t="s">
        <v>412</v>
      </c>
      <c r="B1" s="377"/>
      <c r="C1" s="377"/>
      <c r="D1" s="377"/>
      <c r="E1" s="377"/>
      <c r="F1" s="377"/>
      <c r="G1" s="377"/>
      <c r="H1" s="377"/>
      <c r="I1" s="377"/>
    </row>
    <row r="2" spans="1:9">
      <c r="A2" s="378" t="s">
        <v>413</v>
      </c>
      <c r="B2" s="378"/>
      <c r="C2" s="378"/>
    </row>
    <row r="16" spans="1:9">
      <c r="A16" s="378" t="s">
        <v>408</v>
      </c>
      <c r="B16" s="378"/>
      <c r="C16" s="378"/>
      <c r="D16" s="378"/>
      <c r="E16" s="378"/>
      <c r="F16" s="378"/>
      <c r="G16" s="378"/>
    </row>
    <row r="18" spans="1:4">
      <c r="B18">
        <v>2017</v>
      </c>
      <c r="C18">
        <v>2018</v>
      </c>
      <c r="D18">
        <v>2019</v>
      </c>
    </row>
    <row r="19" spans="1:4">
      <c r="A19" t="s">
        <v>409</v>
      </c>
      <c r="B19" s="67">
        <v>0.72699999999999676</v>
      </c>
      <c r="C19" s="67">
        <v>2.5760000000000076</v>
      </c>
      <c r="D19" s="67">
        <v>1.0310000000000059</v>
      </c>
    </row>
    <row r="20" spans="1:4">
      <c r="A20" t="s">
        <v>410</v>
      </c>
      <c r="B20" s="67">
        <v>-0.40299999999999958</v>
      </c>
      <c r="C20" s="67">
        <v>0.48399999999999999</v>
      </c>
      <c r="D20" s="67">
        <v>0.58599999999999941</v>
      </c>
    </row>
    <row r="21" spans="1:4">
      <c r="A21" t="s">
        <v>48</v>
      </c>
      <c r="B21" s="67">
        <v>-0.20899999999999963</v>
      </c>
      <c r="C21" s="67">
        <v>-0.47799999999999976</v>
      </c>
      <c r="D21" s="67">
        <v>-0.33000000000000096</v>
      </c>
    </row>
    <row r="22" spans="1:4">
      <c r="A22" t="s">
        <v>242</v>
      </c>
      <c r="B22" s="67">
        <v>0.11499999999999755</v>
      </c>
      <c r="C22" s="67">
        <v>2.5820000000000078</v>
      </c>
      <c r="D22" s="67">
        <v>1.2870000000000044</v>
      </c>
    </row>
  </sheetData>
  <mergeCells count="3">
    <mergeCell ref="A1:I1"/>
    <mergeCell ref="A2:C2"/>
    <mergeCell ref="A16:G16"/>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2CAFE-9B44-48B5-879D-1A8DB6DDCEC9}">
  <dimension ref="A1:G23"/>
  <sheetViews>
    <sheetView showGridLines="0" workbookViewId="0">
      <selection sqref="A1:G1"/>
    </sheetView>
  </sheetViews>
  <sheetFormatPr defaultRowHeight="15"/>
  <sheetData>
    <row r="1" spans="1:7">
      <c r="A1" s="377" t="s">
        <v>415</v>
      </c>
      <c r="B1" s="377"/>
      <c r="C1" s="377"/>
      <c r="D1" s="377"/>
      <c r="E1" s="377"/>
      <c r="F1" s="377"/>
      <c r="G1" s="377"/>
    </row>
    <row r="2" spans="1:7">
      <c r="A2" s="133" t="s">
        <v>112</v>
      </c>
    </row>
    <row r="16" spans="1:7">
      <c r="A16" s="378" t="s">
        <v>416</v>
      </c>
      <c r="B16" s="378"/>
      <c r="C16" s="378"/>
      <c r="D16" s="378"/>
      <c r="E16" s="378"/>
      <c r="F16" s="378"/>
    </row>
    <row r="18" spans="1:6">
      <c r="B18">
        <v>2020</v>
      </c>
      <c r="C18">
        <v>2021</v>
      </c>
      <c r="D18">
        <v>2022</v>
      </c>
      <c r="E18">
        <v>2023</v>
      </c>
      <c r="F18">
        <v>2024</v>
      </c>
    </row>
    <row r="19" spans="1:6">
      <c r="A19" t="s">
        <v>410</v>
      </c>
      <c r="B19" s="67">
        <v>7.0000000000000007E-2</v>
      </c>
      <c r="C19" s="67">
        <v>7.1999999999999995E-2</v>
      </c>
      <c r="D19" s="67">
        <v>0.02</v>
      </c>
      <c r="E19" s="67">
        <v>0</v>
      </c>
      <c r="F19" s="67">
        <v>0</v>
      </c>
    </row>
    <row r="20" spans="1:6">
      <c r="A20" t="s">
        <v>417</v>
      </c>
      <c r="B20" s="67">
        <v>0.09</v>
      </c>
      <c r="C20" s="67">
        <v>0.105</v>
      </c>
      <c r="D20" s="67">
        <v>0.105</v>
      </c>
      <c r="E20" s="67">
        <v>0.105</v>
      </c>
      <c r="F20" s="67">
        <v>0.105</v>
      </c>
    </row>
    <row r="21" spans="1:6">
      <c r="A21" t="s">
        <v>418</v>
      </c>
      <c r="B21" s="67">
        <v>0.41</v>
      </c>
      <c r="C21" s="67">
        <v>0.60099999999999998</v>
      </c>
      <c r="D21" s="67">
        <v>0.65600000000000003</v>
      </c>
      <c r="E21" s="67">
        <v>0.60099999999999998</v>
      </c>
      <c r="F21" s="67">
        <v>0.46500000000000002</v>
      </c>
    </row>
    <row r="22" spans="1:6">
      <c r="A22" t="s">
        <v>419</v>
      </c>
      <c r="B22" s="67">
        <v>0.65</v>
      </c>
      <c r="C22" s="67">
        <v>0</v>
      </c>
      <c r="D22" s="67">
        <v>0</v>
      </c>
      <c r="E22" s="67">
        <v>0</v>
      </c>
      <c r="F22" s="67">
        <v>0</v>
      </c>
    </row>
    <row r="23" spans="1:6">
      <c r="A23" t="s">
        <v>242</v>
      </c>
      <c r="B23" s="67">
        <v>1.22</v>
      </c>
      <c r="C23" s="67">
        <v>0.78</v>
      </c>
      <c r="D23" s="67">
        <v>0.78</v>
      </c>
      <c r="E23" s="67">
        <v>0.70499999999999996</v>
      </c>
      <c r="F23" s="67">
        <v>0.56999999999999995</v>
      </c>
    </row>
  </sheetData>
  <mergeCells count="2">
    <mergeCell ref="A1:G1"/>
    <mergeCell ref="A16:F16"/>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56EB-3A1E-40F5-BA57-896895380903}">
  <dimension ref="A1:D32"/>
  <sheetViews>
    <sheetView zoomScale="145" zoomScaleNormal="145" workbookViewId="0"/>
  </sheetViews>
  <sheetFormatPr defaultRowHeight="15"/>
  <cols>
    <col min="1" max="16384" width="9.140625" style="58"/>
  </cols>
  <sheetData>
    <row r="1" spans="1:1">
      <c r="A1" s="331" t="s">
        <v>421</v>
      </c>
    </row>
    <row r="2" spans="1:1">
      <c r="A2" s="136" t="s">
        <v>422</v>
      </c>
    </row>
    <row r="16" spans="1:1">
      <c r="A16" s="136" t="s">
        <v>232</v>
      </c>
    </row>
    <row r="17" spans="1:4">
      <c r="A17" s="136" t="s">
        <v>1102</v>
      </c>
    </row>
    <row r="18" spans="1:4">
      <c r="A18" s="136" t="s">
        <v>1105</v>
      </c>
    </row>
    <row r="19" spans="1:4">
      <c r="A19" s="136" t="s">
        <v>1103</v>
      </c>
    </row>
    <row r="21" spans="1:4">
      <c r="A21" s="58" t="s">
        <v>1104</v>
      </c>
    </row>
    <row r="23" spans="1:4">
      <c r="A23" s="90"/>
      <c r="B23" s="58" t="s">
        <v>242</v>
      </c>
      <c r="C23" s="58" t="s">
        <v>435</v>
      </c>
      <c r="D23" s="58" t="s">
        <v>436</v>
      </c>
    </row>
    <row r="24" spans="1:4">
      <c r="A24" s="90"/>
      <c r="B24" s="332"/>
      <c r="C24" s="332"/>
      <c r="D24" s="332"/>
    </row>
    <row r="25" spans="1:4">
      <c r="A25" s="90">
        <v>2015</v>
      </c>
      <c r="B25" s="332">
        <v>118.17200000000048</v>
      </c>
      <c r="C25" s="332">
        <v>-591.82799999999952</v>
      </c>
      <c r="D25" s="332">
        <v>710</v>
      </c>
    </row>
    <row r="26" spans="1:4">
      <c r="A26" s="90">
        <v>2016</v>
      </c>
      <c r="B26" s="332">
        <v>752</v>
      </c>
      <c r="C26" s="332">
        <v>257</v>
      </c>
      <c r="D26" s="332">
        <v>495</v>
      </c>
    </row>
    <row r="27" spans="1:4">
      <c r="A27" s="90">
        <v>2017</v>
      </c>
      <c r="B27" s="332">
        <v>656</v>
      </c>
      <c r="C27" s="332">
        <v>462</v>
      </c>
      <c r="D27" s="332">
        <v>194</v>
      </c>
    </row>
    <row r="28" spans="1:4">
      <c r="A28" s="90">
        <v>2018</v>
      </c>
      <c r="B28" s="332">
        <v>1118</v>
      </c>
      <c r="C28" s="332">
        <v>493</v>
      </c>
      <c r="D28" s="332">
        <v>625</v>
      </c>
    </row>
    <row r="29" spans="1:4">
      <c r="A29" s="90">
        <v>2019</v>
      </c>
      <c r="B29" s="58">
        <v>1385</v>
      </c>
      <c r="C29" s="58">
        <v>1050</v>
      </c>
      <c r="D29" s="58">
        <v>335</v>
      </c>
    </row>
    <row r="30" spans="1:4">
      <c r="A30" s="90">
        <v>2020</v>
      </c>
      <c r="C30" s="58">
        <v>1166</v>
      </c>
    </row>
    <row r="31" spans="1:4">
      <c r="A31" s="90">
        <v>2021</v>
      </c>
      <c r="C31" s="58">
        <v>156</v>
      </c>
    </row>
    <row r="32" spans="1:4">
      <c r="A32" s="90">
        <v>2022</v>
      </c>
      <c r="C32" s="58">
        <v>148</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4DE3A-1ADB-4E08-A0C4-810173754531}">
  <dimension ref="A1:L30"/>
  <sheetViews>
    <sheetView zoomScale="115" zoomScaleNormal="115" workbookViewId="0"/>
  </sheetViews>
  <sheetFormatPr defaultColWidth="11.42578125" defaultRowHeight="15"/>
  <cols>
    <col min="1" max="1" width="24" style="58" customWidth="1"/>
    <col min="2" max="16384" width="11.42578125" style="58"/>
  </cols>
  <sheetData>
    <row r="1" spans="1:12">
      <c r="A1" s="134" t="s">
        <v>423</v>
      </c>
    </row>
    <row r="2" spans="1:12">
      <c r="A2" s="136" t="s">
        <v>424</v>
      </c>
      <c r="B2" s="138"/>
      <c r="C2" s="138"/>
      <c r="D2" s="138"/>
      <c r="E2" s="138"/>
      <c r="F2" s="138"/>
      <c r="G2" s="138"/>
      <c r="H2" s="138"/>
      <c r="I2" s="138"/>
      <c r="J2" s="138"/>
      <c r="K2" s="138"/>
      <c r="L2" s="138"/>
    </row>
    <row r="3" spans="1:12">
      <c r="A3" s="139"/>
      <c r="B3" s="138"/>
      <c r="C3" s="138"/>
      <c r="D3" s="138"/>
      <c r="E3" s="138"/>
      <c r="F3" s="138"/>
      <c r="G3" s="138"/>
      <c r="H3" s="138"/>
      <c r="I3" s="138"/>
      <c r="J3" s="138"/>
      <c r="K3" s="138"/>
      <c r="L3" s="138"/>
    </row>
    <row r="4" spans="1:12">
      <c r="A4" s="139"/>
      <c r="B4" s="138"/>
      <c r="C4" s="138"/>
      <c r="D4" s="138"/>
      <c r="E4" s="138"/>
      <c r="F4" s="138"/>
      <c r="G4" s="138"/>
      <c r="H4" s="138"/>
      <c r="I4" s="138"/>
      <c r="J4" s="138"/>
      <c r="K4" s="138"/>
      <c r="L4" s="138"/>
    </row>
    <row r="5" spans="1:12">
      <c r="A5" s="139"/>
      <c r="B5" s="138"/>
      <c r="C5" s="138"/>
      <c r="D5" s="138"/>
      <c r="E5" s="138"/>
      <c r="F5" s="138"/>
      <c r="G5" s="138"/>
      <c r="H5" s="138"/>
      <c r="I5" s="138"/>
      <c r="J5" s="138"/>
      <c r="K5" s="138"/>
      <c r="L5" s="138"/>
    </row>
    <row r="6" spans="1:12">
      <c r="A6" s="139"/>
      <c r="B6" s="138"/>
      <c r="C6" s="138"/>
      <c r="D6" s="138"/>
      <c r="E6" s="138"/>
      <c r="F6" s="138"/>
      <c r="G6" s="138"/>
      <c r="H6" s="138"/>
      <c r="I6" s="138"/>
      <c r="J6" s="138"/>
      <c r="K6" s="138"/>
      <c r="L6" s="138"/>
    </row>
    <row r="7" spans="1:12">
      <c r="A7" s="139"/>
      <c r="B7" s="138"/>
      <c r="C7" s="138"/>
      <c r="D7" s="138"/>
      <c r="E7" s="138"/>
      <c r="F7" s="138"/>
      <c r="G7" s="138"/>
      <c r="H7" s="138"/>
      <c r="I7" s="138"/>
      <c r="J7" s="138"/>
      <c r="K7" s="138"/>
      <c r="L7" s="138"/>
    </row>
    <row r="8" spans="1:12">
      <c r="A8" s="139"/>
      <c r="B8" s="139"/>
      <c r="C8" s="139"/>
      <c r="D8" s="139"/>
      <c r="E8" s="139"/>
      <c r="F8" s="139"/>
      <c r="G8" s="139"/>
    </row>
    <row r="16" spans="1:12">
      <c r="A16" s="140" t="s">
        <v>425</v>
      </c>
    </row>
    <row r="17" spans="1:12">
      <c r="A17" s="140" t="s">
        <v>426</v>
      </c>
    </row>
    <row r="22" spans="1:12">
      <c r="A22" s="139"/>
      <c r="B22" s="141">
        <v>2008</v>
      </c>
      <c r="C22" s="141">
        <v>2009</v>
      </c>
      <c r="D22" s="141">
        <v>2010</v>
      </c>
      <c r="E22" s="141">
        <v>2011</v>
      </c>
      <c r="F22" s="141">
        <v>2012</v>
      </c>
      <c r="G22" s="141">
        <v>2013</v>
      </c>
      <c r="H22" s="141">
        <v>2014</v>
      </c>
      <c r="I22" s="141">
        <f>H22+1</f>
        <v>2015</v>
      </c>
      <c r="J22" s="141">
        <f>I22+1</f>
        <v>2016</v>
      </c>
      <c r="K22" s="141">
        <f>J22+1</f>
        <v>2017</v>
      </c>
      <c r="L22" s="141">
        <f>K22+1</f>
        <v>2018</v>
      </c>
    </row>
    <row r="23" spans="1:12">
      <c r="A23" s="139" t="s">
        <v>427</v>
      </c>
      <c r="B23" s="142">
        <v>2.7850000000000001</v>
      </c>
      <c r="C23" s="142">
        <v>-289.58699999999999</v>
      </c>
      <c r="D23" s="142">
        <v>12.532999999999999</v>
      </c>
      <c r="E23" s="142">
        <v>-99.38</v>
      </c>
      <c r="F23" s="142">
        <v>229.40199999999999</v>
      </c>
      <c r="G23" s="142">
        <v>28.524000000000001</v>
      </c>
      <c r="H23" s="142">
        <v>76.201999999999998</v>
      </c>
      <c r="I23" s="142">
        <v>133.14500000000001</v>
      </c>
      <c r="J23" s="142">
        <v>152.244</v>
      </c>
      <c r="K23" s="142">
        <v>70.48</v>
      </c>
      <c r="L23" s="142">
        <v>172.19399999999999</v>
      </c>
    </row>
    <row r="24" spans="1:12">
      <c r="A24" s="139" t="s">
        <v>428</v>
      </c>
      <c r="B24" s="142">
        <v>113.837</v>
      </c>
      <c r="C24" s="142">
        <v>67.528999999999996</v>
      </c>
      <c r="D24" s="142">
        <v>235.845</v>
      </c>
      <c r="E24" s="142">
        <v>195.59</v>
      </c>
      <c r="F24" s="142">
        <v>378.32600000000002</v>
      </c>
      <c r="G24" s="142">
        <v>205.91</v>
      </c>
      <c r="H24" s="142">
        <v>319.49599999999998</v>
      </c>
      <c r="I24" s="142">
        <v>224.768</v>
      </c>
      <c r="J24" s="142">
        <v>318.31400000000002</v>
      </c>
      <c r="K24" s="142">
        <v>273.86599999999999</v>
      </c>
      <c r="L24" s="142">
        <v>314.27699999999999</v>
      </c>
    </row>
    <row r="25" spans="1:12">
      <c r="A25" s="139" t="s">
        <v>429</v>
      </c>
      <c r="B25" s="142">
        <v>2.774</v>
      </c>
      <c r="C25" s="142">
        <v>6.1689999999999996</v>
      </c>
      <c r="D25" s="142">
        <v>-1.4930000000000001</v>
      </c>
      <c r="E25" s="142">
        <v>4.806</v>
      </c>
      <c r="F25" s="142">
        <v>-6.3380000000000001</v>
      </c>
      <c r="G25" s="142">
        <v>-1.748</v>
      </c>
      <c r="H25" s="142">
        <v>0</v>
      </c>
      <c r="I25" s="142">
        <v>1.3979999999999999</v>
      </c>
      <c r="J25" s="142">
        <v>-4.5780000000000003</v>
      </c>
      <c r="K25" s="142">
        <v>-1.08</v>
      </c>
      <c r="L25" s="142">
        <v>4.2919999999999998</v>
      </c>
    </row>
    <row r="26" spans="1:12">
      <c r="A26" s="139" t="s">
        <v>430</v>
      </c>
      <c r="B26" s="142">
        <v>40.398000000000003</v>
      </c>
      <c r="C26" s="142">
        <v>-243.32900000000001</v>
      </c>
      <c r="D26" s="142">
        <v>-207.768</v>
      </c>
      <c r="E26" s="142">
        <v>-77.963999999999999</v>
      </c>
      <c r="F26" s="142">
        <v>-81.427000000000007</v>
      </c>
      <c r="G26" s="142">
        <v>-115.027</v>
      </c>
      <c r="H26" s="142">
        <v>102.41500000000001</v>
      </c>
      <c r="I26" s="142">
        <v>35.529000000000003</v>
      </c>
      <c r="J26" s="142">
        <v>3.9089999999999998</v>
      </c>
      <c r="K26" s="142">
        <v>-25.384</v>
      </c>
      <c r="L26" s="142">
        <v>40.749000000000002</v>
      </c>
    </row>
    <row r="27" spans="1:12">
      <c r="A27" s="139" t="s">
        <v>431</v>
      </c>
      <c r="B27" s="142">
        <v>206.81399999999999</v>
      </c>
      <c r="C27" s="142">
        <v>47.957999999999998</v>
      </c>
      <c r="D27" s="142">
        <v>-81.302999999999997</v>
      </c>
      <c r="E27" s="142">
        <v>115.666</v>
      </c>
      <c r="F27" s="142">
        <v>255.864</v>
      </c>
      <c r="G27" s="142">
        <v>73.638000000000005</v>
      </c>
      <c r="H27" s="142">
        <v>50.094000000000001</v>
      </c>
      <c r="I27" s="142">
        <v>125.02200000000001</v>
      </c>
      <c r="J27" s="142">
        <v>95.7</v>
      </c>
      <c r="K27" s="142">
        <v>9.1709999999999994</v>
      </c>
      <c r="L27" s="142">
        <v>113.07899999999999</v>
      </c>
    </row>
    <row r="28" spans="1:12">
      <c r="A28" s="139" t="s">
        <v>262</v>
      </c>
      <c r="B28" s="142">
        <v>-230.875</v>
      </c>
      <c r="C28" s="142">
        <v>-60.557000000000002</v>
      </c>
      <c r="D28" s="142">
        <v>-56.276000000000003</v>
      </c>
      <c r="E28" s="142">
        <v>41.545999999999999</v>
      </c>
      <c r="F28" s="142">
        <v>-272.041</v>
      </c>
      <c r="G28" s="142">
        <v>172.69399999999999</v>
      </c>
      <c r="H28" s="142">
        <v>13.836</v>
      </c>
      <c r="I28" s="142">
        <v>172.94499999999999</v>
      </c>
      <c r="J28" s="142">
        <v>30.93</v>
      </c>
      <c r="K28" s="142">
        <v>82.968000000000004</v>
      </c>
      <c r="L28" s="142">
        <v>76.581999999999994</v>
      </c>
    </row>
    <row r="29" spans="1:12">
      <c r="A29" s="139" t="s">
        <v>432</v>
      </c>
      <c r="B29" s="142">
        <v>135.733</v>
      </c>
      <c r="C29" s="142">
        <v>-471.81700000000001</v>
      </c>
      <c r="D29" s="142">
        <v>-98.462000000000018</v>
      </c>
      <c r="E29" s="142">
        <v>180.26400000000001</v>
      </c>
      <c r="F29" s="142">
        <v>503.78600000000012</v>
      </c>
      <c r="G29" s="142">
        <v>363.99099999999999</v>
      </c>
      <c r="H29" s="142">
        <v>562.04300000000001</v>
      </c>
      <c r="I29" s="142">
        <v>692.80700000000002</v>
      </c>
      <c r="J29" s="142">
        <v>596.51900000000001</v>
      </c>
      <c r="K29" s="142">
        <v>410.02100000000002</v>
      </c>
      <c r="L29" s="142">
        <v>721.17299999999989</v>
      </c>
    </row>
    <row r="30" spans="1:12">
      <c r="A30" s="139"/>
      <c r="B30" s="143"/>
      <c r="C30" s="143"/>
      <c r="D30" s="143"/>
      <c r="E30" s="143"/>
      <c r="F30" s="143"/>
      <c r="G30" s="143"/>
      <c r="H30" s="143"/>
    </row>
  </sheetData>
  <pageMargins left="0.75" right="0.75" top="1" bottom="1" header="0.5" footer="0.5"/>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438BC-9789-4439-9EC9-99442A8A0EAC}">
  <dimension ref="A1:G31"/>
  <sheetViews>
    <sheetView zoomScale="115" zoomScaleNormal="115" workbookViewId="0"/>
  </sheetViews>
  <sheetFormatPr defaultRowHeight="15"/>
  <cols>
    <col min="1" max="16384" width="9.140625" style="58"/>
  </cols>
  <sheetData>
    <row r="1" spans="1:7">
      <c r="A1" s="134" t="s">
        <v>433</v>
      </c>
    </row>
    <row r="2" spans="1:7">
      <c r="A2" s="136" t="s">
        <v>434</v>
      </c>
    </row>
    <row r="3" spans="1:7">
      <c r="G3" s="106"/>
    </row>
    <row r="17" spans="1:4">
      <c r="A17" s="140" t="s">
        <v>425</v>
      </c>
    </row>
    <row r="21" spans="1:4">
      <c r="B21" s="58" t="s">
        <v>435</v>
      </c>
      <c r="C21" s="58" t="s">
        <v>436</v>
      </c>
      <c r="D21" s="58" t="s">
        <v>242</v>
      </c>
    </row>
    <row r="22" spans="1:4">
      <c r="A22" s="58">
        <f>2008+1</f>
        <v>2009</v>
      </c>
      <c r="B22" s="105">
        <v>-136563</v>
      </c>
      <c r="C22" s="105">
        <v>67529</v>
      </c>
      <c r="D22" s="105">
        <v>-69034</v>
      </c>
    </row>
    <row r="23" spans="1:4">
      <c r="A23" s="58">
        <f t="shared" ref="A23:A30" si="0">A22+1</f>
        <v>2010</v>
      </c>
      <c r="B23" s="105">
        <v>-546030</v>
      </c>
      <c r="C23" s="105">
        <v>235845</v>
      </c>
      <c r="D23" s="105">
        <v>-310185</v>
      </c>
    </row>
    <row r="24" spans="1:4">
      <c r="A24" s="58">
        <f t="shared" si="0"/>
        <v>2011</v>
      </c>
      <c r="B24" s="58">
        <v>-439816</v>
      </c>
      <c r="C24" s="105">
        <v>195590</v>
      </c>
      <c r="D24" s="105">
        <v>-244226</v>
      </c>
    </row>
    <row r="25" spans="1:4">
      <c r="A25" s="58">
        <f t="shared" si="0"/>
        <v>2012</v>
      </c>
      <c r="B25" s="58">
        <v>-390979</v>
      </c>
      <c r="C25" s="105">
        <v>378326</v>
      </c>
      <c r="D25" s="105">
        <v>-12653</v>
      </c>
    </row>
    <row r="26" spans="1:4">
      <c r="A26" s="58">
        <f t="shared" si="0"/>
        <v>2013</v>
      </c>
      <c r="B26" s="105">
        <v>-153404</v>
      </c>
      <c r="C26" s="105">
        <v>205910</v>
      </c>
      <c r="D26" s="105">
        <v>52506</v>
      </c>
    </row>
    <row r="27" spans="1:4">
      <c r="A27" s="58">
        <f t="shared" si="0"/>
        <v>2014</v>
      </c>
      <c r="B27" s="105">
        <v>-203978</v>
      </c>
      <c r="C27" s="105">
        <v>319496</v>
      </c>
      <c r="D27" s="105">
        <v>115518</v>
      </c>
    </row>
    <row r="28" spans="1:4">
      <c r="A28" s="58">
        <f t="shared" si="0"/>
        <v>2015</v>
      </c>
      <c r="B28" s="105">
        <v>-49936</v>
      </c>
      <c r="C28" s="105">
        <v>224768</v>
      </c>
      <c r="D28" s="105">
        <v>174832</v>
      </c>
    </row>
    <row r="29" spans="1:4">
      <c r="A29" s="58">
        <f t="shared" si="0"/>
        <v>2016</v>
      </c>
      <c r="B29" s="105">
        <v>-102970</v>
      </c>
      <c r="C29" s="105">
        <v>318314</v>
      </c>
      <c r="D29" s="105">
        <v>215344</v>
      </c>
    </row>
    <row r="30" spans="1:4">
      <c r="A30" s="58">
        <f t="shared" si="0"/>
        <v>2017</v>
      </c>
      <c r="B30" s="105">
        <v>18375</v>
      </c>
      <c r="C30" s="105">
        <v>273866</v>
      </c>
      <c r="D30" s="105">
        <v>292241</v>
      </c>
    </row>
    <row r="31" spans="1:4">
      <c r="A31" s="58">
        <f>A30+1</f>
        <v>2018</v>
      </c>
      <c r="B31" s="105">
        <v>21555</v>
      </c>
      <c r="C31" s="105">
        <v>314277</v>
      </c>
      <c r="D31" s="105">
        <v>335832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826D-1C5A-43CA-8A9C-77D4FAAB4045}">
  <dimension ref="A1:AH69"/>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8.85546875" defaultRowHeight="15"/>
  <cols>
    <col min="1" max="1" width="11.5703125" style="248" customWidth="1"/>
    <col min="2" max="2" width="8.85546875" style="248"/>
    <col min="3" max="3" width="15.42578125" style="248" customWidth="1"/>
    <col min="4" max="4" width="12.140625" style="248" customWidth="1"/>
    <col min="5" max="20" width="8.85546875" style="248"/>
    <col min="21" max="21" width="10.140625" style="248" customWidth="1"/>
    <col min="22" max="22" width="9.28515625" style="248" customWidth="1"/>
    <col min="23" max="30" width="8.85546875" style="248"/>
    <col min="31" max="31" width="13.140625" style="248" customWidth="1"/>
    <col min="32" max="16384" width="8.85546875" style="248"/>
  </cols>
  <sheetData>
    <row r="1" spans="1:32">
      <c r="A1" s="1" t="s">
        <v>1012</v>
      </c>
    </row>
    <row r="2" spans="1:32">
      <c r="A2" s="61"/>
    </row>
    <row r="3" spans="1:32">
      <c r="E3" s="248" t="s">
        <v>1001</v>
      </c>
      <c r="G3" s="248" t="s">
        <v>915</v>
      </c>
      <c r="T3" s="106"/>
    </row>
    <row r="4" spans="1:32" ht="45">
      <c r="B4" s="277" t="s">
        <v>226</v>
      </c>
      <c r="C4" s="278" t="s">
        <v>1002</v>
      </c>
      <c r="D4" s="278" t="s">
        <v>48</v>
      </c>
      <c r="E4" s="255" t="s">
        <v>349</v>
      </c>
      <c r="F4" s="255" t="s">
        <v>195</v>
      </c>
      <c r="G4" s="255" t="s">
        <v>349</v>
      </c>
      <c r="H4" s="255" t="s">
        <v>195</v>
      </c>
      <c r="I4" s="248" t="s">
        <v>1009</v>
      </c>
      <c r="J4" s="248" t="s">
        <v>1010</v>
      </c>
      <c r="K4" s="248" t="s">
        <v>1011</v>
      </c>
      <c r="L4" s="248" t="s">
        <v>993</v>
      </c>
      <c r="M4" s="248" t="s">
        <v>995</v>
      </c>
      <c r="N4" s="255"/>
      <c r="O4" s="255"/>
      <c r="P4" s="255"/>
      <c r="Q4" s="255"/>
      <c r="R4" s="255"/>
      <c r="T4" s="255"/>
      <c r="U4" s="255"/>
      <c r="V4" s="255"/>
      <c r="W4" s="255"/>
      <c r="X4" s="255"/>
      <c r="Y4" s="255"/>
      <c r="AA4" s="255"/>
      <c r="AB4" s="255"/>
      <c r="AC4" s="255"/>
      <c r="AD4" s="255"/>
      <c r="AE4" s="279"/>
      <c r="AF4" s="255"/>
    </row>
    <row r="5" spans="1:32">
      <c r="A5" s="248">
        <v>1995</v>
      </c>
      <c r="B5" s="250">
        <v>-2.3056535342061735</v>
      </c>
      <c r="E5" s="250">
        <v>38.974910822821386</v>
      </c>
      <c r="F5" s="250">
        <v>42.276957414160741</v>
      </c>
    </row>
    <row r="6" spans="1:32">
      <c r="A6" s="248">
        <v>1996</v>
      </c>
      <c r="B6" s="250">
        <v>-0.25090705608404484</v>
      </c>
      <c r="E6" s="250">
        <v>37.592736330980699</v>
      </c>
      <c r="F6" s="250">
        <v>42.114478600696764</v>
      </c>
      <c r="G6" s="250">
        <v>6.483280499028532</v>
      </c>
      <c r="H6" s="250">
        <v>9.9740749469714896</v>
      </c>
      <c r="N6" s="250"/>
      <c r="O6" s="250"/>
      <c r="P6" s="250"/>
      <c r="Q6" s="250"/>
      <c r="R6" s="250"/>
    </row>
    <row r="7" spans="1:32">
      <c r="A7" s="248">
        <v>1997</v>
      </c>
      <c r="B7" s="250">
        <v>1.486686744108227</v>
      </c>
      <c r="E7" s="250">
        <v>36.249342702806061</v>
      </c>
      <c r="F7" s="250">
        <v>41.829596698376278</v>
      </c>
      <c r="G7" s="250">
        <v>9.2336502448862046</v>
      </c>
      <c r="H7" s="250">
        <v>12.515537268012512</v>
      </c>
      <c r="N7" s="250"/>
      <c r="O7" s="250"/>
      <c r="P7" s="250"/>
      <c r="Q7" s="250"/>
      <c r="R7" s="250"/>
    </row>
    <row r="8" spans="1:32">
      <c r="A8" s="248">
        <v>1998</v>
      </c>
      <c r="B8" s="250">
        <v>2.2813582813582816</v>
      </c>
      <c r="E8" s="250">
        <v>34.776160776160772</v>
      </c>
      <c r="F8" s="250">
        <v>40.78031878031878</v>
      </c>
      <c r="G8" s="250">
        <v>10.294958020132761</v>
      </c>
      <c r="H8" s="250">
        <v>12.083349205744543</v>
      </c>
      <c r="N8" s="250"/>
      <c r="O8" s="250"/>
      <c r="P8" s="250"/>
      <c r="Q8" s="250"/>
      <c r="R8" s="250"/>
    </row>
    <row r="9" spans="1:32">
      <c r="A9" s="248">
        <v>1999</v>
      </c>
      <c r="B9" s="250">
        <v>4.0504474981069771</v>
      </c>
      <c r="E9" s="250">
        <v>35.079879343090155</v>
      </c>
      <c r="F9" s="250">
        <v>41.848831291351679</v>
      </c>
      <c r="G9" s="250">
        <v>12.6300267028018</v>
      </c>
      <c r="H9" s="250">
        <v>14.580430275634715</v>
      </c>
      <c r="N9" s="250"/>
      <c r="O9" s="250"/>
      <c r="P9" s="250"/>
      <c r="Q9" s="250"/>
      <c r="R9" s="250"/>
    </row>
    <row r="10" spans="1:32">
      <c r="A10" s="248">
        <v>2000</v>
      </c>
      <c r="B10" s="250">
        <v>5.58826029668041</v>
      </c>
      <c r="E10" s="250">
        <v>33.343605219535</v>
      </c>
      <c r="F10" s="250">
        <v>41.17078250520678</v>
      </c>
      <c r="G10" s="250">
        <v>11.036801132342532</v>
      </c>
      <c r="H10" s="250">
        <v>14.925992940408751</v>
      </c>
      <c r="N10" s="250"/>
      <c r="O10" s="250"/>
      <c r="P10" s="250"/>
      <c r="Q10" s="250"/>
      <c r="R10" s="250"/>
    </row>
    <row r="11" spans="1:32">
      <c r="A11" s="248">
        <v>2001</v>
      </c>
      <c r="B11" s="250">
        <v>1.123714926180722</v>
      </c>
      <c r="E11" s="250">
        <v>36.614941640256625</v>
      </c>
      <c r="F11" s="250">
        <v>39.43630671716781</v>
      </c>
      <c r="G11" s="250">
        <v>20.765480098154821</v>
      </c>
      <c r="H11" s="250">
        <v>5.3426248548199773</v>
      </c>
      <c r="N11" s="250"/>
      <c r="O11" s="250"/>
      <c r="P11" s="250"/>
      <c r="Q11" s="250"/>
      <c r="R11" s="250"/>
    </row>
    <row r="12" spans="1:32">
      <c r="A12" s="248">
        <v>2002</v>
      </c>
      <c r="B12" s="250">
        <v>-0.63393830849300015</v>
      </c>
      <c r="E12" s="250">
        <v>38.453013201876104</v>
      </c>
      <c r="F12" s="250">
        <v>39.408797113142477</v>
      </c>
      <c r="G12" s="250">
        <v>14.447816334608788</v>
      </c>
      <c r="H12" s="250">
        <v>8.901139287026826</v>
      </c>
      <c r="N12" s="250"/>
      <c r="O12" s="250"/>
      <c r="P12" s="250"/>
      <c r="Q12" s="250"/>
      <c r="R12" s="250"/>
    </row>
    <row r="13" spans="1:32">
      <c r="A13" s="248">
        <v>2003</v>
      </c>
      <c r="B13" s="250">
        <v>0.40011639749745381</v>
      </c>
      <c r="E13" s="250">
        <v>37.40967069208012</v>
      </c>
      <c r="F13" s="250">
        <v>39.244547908886624</v>
      </c>
      <c r="G13" s="250">
        <v>6.7120129121512662</v>
      </c>
      <c r="H13" s="250">
        <v>9.2310115190784803</v>
      </c>
      <c r="N13" s="250"/>
      <c r="O13" s="250"/>
      <c r="P13" s="250"/>
      <c r="Q13" s="250"/>
      <c r="R13" s="250"/>
    </row>
    <row r="14" spans="1:32">
      <c r="A14" s="248">
        <v>2004</v>
      </c>
      <c r="B14" s="250">
        <v>1.5251498724008277</v>
      </c>
      <c r="E14" s="250">
        <v>37.829757033054975</v>
      </c>
      <c r="F14" s="250">
        <v>40.649019222928587</v>
      </c>
      <c r="G14" s="250">
        <v>8.2604092392126294</v>
      </c>
      <c r="H14" s="250">
        <v>10.889580029247604</v>
      </c>
      <c r="N14" s="250"/>
      <c r="O14" s="250"/>
      <c r="P14" s="250"/>
      <c r="Q14" s="250"/>
      <c r="R14" s="250"/>
    </row>
    <row r="15" spans="1:32">
      <c r="A15" s="248">
        <v>2005</v>
      </c>
      <c r="B15" s="250">
        <v>1.8497944672814133</v>
      </c>
      <c r="E15" s="250">
        <v>38.227002555271639</v>
      </c>
      <c r="F15" s="250">
        <v>41.286384846128207</v>
      </c>
      <c r="G15" s="250">
        <v>9.8774548938208575</v>
      </c>
      <c r="H15" s="250">
        <v>10.440581002266057</v>
      </c>
      <c r="N15" s="250"/>
      <c r="O15" s="250"/>
      <c r="P15" s="250"/>
      <c r="Q15" s="250"/>
      <c r="R15" s="250"/>
    </row>
    <row r="16" spans="1:32">
      <c r="A16" s="248">
        <v>2006</v>
      </c>
      <c r="B16" s="250">
        <v>3.244540710340984</v>
      </c>
      <c r="E16" s="250">
        <v>38.51775852459847</v>
      </c>
      <c r="F16" s="250">
        <v>42.933956528347771</v>
      </c>
      <c r="G16" s="250">
        <v>10.471727244655149</v>
      </c>
      <c r="H16" s="250">
        <v>14.01301737331606</v>
      </c>
      <c r="N16" s="250"/>
      <c r="O16" s="250"/>
      <c r="P16" s="250"/>
      <c r="Q16" s="250"/>
      <c r="R16" s="250"/>
    </row>
    <row r="17" spans="1:34">
      <c r="A17" s="248">
        <v>2007</v>
      </c>
      <c r="B17" s="250">
        <v>0.31348151727470402</v>
      </c>
      <c r="E17" s="250">
        <v>41.610292341145204</v>
      </c>
      <c r="F17" s="250">
        <v>43.122734960135304</v>
      </c>
      <c r="G17" s="250">
        <v>13.272386464533525</v>
      </c>
      <c r="H17" s="250">
        <v>5.3148648050626246</v>
      </c>
      <c r="N17" s="250"/>
      <c r="O17" s="250"/>
      <c r="P17" s="250"/>
      <c r="Q17" s="250"/>
      <c r="R17" s="250"/>
    </row>
    <row r="18" spans="1:34">
      <c r="A18" s="248">
        <v>2008</v>
      </c>
      <c r="B18" s="250">
        <v>-8.3980217455036765</v>
      </c>
      <c r="E18" s="250">
        <v>48.542439422329295</v>
      </c>
      <c r="F18" s="250">
        <v>41.675907868405289</v>
      </c>
      <c r="G18" s="250">
        <v>10.561765132820433</v>
      </c>
      <c r="H18" s="250">
        <v>-8.4068689245594861</v>
      </c>
      <c r="N18" s="250"/>
      <c r="O18" s="250"/>
      <c r="P18" s="250"/>
      <c r="Q18" s="250"/>
      <c r="R18" s="250"/>
    </row>
    <row r="19" spans="1:34">
      <c r="A19" s="248">
        <v>2009</v>
      </c>
      <c r="B19" s="250">
        <v>-14.472601063474761</v>
      </c>
      <c r="E19" s="250">
        <v>53.849348491927529</v>
      </c>
      <c r="F19" s="250">
        <v>41.910101526983631</v>
      </c>
      <c r="G19" s="250">
        <v>-4.6674369141086576</v>
      </c>
      <c r="H19" s="250">
        <v>-13.579642769757772</v>
      </c>
      <c r="N19" s="250"/>
      <c r="O19" s="250"/>
      <c r="P19" s="250"/>
      <c r="Q19" s="250"/>
      <c r="R19" s="250"/>
    </row>
    <row r="20" spans="1:34">
      <c r="A20" s="248">
        <v>2010</v>
      </c>
      <c r="B20" s="250">
        <v>-14.255583126550869</v>
      </c>
      <c r="E20" s="250">
        <v>53.522022332506204</v>
      </c>
      <c r="F20" s="250">
        <v>42.948200992555826</v>
      </c>
      <c r="G20" s="250">
        <v>-4.9427772651526647</v>
      </c>
      <c r="H20" s="250">
        <v>-1.9924971687429238</v>
      </c>
      <c r="N20" s="250"/>
      <c r="O20" s="250"/>
      <c r="P20" s="250"/>
      <c r="Q20" s="250"/>
      <c r="R20" s="250"/>
    </row>
    <row r="21" spans="1:34">
      <c r="A21" s="248">
        <v>2011</v>
      </c>
      <c r="B21" s="250">
        <v>-12.024565124487568</v>
      </c>
      <c r="E21" s="250">
        <v>53.109419269060922</v>
      </c>
      <c r="F21" s="250">
        <v>45.649662071257858</v>
      </c>
      <c r="G21" s="250">
        <v>-2.7730288893396349</v>
      </c>
      <c r="H21" s="250">
        <v>4.1454519192575701</v>
      </c>
      <c r="N21" s="250"/>
      <c r="O21" s="250"/>
      <c r="P21" s="250"/>
      <c r="Q21" s="250"/>
      <c r="R21" s="250"/>
      <c r="AB21" s="280"/>
      <c r="AC21" s="281"/>
    </row>
    <row r="22" spans="1:34">
      <c r="A22" s="248">
        <v>2012</v>
      </c>
      <c r="B22" s="250">
        <v>-11.201758130563329</v>
      </c>
      <c r="E22" s="250">
        <v>52.481462157504467</v>
      </c>
      <c r="F22" s="250">
        <v>47.048965201030846</v>
      </c>
      <c r="G22" s="250">
        <v>-1.07289741908565</v>
      </c>
      <c r="H22" s="250">
        <v>3.1795014042508951</v>
      </c>
      <c r="I22" s="248">
        <v>-1.9622019251890079</v>
      </c>
      <c r="J22" s="248">
        <v>-2.4677335004513372</v>
      </c>
      <c r="K22" s="248">
        <v>-2.5128315209899847</v>
      </c>
      <c r="L22" s="248">
        <v>-2.5128315209899847</v>
      </c>
      <c r="M22" s="248">
        <v>4.5098020538647532E-2</v>
      </c>
      <c r="N22" s="250"/>
      <c r="O22" s="250"/>
      <c r="P22" s="250"/>
      <c r="Q22" s="250"/>
      <c r="R22" s="250"/>
      <c r="AB22" s="280"/>
      <c r="AC22" s="281"/>
    </row>
    <row r="23" spans="1:34">
      <c r="A23" s="248">
        <v>2013</v>
      </c>
      <c r="B23" s="250">
        <v>-8.6230185676005231</v>
      </c>
      <c r="C23" s="278">
        <v>-2.9570893479070377</v>
      </c>
      <c r="D23" s="250">
        <v>-5.665929219693485</v>
      </c>
      <c r="E23" s="250">
        <v>47.873451178819934</v>
      </c>
      <c r="F23" s="250">
        <v>44.916361830912898</v>
      </c>
      <c r="G23" s="250">
        <v>-1.2366692775802823</v>
      </c>
      <c r="H23" s="250">
        <v>3.362121110289662</v>
      </c>
      <c r="I23" s="248">
        <v>0.4199376186065833</v>
      </c>
      <c r="J23" s="248">
        <v>0.20042068555612813</v>
      </c>
      <c r="K23" s="248">
        <v>-6.4062016508875941E-2</v>
      </c>
      <c r="L23" s="248">
        <v>-6.4062016508875941E-2</v>
      </c>
      <c r="M23" s="248">
        <v>0.26448270206500407</v>
      </c>
      <c r="N23" s="250"/>
      <c r="O23" s="250"/>
      <c r="P23" s="250"/>
      <c r="Q23" s="250"/>
      <c r="R23" s="250"/>
      <c r="AB23" s="280"/>
      <c r="AC23" s="281"/>
    </row>
    <row r="24" spans="1:34">
      <c r="A24" s="248">
        <v>2014</v>
      </c>
      <c r="B24" s="250">
        <v>-4.6571824281622716</v>
      </c>
      <c r="C24" s="278">
        <v>0.44507792225255149</v>
      </c>
      <c r="D24" s="250">
        <v>-5.1022603504148236</v>
      </c>
      <c r="E24" s="250">
        <v>43.953797953448351</v>
      </c>
      <c r="F24" s="250">
        <v>44.398875875700902</v>
      </c>
      <c r="G24" s="250">
        <v>-0.2913050772492265</v>
      </c>
      <c r="H24" s="250">
        <v>7.3491880293252265</v>
      </c>
      <c r="I24" s="248">
        <v>2.1853737265955862</v>
      </c>
      <c r="J24" s="248">
        <v>2.1408206875987923</v>
      </c>
      <c r="K24" s="248">
        <v>1.5825426455739056</v>
      </c>
      <c r="L24" s="248">
        <v>1.5825426455739056</v>
      </c>
      <c r="M24" s="248">
        <v>0.55827804202488673</v>
      </c>
      <c r="N24" s="250"/>
      <c r="O24" s="250"/>
      <c r="P24" s="250"/>
      <c r="Q24" s="250"/>
      <c r="R24" s="250"/>
      <c r="AB24" s="280"/>
      <c r="AC24" s="281"/>
    </row>
    <row r="25" spans="1:34">
      <c r="A25" s="248">
        <v>2015</v>
      </c>
      <c r="B25" s="250">
        <v>-1.8517607711981114</v>
      </c>
      <c r="C25" s="278">
        <v>2.3595809561282706</v>
      </c>
      <c r="D25" s="250">
        <v>-4.2113417273263822</v>
      </c>
      <c r="E25" s="250">
        <v>41.219506197127679</v>
      </c>
      <c r="F25" s="250">
        <v>43.579087153255955</v>
      </c>
      <c r="G25" s="250">
        <v>2.5544542339696497</v>
      </c>
      <c r="H25" s="250">
        <v>7.3381992186317024</v>
      </c>
      <c r="I25" s="248">
        <v>3.5005741067809475</v>
      </c>
      <c r="J25" s="248">
        <v>2.549577629502056</v>
      </c>
      <c r="K25" s="248">
        <v>1.6600471866364339</v>
      </c>
      <c r="L25" s="248">
        <v>1.6600471866364339</v>
      </c>
      <c r="M25" s="248">
        <v>0.88953044286562211</v>
      </c>
      <c r="N25" s="250"/>
      <c r="O25" s="250"/>
      <c r="P25" s="250"/>
      <c r="Q25" s="250"/>
      <c r="R25" s="250"/>
      <c r="AB25" s="280"/>
      <c r="AC25" s="281"/>
      <c r="AE25" s="281"/>
      <c r="AF25" s="281"/>
    </row>
    <row r="26" spans="1:34">
      <c r="A26" s="248">
        <v>2016</v>
      </c>
      <c r="B26" s="250">
        <v>-1.2890662810096167</v>
      </c>
      <c r="C26" s="278">
        <v>2.2222728333836281</v>
      </c>
      <c r="D26" s="250">
        <v>-3.5113391143932451</v>
      </c>
      <c r="E26" s="250">
        <v>39.300579054950433</v>
      </c>
      <c r="F26" s="250">
        <v>41.52285188833406</v>
      </c>
      <c r="G26" s="250">
        <v>2.9502132864003716</v>
      </c>
      <c r="H26" s="250">
        <v>2.8821736922295615</v>
      </c>
      <c r="I26" s="248">
        <v>3.0078921272893817</v>
      </c>
      <c r="J26" s="248">
        <v>2.3130029821082467</v>
      </c>
      <c r="K26" s="248">
        <v>1.0846314773216081</v>
      </c>
      <c r="L26" s="248">
        <v>1.0846314773216081</v>
      </c>
      <c r="M26" s="248">
        <v>1.2283715047866386</v>
      </c>
      <c r="N26" s="250"/>
      <c r="O26" s="250"/>
      <c r="P26" s="250"/>
      <c r="Q26" s="250"/>
      <c r="R26" s="250"/>
      <c r="AB26" s="280"/>
      <c r="AC26" s="281"/>
      <c r="AE26" s="251"/>
      <c r="AF26" s="251"/>
      <c r="AG26" s="280"/>
      <c r="AH26" s="280"/>
    </row>
    <row r="27" spans="1:34">
      <c r="A27" s="248">
        <v>2017</v>
      </c>
      <c r="B27" s="250">
        <v>-0.3967174185345877</v>
      </c>
      <c r="C27" s="278">
        <v>2.7768848211435948</v>
      </c>
      <c r="D27" s="250">
        <v>-3.173602239678182</v>
      </c>
      <c r="E27" s="250">
        <v>38.849175069989947</v>
      </c>
      <c r="F27" s="250">
        <v>41.626484738115302</v>
      </c>
      <c r="G27" s="250">
        <v>3.5364510894761336</v>
      </c>
      <c r="H27" s="250">
        <v>5.0008913022611567</v>
      </c>
      <c r="I27" s="248">
        <v>3.5670669367033616</v>
      </c>
      <c r="J27" s="248">
        <v>2.698163267103924</v>
      </c>
      <c r="K27" s="248">
        <v>1.3058515737601706</v>
      </c>
      <c r="L27" s="248">
        <v>1.3058515737601706</v>
      </c>
      <c r="M27" s="248">
        <v>1.3923116933437534</v>
      </c>
      <c r="N27" s="250"/>
      <c r="O27" s="250"/>
      <c r="P27" s="250"/>
      <c r="Q27" s="250"/>
      <c r="R27" s="250"/>
      <c r="AB27" s="280"/>
      <c r="AC27" s="281"/>
      <c r="AE27" s="251"/>
      <c r="AF27" s="251"/>
      <c r="AG27" s="280"/>
      <c r="AH27" s="280"/>
    </row>
    <row r="28" spans="1:34">
      <c r="A28" s="248">
        <v>2018</v>
      </c>
      <c r="B28" s="250">
        <v>4.1527397954016006E-2</v>
      </c>
      <c r="C28" s="278">
        <v>2.6926972551402817</v>
      </c>
      <c r="D28" s="250">
        <v>-2.6511698571862654</v>
      </c>
      <c r="E28" s="250">
        <v>38.853438671123264</v>
      </c>
      <c r="F28" s="250">
        <v>41.546135926263545</v>
      </c>
      <c r="G28" s="250">
        <v>7.3532498425802784</v>
      </c>
      <c r="H28" s="250">
        <v>7.1342753414997295</v>
      </c>
      <c r="I28" s="248">
        <v>2.7451275229033789</v>
      </c>
      <c r="J28" s="248">
        <v>1.3159732024436273</v>
      </c>
      <c r="K28" s="248">
        <v>-0.3967157298604711</v>
      </c>
      <c r="L28" s="248">
        <v>-0.3967157298604711</v>
      </c>
      <c r="M28" s="248">
        <v>1.7126889323040984</v>
      </c>
      <c r="N28" s="250"/>
      <c r="O28" s="250"/>
      <c r="P28" s="250"/>
      <c r="Q28" s="250"/>
      <c r="R28" s="250"/>
      <c r="S28" s="106"/>
      <c r="T28" s="250"/>
      <c r="U28" s="251"/>
      <c r="V28" s="251"/>
      <c r="W28" s="251"/>
      <c r="X28" s="251"/>
      <c r="AB28" s="280"/>
      <c r="AC28" s="281"/>
      <c r="AE28" s="251"/>
      <c r="AF28" s="251"/>
      <c r="AG28" s="280"/>
      <c r="AH28" s="280"/>
    </row>
    <row r="29" spans="1:34">
      <c r="A29" s="248">
        <v>2019</v>
      </c>
      <c r="B29" s="250">
        <v>0.32960275488869756</v>
      </c>
      <c r="C29" s="278">
        <v>2.631902595006764</v>
      </c>
      <c r="D29" s="250">
        <v>-2.3022998401180668</v>
      </c>
      <c r="E29" s="250">
        <v>39.854876398966915</v>
      </c>
      <c r="F29" s="250">
        <v>42.48677899397368</v>
      </c>
      <c r="G29" s="250">
        <v>5.598279457768518</v>
      </c>
      <c r="H29" s="250">
        <v>5.275668296012781</v>
      </c>
      <c r="I29" s="248">
        <v>2.3292199140061518</v>
      </c>
      <c r="J29" s="248">
        <v>0.9763791244842619</v>
      </c>
      <c r="K29" s="248">
        <v>-0.70751603191017809</v>
      </c>
      <c r="L29" s="248">
        <v>-0.70751603191017809</v>
      </c>
      <c r="M29" s="248">
        <v>1.68389515639444</v>
      </c>
      <c r="N29" s="250"/>
      <c r="O29" s="250"/>
      <c r="P29" s="250"/>
      <c r="Q29" s="250"/>
      <c r="R29" s="250"/>
      <c r="T29" s="251"/>
      <c r="X29" s="251"/>
      <c r="AB29" s="280"/>
      <c r="AC29" s="281"/>
      <c r="AE29" s="251"/>
      <c r="AF29" s="251"/>
      <c r="AG29" s="280"/>
      <c r="AH29" s="280"/>
    </row>
    <row r="30" spans="1:34">
      <c r="B30" s="250"/>
      <c r="C30" s="278"/>
    </row>
    <row r="31" spans="1:34">
      <c r="B31" s="250"/>
      <c r="C31" s="278"/>
    </row>
    <row r="32" spans="1:34">
      <c r="C32" s="278"/>
    </row>
    <row r="33" spans="2:25">
      <c r="B33" s="1" t="s">
        <v>1012</v>
      </c>
      <c r="C33" s="278"/>
    </row>
    <row r="34" spans="2:25">
      <c r="B34" s="250"/>
      <c r="C34" s="278"/>
    </row>
    <row r="35" spans="2:25">
      <c r="B35" s="250"/>
      <c r="C35" s="278"/>
    </row>
    <row r="36" spans="2:25">
      <c r="B36" s="250"/>
      <c r="C36" s="278"/>
    </row>
    <row r="37" spans="2:25">
      <c r="B37" s="250"/>
      <c r="C37" s="278"/>
    </row>
    <row r="38" spans="2:25">
      <c r="B38" s="250"/>
      <c r="C38" s="278"/>
    </row>
    <row r="39" spans="2:25">
      <c r="B39" s="250"/>
      <c r="C39" s="278"/>
      <c r="X39" s="250"/>
      <c r="Y39" s="251"/>
    </row>
    <row r="40" spans="2:25">
      <c r="X40" s="250"/>
      <c r="Y40" s="251"/>
    </row>
    <row r="68" spans="2:2">
      <c r="B68" s="61" t="s">
        <v>999</v>
      </c>
    </row>
    <row r="69" spans="2:2">
      <c r="B69" s="61" t="s">
        <v>1013</v>
      </c>
    </row>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D8FB-A9AD-4A0D-9A4B-5FAF017E97CA}">
  <dimension ref="A1:AI26"/>
  <sheetViews>
    <sheetView zoomScale="160" zoomScaleNormal="160" workbookViewId="0"/>
  </sheetViews>
  <sheetFormatPr defaultRowHeight="15"/>
  <cols>
    <col min="1" max="1" width="40.42578125" style="58" customWidth="1"/>
    <col min="2" max="16384" width="9.140625" style="58"/>
  </cols>
  <sheetData>
    <row r="1" spans="1:1">
      <c r="A1" s="134" t="s">
        <v>452</v>
      </c>
    </row>
    <row r="2" spans="1:1">
      <c r="A2" s="136" t="s">
        <v>453</v>
      </c>
    </row>
    <row r="17" spans="1:35">
      <c r="A17" s="160" t="s">
        <v>454</v>
      </c>
    </row>
    <row r="18" spans="1:35">
      <c r="A18" s="160" t="s">
        <v>455</v>
      </c>
    </row>
    <row r="19" spans="1:35" ht="42" customHeight="1">
      <c r="A19" s="161"/>
    </row>
    <row r="20" spans="1:35">
      <c r="A20" s="70"/>
      <c r="B20" s="162">
        <v>42736</v>
      </c>
      <c r="C20" s="162">
        <v>42767</v>
      </c>
      <c r="D20" s="162">
        <v>42795</v>
      </c>
      <c r="E20" s="162">
        <v>42826</v>
      </c>
      <c r="F20" s="162">
        <v>42856</v>
      </c>
      <c r="G20" s="162">
        <v>42887</v>
      </c>
      <c r="H20" s="162">
        <v>42917</v>
      </c>
      <c r="I20" s="162">
        <v>42948</v>
      </c>
      <c r="J20" s="162">
        <v>42979</v>
      </c>
      <c r="K20" s="162">
        <v>43009</v>
      </c>
      <c r="L20" s="162">
        <v>43040</v>
      </c>
      <c r="M20" s="162">
        <v>43070</v>
      </c>
      <c r="N20" s="162">
        <v>43101</v>
      </c>
      <c r="O20" s="162">
        <v>43132</v>
      </c>
      <c r="P20" s="162">
        <v>43160</v>
      </c>
      <c r="Q20" s="162">
        <v>43191</v>
      </c>
      <c r="R20" s="162">
        <v>43221</v>
      </c>
      <c r="S20" s="162">
        <v>43252</v>
      </c>
      <c r="T20" s="162">
        <v>43282</v>
      </c>
      <c r="U20" s="162">
        <v>43313</v>
      </c>
      <c r="V20" s="162">
        <v>43344</v>
      </c>
      <c r="W20" s="162">
        <v>43374</v>
      </c>
      <c r="X20" s="162">
        <v>43405</v>
      </c>
      <c r="Y20" s="162">
        <v>43435</v>
      </c>
      <c r="Z20" s="162">
        <v>43466</v>
      </c>
      <c r="AA20" s="162">
        <v>43497</v>
      </c>
      <c r="AB20" s="162">
        <v>43525</v>
      </c>
      <c r="AC20" s="162">
        <v>43556</v>
      </c>
      <c r="AD20" s="162">
        <v>43586</v>
      </c>
      <c r="AE20" s="162">
        <v>43617</v>
      </c>
      <c r="AF20" s="162">
        <v>43647</v>
      </c>
      <c r="AG20" s="162">
        <v>43678</v>
      </c>
      <c r="AH20" s="162">
        <v>43709</v>
      </c>
      <c r="AI20" s="162">
        <v>43739</v>
      </c>
    </row>
    <row r="21" spans="1:35">
      <c r="A21" s="70" t="s">
        <v>456</v>
      </c>
      <c r="B21" s="163">
        <v>-6.218</v>
      </c>
      <c r="C21" s="70">
        <v>-0.84799999999999998</v>
      </c>
      <c r="D21" s="163">
        <v>31.538</v>
      </c>
      <c r="E21" s="163">
        <v>60.884</v>
      </c>
      <c r="F21" s="163">
        <v>97.275999999999996</v>
      </c>
      <c r="G21" s="163">
        <v>132.858</v>
      </c>
      <c r="H21" s="163">
        <v>174.12100000000001</v>
      </c>
      <c r="I21" s="163">
        <v>235.38399999999999</v>
      </c>
      <c r="J21" s="163">
        <v>243.09299999999999</v>
      </c>
      <c r="K21" s="163">
        <v>258.16699999999997</v>
      </c>
      <c r="L21" s="163">
        <v>304.10599999999999</v>
      </c>
      <c r="M21" s="163">
        <v>165.887</v>
      </c>
      <c r="N21" s="163"/>
      <c r="O21" s="163"/>
      <c r="P21" s="163"/>
      <c r="Q21" s="163"/>
      <c r="R21" s="163"/>
      <c r="S21" s="163"/>
      <c r="T21" s="163"/>
      <c r="U21" s="163"/>
      <c r="V21" s="163"/>
      <c r="W21" s="163"/>
      <c r="X21" s="163"/>
      <c r="Y21" s="163"/>
      <c r="Z21" s="163"/>
      <c r="AA21" s="163"/>
      <c r="AB21" s="163"/>
      <c r="AC21" s="163"/>
      <c r="AD21" s="163"/>
      <c r="AE21" s="163"/>
      <c r="AF21" s="70"/>
      <c r="AG21" s="70"/>
      <c r="AH21" s="70"/>
      <c r="AI21" s="70"/>
    </row>
    <row r="22" spans="1:35">
      <c r="A22" s="70" t="s">
        <v>457</v>
      </c>
      <c r="B22" s="163"/>
      <c r="C22" s="163"/>
      <c r="D22" s="163"/>
      <c r="E22" s="163"/>
      <c r="F22" s="163"/>
      <c r="G22" s="163"/>
      <c r="H22" s="163"/>
      <c r="I22" s="163"/>
      <c r="J22" s="163"/>
      <c r="K22" s="163"/>
      <c r="L22" s="163"/>
      <c r="M22" s="163"/>
      <c r="N22" s="163">
        <v>29.173999999999999</v>
      </c>
      <c r="O22" s="163">
        <v>101.517</v>
      </c>
      <c r="P22" s="163">
        <v>116.54900000000001</v>
      </c>
      <c r="Q22" s="163">
        <v>177.04499999999999</v>
      </c>
      <c r="R22" s="163">
        <v>249.589</v>
      </c>
      <c r="S22" s="163">
        <v>341.65800000000002</v>
      </c>
      <c r="T22" s="163">
        <v>403.6</v>
      </c>
      <c r="U22" s="163">
        <v>485.279</v>
      </c>
      <c r="V22" s="163">
        <v>531.26499999999999</v>
      </c>
      <c r="W22" s="163">
        <v>561.79499999999996</v>
      </c>
      <c r="X22" s="163">
        <v>647.96699999999998</v>
      </c>
      <c r="Y22" s="163">
        <v>178.857</v>
      </c>
      <c r="Z22" s="70"/>
      <c r="AA22" s="70"/>
      <c r="AB22" s="70"/>
      <c r="AC22" s="70"/>
      <c r="AD22" s="70"/>
      <c r="AE22" s="70"/>
      <c r="AF22" s="70"/>
      <c r="AG22" s="70"/>
      <c r="AH22" s="70"/>
      <c r="AI22" s="70"/>
    </row>
    <row r="23" spans="1:35">
      <c r="A23" s="70" t="s">
        <v>458</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v>18.312999999999999</v>
      </c>
      <c r="AA23" s="163">
        <v>38.850999999999999</v>
      </c>
      <c r="AB23" s="163">
        <v>82.730999999999995</v>
      </c>
      <c r="AC23" s="163">
        <v>116.17700000000001</v>
      </c>
      <c r="AD23" s="163">
        <v>169.405</v>
      </c>
      <c r="AE23" s="163">
        <v>199.86500000000001</v>
      </c>
      <c r="AF23" s="70"/>
      <c r="AG23" s="70"/>
      <c r="AH23" s="70"/>
      <c r="AI23" s="70"/>
    </row>
    <row r="24" spans="1:35">
      <c r="A24" s="70" t="s">
        <v>459</v>
      </c>
      <c r="B24" s="70"/>
      <c r="C24" s="70">
        <v>-12</v>
      </c>
      <c r="D24" s="70">
        <v>-27</v>
      </c>
      <c r="E24" s="70">
        <v>-2</v>
      </c>
      <c r="F24" s="70">
        <v>-16</v>
      </c>
      <c r="G24" s="70">
        <v>-22</v>
      </c>
      <c r="H24" s="70">
        <v>72</v>
      </c>
      <c r="I24" s="70">
        <v>66</v>
      </c>
      <c r="J24" s="70">
        <v>166</v>
      </c>
      <c r="K24" s="70">
        <v>160</v>
      </c>
      <c r="L24" s="70">
        <v>165</v>
      </c>
      <c r="M24" s="70">
        <v>195</v>
      </c>
      <c r="N24" s="70"/>
      <c r="O24" s="70"/>
      <c r="P24" s="70"/>
      <c r="Q24" s="70"/>
      <c r="R24" s="70"/>
      <c r="S24" s="70"/>
      <c r="T24" s="70"/>
      <c r="U24" s="70"/>
      <c r="V24" s="70"/>
      <c r="W24" s="70"/>
      <c r="X24" s="70"/>
      <c r="Y24" s="70"/>
      <c r="Z24" s="70"/>
      <c r="AA24" s="70"/>
      <c r="AB24" s="70"/>
      <c r="AC24" s="70"/>
      <c r="AD24" s="70"/>
      <c r="AE24" s="70"/>
      <c r="AF24" s="70"/>
      <c r="AG24" s="70"/>
      <c r="AH24" s="70"/>
      <c r="AI24" s="70"/>
    </row>
    <row r="25" spans="1:35">
      <c r="A25" s="70" t="s">
        <v>460</v>
      </c>
      <c r="B25" s="70"/>
      <c r="C25" s="70"/>
      <c r="D25" s="70"/>
      <c r="E25" s="70"/>
      <c r="F25" s="70"/>
      <c r="G25" s="70"/>
      <c r="H25" s="70"/>
      <c r="I25" s="70"/>
      <c r="J25" s="70"/>
      <c r="K25" s="70"/>
      <c r="L25" s="70"/>
      <c r="M25" s="70"/>
      <c r="N25" s="70"/>
      <c r="O25" s="70">
        <v>-4</v>
      </c>
      <c r="P25" s="70">
        <v>-18</v>
      </c>
      <c r="Q25" s="70">
        <v>70</v>
      </c>
      <c r="R25" s="70">
        <v>66</v>
      </c>
      <c r="S25" s="70">
        <v>167</v>
      </c>
      <c r="T25" s="70">
        <v>161</v>
      </c>
      <c r="U25" s="70">
        <v>312</v>
      </c>
      <c r="V25" s="70">
        <v>301</v>
      </c>
      <c r="W25" s="70">
        <v>366</v>
      </c>
      <c r="X25" s="70">
        <v>699</v>
      </c>
      <c r="Y25" s="70">
        <v>634</v>
      </c>
      <c r="Z25" s="70"/>
      <c r="AA25" s="70"/>
      <c r="AB25" s="70"/>
      <c r="AC25" s="70"/>
      <c r="AD25" s="70"/>
      <c r="AE25" s="70"/>
      <c r="AF25" s="70"/>
      <c r="AG25" s="70"/>
      <c r="AH25" s="70"/>
      <c r="AI25" s="70"/>
    </row>
    <row r="26" spans="1:35">
      <c r="A26" s="70" t="s">
        <v>461</v>
      </c>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v>-10</v>
      </c>
      <c r="AB26" s="70">
        <v>-18</v>
      </c>
      <c r="AC26" s="70">
        <v>-38</v>
      </c>
      <c r="AD26" s="70">
        <v>-45</v>
      </c>
      <c r="AE26" s="70">
        <v>-49</v>
      </c>
      <c r="AF26" s="70">
        <v>-48</v>
      </c>
      <c r="AG26" s="70">
        <v>-59</v>
      </c>
      <c r="AH26" s="70">
        <v>-64</v>
      </c>
      <c r="AI26" s="70">
        <v>-46</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D4531-E2FC-458A-A667-93DA9DB6AC05}">
  <dimension ref="A1:H41"/>
  <sheetViews>
    <sheetView workbookViewId="0">
      <selection activeCell="L12" sqref="L12"/>
    </sheetView>
  </sheetViews>
  <sheetFormatPr defaultRowHeight="15"/>
  <cols>
    <col min="1" max="1" width="41.28515625" style="58" customWidth="1"/>
    <col min="2" max="16384" width="9.140625" style="58"/>
  </cols>
  <sheetData>
    <row r="1" spans="1:8">
      <c r="A1" s="57" t="s">
        <v>173</v>
      </c>
    </row>
    <row r="2" spans="1:8" ht="15.75" thickBot="1">
      <c r="A2" s="413" t="s">
        <v>1</v>
      </c>
    </row>
    <row r="3" spans="1:8" ht="15.75" thickBot="1">
      <c r="A3" s="417"/>
      <c r="B3" s="418">
        <v>2018</v>
      </c>
      <c r="C3" s="418">
        <v>2019</v>
      </c>
      <c r="D3" s="418">
        <v>2020</v>
      </c>
      <c r="E3" s="418">
        <v>2021</v>
      </c>
      <c r="F3" s="418">
        <v>2022</v>
      </c>
      <c r="G3" s="418">
        <v>2023</v>
      </c>
      <c r="H3" s="418">
        <v>2024</v>
      </c>
    </row>
    <row r="4" spans="1:8">
      <c r="A4" s="419" t="s">
        <v>2</v>
      </c>
      <c r="B4" s="413"/>
      <c r="C4" s="413"/>
      <c r="D4" s="413"/>
      <c r="E4" s="413"/>
      <c r="F4" s="413"/>
      <c r="G4" s="413"/>
      <c r="H4" s="413"/>
    </row>
    <row r="5" spans="1:8">
      <c r="A5" s="420" t="s">
        <v>3</v>
      </c>
      <c r="B5" s="421">
        <v>0</v>
      </c>
      <c r="C5" s="422">
        <v>0.2</v>
      </c>
      <c r="D5" s="422">
        <v>-0.4</v>
      </c>
      <c r="E5" s="422">
        <v>-0.2</v>
      </c>
      <c r="F5" s="422">
        <v>0.1</v>
      </c>
      <c r="G5" s="422">
        <v>0.4</v>
      </c>
      <c r="H5" s="422">
        <v>0.7</v>
      </c>
    </row>
    <row r="6" spans="1:8">
      <c r="A6" s="420" t="s">
        <v>4</v>
      </c>
      <c r="B6" s="422">
        <v>63.6</v>
      </c>
      <c r="C6" s="422">
        <v>59.3</v>
      </c>
      <c r="D6" s="422">
        <v>56.5</v>
      </c>
      <c r="E6" s="422">
        <v>56.4</v>
      </c>
      <c r="F6" s="422">
        <v>54.4</v>
      </c>
      <c r="G6" s="422">
        <v>53.8</v>
      </c>
      <c r="H6" s="422">
        <v>53</v>
      </c>
    </row>
    <row r="7" spans="1:8">
      <c r="A7" s="420" t="s">
        <v>5</v>
      </c>
      <c r="B7" s="422">
        <v>71.400000000000006</v>
      </c>
      <c r="C7" s="422">
        <v>67.400000000000006</v>
      </c>
      <c r="D7" s="422">
        <v>60</v>
      </c>
      <c r="E7" s="422">
        <v>60</v>
      </c>
      <c r="F7" s="422">
        <v>60</v>
      </c>
      <c r="G7" s="422">
        <v>60</v>
      </c>
      <c r="H7" s="422">
        <v>60</v>
      </c>
    </row>
    <row r="8" spans="1:8" ht="15.75" thickBot="1">
      <c r="A8" s="423" t="s">
        <v>6</v>
      </c>
      <c r="B8" s="424" t="s">
        <v>7</v>
      </c>
      <c r="C8" s="424" t="s">
        <v>7</v>
      </c>
      <c r="D8" s="424" t="s">
        <v>7</v>
      </c>
      <c r="E8" s="424" t="s">
        <v>7</v>
      </c>
      <c r="F8" s="424" t="s">
        <v>7</v>
      </c>
      <c r="G8" s="424" t="s">
        <v>7</v>
      </c>
      <c r="H8" s="424" t="s">
        <v>7</v>
      </c>
    </row>
    <row r="9" spans="1:8">
      <c r="A9" s="419" t="s">
        <v>8</v>
      </c>
      <c r="B9" s="413"/>
      <c r="C9" s="413"/>
      <c r="D9" s="413"/>
      <c r="E9" s="413"/>
      <c r="F9" s="413"/>
      <c r="G9" s="413"/>
      <c r="H9" s="413"/>
    </row>
    <row r="10" spans="1:8" ht="24" customHeight="1">
      <c r="A10" s="425" t="s">
        <v>9</v>
      </c>
      <c r="B10" s="425"/>
      <c r="C10" s="425"/>
      <c r="D10" s="425"/>
      <c r="E10" s="425"/>
      <c r="F10" s="425"/>
      <c r="G10" s="425"/>
      <c r="H10" s="425"/>
    </row>
    <row r="11" spans="1:8">
      <c r="A11" s="419" t="s">
        <v>10</v>
      </c>
      <c r="B11" s="415">
        <v>-0.5</v>
      </c>
      <c r="C11" s="415">
        <v>-0.5</v>
      </c>
      <c r="D11" s="415">
        <v>-0.5</v>
      </c>
      <c r="E11" s="415">
        <v>-0.5</v>
      </c>
      <c r="F11" s="415">
        <v>-0.5</v>
      </c>
      <c r="G11" s="415">
        <v>-0.5</v>
      </c>
      <c r="H11" s="415">
        <v>-0.5</v>
      </c>
    </row>
    <row r="12" spans="1:8">
      <c r="A12" s="420" t="s">
        <v>11</v>
      </c>
      <c r="B12" s="422">
        <v>0.1</v>
      </c>
      <c r="C12" s="422">
        <v>-0.4</v>
      </c>
      <c r="D12" s="422">
        <v>-0.2</v>
      </c>
      <c r="E12" s="426">
        <v>-0.5</v>
      </c>
      <c r="F12" s="426">
        <v>-0.7</v>
      </c>
      <c r="G12" s="426">
        <v>-0.7</v>
      </c>
      <c r="H12" s="422">
        <v>-0.5</v>
      </c>
    </row>
    <row r="13" spans="1:8">
      <c r="A13" s="420" t="s">
        <v>12</v>
      </c>
      <c r="B13" s="427" t="s">
        <v>7</v>
      </c>
      <c r="C13" s="427" t="s">
        <v>7</v>
      </c>
      <c r="D13" s="427" t="s">
        <v>7</v>
      </c>
      <c r="E13" s="427" t="s">
        <v>13</v>
      </c>
      <c r="F13" s="427" t="s">
        <v>13</v>
      </c>
      <c r="G13" s="427" t="s">
        <v>13</v>
      </c>
      <c r="H13" s="427" t="s">
        <v>7</v>
      </c>
    </row>
    <row r="14" spans="1:8">
      <c r="A14" s="419" t="s">
        <v>14</v>
      </c>
      <c r="B14" s="415" t="s">
        <v>15</v>
      </c>
      <c r="C14" s="415" t="s">
        <v>15</v>
      </c>
      <c r="D14" s="415" t="s">
        <v>15</v>
      </c>
      <c r="E14" s="415" t="s">
        <v>15</v>
      </c>
      <c r="F14" s="415">
        <v>0</v>
      </c>
      <c r="G14" s="415">
        <v>0.2</v>
      </c>
      <c r="H14" s="415">
        <v>0.2</v>
      </c>
    </row>
    <row r="15" spans="1:8">
      <c r="A15" s="420" t="s">
        <v>16</v>
      </c>
      <c r="B15" s="422">
        <v>-1.1000000000000001</v>
      </c>
      <c r="C15" s="422">
        <v>-0.5</v>
      </c>
      <c r="D15" s="422">
        <v>0.2</v>
      </c>
      <c r="E15" s="426">
        <v>-0.3</v>
      </c>
      <c r="F15" s="426">
        <v>-0.2</v>
      </c>
      <c r="G15" s="426">
        <v>0</v>
      </c>
      <c r="H15" s="428">
        <v>0.2</v>
      </c>
    </row>
    <row r="16" spans="1:8">
      <c r="A16" s="420" t="s">
        <v>17</v>
      </c>
      <c r="B16" s="422" t="s">
        <v>15</v>
      </c>
      <c r="C16" s="422" t="s">
        <v>15</v>
      </c>
      <c r="D16" s="422" t="s">
        <v>15</v>
      </c>
      <c r="E16" s="426">
        <v>-1.1000000000000001</v>
      </c>
      <c r="F16" s="426">
        <v>-0.7</v>
      </c>
      <c r="G16" s="426">
        <v>-0.9</v>
      </c>
      <c r="H16" s="428">
        <v>0</v>
      </c>
    </row>
    <row r="17" spans="1:8">
      <c r="A17" s="420" t="s">
        <v>18</v>
      </c>
      <c r="B17" s="422" t="s">
        <v>15</v>
      </c>
      <c r="C17" s="422" t="s">
        <v>15</v>
      </c>
      <c r="D17" s="422" t="s">
        <v>15</v>
      </c>
      <c r="E17" s="426">
        <v>-0.3</v>
      </c>
      <c r="F17" s="426">
        <v>-0.2</v>
      </c>
      <c r="G17" s="426">
        <v>-0.2</v>
      </c>
      <c r="H17" s="428">
        <v>0</v>
      </c>
    </row>
    <row r="18" spans="1:8">
      <c r="A18" s="420" t="s">
        <v>19</v>
      </c>
      <c r="B18" s="422" t="s">
        <v>15</v>
      </c>
      <c r="C18" s="422" t="s">
        <v>15</v>
      </c>
      <c r="D18" s="422" t="s">
        <v>15</v>
      </c>
      <c r="E18" s="426">
        <v>-0.2</v>
      </c>
      <c r="F18" s="426">
        <v>-0.9</v>
      </c>
      <c r="G18" s="426">
        <v>-0.8</v>
      </c>
      <c r="H18" s="426">
        <v>-0.5</v>
      </c>
    </row>
    <row r="19" spans="1:8">
      <c r="A19" s="420" t="s">
        <v>20</v>
      </c>
      <c r="B19" s="422" t="s">
        <v>15</v>
      </c>
      <c r="C19" s="422" t="s">
        <v>15</v>
      </c>
      <c r="D19" s="422" t="s">
        <v>15</v>
      </c>
      <c r="E19" s="426">
        <v>-0.1</v>
      </c>
      <c r="F19" s="426">
        <v>-0.2</v>
      </c>
      <c r="G19" s="426">
        <v>-0.2</v>
      </c>
      <c r="H19" s="426">
        <v>-0.1</v>
      </c>
    </row>
    <row r="20" spans="1:8">
      <c r="A20" s="425" t="s">
        <v>21</v>
      </c>
      <c r="B20" s="425"/>
      <c r="C20" s="425"/>
      <c r="D20" s="425"/>
      <c r="E20" s="425"/>
      <c r="F20" s="425"/>
      <c r="G20" s="425"/>
      <c r="H20" s="425"/>
    </row>
    <row r="21" spans="1:8">
      <c r="A21" s="420" t="s">
        <v>22</v>
      </c>
      <c r="B21" s="422">
        <v>3.3</v>
      </c>
      <c r="C21" s="422">
        <v>3.4</v>
      </c>
      <c r="D21" s="422">
        <v>3.4</v>
      </c>
      <c r="E21" s="422">
        <v>3.3</v>
      </c>
      <c r="F21" s="422">
        <v>3.2</v>
      </c>
      <c r="G21" s="422">
        <v>3.2</v>
      </c>
      <c r="H21" s="421">
        <v>2.6369357062653975</v>
      </c>
    </row>
    <row r="22" spans="1:8">
      <c r="A22" s="420" t="s">
        <v>23</v>
      </c>
      <c r="B22" s="422">
        <v>0</v>
      </c>
      <c r="C22" s="422">
        <v>0</v>
      </c>
      <c r="D22" s="422">
        <v>0</v>
      </c>
      <c r="E22" s="422">
        <v>0</v>
      </c>
      <c r="F22" s="422">
        <v>0.1</v>
      </c>
      <c r="G22" s="422">
        <v>0.8</v>
      </c>
      <c r="H22" s="421">
        <v>0.99152048310342489</v>
      </c>
    </row>
    <row r="23" spans="1:8">
      <c r="A23" s="420" t="s">
        <v>24</v>
      </c>
      <c r="B23" s="422">
        <v>3.3</v>
      </c>
      <c r="C23" s="422">
        <v>3.4</v>
      </c>
      <c r="D23" s="422">
        <v>3.4</v>
      </c>
      <c r="E23" s="422">
        <v>3.3</v>
      </c>
      <c r="F23" s="422">
        <v>3.1</v>
      </c>
      <c r="G23" s="422">
        <v>2.4</v>
      </c>
      <c r="H23" s="421">
        <v>1.6454152231619728</v>
      </c>
    </row>
    <row r="24" spans="1:8">
      <c r="A24" s="420" t="s">
        <v>25</v>
      </c>
      <c r="B24" s="422">
        <v>0.8</v>
      </c>
      <c r="C24" s="422">
        <v>0.4</v>
      </c>
      <c r="D24" s="422">
        <v>1.6</v>
      </c>
      <c r="E24" s="422">
        <v>1.4</v>
      </c>
      <c r="F24" s="422">
        <v>1.4</v>
      </c>
      <c r="G24" s="422">
        <v>1.4</v>
      </c>
      <c r="H24" s="421">
        <v>1.3730061434860552</v>
      </c>
    </row>
    <row r="25" spans="1:8">
      <c r="A25" s="419" t="s">
        <v>26</v>
      </c>
      <c r="B25" s="415">
        <v>4.2</v>
      </c>
      <c r="C25" s="415">
        <v>3.9</v>
      </c>
      <c r="D25" s="415">
        <v>5.0999999999999996</v>
      </c>
      <c r="E25" s="415">
        <v>4.8</v>
      </c>
      <c r="F25" s="415">
        <v>4.5</v>
      </c>
      <c r="G25" s="415">
        <v>3.8</v>
      </c>
      <c r="H25" s="429">
        <v>3.0410130187479067</v>
      </c>
    </row>
    <row r="26" spans="1:8">
      <c r="A26" s="420" t="s">
        <v>27</v>
      </c>
      <c r="B26" s="430">
        <v>6</v>
      </c>
      <c r="C26" s="422">
        <v>3.4</v>
      </c>
      <c r="D26" s="426">
        <v>5.3</v>
      </c>
      <c r="E26" s="422">
        <v>3.6</v>
      </c>
      <c r="F26" s="422">
        <v>3.8</v>
      </c>
      <c r="G26" s="422">
        <v>3.1</v>
      </c>
      <c r="H26" s="431">
        <v>3.3942520685042066</v>
      </c>
    </row>
    <row r="27" spans="1:8">
      <c r="A27" s="420" t="s">
        <v>28</v>
      </c>
      <c r="B27" s="430">
        <v>6</v>
      </c>
      <c r="C27" s="422">
        <v>3.7</v>
      </c>
      <c r="D27" s="422">
        <v>4.5</v>
      </c>
      <c r="E27" s="422">
        <v>4.4000000000000004</v>
      </c>
      <c r="F27" s="422">
        <v>3.8</v>
      </c>
      <c r="G27" s="422">
        <v>3.1</v>
      </c>
      <c r="H27" s="431">
        <v>3.3942520685042066</v>
      </c>
    </row>
    <row r="28" spans="1:8">
      <c r="A28" s="420" t="s">
        <v>29</v>
      </c>
      <c r="B28" s="430">
        <v>-1.3</v>
      </c>
      <c r="C28" s="422">
        <v>0.2</v>
      </c>
      <c r="D28" s="422">
        <v>0.5</v>
      </c>
      <c r="E28" s="422">
        <v>0.3</v>
      </c>
      <c r="F28" s="422">
        <v>0.6</v>
      </c>
      <c r="G28" s="422">
        <v>0.6</v>
      </c>
      <c r="H28" s="431">
        <v>-0.32891796332286299</v>
      </c>
    </row>
    <row r="29" spans="1:8">
      <c r="A29" s="420" t="s">
        <v>30</v>
      </c>
      <c r="B29" s="430">
        <v>-0.7</v>
      </c>
      <c r="C29" s="422">
        <v>0.1</v>
      </c>
      <c r="D29" s="422">
        <v>0.2</v>
      </c>
      <c r="E29" s="422">
        <v>0.2</v>
      </c>
      <c r="F29" s="422">
        <v>0.3</v>
      </c>
      <c r="G29" s="422">
        <v>0.3</v>
      </c>
      <c r="H29" s="431">
        <v>-0.141318136765999</v>
      </c>
    </row>
    <row r="30" spans="1:8">
      <c r="A30" s="420" t="s">
        <v>31</v>
      </c>
      <c r="B30" s="430">
        <v>-0.8</v>
      </c>
      <c r="C30" s="430">
        <v>-0.6</v>
      </c>
      <c r="D30" s="422">
        <v>0.3</v>
      </c>
      <c r="E30" s="422">
        <v>0.4</v>
      </c>
      <c r="F30" s="422">
        <v>0.5</v>
      </c>
      <c r="G30" s="422">
        <v>0.6</v>
      </c>
      <c r="H30" s="421">
        <v>0.13010574169196801</v>
      </c>
    </row>
    <row r="31" spans="1:8">
      <c r="A31" s="420" t="s">
        <v>32</v>
      </c>
      <c r="B31" s="430">
        <v>-0.4</v>
      </c>
      <c r="C31" s="430">
        <v>-0.3</v>
      </c>
      <c r="D31" s="422">
        <v>0.2</v>
      </c>
      <c r="E31" s="422">
        <v>0.2</v>
      </c>
      <c r="F31" s="422">
        <v>0.2</v>
      </c>
      <c r="G31" s="422">
        <v>0.3</v>
      </c>
      <c r="H31" s="421">
        <v>5.9939345872553201E-2</v>
      </c>
    </row>
    <row r="32" spans="1:8">
      <c r="A32" s="419" t="s">
        <v>33</v>
      </c>
      <c r="B32" s="415">
        <v>2.9</v>
      </c>
      <c r="C32" s="415">
        <v>2.9</v>
      </c>
      <c r="D32" s="415">
        <v>4</v>
      </c>
      <c r="E32" s="415">
        <v>4</v>
      </c>
      <c r="F32" s="415">
        <v>3.9</v>
      </c>
      <c r="G32" s="415">
        <v>3.4</v>
      </c>
      <c r="H32" s="429">
        <v>2.8316342976659659</v>
      </c>
    </row>
    <row r="33" spans="1:8">
      <c r="A33" s="420" t="s">
        <v>34</v>
      </c>
      <c r="B33" s="430">
        <v>4.2</v>
      </c>
      <c r="C33" s="422">
        <v>2.5</v>
      </c>
      <c r="D33" s="422">
        <v>4.2</v>
      </c>
      <c r="E33" s="422">
        <v>3</v>
      </c>
      <c r="F33" s="422">
        <v>3.3</v>
      </c>
      <c r="G33" s="422">
        <v>2.8</v>
      </c>
      <c r="H33" s="431">
        <v>3.1605522609888288</v>
      </c>
    </row>
    <row r="34" spans="1:8" ht="15.75" thickBot="1">
      <c r="A34" s="423" t="s">
        <v>35</v>
      </c>
      <c r="B34" s="432">
        <v>4.2</v>
      </c>
      <c r="C34" s="424">
        <v>2.7</v>
      </c>
      <c r="D34" s="424">
        <v>3.5</v>
      </c>
      <c r="E34" s="424">
        <v>3.7</v>
      </c>
      <c r="F34" s="424">
        <v>3.3</v>
      </c>
      <c r="G34" s="424">
        <v>2.8</v>
      </c>
      <c r="H34" s="433">
        <v>3.1605522609888288</v>
      </c>
    </row>
    <row r="35" spans="1:8">
      <c r="A35" s="419" t="s">
        <v>36</v>
      </c>
      <c r="B35" s="413"/>
      <c r="C35" s="413"/>
      <c r="D35" s="413"/>
      <c r="E35" s="413"/>
      <c r="F35" s="413"/>
      <c r="G35" s="413"/>
      <c r="H35" s="413"/>
    </row>
    <row r="36" spans="1:8">
      <c r="A36" s="420" t="s">
        <v>37</v>
      </c>
      <c r="B36" s="422">
        <v>8.1999999999999993</v>
      </c>
      <c r="C36" s="422">
        <v>5.5</v>
      </c>
      <c r="D36" s="422">
        <v>0.7</v>
      </c>
      <c r="E36" s="422">
        <v>2.5</v>
      </c>
      <c r="F36" s="422">
        <v>2.8</v>
      </c>
      <c r="G36" s="422">
        <v>2.7</v>
      </c>
      <c r="H36" s="422">
        <v>2.6</v>
      </c>
    </row>
    <row r="37" spans="1:8">
      <c r="A37" s="420" t="s">
        <v>38</v>
      </c>
      <c r="B37" s="422">
        <v>5.3</v>
      </c>
      <c r="C37" s="422">
        <v>4</v>
      </c>
      <c r="D37" s="422">
        <v>2</v>
      </c>
      <c r="E37" s="422">
        <v>1.6</v>
      </c>
      <c r="F37" s="422">
        <v>2.1</v>
      </c>
      <c r="G37" s="422">
        <v>2</v>
      </c>
      <c r="H37" s="422">
        <v>2.4</v>
      </c>
    </row>
    <row r="38" spans="1:8">
      <c r="A38" s="420" t="s">
        <v>39</v>
      </c>
      <c r="B38" s="422">
        <v>-0.2</v>
      </c>
      <c r="C38" s="422">
        <v>1</v>
      </c>
      <c r="D38" s="422">
        <v>-0.3</v>
      </c>
      <c r="E38" s="422">
        <v>0.5</v>
      </c>
      <c r="F38" s="422">
        <v>1.3</v>
      </c>
      <c r="G38" s="422">
        <v>1.9</v>
      </c>
      <c r="H38" s="422">
        <v>2.1</v>
      </c>
    </row>
    <row r="39" spans="1:8" ht="15.75" thickBot="1">
      <c r="A39" s="423" t="s">
        <v>40</v>
      </c>
      <c r="B39" s="424">
        <v>0.8</v>
      </c>
      <c r="C39" s="424">
        <v>0.4</v>
      </c>
      <c r="D39" s="424">
        <v>1.6</v>
      </c>
      <c r="E39" s="424">
        <v>1.4</v>
      </c>
      <c r="F39" s="424">
        <v>1.4</v>
      </c>
      <c r="G39" s="424">
        <v>1.4</v>
      </c>
      <c r="H39" s="424">
        <v>1.4</v>
      </c>
    </row>
    <row r="40" spans="1:8">
      <c r="A40" s="413" t="s">
        <v>41</v>
      </c>
    </row>
    <row r="41" spans="1:8">
      <c r="A41" s="413" t="s">
        <v>42</v>
      </c>
    </row>
  </sheetData>
  <mergeCells count="2">
    <mergeCell ref="A10:H10"/>
    <mergeCell ref="A20:H20"/>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A3A6-E1B0-452F-B245-BDD336BD332C}">
  <dimension ref="A1:F18"/>
  <sheetViews>
    <sheetView workbookViewId="0">
      <selection activeCell="L12" sqref="L12"/>
    </sheetView>
  </sheetViews>
  <sheetFormatPr defaultRowHeight="15"/>
  <cols>
    <col min="1" max="1" width="9.140625" style="58"/>
    <col min="2" max="2" width="34.28515625" style="58" customWidth="1"/>
    <col min="3" max="16384" width="9.140625" style="58"/>
  </cols>
  <sheetData>
    <row r="1" spans="1:6">
      <c r="A1" s="57" t="s">
        <v>174</v>
      </c>
    </row>
    <row r="2" spans="1:6" ht="15.75" thickBot="1">
      <c r="A2" s="413" t="s">
        <v>43</v>
      </c>
    </row>
    <row r="3" spans="1:6" ht="15.75" thickBot="1">
      <c r="A3" s="437"/>
      <c r="B3" s="438"/>
      <c r="C3" s="418">
        <v>2018</v>
      </c>
      <c r="D3" s="418">
        <v>2019</v>
      </c>
      <c r="E3" s="418">
        <v>2020</v>
      </c>
      <c r="F3" s="418">
        <v>2021</v>
      </c>
    </row>
    <row r="4" spans="1:6" ht="15.75" thickBot="1">
      <c r="A4" s="439" t="s">
        <v>44</v>
      </c>
      <c r="B4" s="439"/>
      <c r="C4" s="439"/>
      <c r="D4" s="439"/>
      <c r="E4" s="439"/>
      <c r="F4" s="439"/>
    </row>
    <row r="5" spans="1:6" ht="15.75" thickBot="1">
      <c r="A5" s="440" t="s">
        <v>45</v>
      </c>
      <c r="B5" s="440" t="s">
        <v>46</v>
      </c>
      <c r="C5" s="441">
        <v>6.7</v>
      </c>
      <c r="D5" s="441">
        <v>4.7</v>
      </c>
      <c r="E5" s="441">
        <v>6.3</v>
      </c>
      <c r="F5" s="441">
        <v>2.5</v>
      </c>
    </row>
    <row r="6" spans="1:6">
      <c r="A6" s="204" t="s">
        <v>47</v>
      </c>
      <c r="B6" s="204" t="s">
        <v>1095</v>
      </c>
      <c r="C6" s="421">
        <v>0.9</v>
      </c>
      <c r="D6" s="421">
        <v>0.7</v>
      </c>
      <c r="E6" s="421">
        <v>0.8</v>
      </c>
      <c r="F6" s="421">
        <v>0.4</v>
      </c>
    </row>
    <row r="7" spans="1:6">
      <c r="A7" s="204" t="s">
        <v>49</v>
      </c>
      <c r="B7" s="204" t="s">
        <v>1096</v>
      </c>
      <c r="C7" s="421">
        <v>-0.1</v>
      </c>
      <c r="D7" s="421">
        <v>-0.1</v>
      </c>
      <c r="E7" s="421">
        <v>0</v>
      </c>
      <c r="F7" s="421">
        <v>0</v>
      </c>
    </row>
    <row r="8" spans="1:6">
      <c r="A8" s="204" t="s">
        <v>50</v>
      </c>
      <c r="B8" s="204" t="s">
        <v>1097</v>
      </c>
      <c r="C8" s="421">
        <v>-1.5</v>
      </c>
      <c r="D8" s="421">
        <v>-2.1</v>
      </c>
      <c r="E8" s="421">
        <v>-1.1000000000000001</v>
      </c>
      <c r="F8" s="421">
        <v>-0.3</v>
      </c>
    </row>
    <row r="9" spans="1:6">
      <c r="A9" s="204" t="s">
        <v>51</v>
      </c>
      <c r="B9" s="204" t="s">
        <v>1098</v>
      </c>
      <c r="C9" s="421">
        <v>0.7</v>
      </c>
      <c r="D9" s="421">
        <v>1.1000000000000001</v>
      </c>
      <c r="E9" s="421">
        <v>1.2</v>
      </c>
      <c r="F9" s="421">
        <v>1.1000000000000001</v>
      </c>
    </row>
    <row r="10" spans="1:6">
      <c r="A10" s="204" t="s">
        <v>52</v>
      </c>
      <c r="B10" s="204" t="s">
        <v>1099</v>
      </c>
      <c r="C10" s="421">
        <v>0.7</v>
      </c>
      <c r="D10" s="421">
        <v>0.4</v>
      </c>
      <c r="E10" s="421">
        <v>-0.3</v>
      </c>
      <c r="F10" s="421">
        <v>-0.1</v>
      </c>
    </row>
    <row r="11" spans="1:6" ht="15.75" thickBot="1">
      <c r="A11" s="442" t="s">
        <v>53</v>
      </c>
      <c r="B11" s="442" t="s">
        <v>54</v>
      </c>
      <c r="C11" s="443">
        <v>-1.2</v>
      </c>
      <c r="D11" s="443">
        <v>-1.3</v>
      </c>
      <c r="E11" s="443">
        <v>-1.6</v>
      </c>
      <c r="F11" s="443">
        <v>0</v>
      </c>
    </row>
    <row r="12" spans="1:6">
      <c r="A12" s="444"/>
      <c r="B12" s="445" t="s">
        <v>55</v>
      </c>
      <c r="C12" s="446">
        <v>6</v>
      </c>
      <c r="D12" s="429">
        <v>3.4</v>
      </c>
      <c r="E12" s="447">
        <v>5.3</v>
      </c>
      <c r="F12" s="429">
        <v>3.6</v>
      </c>
    </row>
    <row r="13" spans="1:6" ht="15.75" thickBot="1">
      <c r="A13" s="442" t="s">
        <v>56</v>
      </c>
      <c r="B13" s="442" t="s">
        <v>1100</v>
      </c>
      <c r="C13" s="443">
        <v>-0.1</v>
      </c>
      <c r="D13" s="443">
        <v>0.3</v>
      </c>
      <c r="E13" s="443">
        <v>-0.8</v>
      </c>
      <c r="F13" s="443">
        <v>0.8</v>
      </c>
    </row>
    <row r="14" spans="1:6">
      <c r="A14" s="445" t="s">
        <v>57</v>
      </c>
      <c r="B14" s="445" t="s">
        <v>58</v>
      </c>
      <c r="C14" s="446">
        <v>6</v>
      </c>
      <c r="D14" s="429">
        <v>3.7</v>
      </c>
      <c r="E14" s="429">
        <v>4.5</v>
      </c>
      <c r="F14" s="429">
        <v>4.4000000000000004</v>
      </c>
    </row>
    <row r="15" spans="1:6" ht="15.75" thickBot="1">
      <c r="A15" s="440"/>
      <c r="B15" s="440" t="s">
        <v>59</v>
      </c>
      <c r="C15" s="441">
        <v>4.2</v>
      </c>
      <c r="D15" s="441">
        <v>3.9</v>
      </c>
      <c r="E15" s="441">
        <v>5.0999999999999996</v>
      </c>
      <c r="F15" s="441">
        <v>4.8</v>
      </c>
    </row>
    <row r="16" spans="1:6">
      <c r="A16" s="413" t="s">
        <v>41</v>
      </c>
    </row>
    <row r="17" spans="1:1">
      <c r="A17" s="413" t="s">
        <v>60</v>
      </c>
    </row>
    <row r="18" spans="1:1">
      <c r="A18" s="448"/>
    </row>
  </sheetData>
  <mergeCells count="1">
    <mergeCell ref="A4:F4"/>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028E3-D474-4D44-B33A-17BB5672CF49}">
  <dimension ref="A1:Z28"/>
  <sheetViews>
    <sheetView workbookViewId="0">
      <selection activeCell="L12" sqref="L12"/>
    </sheetView>
  </sheetViews>
  <sheetFormatPr defaultRowHeight="15"/>
  <cols>
    <col min="1" max="16" width="9.140625" style="58"/>
    <col min="17" max="17" width="50" style="58" bestFit="1" customWidth="1"/>
    <col min="18" max="16384" width="9.140625" style="58"/>
  </cols>
  <sheetData>
    <row r="1" spans="1:1">
      <c r="A1" s="57" t="s">
        <v>175</v>
      </c>
    </row>
    <row r="2" spans="1:1">
      <c r="A2" s="259"/>
    </row>
    <row r="3" spans="1:1">
      <c r="A3" s="259"/>
    </row>
    <row r="4" spans="1:1">
      <c r="A4" s="204"/>
    </row>
    <row r="5" spans="1:1">
      <c r="A5" s="204" t="s">
        <v>61</v>
      </c>
    </row>
    <row r="18" spans="1:26">
      <c r="A18" s="413" t="s">
        <v>41</v>
      </c>
    </row>
    <row r="19" spans="1:26">
      <c r="A19" s="413" t="s">
        <v>62</v>
      </c>
    </row>
    <row r="24" spans="1:26">
      <c r="A24" s="27"/>
      <c r="B24" s="27">
        <v>2016</v>
      </c>
      <c r="C24" s="27">
        <v>2017</v>
      </c>
      <c r="D24" s="27">
        <v>2018</v>
      </c>
      <c r="E24" s="27">
        <v>2019</v>
      </c>
      <c r="F24" s="27">
        <v>2020</v>
      </c>
      <c r="G24" s="27">
        <v>2021</v>
      </c>
      <c r="H24" s="27">
        <v>2022</v>
      </c>
      <c r="I24" s="27">
        <v>2023</v>
      </c>
      <c r="J24" s="27">
        <v>2024</v>
      </c>
      <c r="Q24" s="27"/>
      <c r="R24" s="27">
        <v>2016</v>
      </c>
      <c r="S24" s="27">
        <v>2017</v>
      </c>
      <c r="T24" s="27">
        <v>2018</v>
      </c>
      <c r="U24" s="27">
        <v>2019</v>
      </c>
      <c r="V24" s="27">
        <v>2020</v>
      </c>
      <c r="W24" s="27">
        <v>2021</v>
      </c>
      <c r="X24" s="27">
        <v>2022</v>
      </c>
      <c r="Y24" s="27">
        <v>2023</v>
      </c>
      <c r="Z24" s="27">
        <v>2024</v>
      </c>
    </row>
    <row r="25" spans="1:26">
      <c r="A25" s="27" t="s">
        <v>63</v>
      </c>
      <c r="B25" s="27"/>
      <c r="C25" s="27">
        <v>-0.5</v>
      </c>
      <c r="D25" s="27">
        <v>-0.5</v>
      </c>
      <c r="E25" s="27">
        <v>-0.5</v>
      </c>
      <c r="F25" s="27">
        <v>-0.5</v>
      </c>
      <c r="G25" s="27">
        <v>-0.5</v>
      </c>
      <c r="H25" s="27">
        <v>-0.5</v>
      </c>
      <c r="I25" s="27">
        <v>-0.5</v>
      </c>
      <c r="J25" s="27">
        <v>-0.5</v>
      </c>
      <c r="K25" s="27"/>
      <c r="L25" s="27"/>
      <c r="Q25" s="27" t="s">
        <v>64</v>
      </c>
      <c r="R25" s="27">
        <v>0</v>
      </c>
      <c r="S25" s="27">
        <v>0</v>
      </c>
      <c r="T25" s="27">
        <v>0</v>
      </c>
      <c r="U25" s="27">
        <v>0</v>
      </c>
      <c r="V25" s="27">
        <v>0</v>
      </c>
      <c r="W25" s="27">
        <v>0</v>
      </c>
      <c r="X25" s="27">
        <v>2.1557829679424545E-2</v>
      </c>
      <c r="Y25" s="27">
        <v>0.19289612418932267</v>
      </c>
      <c r="Z25" s="27">
        <v>0.23542523582821306</v>
      </c>
    </row>
    <row r="26" spans="1:26">
      <c r="A26" s="27" t="s">
        <v>11</v>
      </c>
      <c r="B26" s="27">
        <v>0.5804629018224996</v>
      </c>
      <c r="C26" s="27">
        <v>1.2452380812763058</v>
      </c>
      <c r="D26" s="27">
        <v>0.12901740802588588</v>
      </c>
      <c r="E26" s="27">
        <v>-0.41374991364923924</v>
      </c>
      <c r="F26" s="27">
        <v>-0.21487737105790147</v>
      </c>
      <c r="G26" s="27"/>
      <c r="H26" s="27"/>
      <c r="I26" s="27"/>
      <c r="J26" s="27"/>
      <c r="K26" s="27"/>
      <c r="L26" s="27"/>
      <c r="Q26" s="27" t="s">
        <v>16</v>
      </c>
      <c r="R26" s="436">
        <v>-0.1920513396640946</v>
      </c>
      <c r="S26" s="436">
        <v>0.66477517945380615</v>
      </c>
      <c r="T26" s="436">
        <v>-1.1162206732504198</v>
      </c>
      <c r="U26" s="436">
        <v>-0.54276732167512509</v>
      </c>
      <c r="V26" s="436">
        <v>0.19887254259133777</v>
      </c>
      <c r="W26" s="436"/>
      <c r="X26" s="436"/>
      <c r="Y26" s="436"/>
      <c r="Z26" s="436"/>
    </row>
    <row r="27" spans="1:26">
      <c r="A27" s="27"/>
      <c r="B27" s="27"/>
      <c r="C27" s="27"/>
      <c r="D27" s="27"/>
      <c r="E27" s="27"/>
      <c r="F27" s="27">
        <v>-0.21487737105790147</v>
      </c>
      <c r="G27" s="27">
        <v>-0.52155782967942454</v>
      </c>
      <c r="H27" s="27">
        <v>-0.69289612418932267</v>
      </c>
      <c r="I27" s="27">
        <v>-0.73542523582821306</v>
      </c>
      <c r="J27" s="27">
        <v>-0.49925756990822268</v>
      </c>
      <c r="K27" s="27"/>
      <c r="L27" s="27"/>
      <c r="Q27" s="27"/>
      <c r="R27" s="436"/>
      <c r="S27" s="436"/>
      <c r="T27" s="436"/>
      <c r="U27" s="436"/>
      <c r="V27" s="436">
        <v>0.19887254259133777</v>
      </c>
      <c r="W27" s="436">
        <v>-0.30668045862152304</v>
      </c>
      <c r="X27" s="436">
        <v>-0.17133829450989813</v>
      </c>
      <c r="Y27" s="436">
        <v>-4.2529111638890393E-2</v>
      </c>
      <c r="Z27" s="436">
        <v>0.23616766591999039</v>
      </c>
    </row>
    <row r="28" spans="1:26">
      <c r="A28" s="27"/>
      <c r="B28" s="27">
        <v>-5</v>
      </c>
      <c r="C28" s="27">
        <v>-5</v>
      </c>
      <c r="D28" s="27">
        <v>-5</v>
      </c>
      <c r="E28" s="27">
        <v>-5</v>
      </c>
      <c r="F28" s="27">
        <v>-3</v>
      </c>
      <c r="G28" s="27">
        <v>-3</v>
      </c>
      <c r="H28" s="27">
        <v>-3</v>
      </c>
      <c r="I28" s="27">
        <v>-3</v>
      </c>
      <c r="J28" s="27">
        <v>-3</v>
      </c>
      <c r="K28" s="27"/>
      <c r="L28" s="27"/>
      <c r="Q28" s="27" t="s">
        <v>63</v>
      </c>
      <c r="R28" s="27">
        <v>0</v>
      </c>
      <c r="S28" s="27">
        <v>0</v>
      </c>
      <c r="T28" s="27">
        <v>0</v>
      </c>
      <c r="U28" s="27">
        <v>0</v>
      </c>
      <c r="V28" s="27">
        <v>0</v>
      </c>
      <c r="W28" s="27">
        <v>0</v>
      </c>
      <c r="X28" s="27">
        <v>-3</v>
      </c>
      <c r="Y28" s="27">
        <v>-3</v>
      </c>
      <c r="Z28" s="27">
        <v>-2</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068D7-EC67-4FEC-95DF-C0090B4843B6}">
  <dimension ref="A1:K26"/>
  <sheetViews>
    <sheetView workbookViewId="0">
      <selection activeCell="L12" sqref="L12"/>
    </sheetView>
  </sheetViews>
  <sheetFormatPr defaultRowHeight="15"/>
  <cols>
    <col min="1" max="16384" width="9.140625" style="58"/>
  </cols>
  <sheetData>
    <row r="1" spans="1:1">
      <c r="A1" s="57" t="s">
        <v>65</v>
      </c>
    </row>
    <row r="2" spans="1:1">
      <c r="A2" s="413" t="s">
        <v>66</v>
      </c>
    </row>
    <row r="16" spans="1:1">
      <c r="A16" s="435" t="s">
        <v>41</v>
      </c>
    </row>
    <row r="17" spans="1:11">
      <c r="A17" s="435" t="s">
        <v>67</v>
      </c>
    </row>
    <row r="22" spans="1:11">
      <c r="A22" s="27"/>
      <c r="B22" s="27">
        <v>2015</v>
      </c>
      <c r="C22" s="27">
        <v>2016</v>
      </c>
      <c r="D22" s="27">
        <v>2017</v>
      </c>
      <c r="E22" s="27">
        <v>2018</v>
      </c>
      <c r="F22" s="27">
        <v>2019</v>
      </c>
      <c r="G22" s="27">
        <v>2020</v>
      </c>
      <c r="H22" s="27">
        <v>2021</v>
      </c>
      <c r="I22" s="27">
        <v>2022</v>
      </c>
      <c r="J22" s="27">
        <v>2023</v>
      </c>
      <c r="K22" s="27">
        <v>2024</v>
      </c>
    </row>
    <row r="23" spans="1:11">
      <c r="A23" s="27" t="s">
        <v>68</v>
      </c>
      <c r="B23" s="27">
        <v>-3.2627364999999999</v>
      </c>
      <c r="C23" s="27">
        <v>-2.4043945</v>
      </c>
      <c r="D23" s="27">
        <v>-2.5350075000000003</v>
      </c>
      <c r="E23" s="27">
        <v>-0.17638050000000005</v>
      </c>
      <c r="F23" s="27">
        <v>1.0356654999999999</v>
      </c>
      <c r="G23" s="27">
        <v>-0.29526149999999995</v>
      </c>
      <c r="H23" s="27">
        <v>0.54706750000000004</v>
      </c>
      <c r="I23" s="27">
        <v>1.2654974999999999</v>
      </c>
      <c r="J23" s="27">
        <v>1.889877</v>
      </c>
      <c r="K23" s="27">
        <v>2.1167075</v>
      </c>
    </row>
    <row r="24" spans="1:11">
      <c r="A24" s="27" t="s">
        <v>69</v>
      </c>
      <c r="B24" s="27">
        <v>-3.9635670000000003</v>
      </c>
      <c r="C24" s="27">
        <v>-2.1152949999999997</v>
      </c>
      <c r="D24" s="27">
        <v>-2.8758764999999999</v>
      </c>
      <c r="E24" s="27">
        <v>-0.46888850000000004</v>
      </c>
      <c r="F24" s="27">
        <v>0.17368300000000003</v>
      </c>
      <c r="G24" s="27">
        <v>0.82933049999999986</v>
      </c>
      <c r="H24" s="27">
        <v>0.95265750000000005</v>
      </c>
      <c r="I24" s="27">
        <v>1.4453589999999998</v>
      </c>
      <c r="J24" s="27">
        <v>1.8465849999999999</v>
      </c>
      <c r="K24" s="27"/>
    </row>
    <row r="25" spans="1:11">
      <c r="A25" s="27" t="s">
        <v>70</v>
      </c>
      <c r="B25" s="27">
        <v>-3.7044210664727055</v>
      </c>
      <c r="C25" s="27">
        <v>-2.0711572746456133</v>
      </c>
      <c r="D25" s="27">
        <v>-2.9364751847999573</v>
      </c>
      <c r="E25" s="27">
        <v>-0.44513735178829006</v>
      </c>
      <c r="F25" s="27">
        <v>0.17939347009231998</v>
      </c>
      <c r="G25" s="27">
        <v>0.87181577725692894</v>
      </c>
      <c r="H25" s="27">
        <v>1.00646228239198</v>
      </c>
      <c r="I25" s="27">
        <v>1.3016245565826936</v>
      </c>
      <c r="J25" s="27">
        <v>1.6516381597927119</v>
      </c>
      <c r="K25" s="27"/>
    </row>
    <row r="26" spans="1:11">
      <c r="A26" s="27" t="s">
        <v>71</v>
      </c>
      <c r="B26" s="27">
        <v>-2.3753284557992549</v>
      </c>
      <c r="C26" s="27">
        <v>-2.5418148119115829</v>
      </c>
      <c r="D26" s="27">
        <v>-1.568238669114107</v>
      </c>
      <c r="E26" s="27">
        <v>-1.0173448797834399</v>
      </c>
      <c r="F26" s="27">
        <v>0.30968076938755507</v>
      </c>
      <c r="G26" s="27">
        <v>0.77894436751989149</v>
      </c>
      <c r="H26" s="27">
        <v>0.90830855306711389</v>
      </c>
      <c r="I26" s="27"/>
      <c r="J26" s="27"/>
      <c r="K26" s="27"/>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817B6-D26A-4CAC-A3F3-BCD4DB7380AC}">
  <dimension ref="A1:L32"/>
  <sheetViews>
    <sheetView workbookViewId="0">
      <selection activeCell="L12" sqref="L12"/>
    </sheetView>
  </sheetViews>
  <sheetFormatPr defaultRowHeight="15"/>
  <cols>
    <col min="1" max="16384" width="9.140625" style="58"/>
  </cols>
  <sheetData>
    <row r="1" spans="1:1">
      <c r="A1" s="134" t="s">
        <v>176</v>
      </c>
    </row>
    <row r="2" spans="1:1">
      <c r="A2" s="435" t="s">
        <v>66</v>
      </c>
    </row>
    <row r="16" spans="1:1">
      <c r="A16" s="435" t="s">
        <v>41</v>
      </c>
    </row>
    <row r="17" spans="1:12">
      <c r="A17" s="435" t="s">
        <v>73</v>
      </c>
    </row>
    <row r="18" spans="1:12">
      <c r="A18" s="435" t="s">
        <v>72</v>
      </c>
    </row>
    <row r="26" spans="1:12">
      <c r="A26" s="27"/>
      <c r="B26" s="27">
        <v>2014</v>
      </c>
      <c r="C26" s="27">
        <v>2015</v>
      </c>
      <c r="D26" s="27">
        <v>2016</v>
      </c>
      <c r="E26" s="27">
        <v>2017</v>
      </c>
      <c r="F26" s="27">
        <v>2018</v>
      </c>
      <c r="G26" s="27">
        <v>2019</v>
      </c>
      <c r="H26" s="27">
        <v>2020</v>
      </c>
      <c r="I26" s="27">
        <v>2021</v>
      </c>
      <c r="J26" s="27">
        <v>2022</v>
      </c>
      <c r="K26" s="27">
        <v>2023</v>
      </c>
      <c r="L26" s="27">
        <v>2024</v>
      </c>
    </row>
    <row r="27" spans="1:12">
      <c r="A27" s="27" t="s">
        <v>74</v>
      </c>
      <c r="B27" s="27">
        <v>9.2393926639222246E-2</v>
      </c>
      <c r="C27" s="27">
        <v>0.80317159565199192</v>
      </c>
      <c r="D27" s="27">
        <v>-0.14134067519618379</v>
      </c>
      <c r="E27" s="27">
        <v>5.990623664309682E-2</v>
      </c>
      <c r="F27" s="27">
        <v>-2.6848702929903285E-2</v>
      </c>
      <c r="G27" s="27">
        <v>0</v>
      </c>
      <c r="H27" s="27">
        <v>0.18499577764661976</v>
      </c>
      <c r="I27" s="27">
        <v>0</v>
      </c>
      <c r="J27" s="27">
        <v>0</v>
      </c>
      <c r="K27" s="27">
        <v>0</v>
      </c>
      <c r="L27" s="27">
        <v>0</v>
      </c>
    </row>
    <row r="28" spans="1:12">
      <c r="A28" s="27" t="s">
        <v>75</v>
      </c>
      <c r="B28" s="27">
        <v>-3.6480202034719587</v>
      </c>
      <c r="C28" s="27">
        <v>-1.9491464161653977</v>
      </c>
      <c r="D28" s="27">
        <v>-0.69198038898131653</v>
      </c>
      <c r="E28" s="27">
        <v>-0.30525256536679107</v>
      </c>
      <c r="F28" s="27">
        <v>5.2154376955789131E-2</v>
      </c>
      <c r="G28" s="27">
        <v>0.19522140035076069</v>
      </c>
      <c r="H28" s="27">
        <v>-0.57348691070452118</v>
      </c>
      <c r="I28" s="27">
        <v>-0.19988213967942459</v>
      </c>
      <c r="J28" s="27">
        <v>5.1216405810677261E-2</v>
      </c>
      <c r="K28" s="27">
        <v>0.37582244017178679</v>
      </c>
      <c r="L28" s="27">
        <v>0.74536644009177722</v>
      </c>
    </row>
    <row r="29" spans="1:12">
      <c r="A29" s="27" t="s">
        <v>76</v>
      </c>
      <c r="B29" s="27">
        <v>2.7137243699999996</v>
      </c>
      <c r="C29" s="27">
        <v>1.9184890619999999</v>
      </c>
      <c r="D29" s="27">
        <v>1.413783966</v>
      </c>
      <c r="E29" s="27">
        <v>1.4905844100000001</v>
      </c>
      <c r="F29" s="27">
        <v>0.10371173400000003</v>
      </c>
      <c r="G29" s="27">
        <v>-0.60897131399999993</v>
      </c>
      <c r="H29" s="27">
        <v>0.17361376199999998</v>
      </c>
      <c r="I29" s="27">
        <v>-0.32167569000000001</v>
      </c>
      <c r="J29" s="27">
        <v>-0.74411252999999988</v>
      </c>
      <c r="K29" s="27">
        <v>-1.1112476759999999</v>
      </c>
      <c r="L29" s="27">
        <v>-1.2446240099999999</v>
      </c>
    </row>
    <row r="30" spans="1:12">
      <c r="A30" s="27" t="s">
        <v>77</v>
      </c>
      <c r="B30" s="27">
        <v>-0.84190190683273691</v>
      </c>
      <c r="C30" s="27">
        <v>0.77251424148659398</v>
      </c>
      <c r="D30" s="27">
        <v>0.58046290182249971</v>
      </c>
      <c r="E30" s="27">
        <v>1.2452380812763058</v>
      </c>
      <c r="F30" s="27">
        <v>0.12901740802588588</v>
      </c>
      <c r="G30" s="27">
        <v>-0.41374991364923924</v>
      </c>
      <c r="H30" s="27">
        <v>-0.21487737105790142</v>
      </c>
      <c r="I30" s="27">
        <v>-0.52155782967942454</v>
      </c>
      <c r="J30" s="27">
        <v>-0.69289612418932267</v>
      </c>
      <c r="K30" s="27">
        <v>-0.73542523582821306</v>
      </c>
      <c r="L30" s="27">
        <v>-0.49925756990822268</v>
      </c>
    </row>
    <row r="31" spans="1:12">
      <c r="A31" s="27" t="s">
        <v>78</v>
      </c>
      <c r="B31" s="27"/>
      <c r="C31" s="27"/>
      <c r="D31" s="27"/>
      <c r="E31" s="27">
        <v>-0.5</v>
      </c>
      <c r="F31" s="27">
        <v>-0.5</v>
      </c>
      <c r="G31" s="27">
        <v>-0.5</v>
      </c>
      <c r="H31" s="27">
        <v>-0.5</v>
      </c>
      <c r="I31" s="27">
        <v>-0.5</v>
      </c>
      <c r="J31" s="27">
        <v>-0.5</v>
      </c>
      <c r="K31" s="27">
        <v>-0.5</v>
      </c>
      <c r="L31" s="27">
        <v>-0.5</v>
      </c>
    </row>
    <row r="32" spans="1:12">
      <c r="B32" s="27"/>
      <c r="C32" s="27"/>
      <c r="D32" s="27">
        <v>0</v>
      </c>
      <c r="E32" s="27">
        <v>0</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E75E3-F77E-4937-B97B-CC315C65846A}">
  <dimension ref="A1:E51"/>
  <sheetViews>
    <sheetView workbookViewId="0">
      <selection activeCell="L12" sqref="L12"/>
    </sheetView>
  </sheetViews>
  <sheetFormatPr defaultRowHeight="15"/>
  <cols>
    <col min="1" max="1" width="72.7109375" style="58" customWidth="1"/>
    <col min="2" max="16384" width="9.140625" style="58"/>
  </cols>
  <sheetData>
    <row r="1" spans="1:1">
      <c r="A1" s="380" t="s">
        <v>79</v>
      </c>
    </row>
    <row r="2" spans="1:1">
      <c r="A2" s="410" t="s">
        <v>80</v>
      </c>
    </row>
    <row r="15" spans="1:1" ht="30">
      <c r="A15" s="410" t="s">
        <v>81</v>
      </c>
    </row>
    <row r="23" spans="1:5">
      <c r="B23" s="58" t="s">
        <v>82</v>
      </c>
      <c r="C23" s="58" t="s">
        <v>83</v>
      </c>
    </row>
    <row r="24" spans="1:5">
      <c r="A24" s="58" t="s">
        <v>84</v>
      </c>
      <c r="B24" s="58">
        <v>456719.2</v>
      </c>
      <c r="C24" s="58">
        <v>450505.7</v>
      </c>
      <c r="E24" s="58">
        <v>101.37922783218947</v>
      </c>
    </row>
    <row r="25" spans="1:5">
      <c r="A25" s="58" t="s">
        <v>85</v>
      </c>
      <c r="B25" s="58">
        <v>55442.47</v>
      </c>
      <c r="C25" s="58">
        <v>55182.2</v>
      </c>
      <c r="E25" s="58">
        <v>100.47165571506756</v>
      </c>
    </row>
    <row r="26" spans="1:5">
      <c r="A26" s="58" t="s">
        <v>86</v>
      </c>
      <c r="B26" s="58">
        <v>196265.80000000002</v>
      </c>
      <c r="C26" s="58">
        <v>207772.4</v>
      </c>
      <c r="E26" s="58">
        <v>94.461920832603369</v>
      </c>
    </row>
    <row r="27" spans="1:5">
      <c r="A27" s="58" t="s">
        <v>87</v>
      </c>
      <c r="B27" s="58">
        <v>304814.09999999998</v>
      </c>
      <c r="C27" s="58">
        <v>298276.5</v>
      </c>
      <c r="E27" s="58">
        <v>102.1917918441446</v>
      </c>
    </row>
    <row r="28" spans="1:5">
      <c r="A28" s="58" t="s">
        <v>88</v>
      </c>
      <c r="B28" s="58">
        <v>3458382</v>
      </c>
      <c r="C28" s="58">
        <v>3344370</v>
      </c>
      <c r="E28" s="58">
        <v>103.40907256075135</v>
      </c>
    </row>
    <row r="29" spans="1:5">
      <c r="A29" s="58" t="s">
        <v>89</v>
      </c>
      <c r="B29" s="58">
        <v>25086.58</v>
      </c>
      <c r="C29" s="58">
        <v>26035.9</v>
      </c>
      <c r="E29" s="58">
        <v>96.353803786310436</v>
      </c>
    </row>
    <row r="30" spans="1:5">
      <c r="A30" s="58" t="s">
        <v>90</v>
      </c>
      <c r="B30" s="58">
        <v>197460</v>
      </c>
      <c r="C30" s="58">
        <v>324038.2</v>
      </c>
      <c r="E30" s="58">
        <v>60.937259866275028</v>
      </c>
    </row>
    <row r="31" spans="1:5">
      <c r="A31" s="58" t="s">
        <v>91</v>
      </c>
      <c r="B31" s="58">
        <v>183070.30000000002</v>
      </c>
      <c r="C31" s="58">
        <v>184713.60000000001</v>
      </c>
      <c r="E31" s="58">
        <v>99.110352459158406</v>
      </c>
    </row>
    <row r="32" spans="1:5">
      <c r="A32" s="58" t="s">
        <v>92</v>
      </c>
      <c r="B32" s="58">
        <v>1207884</v>
      </c>
      <c r="C32" s="58">
        <v>1202193</v>
      </c>
      <c r="E32" s="58">
        <v>100.47338488911515</v>
      </c>
    </row>
    <row r="33" spans="1:5">
      <c r="A33" s="58" t="s">
        <v>93</v>
      </c>
      <c r="B33" s="58">
        <v>2407644</v>
      </c>
      <c r="C33" s="58">
        <v>2353090</v>
      </c>
      <c r="E33" s="58">
        <v>102.31839836130365</v>
      </c>
    </row>
    <row r="34" spans="1:5">
      <c r="A34" s="58" t="s">
        <v>94</v>
      </c>
      <c r="B34" s="58">
        <v>50545.68</v>
      </c>
      <c r="C34" s="58">
        <v>51467.8</v>
      </c>
      <c r="E34" s="58">
        <v>98.208355515487341</v>
      </c>
    </row>
    <row r="35" spans="1:5">
      <c r="A35" s="58" t="s">
        <v>95</v>
      </c>
      <c r="B35" s="58">
        <v>1773423</v>
      </c>
      <c r="C35" s="58">
        <v>1765421.4</v>
      </c>
      <c r="E35" s="58">
        <v>100.45324022921666</v>
      </c>
    </row>
    <row r="36" spans="1:5">
      <c r="A36" s="58" t="s">
        <v>96</v>
      </c>
      <c r="B36" s="58">
        <v>20170.75</v>
      </c>
      <c r="C36" s="58">
        <v>21137.8</v>
      </c>
      <c r="E36" s="58">
        <v>95.425020579246649</v>
      </c>
    </row>
    <row r="37" spans="1:5">
      <c r="A37" s="58" t="s">
        <v>97</v>
      </c>
      <c r="B37" s="58">
        <v>29278.720000000001</v>
      </c>
      <c r="C37" s="58">
        <v>29523.7</v>
      </c>
      <c r="E37" s="58">
        <v>99.170225954064023</v>
      </c>
    </row>
    <row r="38" spans="1:5">
      <c r="A38" s="58" t="s">
        <v>98</v>
      </c>
      <c r="B38" s="58">
        <v>43095.5</v>
      </c>
      <c r="C38" s="58">
        <v>45264.4</v>
      </c>
      <c r="E38" s="58">
        <v>95.20837567713258</v>
      </c>
    </row>
    <row r="39" spans="1:5">
      <c r="A39" s="58" t="s">
        <v>99</v>
      </c>
      <c r="B39" s="58">
        <v>41326.86</v>
      </c>
      <c r="C39" s="58">
        <v>60053.1</v>
      </c>
      <c r="E39" s="58">
        <v>68.81719678084896</v>
      </c>
    </row>
    <row r="40" spans="1:5">
      <c r="A40" s="58" t="s">
        <v>100</v>
      </c>
      <c r="B40" s="58">
        <v>126623.40000000001</v>
      </c>
      <c r="C40" s="58">
        <v>131935.1</v>
      </c>
      <c r="E40" s="58">
        <v>95.974005401140417</v>
      </c>
    </row>
    <row r="41" spans="1:5">
      <c r="A41" s="58" t="s">
        <v>101</v>
      </c>
      <c r="B41" s="58">
        <v>11269.74</v>
      </c>
      <c r="C41" s="58">
        <v>12323.8</v>
      </c>
      <c r="E41" s="58">
        <v>91.446956295947672</v>
      </c>
    </row>
    <row r="42" spans="1:5">
      <c r="A42" s="58" t="s">
        <v>102</v>
      </c>
      <c r="B42" s="58">
        <v>781670</v>
      </c>
      <c r="C42" s="58">
        <v>774039</v>
      </c>
      <c r="E42" s="58">
        <v>100.9858676371604</v>
      </c>
    </row>
    <row r="43" spans="1:5">
      <c r="A43" s="58" t="s">
        <v>103</v>
      </c>
      <c r="B43" s="58">
        <v>384734.10000000003</v>
      </c>
      <c r="C43" s="58">
        <v>385711.9</v>
      </c>
      <c r="E43" s="58">
        <v>99.746494728319249</v>
      </c>
    </row>
    <row r="44" spans="1:5">
      <c r="A44" s="58" t="s">
        <v>104</v>
      </c>
      <c r="B44" s="58">
        <v>476348.9</v>
      </c>
      <c r="C44" s="58">
        <v>496360.9</v>
      </c>
      <c r="E44" s="58">
        <v>95.968256161998255</v>
      </c>
    </row>
    <row r="45" spans="1:5">
      <c r="A45" s="58" t="s">
        <v>105</v>
      </c>
      <c r="B45" s="58">
        <v>196467.09999999998</v>
      </c>
      <c r="C45" s="58">
        <v>203896.2</v>
      </c>
      <c r="E45" s="58">
        <v>96.356430379771652</v>
      </c>
    </row>
    <row r="46" spans="1:5">
      <c r="A46" s="58" t="s">
        <v>106</v>
      </c>
      <c r="B46" s="58">
        <v>198572.1</v>
      </c>
      <c r="C46" s="58">
        <v>202883.6</v>
      </c>
      <c r="E46" s="58">
        <v>97.874889838311233</v>
      </c>
    </row>
    <row r="47" spans="1:5">
      <c r="A47" s="58" t="s">
        <v>107</v>
      </c>
      <c r="B47" s="58">
        <v>45343.3</v>
      </c>
      <c r="C47" s="58">
        <v>45754.8</v>
      </c>
      <c r="E47" s="58">
        <v>99.100640807084716</v>
      </c>
    </row>
    <row r="48" spans="1:5">
      <c r="A48" s="58" t="s">
        <v>108</v>
      </c>
      <c r="B48" s="58">
        <v>88419.75</v>
      </c>
      <c r="C48" s="58">
        <v>90201.8</v>
      </c>
      <c r="E48" s="58">
        <v>98.024374236434312</v>
      </c>
    </row>
    <row r="49" spans="1:5">
      <c r="A49" s="58" t="s">
        <v>109</v>
      </c>
      <c r="B49" s="58">
        <v>232880</v>
      </c>
      <c r="C49" s="58">
        <v>232096</v>
      </c>
      <c r="E49" s="58">
        <v>100.33779125878948</v>
      </c>
    </row>
    <row r="50" spans="1:5">
      <c r="A50" s="58" t="s">
        <v>110</v>
      </c>
      <c r="B50" s="58">
        <v>474569.3</v>
      </c>
      <c r="C50" s="58">
        <v>471196.2</v>
      </c>
      <c r="E50" s="58">
        <v>100.71585891397257</v>
      </c>
    </row>
    <row r="51" spans="1:5">
      <c r="A51" s="58" t="s">
        <v>111</v>
      </c>
      <c r="B51" s="58">
        <v>2363581</v>
      </c>
      <c r="C51" s="58">
        <v>2393692.7999999998</v>
      </c>
      <c r="E51" s="58">
        <v>98.742035736582409</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0BD86-C1B2-485F-B723-7ED42BED2CC6}">
  <dimension ref="A1:H32"/>
  <sheetViews>
    <sheetView workbookViewId="0">
      <selection activeCell="L12" sqref="L12"/>
    </sheetView>
  </sheetViews>
  <sheetFormatPr defaultRowHeight="15"/>
  <cols>
    <col min="1" max="1" width="84.85546875" style="58" customWidth="1"/>
    <col min="2" max="16384" width="9.140625" style="58"/>
  </cols>
  <sheetData>
    <row r="1" spans="1:1" ht="28.5">
      <c r="A1" s="380" t="s">
        <v>177</v>
      </c>
    </row>
    <row r="2" spans="1:1">
      <c r="A2" s="410" t="s">
        <v>112</v>
      </c>
    </row>
    <row r="18" spans="1:8">
      <c r="A18" s="410" t="s">
        <v>113</v>
      </c>
    </row>
    <row r="28" spans="1:8">
      <c r="B28" s="58">
        <v>2014</v>
      </c>
      <c r="C28" s="58">
        <v>2015</v>
      </c>
      <c r="D28" s="58">
        <v>2016</v>
      </c>
      <c r="E28" s="58">
        <v>2017</v>
      </c>
      <c r="F28" s="58">
        <v>2018</v>
      </c>
      <c r="G28" s="58">
        <v>2019</v>
      </c>
      <c r="H28" s="58">
        <v>2020</v>
      </c>
    </row>
    <row r="29" spans="1:8">
      <c r="A29" s="58" t="s">
        <v>114</v>
      </c>
      <c r="B29" s="434">
        <v>148738</v>
      </c>
      <c r="C29" s="434">
        <v>162656</v>
      </c>
      <c r="D29" s="434">
        <v>175631</v>
      </c>
      <c r="E29" s="434">
        <v>183955</v>
      </c>
      <c r="F29" s="434">
        <v>197460</v>
      </c>
      <c r="G29" s="434">
        <v>203275</v>
      </c>
      <c r="H29" s="434">
        <v>203700</v>
      </c>
    </row>
    <row r="30" spans="1:8">
      <c r="A30" s="58" t="s">
        <v>83</v>
      </c>
      <c r="B30" s="434">
        <v>194818</v>
      </c>
      <c r="C30" s="434">
        <v>262833</v>
      </c>
      <c r="D30" s="434">
        <v>271684</v>
      </c>
      <c r="E30" s="434">
        <v>297131</v>
      </c>
      <c r="F30" s="434">
        <v>324038</v>
      </c>
      <c r="G30" s="434">
        <v>343200.07888284227</v>
      </c>
      <c r="H30" s="434">
        <v>351359.37061311456</v>
      </c>
    </row>
    <row r="31" spans="1:8">
      <c r="B31" s="58">
        <f>0.0005/100*B29</f>
        <v>0.74369000000000007</v>
      </c>
      <c r="C31" s="58">
        <f t="shared" ref="C31:H31" si="0">0.0005/100*C29</f>
        <v>0.81328000000000011</v>
      </c>
      <c r="D31" s="58">
        <f t="shared" si="0"/>
        <v>0.87815500000000002</v>
      </c>
      <c r="E31" s="58">
        <f t="shared" si="0"/>
        <v>0.91977500000000012</v>
      </c>
      <c r="F31" s="58">
        <f t="shared" si="0"/>
        <v>0.98730000000000007</v>
      </c>
      <c r="G31" s="58">
        <f t="shared" si="0"/>
        <v>1.016375</v>
      </c>
      <c r="H31" s="58">
        <f t="shared" si="0"/>
        <v>1.0185000000000002</v>
      </c>
    </row>
    <row r="32" spans="1:8">
      <c r="B32" s="58">
        <f>0.0005/100*B30</f>
        <v>0.97409000000000012</v>
      </c>
      <c r="C32" s="58">
        <f t="shared" ref="C32:H32" si="1">0.0005/100*C30</f>
        <v>1.314165</v>
      </c>
      <c r="D32" s="58">
        <f t="shared" si="1"/>
        <v>1.3584200000000002</v>
      </c>
      <c r="E32" s="58">
        <f t="shared" si="1"/>
        <v>1.4856550000000002</v>
      </c>
      <c r="F32" s="58">
        <f t="shared" si="1"/>
        <v>1.6201900000000002</v>
      </c>
      <c r="G32" s="58">
        <f t="shared" si="1"/>
        <v>1.7160003944142115</v>
      </c>
      <c r="H32" s="58">
        <f t="shared" si="1"/>
        <v>1.7567968530655729</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E644-BA05-4DE6-B8E8-A440996E57E8}">
  <dimension ref="A1:V28"/>
  <sheetViews>
    <sheetView workbookViewId="0">
      <selection activeCell="L12" sqref="L12"/>
    </sheetView>
  </sheetViews>
  <sheetFormatPr defaultRowHeight="15"/>
  <cols>
    <col min="1" max="16384" width="9.140625" style="58"/>
  </cols>
  <sheetData>
    <row r="1" spans="1:1">
      <c r="A1" s="57" t="s">
        <v>115</v>
      </c>
    </row>
    <row r="2" spans="1:1">
      <c r="A2" s="259"/>
    </row>
    <row r="3" spans="1:1">
      <c r="A3" s="259"/>
    </row>
    <row r="4" spans="1:1">
      <c r="A4" s="204"/>
    </row>
    <row r="5" spans="1:1">
      <c r="A5" s="204" t="s">
        <v>61</v>
      </c>
    </row>
    <row r="9" spans="1:1" ht="21">
      <c r="A9" s="414"/>
    </row>
    <row r="19" spans="1:22">
      <c r="A19" s="413" t="s">
        <v>41</v>
      </c>
    </row>
    <row r="20" spans="1:22">
      <c r="A20" s="413" t="s">
        <v>116</v>
      </c>
    </row>
    <row r="25" spans="1:22">
      <c r="B25" s="415">
        <v>2017</v>
      </c>
      <c r="C25" s="415">
        <v>2018</v>
      </c>
      <c r="D25" s="415">
        <v>2019</v>
      </c>
      <c r="E25" s="415">
        <v>2020</v>
      </c>
      <c r="F25" s="415">
        <v>2021</v>
      </c>
      <c r="G25" s="415">
        <v>2022</v>
      </c>
      <c r="H25" s="415">
        <v>2023</v>
      </c>
      <c r="I25" s="415">
        <v>2024</v>
      </c>
      <c r="O25" s="415">
        <v>2017</v>
      </c>
      <c r="P25" s="415">
        <v>2018</v>
      </c>
      <c r="Q25" s="415">
        <v>2019</v>
      </c>
      <c r="R25" s="415">
        <v>2020</v>
      </c>
      <c r="S25" s="415">
        <v>2021</v>
      </c>
      <c r="T25" s="415">
        <v>2022</v>
      </c>
      <c r="U25" s="415">
        <v>2023</v>
      </c>
      <c r="V25" s="415">
        <v>2024</v>
      </c>
    </row>
    <row r="26" spans="1:22">
      <c r="A26" s="253" t="s">
        <v>119</v>
      </c>
      <c r="B26" s="257">
        <v>67.769098478448896</v>
      </c>
      <c r="C26" s="257">
        <v>63.566001518340443</v>
      </c>
      <c r="D26" s="257">
        <v>59.32399568867892</v>
      </c>
      <c r="E26" s="257">
        <v>56.494864404390796</v>
      </c>
      <c r="F26" s="257">
        <v>56.350334720582985</v>
      </c>
      <c r="G26" s="257">
        <v>54.394449453288516</v>
      </c>
      <c r="H26" s="257">
        <v>53.775398821895934</v>
      </c>
      <c r="I26" s="257">
        <v>52.963436474814088</v>
      </c>
      <c r="N26" s="253" t="s">
        <v>117</v>
      </c>
      <c r="O26" s="257">
        <v>109.46318393085267</v>
      </c>
      <c r="P26" s="257">
        <v>104.31378507039399</v>
      </c>
      <c r="Q26" s="257">
        <v>100.15988193334154</v>
      </c>
      <c r="R26" s="257">
        <v>97.44722631320569</v>
      </c>
      <c r="S26" s="257">
        <v>97.686009255962986</v>
      </c>
      <c r="T26" s="257">
        <v>94.945558739255006</v>
      </c>
      <c r="U26" s="257">
        <v>94.524495677233432</v>
      </c>
      <c r="V26" s="257">
        <v>93.877551020408163</v>
      </c>
    </row>
    <row r="27" spans="1:22">
      <c r="A27" s="416" t="s">
        <v>120</v>
      </c>
      <c r="B27" s="257">
        <v>82.112334584430926</v>
      </c>
      <c r="C27" s="257">
        <v>71.413911101394262</v>
      </c>
      <c r="D27" s="257">
        <v>67.43205417749779</v>
      </c>
      <c r="E27" s="257">
        <v>63.293115726087457</v>
      </c>
      <c r="F27" s="257">
        <v>61.019133517262375</v>
      </c>
      <c r="G27" s="257"/>
      <c r="H27" s="257"/>
      <c r="I27" s="257"/>
      <c r="N27" s="416" t="s">
        <v>118</v>
      </c>
      <c r="O27" s="257">
        <v>118.36475975969212</v>
      </c>
      <c r="P27" s="257">
        <v>110.27595097928908</v>
      </c>
      <c r="Q27" s="257">
        <v>104.42530194711159</v>
      </c>
      <c r="R27" s="257">
        <v>100.18452539513994</v>
      </c>
      <c r="S27" s="257">
        <v>96.604229972371726</v>
      </c>
      <c r="T27" s="257">
        <v>94.676636437810558</v>
      </c>
      <c r="U27" s="257">
        <v>93.105406605361196</v>
      </c>
      <c r="V27" s="257">
        <v>92.215893280460222</v>
      </c>
    </row>
    <row r="28" spans="1:22">
      <c r="A28" s="58" t="s">
        <v>121</v>
      </c>
      <c r="B28" s="257">
        <v>60</v>
      </c>
      <c r="C28" s="257">
        <v>60</v>
      </c>
      <c r="D28" s="257">
        <v>60</v>
      </c>
      <c r="E28" s="257">
        <v>60</v>
      </c>
      <c r="F28" s="257">
        <v>60</v>
      </c>
      <c r="G28" s="257">
        <v>60</v>
      </c>
      <c r="H28" s="257">
        <v>60</v>
      </c>
      <c r="I28" s="257">
        <v>60</v>
      </c>
      <c r="O28" s="257">
        <v>60</v>
      </c>
      <c r="P28" s="257">
        <v>60</v>
      </c>
      <c r="Q28" s="257">
        <v>60</v>
      </c>
      <c r="R28" s="257">
        <v>60</v>
      </c>
      <c r="S28" s="257">
        <v>60</v>
      </c>
      <c r="T28" s="257">
        <v>60</v>
      </c>
      <c r="U28" s="257">
        <v>60</v>
      </c>
      <c r="V28" s="257">
        <v>60</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4D8CA-E451-4BEA-AA4C-1C90876738DA}">
  <dimension ref="A1:E101"/>
  <sheetViews>
    <sheetView workbookViewId="0">
      <selection activeCell="L12" sqref="L12"/>
    </sheetView>
  </sheetViews>
  <sheetFormatPr defaultRowHeight="15"/>
  <cols>
    <col min="1" max="16384" width="9.140625" style="58"/>
  </cols>
  <sheetData>
    <row r="1" spans="1:1">
      <c r="A1" s="57" t="s">
        <v>178</v>
      </c>
    </row>
    <row r="2" spans="1:1">
      <c r="A2" s="413" t="s">
        <v>122</v>
      </c>
    </row>
    <row r="6" spans="1:1">
      <c r="A6" s="413"/>
    </row>
    <row r="15" spans="1:1">
      <c r="A15" s="413" t="s">
        <v>41</v>
      </c>
    </row>
    <row r="16" spans="1:1">
      <c r="A16" s="413" t="s">
        <v>123</v>
      </c>
    </row>
    <row r="20" spans="1:5">
      <c r="A20" s="5" t="s">
        <v>124</v>
      </c>
      <c r="B20" s="6" t="s">
        <v>125</v>
      </c>
      <c r="C20" s="5" t="s">
        <v>126</v>
      </c>
      <c r="D20" s="5" t="s">
        <v>149</v>
      </c>
      <c r="E20" s="5" t="s">
        <v>150</v>
      </c>
    </row>
    <row r="21" spans="1:5">
      <c r="A21" s="5">
        <v>2003</v>
      </c>
      <c r="B21" s="5" t="s">
        <v>127</v>
      </c>
      <c r="C21" s="7">
        <v>0</v>
      </c>
      <c r="D21" s="7">
        <v>29940</v>
      </c>
      <c r="E21" s="12"/>
    </row>
    <row r="22" spans="1:5">
      <c r="A22" s="5"/>
      <c r="B22" s="5" t="s">
        <v>128</v>
      </c>
      <c r="C22" s="7">
        <v>2488</v>
      </c>
      <c r="D22" s="7">
        <v>32428</v>
      </c>
      <c r="E22" s="12"/>
    </row>
    <row r="23" spans="1:5">
      <c r="A23" s="5"/>
      <c r="B23" s="5" t="s">
        <v>129</v>
      </c>
      <c r="C23" s="7">
        <v>2517</v>
      </c>
      <c r="D23" s="7">
        <v>32457</v>
      </c>
      <c r="E23" s="12"/>
    </row>
    <row r="24" spans="1:5">
      <c r="A24" s="5"/>
      <c r="B24" s="8" t="s">
        <v>130</v>
      </c>
      <c r="C24" s="7">
        <v>3064</v>
      </c>
      <c r="D24" s="7">
        <v>33004</v>
      </c>
      <c r="E24" s="12"/>
    </row>
    <row r="25" spans="1:5">
      <c r="A25" s="5">
        <v>2004</v>
      </c>
      <c r="B25" s="5" t="s">
        <v>128</v>
      </c>
      <c r="C25" s="7">
        <v>0</v>
      </c>
      <c r="D25" s="7">
        <v>34667</v>
      </c>
      <c r="E25" s="12"/>
    </row>
    <row r="26" spans="1:5">
      <c r="A26" s="5"/>
      <c r="B26" s="5" t="s">
        <v>129</v>
      </c>
      <c r="C26" s="7">
        <v>-579</v>
      </c>
      <c r="D26" s="7">
        <v>34088</v>
      </c>
      <c r="E26" s="12"/>
    </row>
    <row r="27" spans="1:5">
      <c r="A27" s="5"/>
      <c r="B27" s="5" t="s">
        <v>131</v>
      </c>
      <c r="C27" s="7">
        <v>884</v>
      </c>
      <c r="D27" s="7">
        <v>35551</v>
      </c>
      <c r="E27" s="12"/>
    </row>
    <row r="28" spans="1:5">
      <c r="A28" s="5"/>
      <c r="B28" s="8" t="s">
        <v>130</v>
      </c>
      <c r="C28" s="7">
        <v>879</v>
      </c>
      <c r="D28" s="7">
        <v>35546</v>
      </c>
      <c r="E28" s="12"/>
    </row>
    <row r="29" spans="1:5">
      <c r="A29" s="5">
        <v>2005</v>
      </c>
      <c r="B29" s="5" t="s">
        <v>129</v>
      </c>
      <c r="C29" s="7">
        <v>0</v>
      </c>
      <c r="D29" s="7">
        <v>35539</v>
      </c>
      <c r="E29" s="12"/>
    </row>
    <row r="30" spans="1:5">
      <c r="A30" s="5"/>
      <c r="B30" s="5" t="s">
        <v>131</v>
      </c>
      <c r="C30" s="7">
        <v>1919</v>
      </c>
      <c r="D30" s="7">
        <v>37458</v>
      </c>
      <c r="E30" s="12"/>
    </row>
    <row r="31" spans="1:5">
      <c r="A31" s="5"/>
      <c r="B31" s="5" t="s">
        <v>132</v>
      </c>
      <c r="C31" s="7">
        <v>3227</v>
      </c>
      <c r="D31" s="7">
        <v>38766</v>
      </c>
      <c r="E31" s="12"/>
    </row>
    <row r="32" spans="1:5">
      <c r="A32" s="5"/>
      <c r="B32" s="8" t="s">
        <v>130</v>
      </c>
      <c r="C32" s="7">
        <v>3673</v>
      </c>
      <c r="D32" s="7">
        <v>39212</v>
      </c>
      <c r="E32" s="12"/>
    </row>
    <row r="33" spans="1:5">
      <c r="A33" s="5">
        <v>2006</v>
      </c>
      <c r="B33" s="5" t="s">
        <v>131</v>
      </c>
      <c r="C33" s="7">
        <v>0</v>
      </c>
      <c r="D33" s="7">
        <v>39232</v>
      </c>
      <c r="E33" s="12"/>
    </row>
    <row r="34" spans="1:5">
      <c r="A34" s="5"/>
      <c r="B34" s="5" t="s">
        <v>132</v>
      </c>
      <c r="C34" s="7">
        <v>2038</v>
      </c>
      <c r="D34" s="7">
        <v>41270</v>
      </c>
      <c r="E34" s="12"/>
    </row>
    <row r="35" spans="1:5">
      <c r="A35" s="5"/>
      <c r="B35" s="5" t="s">
        <v>133</v>
      </c>
      <c r="C35" s="7">
        <v>4580</v>
      </c>
      <c r="D35" s="7">
        <v>43812</v>
      </c>
      <c r="E35" s="12"/>
    </row>
    <row r="36" spans="1:5">
      <c r="A36" s="5"/>
      <c r="B36" s="8" t="s">
        <v>130</v>
      </c>
      <c r="C36" s="7">
        <v>4123</v>
      </c>
      <c r="D36" s="7">
        <v>43355</v>
      </c>
      <c r="E36" s="12"/>
    </row>
    <row r="37" spans="1:5">
      <c r="A37" s="5">
        <v>2007</v>
      </c>
      <c r="B37" s="5" t="s">
        <v>132</v>
      </c>
      <c r="C37" s="7">
        <v>0</v>
      </c>
      <c r="D37" s="7">
        <v>43580</v>
      </c>
      <c r="E37" s="12"/>
    </row>
    <row r="38" spans="1:5">
      <c r="A38" s="5"/>
      <c r="B38" s="5" t="s">
        <v>133</v>
      </c>
      <c r="C38" s="7">
        <v>3070</v>
      </c>
      <c r="D38" s="7">
        <v>46650</v>
      </c>
      <c r="E38" s="12"/>
    </row>
    <row r="39" spans="1:5">
      <c r="A39" s="5"/>
      <c r="B39" s="5" t="s">
        <v>134</v>
      </c>
      <c r="C39" s="7">
        <v>4916</v>
      </c>
      <c r="D39" s="7">
        <v>48496</v>
      </c>
      <c r="E39" s="12"/>
    </row>
    <row r="40" spans="1:5">
      <c r="A40" s="5"/>
      <c r="B40" s="8" t="s">
        <v>130</v>
      </c>
      <c r="C40" s="7">
        <v>5027</v>
      </c>
      <c r="D40" s="7">
        <v>48607</v>
      </c>
      <c r="E40" s="12"/>
    </row>
    <row r="41" spans="1:5">
      <c r="A41" s="5">
        <v>2008</v>
      </c>
      <c r="B41" s="5" t="s">
        <v>133</v>
      </c>
      <c r="C41" s="7">
        <v>0</v>
      </c>
      <c r="D41" s="7">
        <v>49001</v>
      </c>
      <c r="E41" s="12"/>
    </row>
    <row r="42" spans="1:5">
      <c r="A42" s="5"/>
      <c r="B42" s="5" t="s">
        <v>134</v>
      </c>
      <c r="C42" s="7">
        <v>2899</v>
      </c>
      <c r="D42" s="7">
        <v>51900</v>
      </c>
      <c r="E42" s="12"/>
    </row>
    <row r="43" spans="1:5">
      <c r="A43" s="5"/>
      <c r="B43" s="5" t="s">
        <v>135</v>
      </c>
      <c r="C43" s="7">
        <v>4285</v>
      </c>
      <c r="D43" s="7">
        <v>53286</v>
      </c>
      <c r="E43" s="12"/>
    </row>
    <row r="44" spans="1:5">
      <c r="A44" s="5"/>
      <c r="B44" s="8" t="s">
        <v>130</v>
      </c>
      <c r="C44" s="7">
        <v>4383</v>
      </c>
      <c r="D44" s="7">
        <v>53384</v>
      </c>
      <c r="E44" s="12"/>
    </row>
    <row r="45" spans="1:5">
      <c r="A45" s="5">
        <v>2009</v>
      </c>
      <c r="B45" s="5" t="s">
        <v>134</v>
      </c>
      <c r="C45" s="7">
        <v>0</v>
      </c>
      <c r="D45" s="7">
        <v>54550</v>
      </c>
      <c r="E45" s="12">
        <v>100</v>
      </c>
    </row>
    <row r="46" spans="1:5">
      <c r="A46" s="5"/>
      <c r="B46" s="5" t="s">
        <v>135</v>
      </c>
      <c r="C46" s="7">
        <v>1310</v>
      </c>
      <c r="D46" s="7">
        <v>55860</v>
      </c>
      <c r="E46" s="12">
        <v>100</v>
      </c>
    </row>
    <row r="47" spans="1:5">
      <c r="A47" s="5"/>
      <c r="B47" s="5" t="s">
        <v>136</v>
      </c>
      <c r="C47" s="7">
        <v>1249</v>
      </c>
      <c r="D47" s="7">
        <v>55799</v>
      </c>
      <c r="E47" s="12">
        <v>100</v>
      </c>
    </row>
    <row r="48" spans="1:5">
      <c r="A48" s="5"/>
      <c r="B48" s="5" t="s">
        <v>137</v>
      </c>
      <c r="C48" s="7">
        <v>2038</v>
      </c>
      <c r="D48" s="7">
        <v>56588</v>
      </c>
      <c r="E48" s="12">
        <v>100</v>
      </c>
    </row>
    <row r="49" spans="1:5">
      <c r="A49" s="5"/>
      <c r="B49" s="8" t="s">
        <v>130</v>
      </c>
      <c r="C49" s="7">
        <v>1169</v>
      </c>
      <c r="D49" s="7">
        <v>55719</v>
      </c>
      <c r="E49" s="12">
        <v>100</v>
      </c>
    </row>
    <row r="50" spans="1:5">
      <c r="A50" s="5">
        <v>2010</v>
      </c>
      <c r="B50" s="5" t="s">
        <v>135</v>
      </c>
      <c r="C50" s="7">
        <v>0</v>
      </c>
      <c r="D50" s="7">
        <v>58386</v>
      </c>
      <c r="E50" s="12">
        <v>100</v>
      </c>
    </row>
    <row r="51" spans="1:5">
      <c r="A51" s="5"/>
      <c r="B51" s="5" t="s">
        <v>136</v>
      </c>
      <c r="C51" s="7">
        <v>-1316</v>
      </c>
      <c r="D51" s="7">
        <v>57070</v>
      </c>
      <c r="E51" s="12">
        <v>100</v>
      </c>
    </row>
    <row r="52" spans="1:5">
      <c r="A52" s="5"/>
      <c r="B52" s="5" t="s">
        <v>137</v>
      </c>
      <c r="C52" s="7">
        <v>-1629</v>
      </c>
      <c r="D52" s="7">
        <v>56757</v>
      </c>
      <c r="E52" s="12">
        <v>100</v>
      </c>
    </row>
    <row r="53" spans="1:5">
      <c r="A53" s="5"/>
      <c r="B53" s="5" t="s">
        <v>138</v>
      </c>
      <c r="C53" s="7">
        <v>-3446</v>
      </c>
      <c r="D53" s="7">
        <v>54940</v>
      </c>
      <c r="E53" s="12">
        <v>100</v>
      </c>
    </row>
    <row r="54" spans="1:5">
      <c r="A54" s="5"/>
      <c r="B54" s="8" t="s">
        <v>130</v>
      </c>
      <c r="C54" s="7">
        <v>-4207</v>
      </c>
      <c r="D54" s="7">
        <v>54179</v>
      </c>
      <c r="E54" s="12">
        <v>100</v>
      </c>
    </row>
    <row r="55" spans="1:5">
      <c r="A55" s="5">
        <v>2011</v>
      </c>
      <c r="B55" s="5" t="s">
        <v>136</v>
      </c>
      <c r="C55" s="7">
        <v>0</v>
      </c>
      <c r="D55" s="7">
        <v>58104</v>
      </c>
      <c r="E55" s="12">
        <v>100</v>
      </c>
    </row>
    <row r="56" spans="1:5">
      <c r="A56" s="5"/>
      <c r="B56" s="5" t="s">
        <v>137</v>
      </c>
      <c r="C56" s="7">
        <v>-1993</v>
      </c>
      <c r="D56" s="7">
        <v>56111</v>
      </c>
      <c r="E56" s="12">
        <v>100</v>
      </c>
    </row>
    <row r="57" spans="1:5">
      <c r="A57" s="5"/>
      <c r="B57" s="5" t="s">
        <v>138</v>
      </c>
      <c r="C57" s="7">
        <v>-2921</v>
      </c>
      <c r="D57" s="7">
        <v>55183</v>
      </c>
      <c r="E57" s="12">
        <v>100</v>
      </c>
    </row>
    <row r="58" spans="1:5">
      <c r="A58" s="5"/>
      <c r="B58" s="5" t="s">
        <v>139</v>
      </c>
      <c r="C58" s="7">
        <v>-5259</v>
      </c>
      <c r="D58" s="7">
        <v>52845</v>
      </c>
      <c r="E58" s="12">
        <v>100</v>
      </c>
    </row>
    <row r="59" spans="1:5">
      <c r="A59" s="5"/>
      <c r="B59" s="8" t="s">
        <v>130</v>
      </c>
      <c r="C59" s="7">
        <v>-5234</v>
      </c>
      <c r="D59" s="7">
        <v>52870</v>
      </c>
      <c r="E59" s="12">
        <v>100</v>
      </c>
    </row>
    <row r="60" spans="1:5">
      <c r="A60" s="5">
        <v>2012</v>
      </c>
      <c r="B60" s="5" t="s">
        <v>137</v>
      </c>
      <c r="C60" s="7">
        <v>0</v>
      </c>
      <c r="D60" s="7">
        <v>56892</v>
      </c>
      <c r="E60" s="12">
        <v>100</v>
      </c>
    </row>
    <row r="61" spans="1:5">
      <c r="A61" s="5"/>
      <c r="B61" s="5" t="s">
        <v>138</v>
      </c>
      <c r="C61" s="7">
        <v>-2038</v>
      </c>
      <c r="D61" s="7">
        <v>54854</v>
      </c>
      <c r="E61" s="12">
        <v>100</v>
      </c>
    </row>
    <row r="62" spans="1:5">
      <c r="A62" s="5"/>
      <c r="B62" s="5" t="s">
        <v>139</v>
      </c>
      <c r="C62" s="7">
        <v>-5977</v>
      </c>
      <c r="D62" s="7">
        <v>50915</v>
      </c>
      <c r="E62" s="12">
        <v>100</v>
      </c>
    </row>
    <row r="63" spans="1:5">
      <c r="A63" s="5"/>
      <c r="B63" s="5" t="s">
        <v>140</v>
      </c>
      <c r="C63" s="7">
        <v>-5012</v>
      </c>
      <c r="D63" s="7">
        <v>51880</v>
      </c>
      <c r="E63" s="12">
        <v>100</v>
      </c>
    </row>
    <row r="64" spans="1:5">
      <c r="A64" s="5"/>
      <c r="B64" s="8" t="s">
        <v>130</v>
      </c>
      <c r="C64" s="7">
        <v>-4998</v>
      </c>
      <c r="D64" s="7">
        <v>51894</v>
      </c>
      <c r="E64" s="12">
        <v>100</v>
      </c>
    </row>
    <row r="65" spans="1:5">
      <c r="A65" s="5">
        <v>2013</v>
      </c>
      <c r="B65" s="5" t="s">
        <v>138</v>
      </c>
      <c r="C65" s="7">
        <v>0</v>
      </c>
      <c r="D65" s="7">
        <v>54910</v>
      </c>
      <c r="E65" s="12">
        <v>100</v>
      </c>
    </row>
    <row r="66" spans="1:5">
      <c r="A66" s="5"/>
      <c r="B66" s="5" t="s">
        <v>139</v>
      </c>
      <c r="C66" s="7">
        <v>-5495</v>
      </c>
      <c r="D66" s="7">
        <v>49415</v>
      </c>
      <c r="E66" s="12">
        <v>100</v>
      </c>
    </row>
    <row r="67" spans="1:5">
      <c r="A67" s="5"/>
      <c r="B67" s="5" t="s">
        <v>140</v>
      </c>
      <c r="C67" s="7">
        <v>-4320</v>
      </c>
      <c r="D67" s="7">
        <v>50590</v>
      </c>
      <c r="E67" s="12">
        <v>100</v>
      </c>
    </row>
    <row r="68" spans="1:5">
      <c r="A68" s="5"/>
      <c r="B68" s="5" t="s">
        <v>141</v>
      </c>
      <c r="C68" s="7">
        <v>-3840</v>
      </c>
      <c r="D68" s="7">
        <v>51070</v>
      </c>
      <c r="E68" s="12">
        <v>100</v>
      </c>
    </row>
    <row r="69" spans="1:5">
      <c r="A69" s="5"/>
      <c r="B69" s="8" t="s">
        <v>130</v>
      </c>
      <c r="C69" s="7">
        <v>-3830</v>
      </c>
      <c r="D69" s="7">
        <v>51080</v>
      </c>
      <c r="E69" s="12">
        <v>100</v>
      </c>
    </row>
    <row r="70" spans="1:5">
      <c r="A70" s="5">
        <v>2014</v>
      </c>
      <c r="B70" s="5" t="s">
        <v>139</v>
      </c>
      <c r="C70" s="7">
        <v>0</v>
      </c>
      <c r="D70" s="7">
        <v>48030</v>
      </c>
      <c r="E70" s="12">
        <v>100</v>
      </c>
    </row>
    <row r="71" spans="1:5">
      <c r="A71" s="6"/>
      <c r="B71" s="5" t="s">
        <v>140</v>
      </c>
      <c r="C71" s="7">
        <v>685</v>
      </c>
      <c r="D71" s="7">
        <v>48715</v>
      </c>
      <c r="E71" s="12"/>
    </row>
    <row r="72" spans="1:5">
      <c r="A72" s="5"/>
      <c r="B72" s="5" t="s">
        <v>141</v>
      </c>
      <c r="C72" s="7">
        <v>1200</v>
      </c>
      <c r="D72" s="7">
        <v>49230</v>
      </c>
      <c r="E72" s="12"/>
    </row>
    <row r="73" spans="1:5">
      <c r="A73" s="5"/>
      <c r="B73" s="5" t="s">
        <v>142</v>
      </c>
      <c r="C73" s="7">
        <v>1575</v>
      </c>
      <c r="D73" s="7">
        <v>49605</v>
      </c>
      <c r="E73" s="12"/>
    </row>
    <row r="74" spans="1:5">
      <c r="A74" s="5"/>
      <c r="B74" s="8" t="s">
        <v>130</v>
      </c>
      <c r="C74" s="7">
        <v>2453</v>
      </c>
      <c r="D74" s="7">
        <v>50483</v>
      </c>
      <c r="E74" s="12"/>
    </row>
    <row r="75" spans="1:5">
      <c r="A75" s="5">
        <v>2015</v>
      </c>
      <c r="B75" s="5" t="s">
        <v>140</v>
      </c>
      <c r="C75" s="7">
        <v>0</v>
      </c>
      <c r="D75" s="7">
        <v>47355</v>
      </c>
      <c r="E75" s="12"/>
    </row>
    <row r="76" spans="1:5">
      <c r="A76" s="5"/>
      <c r="B76" s="5" t="s">
        <v>141</v>
      </c>
      <c r="C76" s="7">
        <v>425</v>
      </c>
      <c r="D76" s="7">
        <v>47780</v>
      </c>
      <c r="E76" s="12"/>
    </row>
    <row r="77" spans="1:5">
      <c r="A77" s="5"/>
      <c r="B77" s="5" t="s">
        <v>142</v>
      </c>
      <c r="C77" s="7">
        <v>895</v>
      </c>
      <c r="D77" s="7">
        <v>48250</v>
      </c>
      <c r="E77" s="12"/>
    </row>
    <row r="78" spans="1:5">
      <c r="A78" s="5"/>
      <c r="B78" s="5" t="s">
        <v>143</v>
      </c>
      <c r="C78" s="7">
        <v>2720</v>
      </c>
      <c r="D78" s="7">
        <v>50075</v>
      </c>
      <c r="E78" s="12"/>
    </row>
    <row r="79" spans="1:5">
      <c r="A79" s="5"/>
      <c r="B79" s="8" t="s">
        <v>130</v>
      </c>
      <c r="C79" s="7">
        <v>3490</v>
      </c>
      <c r="D79" s="7">
        <v>50845</v>
      </c>
      <c r="E79" s="12"/>
    </row>
    <row r="80" spans="1:5">
      <c r="A80" s="5">
        <v>2016</v>
      </c>
      <c r="B80" s="5" t="s">
        <v>142</v>
      </c>
      <c r="C80" s="7">
        <v>0</v>
      </c>
      <c r="D80" s="7">
        <v>48600</v>
      </c>
      <c r="E80" s="12"/>
    </row>
    <row r="81" spans="1:5">
      <c r="A81" s="5"/>
      <c r="B81" s="5" t="s">
        <v>143</v>
      </c>
      <c r="C81" s="7">
        <v>1475</v>
      </c>
      <c r="D81" s="7">
        <v>50075</v>
      </c>
      <c r="E81" s="12"/>
    </row>
    <row r="82" spans="1:5">
      <c r="A82" s="5"/>
      <c r="B82" s="5" t="s">
        <v>144</v>
      </c>
      <c r="C82" s="7">
        <v>2875</v>
      </c>
      <c r="D82" s="7">
        <v>51475</v>
      </c>
      <c r="E82" s="12"/>
    </row>
    <row r="83" spans="1:5">
      <c r="A83" s="5"/>
      <c r="B83" s="8" t="s">
        <v>130</v>
      </c>
      <c r="C83" s="9">
        <v>3380</v>
      </c>
      <c r="D83" s="9">
        <v>51980</v>
      </c>
      <c r="E83" s="12"/>
    </row>
    <row r="84" spans="1:5">
      <c r="A84" s="5">
        <v>2017</v>
      </c>
      <c r="B84" s="5" t="s">
        <v>143</v>
      </c>
      <c r="C84" s="7">
        <v>0</v>
      </c>
      <c r="D84" s="7">
        <v>50075</v>
      </c>
      <c r="E84" s="12"/>
    </row>
    <row r="85" spans="1:5">
      <c r="A85" s="5"/>
      <c r="B85" s="5" t="s">
        <v>144</v>
      </c>
      <c r="C85" s="7">
        <v>2120</v>
      </c>
      <c r="D85" s="7">
        <v>52195</v>
      </c>
      <c r="E85" s="12"/>
    </row>
    <row r="86" spans="1:5">
      <c r="A86" s="5"/>
      <c r="B86" s="5" t="s">
        <v>145</v>
      </c>
      <c r="C86" s="7">
        <v>3420</v>
      </c>
      <c r="D86" s="7">
        <v>53495</v>
      </c>
      <c r="E86" s="12"/>
    </row>
    <row r="87" spans="1:5">
      <c r="A87" s="5"/>
      <c r="B87" s="8" t="s">
        <v>130</v>
      </c>
      <c r="C87" s="10">
        <v>3944.3099999999977</v>
      </c>
      <c r="D87" s="10">
        <v>54019.31</v>
      </c>
      <c r="E87" s="12"/>
    </row>
    <row r="88" spans="1:5">
      <c r="A88" s="5">
        <v>2018</v>
      </c>
      <c r="B88" s="5" t="s">
        <v>144</v>
      </c>
      <c r="C88" s="7">
        <v>0</v>
      </c>
      <c r="D88" s="7">
        <v>52815</v>
      </c>
      <c r="E88" s="12"/>
    </row>
    <row r="89" spans="1:5">
      <c r="A89" s="5"/>
      <c r="B89" s="5" t="s">
        <v>145</v>
      </c>
      <c r="C89" s="7">
        <v>1900</v>
      </c>
      <c r="D89" s="7">
        <v>54715</v>
      </c>
      <c r="E89" s="12"/>
    </row>
    <row r="90" spans="1:5">
      <c r="A90" s="5"/>
      <c r="B90" s="5" t="s">
        <v>146</v>
      </c>
      <c r="C90" s="7">
        <v>2780</v>
      </c>
      <c r="D90" s="7">
        <v>55595</v>
      </c>
      <c r="E90" s="12"/>
    </row>
    <row r="91" spans="1:5">
      <c r="A91" s="5"/>
      <c r="B91" s="8" t="s">
        <v>130</v>
      </c>
      <c r="C91" s="11">
        <v>4236.5009999999966</v>
      </c>
      <c r="D91" s="7">
        <v>57051.500999999997</v>
      </c>
      <c r="E91" s="12"/>
    </row>
    <row r="92" spans="1:5">
      <c r="A92" s="5">
        <v>2019</v>
      </c>
      <c r="B92" s="5" t="s">
        <v>144</v>
      </c>
      <c r="C92" s="11">
        <v>0</v>
      </c>
      <c r="D92" s="7">
        <v>53195</v>
      </c>
      <c r="E92" s="12"/>
    </row>
    <row r="93" spans="1:5">
      <c r="A93" s="5"/>
      <c r="B93" s="5" t="s">
        <v>145</v>
      </c>
      <c r="C93" s="7">
        <v>2876</v>
      </c>
      <c r="D93" s="7">
        <v>56071</v>
      </c>
      <c r="E93" s="12"/>
    </row>
    <row r="94" spans="1:5">
      <c r="A94" s="5"/>
      <c r="B94" s="5" t="s">
        <v>146</v>
      </c>
      <c r="C94" s="7">
        <v>3751</v>
      </c>
      <c r="D94" s="7">
        <v>56946</v>
      </c>
      <c r="E94" s="12"/>
    </row>
    <row r="95" spans="1:5">
      <c r="A95" s="5"/>
      <c r="B95" s="5" t="s">
        <v>147</v>
      </c>
      <c r="C95" s="7">
        <v>6064</v>
      </c>
      <c r="D95" s="7">
        <v>59259</v>
      </c>
      <c r="E95" s="12"/>
    </row>
    <row r="96" spans="1:5">
      <c r="A96" s="5"/>
      <c r="B96" s="5" t="s">
        <v>148</v>
      </c>
      <c r="C96" s="7">
        <v>6790</v>
      </c>
      <c r="D96" s="7">
        <v>59985</v>
      </c>
      <c r="E96" s="12"/>
    </row>
    <row r="97" spans="1:5">
      <c r="A97" s="5">
        <v>2020</v>
      </c>
      <c r="B97" s="5" t="s">
        <v>144</v>
      </c>
      <c r="C97" s="7">
        <v>0</v>
      </c>
      <c r="D97" s="7">
        <v>53630</v>
      </c>
      <c r="E97" s="12"/>
    </row>
    <row r="98" spans="1:5">
      <c r="A98" s="5"/>
      <c r="B98" s="5" t="s">
        <v>145</v>
      </c>
      <c r="C98" s="7">
        <v>3890</v>
      </c>
      <c r="D98" s="7">
        <v>57520</v>
      </c>
      <c r="E98" s="12"/>
    </row>
    <row r="99" spans="1:5">
      <c r="A99" s="5"/>
      <c r="B99" s="5" t="s">
        <v>146</v>
      </c>
      <c r="C99" s="7">
        <v>4765</v>
      </c>
      <c r="D99" s="7">
        <v>58395</v>
      </c>
      <c r="E99" s="12"/>
    </row>
    <row r="100" spans="1:5">
      <c r="A100" s="5"/>
      <c r="B100" s="5" t="s">
        <v>147</v>
      </c>
      <c r="C100" s="7">
        <v>7075</v>
      </c>
      <c r="D100" s="7">
        <v>60705</v>
      </c>
      <c r="E100" s="12"/>
    </row>
    <row r="101" spans="1:5">
      <c r="A101" s="5"/>
      <c r="B101" s="5" t="s">
        <v>148</v>
      </c>
      <c r="C101" s="7">
        <v>8410</v>
      </c>
      <c r="D101" s="7">
        <v>62040</v>
      </c>
      <c r="E101"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791BD-B31B-4947-AFF7-B8BDA099EF3F}">
  <dimension ref="A1:D33"/>
  <sheetViews>
    <sheetView workbookViewId="0"/>
  </sheetViews>
  <sheetFormatPr defaultColWidth="9.140625" defaultRowHeight="15"/>
  <cols>
    <col min="1" max="1" width="9.140625" style="58"/>
    <col min="2" max="2" width="13.140625" style="246" customWidth="1"/>
    <col min="3" max="3" width="17.42578125" style="246" customWidth="1"/>
    <col min="4" max="4" width="13.28515625" style="58" customWidth="1"/>
    <col min="5" max="5" width="43.85546875" style="58" customWidth="1"/>
    <col min="6" max="16384" width="9.140625" style="58"/>
  </cols>
  <sheetData>
    <row r="1" spans="1:4">
      <c r="A1" s="57" t="s">
        <v>1018</v>
      </c>
    </row>
    <row r="2" spans="1:4" ht="12" customHeight="1">
      <c r="A2" s="61" t="s">
        <v>1019</v>
      </c>
      <c r="B2" s="282"/>
    </row>
    <row r="4" spans="1:4" ht="45">
      <c r="B4" s="283" t="s">
        <v>1020</v>
      </c>
      <c r="C4" s="283" t="s">
        <v>1021</v>
      </c>
      <c r="D4" s="283" t="s">
        <v>1022</v>
      </c>
    </row>
    <row r="5" spans="1:4">
      <c r="A5" s="65">
        <v>2010</v>
      </c>
      <c r="B5" s="284">
        <v>-3.9455055466694091</v>
      </c>
      <c r="C5" s="284">
        <v>-4.9427772651526709</v>
      </c>
      <c r="D5" s="284">
        <v>-5.2766767855473855</v>
      </c>
    </row>
    <row r="6" spans="1:4">
      <c r="A6" s="65">
        <v>2011</v>
      </c>
      <c r="B6" s="284">
        <v>-5.2863875098512239</v>
      </c>
      <c r="C6" s="284">
        <v>-2.7730288893396278</v>
      </c>
      <c r="D6" s="284">
        <v>-7.2454410557084126</v>
      </c>
    </row>
    <row r="7" spans="1:4">
      <c r="A7" s="65">
        <v>2012</v>
      </c>
      <c r="B7" s="284">
        <v>-2.4479295463220438</v>
      </c>
      <c r="C7" s="284">
        <v>-1.0728974190856491</v>
      </c>
      <c r="D7" s="284">
        <v>-3.0815218912640496</v>
      </c>
    </row>
    <row r="8" spans="1:4">
      <c r="A8" s="65">
        <v>2013</v>
      </c>
      <c r="B8" s="284">
        <v>-2.8327793291958727</v>
      </c>
      <c r="C8" s="284">
        <v>-1.2366692775802761</v>
      </c>
      <c r="D8" s="284">
        <v>-3.2520548404686545</v>
      </c>
    </row>
    <row r="9" spans="1:4">
      <c r="A9" s="65">
        <v>2014</v>
      </c>
      <c r="B9" s="284">
        <v>-0.50428336107860616</v>
      </c>
      <c r="C9" s="284">
        <v>-0.29130507724921983</v>
      </c>
      <c r="D9" s="284">
        <v>-0.91138931586612904</v>
      </c>
    </row>
    <row r="10" spans="1:4">
      <c r="A10" s="65">
        <v>2015</v>
      </c>
      <c r="B10" s="284">
        <v>0.91548156874769404</v>
      </c>
      <c r="C10" s="284">
        <v>2.5544542339696505</v>
      </c>
      <c r="D10" s="284">
        <v>4.9276606272532053</v>
      </c>
    </row>
    <row r="11" spans="1:4">
      <c r="A11" s="65">
        <v>2016</v>
      </c>
      <c r="B11" s="284">
        <v>2.5519861513624988</v>
      </c>
      <c r="C11" s="284">
        <v>2.9502132864003698</v>
      </c>
      <c r="D11" s="284">
        <v>5.0179291556013084</v>
      </c>
    </row>
    <row r="12" spans="1:4">
      <c r="A12" s="65">
        <v>2017</v>
      </c>
      <c r="B12" s="284">
        <v>4.7037720272298742</v>
      </c>
      <c r="C12" s="284">
        <v>3.536451089476131</v>
      </c>
      <c r="D12" s="284">
        <v>4.7160592064697804</v>
      </c>
    </row>
    <row r="13" spans="1:4">
      <c r="A13" s="65">
        <v>2018</v>
      </c>
      <c r="B13" s="284">
        <v>7.4361579254509564</v>
      </c>
      <c r="C13" s="284">
        <v>7.3532498425802828</v>
      </c>
      <c r="D13" s="284">
        <v>6.878243423789443</v>
      </c>
    </row>
    <row r="14" spans="1:4">
      <c r="A14" s="65">
        <v>2019</v>
      </c>
      <c r="B14" s="284">
        <v>6.9713194601837074</v>
      </c>
      <c r="C14" s="284">
        <v>5.5982794577685127</v>
      </c>
      <c r="D14" s="284">
        <v>4.7145200684373334</v>
      </c>
    </row>
    <row r="17" spans="2:3">
      <c r="B17" s="57" t="s">
        <v>1018</v>
      </c>
    </row>
    <row r="18" spans="2:3">
      <c r="B18" s="61" t="s">
        <v>1019</v>
      </c>
    </row>
    <row r="23" spans="2:3">
      <c r="B23" s="58"/>
      <c r="C23" s="58"/>
    </row>
    <row r="31" spans="2:3">
      <c r="B31" s="61" t="s">
        <v>1023</v>
      </c>
      <c r="C31" s="285"/>
    </row>
    <row r="32" spans="2:3">
      <c r="B32" s="61" t="s">
        <v>1024</v>
      </c>
      <c r="C32" s="285"/>
    </row>
    <row r="33" spans="2:3">
      <c r="B33" s="285"/>
      <c r="C33" s="285"/>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22474-3E81-4079-92DE-6F9F76804C30}">
  <dimension ref="A1:K27"/>
  <sheetViews>
    <sheetView workbookViewId="0">
      <selection activeCell="L12" sqref="L12"/>
    </sheetView>
  </sheetViews>
  <sheetFormatPr defaultRowHeight="15"/>
  <cols>
    <col min="1" max="1" width="96.42578125" style="58" customWidth="1"/>
    <col min="2" max="16384" width="9.140625" style="58"/>
  </cols>
  <sheetData>
    <row r="1" spans="1:11" ht="28.5">
      <c r="A1" s="380" t="s">
        <v>151</v>
      </c>
    </row>
    <row r="2" spans="1:11">
      <c r="A2" s="410" t="s">
        <v>80</v>
      </c>
    </row>
    <row r="3" spans="1:11">
      <c r="A3" s="411"/>
    </row>
    <row r="4" spans="1:11">
      <c r="A4" s="410" t="s">
        <v>41</v>
      </c>
    </row>
    <row r="5" spans="1:11">
      <c r="A5" s="412" t="s">
        <v>152</v>
      </c>
    </row>
    <row r="15" spans="1:11">
      <c r="B15" s="58">
        <v>2015</v>
      </c>
      <c r="C15" s="58">
        <v>2016</v>
      </c>
      <c r="D15" s="58">
        <v>2017</v>
      </c>
      <c r="E15" s="58">
        <v>2018</v>
      </c>
      <c r="F15" s="58">
        <v>2019</v>
      </c>
      <c r="G15" s="58">
        <v>2020</v>
      </c>
      <c r="H15" s="58">
        <v>2021</v>
      </c>
      <c r="I15" s="58">
        <v>2022</v>
      </c>
      <c r="J15" s="58">
        <v>2023</v>
      </c>
      <c r="K15" s="58">
        <v>2024</v>
      </c>
    </row>
    <row r="16" spans="1:11">
      <c r="A16" s="58" t="s">
        <v>75</v>
      </c>
      <c r="B16" s="58">
        <v>-5123</v>
      </c>
      <c r="C16" s="58">
        <v>-1880</v>
      </c>
      <c r="D16" s="58">
        <v>-907</v>
      </c>
      <c r="E16" s="58">
        <v>169</v>
      </c>
      <c r="F16" s="58">
        <v>670</v>
      </c>
      <c r="G16" s="58">
        <v>-2015</v>
      </c>
      <c r="H16" s="58">
        <v>-730</v>
      </c>
      <c r="I16" s="58">
        <v>195</v>
      </c>
      <c r="J16" s="58">
        <v>1490</v>
      </c>
      <c r="K16" s="58">
        <v>3075</v>
      </c>
    </row>
    <row r="17" spans="1:11">
      <c r="A17" s="58" t="s">
        <v>153</v>
      </c>
      <c r="B17" s="58">
        <v>45601.493999999999</v>
      </c>
      <c r="C17" s="58">
        <v>47864.481</v>
      </c>
      <c r="D17" s="58">
        <v>50736.542999999998</v>
      </c>
      <c r="E17" s="58">
        <v>55557.493000000002</v>
      </c>
      <c r="F17" s="58">
        <v>58625</v>
      </c>
      <c r="G17" s="58">
        <v>61125</v>
      </c>
      <c r="H17" s="58">
        <v>63615</v>
      </c>
      <c r="I17" s="58">
        <v>66375</v>
      </c>
      <c r="J17" s="58">
        <v>69420</v>
      </c>
      <c r="K17" s="58">
        <v>72860</v>
      </c>
    </row>
    <row r="18" spans="1:11">
      <c r="A18" s="58" t="s">
        <v>154</v>
      </c>
      <c r="B18" s="58">
        <v>6871.5590000000002</v>
      </c>
      <c r="C18" s="58">
        <v>7351.1080000000002</v>
      </c>
      <c r="D18" s="58">
        <v>8201.3870000000006</v>
      </c>
      <c r="E18" s="58">
        <v>10385.196</v>
      </c>
      <c r="F18" s="58">
        <v>10280</v>
      </c>
      <c r="G18" s="58">
        <v>10535</v>
      </c>
      <c r="H18" s="58">
        <v>10915</v>
      </c>
      <c r="I18" s="58">
        <v>11350</v>
      </c>
      <c r="J18" s="58">
        <v>11750</v>
      </c>
      <c r="K18" s="58">
        <v>12135</v>
      </c>
    </row>
    <row r="19" spans="1:11">
      <c r="A19" s="58" t="s">
        <v>155</v>
      </c>
      <c r="B19" s="58">
        <v>6384.2091600000003</v>
      </c>
      <c r="C19" s="58">
        <v>6701.0273400000005</v>
      </c>
      <c r="D19" s="58">
        <v>7103.1160200000004</v>
      </c>
      <c r="E19" s="58">
        <v>7778.0490200000013</v>
      </c>
      <c r="F19" s="58">
        <v>8207.5</v>
      </c>
      <c r="G19" s="58">
        <v>8557.5</v>
      </c>
      <c r="H19" s="58">
        <v>8906.1</v>
      </c>
      <c r="I19" s="58">
        <v>9292.5</v>
      </c>
      <c r="J19" s="58">
        <v>9718.8000000000011</v>
      </c>
      <c r="K19" s="58">
        <v>10200.400000000001</v>
      </c>
    </row>
    <row r="20" spans="1:11">
      <c r="A20" s="58" t="s">
        <v>156</v>
      </c>
      <c r="B20" s="58">
        <v>487.34983999999986</v>
      </c>
      <c r="C20" s="58">
        <v>650.08065999999963</v>
      </c>
      <c r="D20" s="58">
        <v>1098.2709800000002</v>
      </c>
      <c r="E20" s="58">
        <v>2607.1469799999986</v>
      </c>
      <c r="F20" s="58">
        <v>2072.5</v>
      </c>
      <c r="G20" s="58">
        <v>1977.5</v>
      </c>
      <c r="H20" s="58">
        <v>2008.8999999999996</v>
      </c>
      <c r="I20" s="58">
        <v>2057.5</v>
      </c>
      <c r="J20" s="58">
        <v>2031.1999999999989</v>
      </c>
      <c r="K20" s="58">
        <v>1934.5999999999985</v>
      </c>
    </row>
    <row r="21" spans="1:11">
      <c r="A21" s="58" t="s">
        <v>83</v>
      </c>
      <c r="B21" s="58">
        <v>262833</v>
      </c>
      <c r="C21" s="58">
        <v>271684</v>
      </c>
      <c r="D21" s="58">
        <v>297131</v>
      </c>
      <c r="E21" s="58">
        <v>324038</v>
      </c>
      <c r="F21" s="58">
        <v>343200.07888284227</v>
      </c>
      <c r="G21" s="58">
        <v>351359.37061311456</v>
      </c>
      <c r="H21" s="58">
        <v>365215.22191567003</v>
      </c>
      <c r="I21" s="58">
        <v>380737.37684917293</v>
      </c>
      <c r="J21" s="58">
        <v>396463.81927564717</v>
      </c>
      <c r="K21" s="58">
        <v>412548.75918767881</v>
      </c>
    </row>
    <row r="22" spans="1:11">
      <c r="A22" s="58" t="s">
        <v>74</v>
      </c>
      <c r="B22" s="58">
        <v>-2111</v>
      </c>
      <c r="C22" s="58">
        <v>384</v>
      </c>
      <c r="D22" s="58">
        <v>-178</v>
      </c>
      <c r="E22" s="58">
        <v>87</v>
      </c>
      <c r="F22" s="58">
        <v>0</v>
      </c>
      <c r="G22" s="58">
        <v>-650</v>
      </c>
      <c r="H22" s="58">
        <v>0</v>
      </c>
      <c r="I22" s="58">
        <v>0</v>
      </c>
      <c r="J22" s="58">
        <v>0</v>
      </c>
      <c r="K22" s="58">
        <v>0</v>
      </c>
    </row>
    <row r="23" spans="1:11">
      <c r="A23" s="58" t="s">
        <v>157</v>
      </c>
      <c r="B23" s="58">
        <v>-3.2627364999999999</v>
      </c>
      <c r="C23" s="58">
        <v>-2.4043945</v>
      </c>
      <c r="D23" s="58">
        <v>-2.5350075000000003</v>
      </c>
      <c r="E23" s="58">
        <v>-0.17638050000000005</v>
      </c>
      <c r="F23" s="58">
        <v>1.0356654999999999</v>
      </c>
      <c r="G23" s="58">
        <v>-0.29526149999999995</v>
      </c>
      <c r="H23" s="58">
        <v>0.54706750000000004</v>
      </c>
      <c r="I23" s="58">
        <v>1.2654974999999999</v>
      </c>
      <c r="J23" s="58">
        <v>1.889877</v>
      </c>
      <c r="K23" s="58">
        <v>2.1167075</v>
      </c>
    </row>
    <row r="24" spans="1:11">
      <c r="A24" s="58" t="s">
        <v>11</v>
      </c>
      <c r="B24" s="58">
        <v>0.7725142414865942</v>
      </c>
      <c r="C24" s="58">
        <v>0.5804629018224996</v>
      </c>
      <c r="D24" s="58">
        <v>1.2452380812763058</v>
      </c>
      <c r="E24" s="58">
        <v>0.12901740802588588</v>
      </c>
      <c r="F24" s="58">
        <v>-0.41374991364923924</v>
      </c>
      <c r="G24" s="58">
        <v>-0.21487737105790147</v>
      </c>
      <c r="H24" s="58">
        <v>-0.52155782967942454</v>
      </c>
      <c r="I24" s="58">
        <v>-0.69289612418932267</v>
      </c>
      <c r="J24" s="58">
        <v>-0.73542523582821306</v>
      </c>
      <c r="K24" s="58">
        <v>-0.49925756990822268</v>
      </c>
    </row>
    <row r="25" spans="1:11">
      <c r="A25" s="58" t="s">
        <v>158</v>
      </c>
      <c r="B25" s="58">
        <v>0.58709238045696699</v>
      </c>
      <c r="C25" s="58">
        <v>0.34118467417567477</v>
      </c>
      <c r="D25" s="58">
        <v>0.87561290584863249</v>
      </c>
      <c r="E25" s="58">
        <v>-0.67556322140646419</v>
      </c>
      <c r="F25" s="58">
        <v>-1.017625066226779</v>
      </c>
      <c r="G25" s="58">
        <v>-0.77769144843665616</v>
      </c>
      <c r="H25" s="58">
        <v>-1.0716170494081863</v>
      </c>
      <c r="I25" s="58">
        <v>-1.2332948675506994</v>
      </c>
      <c r="J25" s="58">
        <v>-1.2477544576248123</v>
      </c>
      <c r="K25" s="58">
        <v>-0.96819607885181647</v>
      </c>
    </row>
    <row r="26" spans="1:11">
      <c r="A26" s="58" t="s">
        <v>63</v>
      </c>
      <c r="D26" s="58">
        <v>-0.5</v>
      </c>
      <c r="E26" s="58">
        <v>-0.5</v>
      </c>
      <c r="F26" s="58">
        <v>-0.5</v>
      </c>
      <c r="G26" s="58">
        <v>-0.5</v>
      </c>
      <c r="H26" s="58">
        <v>-0.5</v>
      </c>
      <c r="I26" s="58">
        <v>-0.5</v>
      </c>
      <c r="J26" s="58">
        <v>-0.5</v>
      </c>
      <c r="K26" s="58">
        <v>-0.5</v>
      </c>
    </row>
    <row r="27" spans="1:11">
      <c r="C27" s="58">
        <v>-5</v>
      </c>
      <c r="D27" s="58">
        <v>-5</v>
      </c>
      <c r="E27" s="58">
        <v>-5</v>
      </c>
      <c r="F27" s="58">
        <v>-5</v>
      </c>
      <c r="G27" s="58">
        <v>-3</v>
      </c>
      <c r="H27" s="58">
        <v>-3</v>
      </c>
      <c r="I27" s="58">
        <v>-3</v>
      </c>
      <c r="J27" s="58">
        <v>-3</v>
      </c>
      <c r="K27" s="58">
        <v>-3</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B8A20-3732-4E14-8454-D0C4739D18B1}">
  <dimension ref="A1:H41"/>
  <sheetViews>
    <sheetView workbookViewId="0">
      <selection activeCell="K9" sqref="K9"/>
    </sheetView>
  </sheetViews>
  <sheetFormatPr defaultRowHeight="15"/>
  <cols>
    <col min="1" max="1" width="68.140625" style="58" customWidth="1"/>
    <col min="2" max="16384" width="9.140625" style="58"/>
  </cols>
  <sheetData>
    <row r="1" spans="1:8">
      <c r="A1" s="379" t="s">
        <v>745</v>
      </c>
    </row>
    <row r="2" spans="1:8">
      <c r="A2" s="383" t="s">
        <v>744</v>
      </c>
    </row>
    <row r="3" spans="1:8" ht="15.75" thickBot="1">
      <c r="A3" s="385"/>
      <c r="B3" s="386" t="s">
        <v>746</v>
      </c>
      <c r="C3" s="386" t="s">
        <v>747</v>
      </c>
      <c r="D3" s="386" t="s">
        <v>748</v>
      </c>
      <c r="E3" s="386" t="s">
        <v>749</v>
      </c>
      <c r="F3" s="386" t="s">
        <v>750</v>
      </c>
      <c r="G3" s="386" t="s">
        <v>751</v>
      </c>
      <c r="H3" s="387" t="s">
        <v>752</v>
      </c>
    </row>
    <row r="4" spans="1:8" ht="15.75">
      <c r="A4" s="388" t="s">
        <v>753</v>
      </c>
      <c r="B4" s="389"/>
      <c r="C4" s="389"/>
      <c r="D4" s="389"/>
      <c r="E4" s="389"/>
      <c r="F4" s="389"/>
      <c r="G4" s="389"/>
      <c r="H4" s="390"/>
    </row>
    <row r="5" spans="1:8">
      <c r="A5" s="391" t="s">
        <v>754</v>
      </c>
      <c r="B5" s="392" t="s">
        <v>755</v>
      </c>
      <c r="C5" s="392" t="s">
        <v>756</v>
      </c>
      <c r="D5" s="392" t="s">
        <v>757</v>
      </c>
      <c r="E5" s="392" t="s">
        <v>758</v>
      </c>
      <c r="F5" s="392" t="s">
        <v>759</v>
      </c>
      <c r="G5" s="392" t="s">
        <v>760</v>
      </c>
      <c r="H5" s="393" t="s">
        <v>761</v>
      </c>
    </row>
    <row r="6" spans="1:8">
      <c r="A6" s="391" t="s">
        <v>762</v>
      </c>
      <c r="B6" s="392" t="s">
        <v>763</v>
      </c>
      <c r="C6" s="392" t="s">
        <v>764</v>
      </c>
      <c r="D6" s="392" t="s">
        <v>765</v>
      </c>
      <c r="E6" s="392" t="s">
        <v>766</v>
      </c>
      <c r="F6" s="392" t="s">
        <v>767</v>
      </c>
      <c r="G6" s="392" t="s">
        <v>768</v>
      </c>
      <c r="H6" s="393" t="s">
        <v>769</v>
      </c>
    </row>
    <row r="7" spans="1:8">
      <c r="A7" s="391" t="s">
        <v>770</v>
      </c>
      <c r="B7" s="392" t="s">
        <v>771</v>
      </c>
      <c r="C7" s="392" t="s">
        <v>772</v>
      </c>
      <c r="D7" s="392" t="s">
        <v>773</v>
      </c>
      <c r="E7" s="392" t="s">
        <v>773</v>
      </c>
      <c r="F7" s="392" t="s">
        <v>773</v>
      </c>
      <c r="G7" s="392" t="s">
        <v>773</v>
      </c>
      <c r="H7" s="393" t="s">
        <v>773</v>
      </c>
    </row>
    <row r="8" spans="1:8" ht="15.75" thickBot="1">
      <c r="A8" s="394" t="s">
        <v>774</v>
      </c>
      <c r="B8" s="395" t="s">
        <v>775</v>
      </c>
      <c r="C8" s="395" t="s">
        <v>775</v>
      </c>
      <c r="D8" s="395" t="s">
        <v>775</v>
      </c>
      <c r="E8" s="395" t="s">
        <v>775</v>
      </c>
      <c r="F8" s="395" t="s">
        <v>775</v>
      </c>
      <c r="G8" s="395" t="s">
        <v>775</v>
      </c>
      <c r="H8" s="396" t="s">
        <v>775</v>
      </c>
    </row>
    <row r="9" spans="1:8" ht="15.75" customHeight="1">
      <c r="A9" s="397" t="s">
        <v>776</v>
      </c>
      <c r="B9" s="398"/>
      <c r="C9" s="398"/>
      <c r="D9" s="398"/>
      <c r="E9" s="398"/>
      <c r="F9" s="398"/>
      <c r="G9" s="398"/>
      <c r="H9" s="399"/>
    </row>
    <row r="10" spans="1:8">
      <c r="A10" s="400" t="s">
        <v>777</v>
      </c>
      <c r="B10" s="392"/>
      <c r="C10" s="392"/>
      <c r="D10" s="392"/>
      <c r="E10" s="392"/>
      <c r="F10" s="392"/>
      <c r="G10" s="392"/>
      <c r="H10" s="393"/>
    </row>
    <row r="11" spans="1:8">
      <c r="A11" s="400" t="s">
        <v>778</v>
      </c>
      <c r="B11" s="401" t="s">
        <v>779</v>
      </c>
      <c r="C11" s="401" t="s">
        <v>779</v>
      </c>
      <c r="D11" s="401" t="s">
        <v>779</v>
      </c>
      <c r="E11" s="401" t="s">
        <v>779</v>
      </c>
      <c r="F11" s="401" t="s">
        <v>779</v>
      </c>
      <c r="G11" s="401" t="s">
        <v>779</v>
      </c>
      <c r="H11" s="402" t="s">
        <v>779</v>
      </c>
    </row>
    <row r="12" spans="1:8">
      <c r="A12" s="391" t="s">
        <v>780</v>
      </c>
      <c r="B12" s="403" t="s">
        <v>781</v>
      </c>
      <c r="C12" s="403" t="s">
        <v>782</v>
      </c>
      <c r="D12" s="403" t="s">
        <v>783</v>
      </c>
      <c r="E12" s="392" t="s">
        <v>784</v>
      </c>
      <c r="F12" s="392" t="s">
        <v>755</v>
      </c>
      <c r="G12" s="392" t="s">
        <v>785</v>
      </c>
      <c r="H12" s="393" t="s">
        <v>761</v>
      </c>
    </row>
    <row r="13" spans="1:8">
      <c r="A13" s="391" t="s">
        <v>786</v>
      </c>
      <c r="B13" s="392" t="s">
        <v>787</v>
      </c>
      <c r="C13" s="392" t="s">
        <v>787</v>
      </c>
      <c r="D13" s="392" t="s">
        <v>787</v>
      </c>
      <c r="E13" s="392" t="s">
        <v>775</v>
      </c>
      <c r="F13" s="392" t="s">
        <v>775</v>
      </c>
      <c r="G13" s="392" t="s">
        <v>775</v>
      </c>
      <c r="H13" s="393" t="s">
        <v>775</v>
      </c>
    </row>
    <row r="14" spans="1:8">
      <c r="A14" s="400" t="s">
        <v>788</v>
      </c>
      <c r="B14" s="401" t="s">
        <v>789</v>
      </c>
      <c r="C14" s="401" t="s">
        <v>790</v>
      </c>
      <c r="D14" s="401" t="s">
        <v>791</v>
      </c>
      <c r="E14" s="401" t="s">
        <v>792</v>
      </c>
      <c r="F14" s="401" t="s">
        <v>793</v>
      </c>
      <c r="G14" s="401" t="s">
        <v>793</v>
      </c>
      <c r="H14" s="402" t="s">
        <v>793</v>
      </c>
    </row>
    <row r="15" spans="1:8">
      <c r="A15" s="391" t="s">
        <v>794</v>
      </c>
      <c r="B15" s="403" t="s">
        <v>795</v>
      </c>
      <c r="C15" s="404" t="s">
        <v>796</v>
      </c>
      <c r="D15" s="392" t="s">
        <v>761</v>
      </c>
      <c r="E15" s="392" t="s">
        <v>785</v>
      </c>
      <c r="F15" s="392" t="s">
        <v>785</v>
      </c>
      <c r="G15" s="392" t="s">
        <v>760</v>
      </c>
      <c r="H15" s="393" t="s">
        <v>760</v>
      </c>
    </row>
    <row r="16" spans="1:8">
      <c r="A16" s="391" t="s">
        <v>797</v>
      </c>
      <c r="B16" s="403" t="s">
        <v>798</v>
      </c>
      <c r="C16" s="404" t="s">
        <v>799</v>
      </c>
      <c r="D16" s="392" t="s">
        <v>800</v>
      </c>
      <c r="E16" s="392" t="s">
        <v>801</v>
      </c>
      <c r="F16" s="392" t="s">
        <v>802</v>
      </c>
      <c r="G16" s="392" t="s">
        <v>803</v>
      </c>
      <c r="H16" s="393" t="s">
        <v>804</v>
      </c>
    </row>
    <row r="17" spans="1:8">
      <c r="A17" s="391" t="s">
        <v>805</v>
      </c>
      <c r="B17" s="403" t="s">
        <v>783</v>
      </c>
      <c r="C17" s="404" t="s">
        <v>796</v>
      </c>
      <c r="D17" s="392" t="s">
        <v>760</v>
      </c>
      <c r="E17" s="392" t="s">
        <v>756</v>
      </c>
      <c r="F17" s="392" t="s">
        <v>785</v>
      </c>
      <c r="G17" s="392" t="s">
        <v>760</v>
      </c>
      <c r="H17" s="393" t="s">
        <v>760</v>
      </c>
    </row>
    <row r="18" spans="1:8">
      <c r="A18" s="391" t="s">
        <v>806</v>
      </c>
      <c r="B18" s="392" t="s">
        <v>807</v>
      </c>
      <c r="C18" s="403" t="s">
        <v>808</v>
      </c>
      <c r="D18" s="392" t="s">
        <v>809</v>
      </c>
      <c r="E18" s="392" t="s">
        <v>810</v>
      </c>
      <c r="F18" s="392" t="s">
        <v>811</v>
      </c>
      <c r="G18" s="392" t="s">
        <v>800</v>
      </c>
      <c r="H18" s="393" t="s">
        <v>812</v>
      </c>
    </row>
    <row r="19" spans="1:8">
      <c r="A19" s="391" t="s">
        <v>813</v>
      </c>
      <c r="B19" s="392" t="s">
        <v>807</v>
      </c>
      <c r="C19" s="403" t="s">
        <v>799</v>
      </c>
      <c r="D19" s="392" t="s">
        <v>759</v>
      </c>
      <c r="E19" s="392" t="s">
        <v>785</v>
      </c>
      <c r="F19" s="392" t="s">
        <v>756</v>
      </c>
      <c r="G19" s="392" t="s">
        <v>785</v>
      </c>
      <c r="H19" s="393" t="s">
        <v>760</v>
      </c>
    </row>
    <row r="20" spans="1:8">
      <c r="A20" s="400" t="s">
        <v>814</v>
      </c>
      <c r="B20" s="392"/>
      <c r="C20" s="392"/>
      <c r="D20" s="392"/>
      <c r="E20" s="392"/>
      <c r="F20" s="392"/>
      <c r="G20" s="392"/>
      <c r="H20" s="393"/>
    </row>
    <row r="21" spans="1:8">
      <c r="A21" s="391" t="s">
        <v>815</v>
      </c>
      <c r="B21" s="392" t="s">
        <v>816</v>
      </c>
      <c r="C21" s="392" t="s">
        <v>817</v>
      </c>
      <c r="D21" s="392" t="s">
        <v>818</v>
      </c>
      <c r="E21" s="392" t="s">
        <v>819</v>
      </c>
      <c r="F21" s="392" t="s">
        <v>820</v>
      </c>
      <c r="G21" s="392" t="s">
        <v>821</v>
      </c>
      <c r="H21" s="393" t="s">
        <v>822</v>
      </c>
    </row>
    <row r="22" spans="1:8">
      <c r="A22" s="391" t="s">
        <v>823</v>
      </c>
      <c r="B22" s="392" t="s">
        <v>804</v>
      </c>
      <c r="C22" s="392" t="s">
        <v>755</v>
      </c>
      <c r="D22" s="392" t="s">
        <v>824</v>
      </c>
      <c r="E22" s="392" t="s">
        <v>760</v>
      </c>
      <c r="F22" s="392" t="s">
        <v>755</v>
      </c>
      <c r="G22" s="392" t="s">
        <v>755</v>
      </c>
      <c r="H22" s="393" t="s">
        <v>755</v>
      </c>
    </row>
    <row r="23" spans="1:8">
      <c r="A23" s="391" t="s">
        <v>825</v>
      </c>
      <c r="B23" s="392" t="s">
        <v>826</v>
      </c>
      <c r="C23" s="392" t="s">
        <v>817</v>
      </c>
      <c r="D23" s="392" t="s">
        <v>827</v>
      </c>
      <c r="E23" s="392" t="s">
        <v>828</v>
      </c>
      <c r="F23" s="392" t="s">
        <v>820</v>
      </c>
      <c r="G23" s="392" t="s">
        <v>821</v>
      </c>
      <c r="H23" s="393" t="s">
        <v>822</v>
      </c>
    </row>
    <row r="24" spans="1:8">
      <c r="A24" s="391" t="s">
        <v>829</v>
      </c>
      <c r="B24" s="392" t="s">
        <v>800</v>
      </c>
      <c r="C24" s="392" t="s">
        <v>800</v>
      </c>
      <c r="D24" s="392" t="s">
        <v>830</v>
      </c>
      <c r="E24" s="392" t="s">
        <v>831</v>
      </c>
      <c r="F24" s="392" t="s">
        <v>831</v>
      </c>
      <c r="G24" s="392" t="s">
        <v>831</v>
      </c>
      <c r="H24" s="393" t="s">
        <v>831</v>
      </c>
    </row>
    <row r="25" spans="1:8">
      <c r="A25" s="400" t="s">
        <v>832</v>
      </c>
      <c r="B25" s="401" t="s">
        <v>833</v>
      </c>
      <c r="C25" s="401" t="s">
        <v>834</v>
      </c>
      <c r="D25" s="401" t="s">
        <v>835</v>
      </c>
      <c r="E25" s="401" t="s">
        <v>836</v>
      </c>
      <c r="F25" s="401" t="s">
        <v>837</v>
      </c>
      <c r="G25" s="401" t="s">
        <v>838</v>
      </c>
      <c r="H25" s="402" t="s">
        <v>839</v>
      </c>
    </row>
    <row r="26" spans="1:8">
      <c r="A26" s="391" t="s">
        <v>840</v>
      </c>
      <c r="B26" s="404" t="s">
        <v>838</v>
      </c>
      <c r="C26" s="392" t="s">
        <v>841</v>
      </c>
      <c r="D26" s="392" t="s">
        <v>842</v>
      </c>
      <c r="E26" s="392" t="s">
        <v>843</v>
      </c>
      <c r="F26" s="392" t="s">
        <v>821</v>
      </c>
      <c r="G26" s="392" t="s">
        <v>844</v>
      </c>
      <c r="H26" s="393" t="s">
        <v>816</v>
      </c>
    </row>
    <row r="27" spans="1:8">
      <c r="A27" s="391" t="s">
        <v>845</v>
      </c>
      <c r="B27" s="404" t="s">
        <v>846</v>
      </c>
      <c r="C27" s="392" t="s">
        <v>847</v>
      </c>
      <c r="D27" s="392" t="s">
        <v>848</v>
      </c>
      <c r="E27" s="392" t="s">
        <v>817</v>
      </c>
      <c r="F27" s="392" t="s">
        <v>821</v>
      </c>
      <c r="G27" s="392" t="s">
        <v>844</v>
      </c>
      <c r="H27" s="393" t="s">
        <v>816</v>
      </c>
    </row>
    <row r="28" spans="1:8">
      <c r="A28" s="391" t="s">
        <v>849</v>
      </c>
      <c r="B28" s="404" t="s">
        <v>850</v>
      </c>
      <c r="C28" s="392" t="s">
        <v>851</v>
      </c>
      <c r="D28" s="392" t="s">
        <v>852</v>
      </c>
      <c r="E28" s="392" t="s">
        <v>852</v>
      </c>
      <c r="F28" s="392" t="s">
        <v>803</v>
      </c>
      <c r="G28" s="392" t="s">
        <v>851</v>
      </c>
      <c r="H28" s="393" t="s">
        <v>824</v>
      </c>
    </row>
    <row r="29" spans="1:8">
      <c r="A29" s="391" t="s">
        <v>853</v>
      </c>
      <c r="B29" s="404" t="s">
        <v>779</v>
      </c>
      <c r="C29" s="392" t="s">
        <v>801</v>
      </c>
      <c r="D29" s="392" t="s">
        <v>756</v>
      </c>
      <c r="E29" s="392" t="s">
        <v>756</v>
      </c>
      <c r="F29" s="392" t="s">
        <v>760</v>
      </c>
      <c r="G29" s="392" t="s">
        <v>809</v>
      </c>
      <c r="H29" s="393" t="s">
        <v>785</v>
      </c>
    </row>
    <row r="30" spans="1:8">
      <c r="A30" s="391" t="s">
        <v>854</v>
      </c>
      <c r="B30" s="404" t="s">
        <v>783</v>
      </c>
      <c r="C30" s="392" t="s">
        <v>756</v>
      </c>
      <c r="D30" s="392" t="s">
        <v>831</v>
      </c>
      <c r="E30" s="392" t="s">
        <v>852</v>
      </c>
      <c r="F30" s="392" t="s">
        <v>824</v>
      </c>
      <c r="G30" s="392" t="s">
        <v>826</v>
      </c>
      <c r="H30" s="393" t="s">
        <v>812</v>
      </c>
    </row>
    <row r="31" spans="1:8">
      <c r="A31" s="391" t="s">
        <v>855</v>
      </c>
      <c r="B31" s="404" t="s">
        <v>795</v>
      </c>
      <c r="C31" s="392" t="s">
        <v>759</v>
      </c>
      <c r="D31" s="392" t="s">
        <v>760</v>
      </c>
      <c r="E31" s="392" t="s">
        <v>756</v>
      </c>
      <c r="F31" s="392" t="s">
        <v>785</v>
      </c>
      <c r="G31" s="392" t="s">
        <v>809</v>
      </c>
      <c r="H31" s="393" t="s">
        <v>760</v>
      </c>
    </row>
    <row r="32" spans="1:8">
      <c r="A32" s="400" t="s">
        <v>856</v>
      </c>
      <c r="B32" s="401" t="s">
        <v>857</v>
      </c>
      <c r="C32" s="401" t="s">
        <v>858</v>
      </c>
      <c r="D32" s="401" t="s">
        <v>859</v>
      </c>
      <c r="E32" s="401" t="s">
        <v>860</v>
      </c>
      <c r="F32" s="401" t="s">
        <v>861</v>
      </c>
      <c r="G32" s="401" t="s">
        <v>862</v>
      </c>
      <c r="H32" s="402" t="s">
        <v>863</v>
      </c>
    </row>
    <row r="33" spans="1:8">
      <c r="A33" s="391" t="s">
        <v>864</v>
      </c>
      <c r="B33" s="404" t="s">
        <v>865</v>
      </c>
      <c r="C33" s="392" t="s">
        <v>866</v>
      </c>
      <c r="D33" s="392" t="s">
        <v>867</v>
      </c>
      <c r="E33" s="392" t="s">
        <v>844</v>
      </c>
      <c r="F33" s="392" t="s">
        <v>816</v>
      </c>
      <c r="G33" s="392" t="s">
        <v>868</v>
      </c>
      <c r="H33" s="393" t="s">
        <v>847</v>
      </c>
    </row>
    <row r="34" spans="1:8" ht="15.75" thickBot="1">
      <c r="A34" s="394" t="s">
        <v>869</v>
      </c>
      <c r="B34" s="405" t="s">
        <v>870</v>
      </c>
      <c r="C34" s="395" t="s">
        <v>871</v>
      </c>
      <c r="D34" s="395" t="s">
        <v>816</v>
      </c>
      <c r="E34" s="395" t="s">
        <v>843</v>
      </c>
      <c r="F34" s="395" t="s">
        <v>816</v>
      </c>
      <c r="G34" s="395" t="s">
        <v>868</v>
      </c>
      <c r="H34" s="396" t="s">
        <v>847</v>
      </c>
    </row>
    <row r="35" spans="1:8" ht="15.75">
      <c r="A35" s="388" t="s">
        <v>872</v>
      </c>
      <c r="B35" s="389"/>
      <c r="C35" s="389"/>
      <c r="D35" s="389"/>
      <c r="E35" s="389"/>
      <c r="F35" s="389"/>
      <c r="G35" s="389"/>
      <c r="H35" s="390"/>
    </row>
    <row r="36" spans="1:8">
      <c r="A36" s="391" t="s">
        <v>873</v>
      </c>
      <c r="B36" s="392" t="s">
        <v>874</v>
      </c>
      <c r="C36" s="392" t="s">
        <v>875</v>
      </c>
      <c r="D36" s="392" t="s">
        <v>761</v>
      </c>
      <c r="E36" s="392" t="s">
        <v>871</v>
      </c>
      <c r="F36" s="392" t="s">
        <v>868</v>
      </c>
      <c r="G36" s="392" t="s">
        <v>876</v>
      </c>
      <c r="H36" s="393" t="s">
        <v>877</v>
      </c>
    </row>
    <row r="37" spans="1:8">
      <c r="A37" s="391" t="s">
        <v>878</v>
      </c>
      <c r="B37" s="392" t="s">
        <v>879</v>
      </c>
      <c r="C37" s="392" t="s">
        <v>880</v>
      </c>
      <c r="D37" s="392" t="s">
        <v>847</v>
      </c>
      <c r="E37" s="392" t="s">
        <v>877</v>
      </c>
      <c r="F37" s="392" t="s">
        <v>881</v>
      </c>
      <c r="G37" s="392" t="s">
        <v>882</v>
      </c>
      <c r="H37" s="393" t="s">
        <v>871</v>
      </c>
    </row>
    <row r="38" spans="1:8">
      <c r="A38" s="391" t="s">
        <v>883</v>
      </c>
      <c r="B38" s="392" t="s">
        <v>881</v>
      </c>
      <c r="C38" s="392" t="s">
        <v>868</v>
      </c>
      <c r="D38" s="392" t="s">
        <v>760</v>
      </c>
      <c r="E38" s="392" t="s">
        <v>756</v>
      </c>
      <c r="F38" s="392" t="s">
        <v>756</v>
      </c>
      <c r="G38" s="392" t="s">
        <v>759</v>
      </c>
      <c r="H38" s="393" t="s">
        <v>755</v>
      </c>
    </row>
    <row r="39" spans="1:8">
      <c r="A39" s="406" t="s">
        <v>884</v>
      </c>
      <c r="B39" s="407" t="s">
        <v>800</v>
      </c>
      <c r="C39" s="407" t="s">
        <v>800</v>
      </c>
      <c r="D39" s="407" t="s">
        <v>830</v>
      </c>
      <c r="E39" s="407" t="s">
        <v>831</v>
      </c>
      <c r="F39" s="407" t="s">
        <v>831</v>
      </c>
      <c r="G39" s="407" t="s">
        <v>831</v>
      </c>
      <c r="H39" s="408" t="s">
        <v>831</v>
      </c>
    </row>
    <row r="40" spans="1:8">
      <c r="A40" s="409" t="s">
        <v>885</v>
      </c>
    </row>
    <row r="41" spans="1:8" ht="258.75">
      <c r="A41" s="409" t="s">
        <v>886</v>
      </c>
    </row>
  </sheetData>
  <mergeCells count="1">
    <mergeCell ref="A9:H9"/>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F59A6-E793-44B6-9ED3-D94624BDB114}">
  <dimension ref="A1:H37"/>
  <sheetViews>
    <sheetView workbookViewId="0">
      <selection sqref="A1:XFD1048576"/>
    </sheetView>
  </sheetViews>
  <sheetFormatPr defaultRowHeight="15"/>
  <cols>
    <col min="1" max="1" width="65.28515625" style="58" customWidth="1"/>
    <col min="2" max="16384" width="9.140625" style="58"/>
  </cols>
  <sheetData>
    <row r="1" spans="1:8" ht="28.5">
      <c r="A1" s="379" t="s">
        <v>899</v>
      </c>
    </row>
    <row r="2" spans="1:8">
      <c r="A2" s="381" t="s">
        <v>887</v>
      </c>
    </row>
    <row r="4" spans="1:8">
      <c r="H4" s="58" t="s">
        <v>893</v>
      </c>
    </row>
    <row r="5" spans="1:8">
      <c r="F5" s="58">
        <v>2012</v>
      </c>
      <c r="G5" s="58" t="s">
        <v>140</v>
      </c>
      <c r="H5" s="58">
        <v>0</v>
      </c>
    </row>
    <row r="6" spans="1:8">
      <c r="G6" s="58" t="s">
        <v>130</v>
      </c>
      <c r="H6" s="58">
        <v>237.97799999999916</v>
      </c>
    </row>
    <row r="7" spans="1:8">
      <c r="F7" s="58">
        <v>2013</v>
      </c>
      <c r="G7" s="58" t="s">
        <v>140</v>
      </c>
      <c r="H7" s="58">
        <v>0</v>
      </c>
    </row>
    <row r="8" spans="1:8">
      <c r="G8" s="58" t="s">
        <v>141</v>
      </c>
      <c r="H8" s="58">
        <v>62</v>
      </c>
    </row>
    <row r="9" spans="1:8">
      <c r="G9" s="58" t="s">
        <v>130</v>
      </c>
      <c r="H9" s="58">
        <v>180.21299999999974</v>
      </c>
    </row>
    <row r="10" spans="1:8">
      <c r="F10" s="58">
        <v>2014</v>
      </c>
      <c r="G10" s="58" t="s">
        <v>140</v>
      </c>
      <c r="H10" s="58">
        <v>0</v>
      </c>
    </row>
    <row r="11" spans="1:8">
      <c r="G11" s="58" t="s">
        <v>141</v>
      </c>
      <c r="H11" s="58">
        <v>61</v>
      </c>
    </row>
    <row r="12" spans="1:8">
      <c r="G12" s="58" t="s">
        <v>142</v>
      </c>
      <c r="H12" s="58">
        <v>-96</v>
      </c>
    </row>
    <row r="13" spans="1:8">
      <c r="G13" s="58" t="s">
        <v>130</v>
      </c>
      <c r="H13" s="58">
        <v>-4.7450000000008004</v>
      </c>
    </row>
    <row r="14" spans="1:8">
      <c r="F14" s="58">
        <v>2015</v>
      </c>
      <c r="G14" s="58" t="s">
        <v>142</v>
      </c>
      <c r="H14" s="58">
        <v>0</v>
      </c>
    </row>
    <row r="15" spans="1:8">
      <c r="G15" s="58" t="s">
        <v>143</v>
      </c>
      <c r="H15" s="58">
        <v>29</v>
      </c>
    </row>
    <row r="16" spans="1:8">
      <c r="A16" s="383" t="s">
        <v>885</v>
      </c>
      <c r="G16" s="58" t="s">
        <v>130</v>
      </c>
      <c r="H16" s="58">
        <v>-96.644000000000233</v>
      </c>
    </row>
    <row r="17" spans="1:8" ht="60">
      <c r="A17" s="383" t="s">
        <v>888</v>
      </c>
      <c r="F17" s="58">
        <v>2016</v>
      </c>
      <c r="G17" s="58" t="s">
        <v>142</v>
      </c>
      <c r="H17" s="58">
        <v>0</v>
      </c>
    </row>
    <row r="18" spans="1:8" ht="60">
      <c r="A18" s="383" t="s">
        <v>900</v>
      </c>
      <c r="G18" s="58" t="s">
        <v>143</v>
      </c>
      <c r="H18" s="58">
        <v>203</v>
      </c>
    </row>
    <row r="19" spans="1:8">
      <c r="G19" s="58" t="s">
        <v>144</v>
      </c>
      <c r="H19" s="58">
        <v>125</v>
      </c>
    </row>
    <row r="20" spans="1:8">
      <c r="G20" s="58" t="s">
        <v>130</v>
      </c>
      <c r="H20" s="58">
        <v>639.57799999999952</v>
      </c>
    </row>
    <row r="21" spans="1:8">
      <c r="F21" s="58">
        <v>2017</v>
      </c>
      <c r="G21" s="58" t="s">
        <v>143</v>
      </c>
      <c r="H21" s="58">
        <v>0</v>
      </c>
    </row>
    <row r="22" spans="1:8">
      <c r="G22" s="58" t="s">
        <v>144</v>
      </c>
      <c r="H22" s="58">
        <v>-24</v>
      </c>
    </row>
    <row r="23" spans="1:8">
      <c r="G23" s="58" t="s">
        <v>145</v>
      </c>
      <c r="H23" s="58">
        <v>860</v>
      </c>
    </row>
    <row r="24" spans="1:8">
      <c r="G24" s="58" t="s">
        <v>130</v>
      </c>
      <c r="H24" s="58">
        <v>1052.6329999999998</v>
      </c>
    </row>
    <row r="25" spans="1:8">
      <c r="F25" s="58">
        <v>2018</v>
      </c>
      <c r="G25" s="58" t="s">
        <v>144</v>
      </c>
      <c r="H25" s="58">
        <v>0</v>
      </c>
    </row>
    <row r="26" spans="1:8">
      <c r="G26" s="58" t="s">
        <v>145</v>
      </c>
      <c r="H26" s="58">
        <v>884</v>
      </c>
    </row>
    <row r="27" spans="1:8">
      <c r="G27" s="58" t="s">
        <v>146</v>
      </c>
      <c r="H27" s="58">
        <v>1412</v>
      </c>
    </row>
    <row r="28" spans="1:8">
      <c r="G28" s="58" t="s">
        <v>130</v>
      </c>
      <c r="H28" s="58">
        <v>2076.9210000000003</v>
      </c>
    </row>
    <row r="29" spans="1:8">
      <c r="F29" s="58">
        <v>2019</v>
      </c>
      <c r="G29" s="58" t="s">
        <v>145</v>
      </c>
      <c r="H29" s="58">
        <v>0</v>
      </c>
    </row>
    <row r="30" spans="1:8">
      <c r="G30" s="58" t="s">
        <v>146</v>
      </c>
      <c r="H30" s="58">
        <v>528</v>
      </c>
    </row>
    <row r="31" spans="1:8">
      <c r="G31" s="58" t="s">
        <v>147</v>
      </c>
      <c r="H31" s="58">
        <v>1967</v>
      </c>
    </row>
    <row r="32" spans="1:8">
      <c r="F32" s="58">
        <v>2020</v>
      </c>
      <c r="G32" s="58" t="s">
        <v>146</v>
      </c>
      <c r="H32" s="58">
        <v>0</v>
      </c>
    </row>
    <row r="33" spans="6:8">
      <c r="G33" s="58" t="s">
        <v>147</v>
      </c>
      <c r="H33" s="58">
        <v>1452</v>
      </c>
    </row>
    <row r="34" spans="6:8">
      <c r="G34" s="58" t="s">
        <v>148</v>
      </c>
      <c r="H34" s="58">
        <v>2356</v>
      </c>
    </row>
    <row r="35" spans="6:8">
      <c r="F35" s="58">
        <v>2021</v>
      </c>
      <c r="G35" s="58" t="s">
        <v>147</v>
      </c>
      <c r="H35" s="58">
        <v>0</v>
      </c>
    </row>
    <row r="36" spans="6:8">
      <c r="G36" s="58" t="s">
        <v>148</v>
      </c>
      <c r="H36" s="58">
        <v>904</v>
      </c>
    </row>
    <row r="37" spans="6:8">
      <c r="F37" s="58">
        <v>2022</v>
      </c>
      <c r="G37" s="58" t="s">
        <v>148</v>
      </c>
      <c r="H37" s="58">
        <v>0</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9AB8-1EE5-43C8-9756-3F86EA34E4A3}">
  <dimension ref="A1:H38"/>
  <sheetViews>
    <sheetView workbookViewId="0">
      <selection sqref="A1:XFD1048576"/>
    </sheetView>
  </sheetViews>
  <sheetFormatPr defaultRowHeight="15"/>
  <cols>
    <col min="1" max="1" width="69.42578125" style="58" customWidth="1"/>
    <col min="2" max="16384" width="9.140625" style="58"/>
  </cols>
  <sheetData>
    <row r="1" spans="1:8" ht="28.5">
      <c r="A1" s="379" t="s">
        <v>889</v>
      </c>
    </row>
    <row r="2" spans="1:8">
      <c r="A2" s="381" t="s">
        <v>887</v>
      </c>
    </row>
    <row r="5" spans="1:8">
      <c r="H5" s="58" t="s">
        <v>893</v>
      </c>
    </row>
    <row r="6" spans="1:8">
      <c r="F6" s="58">
        <v>2012</v>
      </c>
      <c r="G6" s="58" t="s">
        <v>140</v>
      </c>
      <c r="H6" s="58">
        <v>0</v>
      </c>
    </row>
    <row r="7" spans="1:8">
      <c r="G7" s="58" t="s">
        <v>130</v>
      </c>
      <c r="H7" s="58">
        <v>196.68700000000172</v>
      </c>
    </row>
    <row r="8" spans="1:8">
      <c r="F8" s="58">
        <v>2013</v>
      </c>
      <c r="G8" s="58" t="s">
        <v>140</v>
      </c>
      <c r="H8" s="58">
        <v>0</v>
      </c>
    </row>
    <row r="9" spans="1:8">
      <c r="G9" s="58" t="s">
        <v>141</v>
      </c>
      <c r="H9" s="58">
        <v>340</v>
      </c>
    </row>
    <row r="10" spans="1:8">
      <c r="G10" s="58" t="s">
        <v>130</v>
      </c>
      <c r="H10" s="58">
        <v>329.18400000000111</v>
      </c>
    </row>
    <row r="11" spans="1:8">
      <c r="F11" s="58">
        <v>2014</v>
      </c>
      <c r="G11" s="58" t="s">
        <v>140</v>
      </c>
      <c r="H11" s="58">
        <v>0</v>
      </c>
    </row>
    <row r="12" spans="1:8">
      <c r="G12" s="58" t="s">
        <v>141</v>
      </c>
      <c r="H12" s="58">
        <v>337</v>
      </c>
    </row>
    <row r="13" spans="1:8">
      <c r="G13" s="58" t="s">
        <v>142</v>
      </c>
      <c r="H13" s="58">
        <v>335</v>
      </c>
    </row>
    <row r="14" spans="1:8">
      <c r="A14" s="383" t="s">
        <v>885</v>
      </c>
      <c r="G14" s="58" t="s">
        <v>130</v>
      </c>
      <c r="H14" s="58">
        <v>471.70500000000175</v>
      </c>
    </row>
    <row r="15" spans="1:8" ht="60">
      <c r="A15" s="383" t="s">
        <v>888</v>
      </c>
      <c r="F15" s="58">
        <v>2015</v>
      </c>
      <c r="G15" s="58" t="s">
        <v>142</v>
      </c>
      <c r="H15" s="58">
        <v>0</v>
      </c>
    </row>
    <row r="16" spans="1:8">
      <c r="G16" s="58" t="s">
        <v>143</v>
      </c>
      <c r="H16" s="58">
        <v>41</v>
      </c>
    </row>
    <row r="17" spans="6:8">
      <c r="G17" s="58" t="s">
        <v>130</v>
      </c>
      <c r="H17" s="58">
        <v>513.20899999999892</v>
      </c>
    </row>
    <row r="18" spans="6:8">
      <c r="F18" s="58">
        <v>2016</v>
      </c>
      <c r="G18" s="58" t="s">
        <v>142</v>
      </c>
      <c r="H18" s="58">
        <v>0</v>
      </c>
    </row>
    <row r="19" spans="6:8">
      <c r="G19" s="58" t="s">
        <v>143</v>
      </c>
      <c r="H19" s="58">
        <v>-29</v>
      </c>
    </row>
    <row r="20" spans="6:8">
      <c r="G20" s="58" t="s">
        <v>144</v>
      </c>
      <c r="H20" s="58">
        <v>262</v>
      </c>
    </row>
    <row r="21" spans="6:8">
      <c r="G21" s="58" t="s">
        <v>130</v>
      </c>
      <c r="H21" s="58">
        <v>423.55299999999988</v>
      </c>
    </row>
    <row r="22" spans="6:8">
      <c r="F22" s="58">
        <v>2017</v>
      </c>
      <c r="G22" s="58" t="s">
        <v>143</v>
      </c>
      <c r="H22" s="58">
        <v>0</v>
      </c>
    </row>
    <row r="23" spans="6:8">
      <c r="G23" s="58" t="s">
        <v>144</v>
      </c>
      <c r="H23" s="58">
        <v>452</v>
      </c>
    </row>
    <row r="24" spans="6:8">
      <c r="G24" s="58" t="s">
        <v>145</v>
      </c>
      <c r="H24" s="58">
        <v>575</v>
      </c>
    </row>
    <row r="25" spans="6:8">
      <c r="G25" s="58" t="s">
        <v>130</v>
      </c>
      <c r="H25" s="58">
        <v>697.71399999999994</v>
      </c>
    </row>
    <row r="26" spans="6:8">
      <c r="F26" s="58">
        <v>2018</v>
      </c>
      <c r="G26" s="58" t="s">
        <v>144</v>
      </c>
      <c r="H26" s="58">
        <v>0</v>
      </c>
    </row>
    <row r="27" spans="6:8">
      <c r="G27" s="58" t="s">
        <v>145</v>
      </c>
      <c r="H27" s="58">
        <v>123</v>
      </c>
    </row>
    <row r="28" spans="6:8">
      <c r="G28" s="58" t="s">
        <v>146</v>
      </c>
      <c r="H28" s="58">
        <v>198</v>
      </c>
    </row>
    <row r="29" spans="6:8">
      <c r="G29" s="58" t="s">
        <v>130</v>
      </c>
      <c r="H29" s="58">
        <v>494.00600000000122</v>
      </c>
    </row>
    <row r="30" spans="6:8">
      <c r="F30" s="58">
        <v>2019</v>
      </c>
      <c r="G30" s="58" t="s">
        <v>145</v>
      </c>
      <c r="H30" s="58">
        <v>0</v>
      </c>
    </row>
    <row r="31" spans="6:8">
      <c r="G31" s="58" t="s">
        <v>146</v>
      </c>
      <c r="H31" s="58">
        <v>183</v>
      </c>
    </row>
    <row r="32" spans="6:8">
      <c r="G32" s="58" t="s">
        <v>147</v>
      </c>
      <c r="H32" s="58">
        <v>424</v>
      </c>
    </row>
    <row r="33" spans="6:8">
      <c r="F33" s="58">
        <v>2020</v>
      </c>
      <c r="G33" s="58" t="s">
        <v>146</v>
      </c>
      <c r="H33" s="58">
        <v>0</v>
      </c>
    </row>
    <row r="34" spans="6:8">
      <c r="G34" s="58" t="s">
        <v>147</v>
      </c>
      <c r="H34" s="58">
        <v>251</v>
      </c>
    </row>
    <row r="35" spans="6:8">
      <c r="G35" s="58" t="s">
        <v>148</v>
      </c>
      <c r="H35" s="58">
        <v>587</v>
      </c>
    </row>
    <row r="36" spans="6:8">
      <c r="F36" s="58">
        <v>2021</v>
      </c>
      <c r="G36" s="58" t="s">
        <v>147</v>
      </c>
      <c r="H36" s="58">
        <v>0</v>
      </c>
    </row>
    <row r="37" spans="6:8">
      <c r="G37" s="58" t="s">
        <v>148</v>
      </c>
      <c r="H37" s="58">
        <v>336</v>
      </c>
    </row>
    <row r="38" spans="6:8">
      <c r="F38" s="58">
        <v>2022</v>
      </c>
      <c r="G38" s="58" t="s">
        <v>148</v>
      </c>
      <c r="H38" s="58">
        <v>0</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26301-016F-4695-BDCC-A99029A45FBD}">
  <dimension ref="A1:I39"/>
  <sheetViews>
    <sheetView workbookViewId="0">
      <selection sqref="A1:XFD1048576"/>
    </sheetView>
  </sheetViews>
  <sheetFormatPr defaultRowHeight="15"/>
  <cols>
    <col min="1" max="1" width="73.140625" style="58" customWidth="1"/>
    <col min="2" max="16384" width="9.140625" style="58"/>
  </cols>
  <sheetData>
    <row r="1" spans="1:9" ht="28.5">
      <c r="A1" s="379" t="s">
        <v>890</v>
      </c>
    </row>
    <row r="2" spans="1:9">
      <c r="A2" s="381" t="s">
        <v>887</v>
      </c>
    </row>
    <row r="6" spans="1:9">
      <c r="I6" s="58" t="s">
        <v>893</v>
      </c>
    </row>
    <row r="7" spans="1:9">
      <c r="G7" s="58">
        <v>2012</v>
      </c>
      <c r="H7" s="58" t="s">
        <v>140</v>
      </c>
      <c r="I7" s="382">
        <v>0</v>
      </c>
    </row>
    <row r="8" spans="1:9">
      <c r="H8" s="58" t="s">
        <v>130</v>
      </c>
      <c r="I8" s="382">
        <v>-69.568999999999505</v>
      </c>
    </row>
    <row r="9" spans="1:9">
      <c r="G9" s="58">
        <v>2013</v>
      </c>
      <c r="H9" s="58" t="s">
        <v>140</v>
      </c>
      <c r="I9" s="382">
        <v>0</v>
      </c>
    </row>
    <row r="10" spans="1:9">
      <c r="H10" s="58" t="s">
        <v>141</v>
      </c>
      <c r="I10" s="382">
        <v>-11</v>
      </c>
    </row>
    <row r="11" spans="1:9">
      <c r="H11" s="58" t="s">
        <v>130</v>
      </c>
      <c r="I11" s="382">
        <v>-192.54299999999967</v>
      </c>
    </row>
    <row r="12" spans="1:9">
      <c r="G12" s="58">
        <v>2014</v>
      </c>
      <c r="H12" s="58" t="s">
        <v>140</v>
      </c>
      <c r="I12" s="382">
        <v>0</v>
      </c>
    </row>
    <row r="13" spans="1:9">
      <c r="H13" s="58" t="s">
        <v>141</v>
      </c>
      <c r="I13" s="382">
        <v>0</v>
      </c>
    </row>
    <row r="14" spans="1:9">
      <c r="H14" s="58" t="s">
        <v>142</v>
      </c>
      <c r="I14" s="382">
        <v>-234</v>
      </c>
    </row>
    <row r="15" spans="1:9">
      <c r="A15" s="383"/>
      <c r="H15" s="58" t="s">
        <v>130</v>
      </c>
      <c r="I15" s="382">
        <v>-163.15099999999984</v>
      </c>
    </row>
    <row r="16" spans="1:9">
      <c r="A16" s="383" t="s">
        <v>885</v>
      </c>
      <c r="G16" s="58">
        <v>2015</v>
      </c>
      <c r="H16" s="58" t="s">
        <v>142</v>
      </c>
      <c r="I16" s="382">
        <v>0</v>
      </c>
    </row>
    <row r="17" spans="1:9" ht="60">
      <c r="A17" s="383" t="s">
        <v>888</v>
      </c>
      <c r="H17" s="58" t="s">
        <v>143</v>
      </c>
      <c r="I17" s="382">
        <v>99</v>
      </c>
    </row>
    <row r="18" spans="1:9">
      <c r="H18" s="58" t="s">
        <v>130</v>
      </c>
      <c r="I18" s="382">
        <v>293.55500000000029</v>
      </c>
    </row>
    <row r="19" spans="1:9">
      <c r="G19" s="58">
        <v>2016</v>
      </c>
      <c r="H19" s="58" t="s">
        <v>142</v>
      </c>
      <c r="I19" s="382">
        <v>0</v>
      </c>
    </row>
    <row r="20" spans="1:9">
      <c r="H20" s="58" t="s">
        <v>143</v>
      </c>
      <c r="I20" s="382">
        <v>154</v>
      </c>
    </row>
    <row r="21" spans="1:9">
      <c r="H21" s="58" t="s">
        <v>144</v>
      </c>
      <c r="I21" s="382">
        <v>344</v>
      </c>
    </row>
    <row r="22" spans="1:9">
      <c r="H22" s="58" t="s">
        <v>130</v>
      </c>
      <c r="I22" s="382">
        <v>285.66100000000006</v>
      </c>
    </row>
    <row r="23" spans="1:9">
      <c r="G23" s="58">
        <v>2017</v>
      </c>
      <c r="H23" s="58" t="s">
        <v>143</v>
      </c>
      <c r="I23" s="382">
        <v>0</v>
      </c>
    </row>
    <row r="24" spans="1:9">
      <c r="H24" s="58" t="s">
        <v>144</v>
      </c>
      <c r="I24" s="382">
        <v>259</v>
      </c>
    </row>
    <row r="25" spans="1:9">
      <c r="H25" s="58" t="s">
        <v>145</v>
      </c>
      <c r="I25" s="382">
        <v>472</v>
      </c>
    </row>
    <row r="26" spans="1:9">
      <c r="H26" s="58" t="s">
        <v>130</v>
      </c>
      <c r="I26" s="382">
        <v>538.71500000000015</v>
      </c>
    </row>
    <row r="27" spans="1:9">
      <c r="G27" s="58">
        <v>2018</v>
      </c>
      <c r="H27" s="58" t="s">
        <v>144</v>
      </c>
      <c r="I27" s="382">
        <v>0</v>
      </c>
    </row>
    <row r="28" spans="1:9">
      <c r="H28" s="58" t="s">
        <v>145</v>
      </c>
      <c r="I28" s="382">
        <v>212</v>
      </c>
    </row>
    <row r="29" spans="1:9">
      <c r="H29" s="58" t="s">
        <v>146</v>
      </c>
      <c r="I29" s="382">
        <v>654</v>
      </c>
    </row>
    <row r="30" spans="1:9">
      <c r="H30" s="58" t="s">
        <v>130</v>
      </c>
      <c r="I30" s="382">
        <v>797.47199999999975</v>
      </c>
    </row>
    <row r="31" spans="1:9">
      <c r="G31" s="58">
        <v>2019</v>
      </c>
      <c r="H31" s="58" t="s">
        <v>145</v>
      </c>
      <c r="I31" s="382">
        <v>0</v>
      </c>
    </row>
    <row r="32" spans="1:9">
      <c r="H32" s="58" t="s">
        <v>146</v>
      </c>
      <c r="I32" s="382">
        <v>442</v>
      </c>
    </row>
    <row r="33" spans="7:9">
      <c r="H33" s="58" t="s">
        <v>147</v>
      </c>
      <c r="I33" s="382">
        <v>876</v>
      </c>
    </row>
    <row r="34" spans="7:9">
      <c r="G34" s="58">
        <v>2020</v>
      </c>
      <c r="H34" s="58" t="s">
        <v>146</v>
      </c>
      <c r="I34" s="382">
        <v>0</v>
      </c>
    </row>
    <row r="35" spans="7:9">
      <c r="H35" s="58" t="s">
        <v>147</v>
      </c>
      <c r="I35" s="382">
        <v>430</v>
      </c>
    </row>
    <row r="36" spans="7:9">
      <c r="H36" s="58" t="s">
        <v>148</v>
      </c>
      <c r="I36" s="382">
        <v>760</v>
      </c>
    </row>
    <row r="37" spans="7:9">
      <c r="G37" s="58">
        <v>2021</v>
      </c>
      <c r="H37" s="58" t="s">
        <v>147</v>
      </c>
      <c r="I37" s="382">
        <v>0</v>
      </c>
    </row>
    <row r="38" spans="7:9">
      <c r="H38" s="58" t="s">
        <v>148</v>
      </c>
      <c r="I38" s="382">
        <v>331</v>
      </c>
    </row>
    <row r="39" spans="7:9">
      <c r="G39" s="58">
        <v>2022</v>
      </c>
      <c r="H39" s="58" t="s">
        <v>148</v>
      </c>
      <c r="I39" s="382">
        <v>0</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F3740-E19B-4F9E-A111-EAB5CE1A6E2B}">
  <dimension ref="A1:I39"/>
  <sheetViews>
    <sheetView workbookViewId="0">
      <selection sqref="A1:XFD1048576"/>
    </sheetView>
  </sheetViews>
  <sheetFormatPr defaultRowHeight="15"/>
  <cols>
    <col min="1" max="1" width="60.5703125" style="58" customWidth="1"/>
    <col min="2" max="16384" width="9.140625" style="58"/>
  </cols>
  <sheetData>
    <row r="1" spans="1:9" ht="28.5">
      <c r="A1" s="379" t="s">
        <v>891</v>
      </c>
    </row>
    <row r="2" spans="1:9">
      <c r="A2" s="381" t="s">
        <v>887</v>
      </c>
    </row>
    <row r="6" spans="1:9">
      <c r="I6" s="58" t="s">
        <v>893</v>
      </c>
    </row>
    <row r="7" spans="1:9">
      <c r="G7" s="58">
        <v>2012</v>
      </c>
      <c r="H7" s="58" t="s">
        <v>140</v>
      </c>
      <c r="I7" s="382">
        <v>0</v>
      </c>
    </row>
    <row r="8" spans="1:9">
      <c r="H8" s="58" t="s">
        <v>130</v>
      </c>
      <c r="I8" s="382">
        <v>-18.289999999999964</v>
      </c>
    </row>
    <row r="9" spans="1:9">
      <c r="G9" s="58">
        <v>2013</v>
      </c>
      <c r="H9" s="58" t="s">
        <v>140</v>
      </c>
      <c r="I9" s="382">
        <v>0</v>
      </c>
    </row>
    <row r="10" spans="1:9">
      <c r="H10" s="58" t="s">
        <v>141</v>
      </c>
      <c r="I10" s="382">
        <v>2</v>
      </c>
    </row>
    <row r="11" spans="1:9">
      <c r="H11" s="58" t="s">
        <v>130</v>
      </c>
      <c r="I11" s="382">
        <v>17.291000000000167</v>
      </c>
    </row>
    <row r="12" spans="1:9">
      <c r="G12" s="58">
        <v>2014</v>
      </c>
      <c r="H12" s="58" t="s">
        <v>140</v>
      </c>
      <c r="I12" s="382">
        <v>0</v>
      </c>
    </row>
    <row r="13" spans="1:9">
      <c r="H13" s="58" t="s">
        <v>141</v>
      </c>
      <c r="I13" s="382">
        <v>-18</v>
      </c>
    </row>
    <row r="14" spans="1:9">
      <c r="A14" s="383" t="s">
        <v>885</v>
      </c>
      <c r="H14" s="58" t="s">
        <v>142</v>
      </c>
      <c r="I14" s="382">
        <v>14</v>
      </c>
    </row>
    <row r="15" spans="1:9" ht="105">
      <c r="A15" s="384" t="s">
        <v>892</v>
      </c>
      <c r="H15" s="58" t="s">
        <v>130</v>
      </c>
      <c r="I15" s="382">
        <v>113.26299999999992</v>
      </c>
    </row>
    <row r="16" spans="1:9">
      <c r="G16" s="58">
        <v>2015</v>
      </c>
      <c r="H16" s="58" t="s">
        <v>142</v>
      </c>
      <c r="I16" s="382">
        <v>0</v>
      </c>
    </row>
    <row r="17" spans="7:9">
      <c r="H17" s="58" t="s">
        <v>143</v>
      </c>
      <c r="I17" s="382">
        <v>96</v>
      </c>
    </row>
    <row r="18" spans="7:9">
      <c r="H18" s="58" t="s">
        <v>130</v>
      </c>
      <c r="I18" s="382">
        <v>181.29799999999977</v>
      </c>
    </row>
    <row r="19" spans="7:9">
      <c r="G19" s="58">
        <v>2016</v>
      </c>
      <c r="H19" s="58" t="s">
        <v>142</v>
      </c>
      <c r="I19" s="382">
        <v>0</v>
      </c>
    </row>
    <row r="20" spans="7:9">
      <c r="H20" s="58" t="s">
        <v>143</v>
      </c>
      <c r="I20" s="382">
        <v>96</v>
      </c>
    </row>
    <row r="21" spans="7:9">
      <c r="H21" s="58" t="s">
        <v>144</v>
      </c>
      <c r="I21" s="382">
        <v>204</v>
      </c>
    </row>
    <row r="22" spans="7:9">
      <c r="H22" s="58" t="s">
        <v>130</v>
      </c>
      <c r="I22" s="382">
        <v>231.03900000000021</v>
      </c>
    </row>
    <row r="23" spans="7:9">
      <c r="G23" s="58">
        <v>2017</v>
      </c>
      <c r="H23" s="58" t="s">
        <v>143</v>
      </c>
      <c r="I23" s="382">
        <v>0</v>
      </c>
    </row>
    <row r="24" spans="7:9">
      <c r="H24" s="58" t="s">
        <v>144</v>
      </c>
      <c r="I24" s="382">
        <v>128</v>
      </c>
    </row>
    <row r="25" spans="7:9">
      <c r="H25" s="58" t="s">
        <v>145</v>
      </c>
      <c r="I25" s="382">
        <v>207</v>
      </c>
    </row>
    <row r="26" spans="7:9">
      <c r="H26" s="58" t="s">
        <v>130</v>
      </c>
      <c r="I26" s="382">
        <v>269.33399999999983</v>
      </c>
    </row>
    <row r="27" spans="7:9">
      <c r="G27" s="58">
        <v>2018</v>
      </c>
      <c r="H27" s="58" t="s">
        <v>144</v>
      </c>
      <c r="I27" s="382">
        <v>0</v>
      </c>
    </row>
    <row r="28" spans="7:9">
      <c r="H28" s="58" t="s">
        <v>145</v>
      </c>
      <c r="I28" s="382">
        <v>79</v>
      </c>
    </row>
    <row r="29" spans="7:9">
      <c r="H29" s="58" t="s">
        <v>146</v>
      </c>
      <c r="I29" s="382">
        <v>204</v>
      </c>
    </row>
    <row r="30" spans="7:9">
      <c r="H30" s="58" t="s">
        <v>130</v>
      </c>
      <c r="I30" s="382">
        <v>250.29500000000007</v>
      </c>
    </row>
    <row r="31" spans="7:9">
      <c r="G31" s="58">
        <v>2019</v>
      </c>
      <c r="H31" s="58" t="s">
        <v>145</v>
      </c>
      <c r="I31" s="382">
        <v>0</v>
      </c>
    </row>
    <row r="32" spans="7:9">
      <c r="H32" s="58" t="s">
        <v>146</v>
      </c>
      <c r="I32" s="382">
        <v>125</v>
      </c>
    </row>
    <row r="33" spans="7:9">
      <c r="H33" s="58" t="s">
        <v>147</v>
      </c>
      <c r="I33" s="382">
        <v>209</v>
      </c>
    </row>
    <row r="34" spans="7:9">
      <c r="G34" s="58">
        <v>2020</v>
      </c>
      <c r="H34" s="58" t="s">
        <v>146</v>
      </c>
      <c r="I34" s="382">
        <v>0</v>
      </c>
    </row>
    <row r="35" spans="7:9">
      <c r="H35" s="58" t="s">
        <v>147</v>
      </c>
      <c r="I35" s="382">
        <v>84</v>
      </c>
    </row>
    <row r="36" spans="7:9">
      <c r="H36" s="58" t="s">
        <v>148</v>
      </c>
      <c r="I36" s="382">
        <v>206</v>
      </c>
    </row>
    <row r="37" spans="7:9">
      <c r="G37" s="58">
        <v>2021</v>
      </c>
      <c r="H37" s="58" t="s">
        <v>147</v>
      </c>
      <c r="I37" s="382">
        <v>0</v>
      </c>
    </row>
    <row r="38" spans="7:9">
      <c r="H38" s="58" t="s">
        <v>148</v>
      </c>
      <c r="I38" s="382">
        <v>122</v>
      </c>
    </row>
    <row r="39" spans="7:9">
      <c r="G39" s="58">
        <v>2022</v>
      </c>
      <c r="H39" s="58" t="s">
        <v>148</v>
      </c>
      <c r="I39" s="382">
        <v>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9C26-71A2-4EB9-9BF9-5CF5642DC600}">
  <dimension ref="A1:W30"/>
  <sheetViews>
    <sheetView workbookViewId="0"/>
  </sheetViews>
  <sheetFormatPr defaultColWidth="9.140625" defaultRowHeight="15"/>
  <cols>
    <col min="1" max="1" width="9.140625" style="58"/>
    <col min="2" max="2" width="18" style="58" customWidth="1"/>
    <col min="3" max="3" width="14.140625" style="246" customWidth="1"/>
    <col min="4" max="4" width="17.28515625" style="246" customWidth="1"/>
    <col min="5" max="5" width="15.7109375" style="246" customWidth="1"/>
    <col min="6" max="16384" width="9.140625" style="58"/>
  </cols>
  <sheetData>
    <row r="1" spans="1:23">
      <c r="A1" s="57" t="s">
        <v>1025</v>
      </c>
    </row>
    <row r="2" spans="1:23">
      <c r="A2" s="61" t="s">
        <v>112</v>
      </c>
      <c r="H2" s="90"/>
      <c r="K2" s="90"/>
    </row>
    <row r="3" spans="1:23" s="63" customFormat="1" ht="24.75">
      <c r="A3" s="199"/>
      <c r="B3" s="286" t="s">
        <v>1026</v>
      </c>
      <c r="D3" s="283"/>
      <c r="E3" s="283"/>
      <c r="H3" s="286"/>
      <c r="I3" s="286"/>
      <c r="J3" s="286"/>
      <c r="K3" s="286"/>
      <c r="L3" s="286"/>
      <c r="M3" s="286"/>
      <c r="N3" s="286"/>
      <c r="O3" s="287"/>
      <c r="P3" s="287"/>
      <c r="S3" s="287"/>
      <c r="T3" s="287"/>
      <c r="U3" s="287"/>
      <c r="V3" s="287"/>
      <c r="W3" s="287"/>
    </row>
    <row r="4" spans="1:23">
      <c r="A4" s="253">
        <v>2015</v>
      </c>
      <c r="B4" s="288">
        <v>1.0449999999999999</v>
      </c>
      <c r="D4" s="289"/>
      <c r="H4" s="105"/>
      <c r="N4" s="290"/>
      <c r="O4" s="290"/>
      <c r="P4" s="290"/>
      <c r="Q4" s="105"/>
      <c r="R4" s="90"/>
      <c r="S4" s="290"/>
      <c r="T4" s="290"/>
      <c r="U4" s="290"/>
      <c r="V4" s="132"/>
      <c r="W4" s="290"/>
    </row>
    <row r="5" spans="1:23">
      <c r="A5" s="253">
        <v>2016</v>
      </c>
      <c r="B5" s="288">
        <v>0.66</v>
      </c>
      <c r="D5" s="289"/>
      <c r="H5" s="105"/>
      <c r="N5" s="290"/>
      <c r="O5" s="290"/>
      <c r="P5" s="290"/>
      <c r="Q5" s="105"/>
      <c r="R5" s="90"/>
      <c r="S5" s="290"/>
      <c r="T5" s="290"/>
      <c r="U5" s="290"/>
      <c r="V5" s="132"/>
      <c r="W5" s="290"/>
    </row>
    <row r="6" spans="1:23">
      <c r="A6" s="253">
        <v>2017</v>
      </c>
      <c r="B6" s="288">
        <v>0.52334799999999815</v>
      </c>
      <c r="H6" s="105"/>
      <c r="N6" s="290"/>
      <c r="O6" s="290"/>
      <c r="P6" s="290"/>
      <c r="Q6" s="105"/>
      <c r="R6" s="90"/>
      <c r="S6" s="290"/>
      <c r="T6" s="290"/>
      <c r="U6" s="290"/>
      <c r="V6" s="132"/>
      <c r="W6" s="290"/>
    </row>
    <row r="7" spans="1:23">
      <c r="A7" s="253">
        <v>2018</v>
      </c>
      <c r="B7" s="288">
        <v>1.2949999999999999</v>
      </c>
      <c r="D7" s="291"/>
      <c r="E7" s="291"/>
      <c r="H7" s="105"/>
      <c r="N7" s="290"/>
      <c r="O7" s="290"/>
      <c r="P7" s="290"/>
      <c r="Q7" s="90"/>
      <c r="R7" s="90"/>
      <c r="S7" s="290"/>
      <c r="T7" s="290"/>
      <c r="U7" s="290"/>
      <c r="V7" s="132"/>
      <c r="W7" s="290"/>
    </row>
    <row r="8" spans="1:23">
      <c r="A8" s="253">
        <v>2019</v>
      </c>
      <c r="B8" s="288">
        <v>0.81</v>
      </c>
      <c r="D8" s="291"/>
      <c r="E8" s="291"/>
      <c r="H8" s="292"/>
      <c r="I8" s="292"/>
      <c r="J8" s="293"/>
      <c r="K8" s="292"/>
      <c r="L8" s="292"/>
      <c r="M8" s="293"/>
      <c r="N8" s="294"/>
      <c r="O8" s="290"/>
      <c r="P8" s="290"/>
      <c r="Q8" s="90"/>
      <c r="R8" s="90"/>
      <c r="S8" s="290"/>
      <c r="T8" s="290"/>
      <c r="U8" s="290"/>
      <c r="V8" s="132"/>
      <c r="W8" s="290"/>
    </row>
    <row r="9" spans="1:23">
      <c r="A9" s="61" t="s">
        <v>1023</v>
      </c>
    </row>
    <row r="10" spans="1:23">
      <c r="A10" s="61" t="s">
        <v>1027</v>
      </c>
      <c r="B10" s="204"/>
    </row>
    <row r="11" spans="1:23">
      <c r="B11" s="295"/>
    </row>
    <row r="12" spans="1:23">
      <c r="B12" s="57" t="s">
        <v>1025</v>
      </c>
    </row>
    <row r="13" spans="1:23">
      <c r="B13" s="61" t="s">
        <v>112</v>
      </c>
    </row>
    <row r="25" spans="2:6">
      <c r="B25" s="29" t="s">
        <v>1023</v>
      </c>
    </row>
    <row r="26" spans="2:6" ht="15" customHeight="1">
      <c r="B26" s="372" t="s">
        <v>1028</v>
      </c>
      <c r="C26" s="373"/>
      <c r="D26" s="373"/>
      <c r="E26" s="373"/>
      <c r="F26" s="373"/>
    </row>
    <row r="27" spans="2:6">
      <c r="B27" s="373"/>
      <c r="C27" s="373"/>
      <c r="D27" s="373"/>
      <c r="E27" s="373"/>
      <c r="F27" s="373"/>
    </row>
    <row r="28" spans="2:6">
      <c r="B28" s="373"/>
      <c r="C28" s="373"/>
      <c r="D28" s="373"/>
      <c r="E28" s="373"/>
      <c r="F28" s="373"/>
    </row>
    <row r="29" spans="2:6">
      <c r="B29" s="373"/>
      <c r="C29" s="373"/>
      <c r="D29" s="373"/>
      <c r="E29" s="373"/>
      <c r="F29" s="373"/>
    </row>
    <row r="30" spans="2:6">
      <c r="B30" s="373"/>
      <c r="C30" s="373"/>
      <c r="D30" s="373"/>
      <c r="E30" s="373"/>
      <c r="F30" s="373"/>
    </row>
  </sheetData>
  <mergeCells count="1">
    <mergeCell ref="B26:F3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33D1-A9BA-4945-9104-A4409623262F}">
  <dimension ref="A1:AC39"/>
  <sheetViews>
    <sheetView zoomScale="115" zoomScaleNormal="115" workbookViewId="0"/>
  </sheetViews>
  <sheetFormatPr defaultColWidth="8.85546875" defaultRowHeight="15"/>
  <cols>
    <col min="1" max="1" width="36" style="248" customWidth="1"/>
    <col min="2" max="2" width="8.85546875" style="248"/>
    <col min="3" max="3" width="15.42578125" style="248" customWidth="1"/>
    <col min="4" max="4" width="12.140625" style="248" customWidth="1"/>
    <col min="5" max="15" width="8.85546875" style="248"/>
    <col min="16" max="16" width="10.140625" style="248" customWidth="1"/>
    <col min="17" max="17" width="9.28515625" style="248" customWidth="1"/>
    <col min="18" max="25" width="8.85546875" style="248"/>
    <col min="26" max="26" width="13.140625" style="248" customWidth="1"/>
    <col min="27" max="16384" width="8.85546875" style="248"/>
  </cols>
  <sheetData>
    <row r="1" spans="1:27">
      <c r="A1" s="57" t="s">
        <v>1029</v>
      </c>
    </row>
    <row r="2" spans="1:27">
      <c r="A2" s="61" t="s">
        <v>1030</v>
      </c>
    </row>
    <row r="3" spans="1:27">
      <c r="O3" s="106"/>
    </row>
    <row r="4" spans="1:27">
      <c r="H4" s="255"/>
      <c r="I4" s="255"/>
      <c r="J4" s="255"/>
      <c r="K4" s="255"/>
      <c r="L4" s="255"/>
      <c r="M4" s="255"/>
      <c r="O4" s="255"/>
      <c r="P4" s="255"/>
      <c r="Q4" s="255"/>
      <c r="R4" s="255"/>
      <c r="S4" s="255"/>
      <c r="T4" s="255"/>
      <c r="V4" s="255"/>
      <c r="W4" s="255"/>
      <c r="X4" s="255"/>
      <c r="Y4" s="255"/>
      <c r="Z4" s="279"/>
      <c r="AA4" s="255"/>
    </row>
    <row r="5" spans="1:27">
      <c r="B5" s="262">
        <v>2018</v>
      </c>
      <c r="E5" s="250"/>
      <c r="F5" s="250"/>
    </row>
    <row r="6" spans="1:27">
      <c r="A6" s="248" t="s">
        <v>1008</v>
      </c>
      <c r="B6" s="250">
        <v>3.0939999999999999</v>
      </c>
      <c r="C6" s="278"/>
      <c r="E6" s="57"/>
      <c r="F6" s="250"/>
      <c r="G6" s="250"/>
      <c r="H6" s="250"/>
      <c r="I6" s="250"/>
      <c r="J6" s="250"/>
      <c r="K6" s="250"/>
      <c r="L6" s="250"/>
      <c r="M6" s="250"/>
    </row>
    <row r="7" spans="1:27">
      <c r="A7" s="248" t="s">
        <v>1007</v>
      </c>
      <c r="B7" s="250">
        <v>10.083155551562246</v>
      </c>
      <c r="C7" s="278">
        <v>4</v>
      </c>
      <c r="E7" s="61"/>
      <c r="F7" s="250"/>
      <c r="G7" s="250"/>
      <c r="H7" s="250"/>
      <c r="I7" s="250"/>
      <c r="J7" s="250"/>
      <c r="K7" s="250"/>
      <c r="L7" s="250"/>
      <c r="M7" s="250"/>
    </row>
    <row r="8" spans="1:27">
      <c r="A8" s="248" t="s">
        <v>1003</v>
      </c>
      <c r="B8" s="250">
        <v>2</v>
      </c>
      <c r="C8" s="248">
        <v>4</v>
      </c>
      <c r="E8" s="250"/>
      <c r="F8" s="250"/>
      <c r="G8" s="250"/>
      <c r="H8" s="250"/>
      <c r="I8" s="250"/>
      <c r="J8" s="250"/>
      <c r="K8" s="250"/>
      <c r="L8" s="250"/>
      <c r="M8" s="250"/>
    </row>
    <row r="9" spans="1:27">
      <c r="A9" s="248" t="s">
        <v>1004</v>
      </c>
      <c r="B9" s="250">
        <v>3.214999999999999</v>
      </c>
      <c r="E9" s="250"/>
      <c r="F9" s="250"/>
      <c r="G9" s="250"/>
      <c r="H9" s="250"/>
      <c r="I9" s="250"/>
      <c r="J9" s="250"/>
      <c r="K9" s="250"/>
      <c r="L9" s="250"/>
      <c r="M9" s="250"/>
    </row>
    <row r="10" spans="1:27">
      <c r="A10" s="248" t="s">
        <v>1006</v>
      </c>
      <c r="B10" s="250">
        <v>3.1427724462266489</v>
      </c>
      <c r="C10" s="278"/>
      <c r="E10" s="250"/>
      <c r="F10" s="250"/>
      <c r="G10" s="250"/>
      <c r="H10" s="250"/>
      <c r="I10" s="250"/>
      <c r="J10" s="250"/>
      <c r="K10" s="250"/>
      <c r="L10" s="250"/>
      <c r="M10" s="250"/>
    </row>
    <row r="11" spans="1:27">
      <c r="A11" s="248" t="s">
        <v>1005</v>
      </c>
      <c r="B11" s="250">
        <v>1.7253831053355975</v>
      </c>
      <c r="E11" s="250"/>
      <c r="F11" s="250"/>
      <c r="G11" s="250"/>
      <c r="H11" s="250"/>
      <c r="I11" s="250"/>
      <c r="J11" s="250"/>
      <c r="K11" s="250"/>
      <c r="L11" s="250"/>
      <c r="M11" s="250"/>
    </row>
    <row r="12" spans="1:27">
      <c r="B12" s="250"/>
      <c r="E12" s="250"/>
      <c r="F12" s="250"/>
      <c r="G12" s="250"/>
      <c r="H12" s="250"/>
      <c r="I12" s="250"/>
      <c r="J12" s="250"/>
      <c r="K12" s="250"/>
      <c r="L12" s="250"/>
      <c r="M12" s="250"/>
    </row>
    <row r="13" spans="1:27">
      <c r="B13" s="250"/>
      <c r="E13" s="250"/>
      <c r="F13" s="250"/>
      <c r="G13" s="250"/>
      <c r="H13" s="250"/>
      <c r="I13" s="250"/>
      <c r="J13" s="250"/>
      <c r="K13" s="250"/>
      <c r="L13" s="250"/>
      <c r="M13" s="250"/>
    </row>
    <row r="14" spans="1:27">
      <c r="A14" s="57" t="s">
        <v>1029</v>
      </c>
      <c r="B14" s="250"/>
      <c r="E14" s="250"/>
      <c r="F14" s="250"/>
      <c r="G14" s="250"/>
      <c r="H14" s="250"/>
      <c r="I14" s="250"/>
      <c r="J14" s="250"/>
      <c r="K14" s="250"/>
      <c r="L14" s="250"/>
      <c r="M14" s="250"/>
    </row>
    <row r="15" spans="1:27">
      <c r="A15" s="61" t="s">
        <v>1030</v>
      </c>
      <c r="B15" s="250"/>
      <c r="E15" s="250"/>
      <c r="F15" s="250"/>
      <c r="G15" s="250"/>
      <c r="H15" s="250"/>
      <c r="I15" s="250"/>
      <c r="J15" s="250"/>
      <c r="K15" s="250"/>
      <c r="L15" s="250"/>
      <c r="M15" s="250"/>
    </row>
    <row r="16" spans="1:27">
      <c r="B16" s="250"/>
      <c r="E16" s="250"/>
      <c r="F16" s="250"/>
      <c r="G16" s="250"/>
      <c r="H16" s="250"/>
      <c r="I16" s="250"/>
      <c r="J16" s="250"/>
      <c r="K16" s="250"/>
      <c r="L16" s="250"/>
      <c r="M16" s="250"/>
    </row>
    <row r="17" spans="1:29">
      <c r="B17" s="250"/>
      <c r="E17" s="250"/>
      <c r="F17" s="250"/>
      <c r="G17" s="250"/>
      <c r="H17" s="250"/>
      <c r="I17" s="250"/>
      <c r="J17" s="250"/>
      <c r="K17" s="250"/>
      <c r="L17" s="250"/>
      <c r="M17" s="250"/>
    </row>
    <row r="18" spans="1:29">
      <c r="B18" s="250"/>
      <c r="E18" s="250"/>
      <c r="F18" s="250"/>
      <c r="G18" s="250"/>
      <c r="H18" s="250"/>
      <c r="I18" s="250"/>
      <c r="J18" s="250"/>
      <c r="K18" s="250"/>
      <c r="L18" s="250"/>
      <c r="M18" s="250"/>
    </row>
    <row r="19" spans="1:29">
      <c r="E19" s="250"/>
      <c r="F19" s="250"/>
      <c r="G19" s="250"/>
      <c r="H19" s="250"/>
      <c r="I19" s="250"/>
      <c r="J19" s="250"/>
      <c r="K19" s="250"/>
      <c r="L19" s="250"/>
      <c r="M19" s="250"/>
    </row>
    <row r="20" spans="1:29">
      <c r="D20" s="250"/>
      <c r="E20" s="250"/>
      <c r="F20" s="250"/>
      <c r="G20" s="250"/>
      <c r="H20" s="250"/>
      <c r="I20" s="250"/>
      <c r="J20" s="250"/>
      <c r="K20" s="250"/>
      <c r="L20" s="250"/>
      <c r="M20" s="250"/>
      <c r="W20" s="280"/>
      <c r="X20" s="281"/>
      <c r="Z20" s="281"/>
      <c r="AA20" s="281"/>
    </row>
    <row r="21" spans="1:29">
      <c r="D21" s="250"/>
      <c r="F21" s="250"/>
      <c r="G21" s="250"/>
      <c r="H21" s="250"/>
      <c r="I21" s="250"/>
      <c r="J21" s="250"/>
      <c r="K21" s="250"/>
      <c r="L21" s="250"/>
      <c r="M21" s="250"/>
      <c r="W21" s="280"/>
      <c r="X21" s="281"/>
    </row>
    <row r="22" spans="1:29">
      <c r="E22" s="250"/>
      <c r="F22" s="250"/>
      <c r="G22" s="250"/>
      <c r="H22" s="250"/>
      <c r="I22" s="250"/>
      <c r="J22" s="250"/>
      <c r="K22" s="250"/>
      <c r="L22" s="250"/>
      <c r="M22" s="250"/>
    </row>
    <row r="23" spans="1:29">
      <c r="E23" s="250"/>
      <c r="F23" s="250"/>
      <c r="G23" s="250"/>
      <c r="H23" s="250"/>
      <c r="I23" s="250"/>
      <c r="J23" s="250"/>
      <c r="K23" s="250"/>
      <c r="L23" s="250"/>
      <c r="M23" s="250"/>
      <c r="W23" s="280"/>
      <c r="X23" s="281"/>
    </row>
    <row r="24" spans="1:29">
      <c r="D24" s="250"/>
      <c r="E24" s="250"/>
      <c r="F24" s="250"/>
      <c r="G24" s="250"/>
      <c r="H24" s="250"/>
      <c r="I24" s="250"/>
      <c r="J24" s="250"/>
      <c r="K24" s="250"/>
      <c r="L24" s="250"/>
      <c r="M24" s="250"/>
      <c r="W24" s="280"/>
      <c r="X24" s="281"/>
    </row>
    <row r="25" spans="1:29">
      <c r="E25" s="250"/>
      <c r="F25" s="250"/>
      <c r="G25" s="250"/>
      <c r="H25" s="250"/>
      <c r="I25" s="250"/>
      <c r="J25" s="250"/>
      <c r="K25" s="250"/>
      <c r="L25" s="250"/>
      <c r="M25" s="250"/>
      <c r="W25" s="280"/>
      <c r="X25" s="281"/>
    </row>
    <row r="26" spans="1:29">
      <c r="B26" s="250"/>
      <c r="C26" s="278"/>
      <c r="D26" s="250"/>
      <c r="E26" s="250"/>
      <c r="F26" s="250"/>
      <c r="G26" s="250"/>
      <c r="H26" s="250"/>
      <c r="I26" s="250"/>
      <c r="J26" s="250"/>
      <c r="K26" s="250"/>
      <c r="L26" s="250"/>
      <c r="M26" s="250"/>
      <c r="W26" s="280"/>
      <c r="X26" s="281"/>
      <c r="Z26" s="251"/>
      <c r="AA26" s="251"/>
      <c r="AB26" s="280"/>
      <c r="AC26" s="280"/>
    </row>
    <row r="27" spans="1:29">
      <c r="B27" s="250"/>
      <c r="C27" s="278"/>
      <c r="D27" s="250"/>
      <c r="E27" s="250"/>
      <c r="F27" s="250"/>
      <c r="G27" s="250"/>
      <c r="H27" s="250"/>
      <c r="I27" s="250"/>
      <c r="J27" s="250"/>
      <c r="K27" s="250"/>
      <c r="L27" s="250"/>
      <c r="M27" s="250"/>
      <c r="W27" s="280"/>
      <c r="X27" s="281"/>
      <c r="Z27" s="251"/>
      <c r="AA27" s="251"/>
      <c r="AB27" s="280"/>
      <c r="AC27" s="280"/>
    </row>
    <row r="28" spans="1:29">
      <c r="B28" s="250"/>
      <c r="C28" s="278"/>
      <c r="D28" s="250"/>
      <c r="E28" s="250"/>
      <c r="F28" s="250"/>
      <c r="G28" s="250"/>
      <c r="H28" s="250"/>
      <c r="I28" s="250"/>
      <c r="J28" s="250"/>
      <c r="K28" s="250"/>
      <c r="L28" s="250"/>
      <c r="M28" s="250"/>
      <c r="N28" s="106"/>
      <c r="O28" s="250"/>
      <c r="P28" s="251"/>
      <c r="Q28" s="251"/>
      <c r="R28" s="251"/>
      <c r="S28" s="251"/>
      <c r="W28" s="280"/>
      <c r="X28" s="281"/>
      <c r="Z28" s="251"/>
      <c r="AA28" s="251"/>
      <c r="AB28" s="280"/>
      <c r="AC28" s="280"/>
    </row>
    <row r="29" spans="1:29">
      <c r="A29" s="29" t="s">
        <v>1031</v>
      </c>
      <c r="B29" s="250"/>
      <c r="C29" s="278"/>
      <c r="D29" s="250"/>
      <c r="E29" s="250"/>
      <c r="F29" s="250"/>
      <c r="G29" s="250"/>
      <c r="H29" s="250"/>
      <c r="I29" s="250"/>
      <c r="J29" s="250"/>
      <c r="K29" s="250"/>
      <c r="L29" s="250"/>
      <c r="M29" s="250"/>
      <c r="O29" s="251"/>
      <c r="S29" s="251"/>
      <c r="W29" s="280"/>
      <c r="X29" s="281"/>
      <c r="Z29" s="251"/>
      <c r="AA29" s="251"/>
      <c r="AB29" s="280"/>
      <c r="AC29" s="280"/>
    </row>
    <row r="30" spans="1:29">
      <c r="A30" s="372" t="s">
        <v>1032</v>
      </c>
      <c r="B30" s="374"/>
      <c r="C30" s="374"/>
      <c r="D30" s="374"/>
    </row>
    <row r="31" spans="1:29">
      <c r="A31" s="374"/>
      <c r="B31" s="374"/>
      <c r="C31" s="374"/>
      <c r="D31" s="374"/>
    </row>
    <row r="32" spans="1:29">
      <c r="A32" s="374"/>
      <c r="B32" s="374"/>
      <c r="C32" s="374"/>
      <c r="D32" s="374"/>
    </row>
    <row r="33" spans="1:20">
      <c r="A33" s="374"/>
      <c r="B33" s="374"/>
      <c r="C33" s="374"/>
      <c r="D33" s="374"/>
    </row>
    <row r="34" spans="1:20">
      <c r="A34" s="374"/>
      <c r="B34" s="374"/>
      <c r="C34" s="374"/>
      <c r="D34" s="374"/>
      <c r="S34" s="250"/>
      <c r="T34" s="251"/>
    </row>
    <row r="35" spans="1:20">
      <c r="A35" s="374"/>
      <c r="B35" s="374"/>
      <c r="C35" s="374"/>
      <c r="D35" s="374"/>
      <c r="S35" s="250"/>
      <c r="T35" s="251"/>
    </row>
    <row r="36" spans="1:20">
      <c r="A36" s="374"/>
      <c r="B36" s="374"/>
      <c r="C36" s="374"/>
      <c r="D36" s="374"/>
    </row>
    <row r="37" spans="1:20">
      <c r="A37" s="374"/>
      <c r="B37" s="374"/>
      <c r="C37" s="374"/>
      <c r="D37" s="374"/>
    </row>
    <row r="38" spans="1:20">
      <c r="A38" s="374"/>
      <c r="B38" s="374"/>
      <c r="C38" s="374"/>
      <c r="D38" s="374"/>
    </row>
    <row r="39" spans="1:20">
      <c r="A39" s="374"/>
      <c r="B39" s="374"/>
      <c r="C39" s="374"/>
      <c r="D39" s="374"/>
    </row>
  </sheetData>
  <mergeCells count="1">
    <mergeCell ref="A30:D3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75</vt:i4>
      </vt:variant>
      <vt:variant>
        <vt:lpstr>Named Ranges</vt:lpstr>
      </vt:variant>
      <vt:variant>
        <vt:i4>4</vt:i4>
      </vt:variant>
    </vt:vector>
  </HeadingPairs>
  <TitlesOfParts>
    <vt:vector size="79" baseType="lpstr">
      <vt:lpstr>Contents</vt:lpstr>
      <vt:lpstr>Figure 1.1</vt:lpstr>
      <vt:lpstr>Figure 1.2</vt:lpstr>
      <vt:lpstr>Figure 1.3</vt:lpstr>
      <vt:lpstr>Figure 1.4</vt:lpstr>
      <vt:lpstr>Figure 1.5</vt:lpstr>
      <vt:lpstr>Figure 1.6</vt:lpstr>
      <vt:lpstr>Figure 1.7</vt:lpstr>
      <vt:lpstr>Figure 1.8</vt:lpstr>
      <vt:lpstr>Figure 1.9</vt:lpstr>
      <vt:lpstr>Figure A.1</vt:lpstr>
      <vt:lpstr>Figure 1.11</vt:lpstr>
      <vt:lpstr>Figure C.1</vt:lpstr>
      <vt:lpstr>Figure C.2</vt:lpstr>
      <vt:lpstr>Table 2.3</vt:lpstr>
      <vt:lpstr>Figure 2.1</vt:lpstr>
      <vt:lpstr>Figure 2.2</vt:lpstr>
      <vt:lpstr>Figure 2.3</vt:lpstr>
      <vt:lpstr>Figure 2.4</vt:lpstr>
      <vt:lpstr>Figure 2.5</vt:lpstr>
      <vt:lpstr>Figure 2.6</vt:lpstr>
      <vt:lpstr>Figure 2.7</vt:lpstr>
      <vt:lpstr>Figure D.1</vt:lpstr>
      <vt:lpstr>Figure D.2</vt:lpstr>
      <vt:lpstr>Table E.1</vt:lpstr>
      <vt:lpstr>Figure E.1</vt:lpstr>
      <vt:lpstr>Figure E.2</vt:lpstr>
      <vt:lpstr>Appendix C1</vt:lpstr>
      <vt:lpstr>Appendix C2</vt:lpstr>
      <vt:lpstr>Appendix Figure D.1</vt:lpstr>
      <vt:lpstr>Appendix Figure D.2</vt:lpstr>
      <vt:lpstr>Appendix Figure D.3</vt:lpstr>
      <vt:lpstr>Appendix Figure D.4</vt:lpstr>
      <vt:lpstr>Figure F.1</vt:lpstr>
      <vt:lpstr>Table F.1</vt:lpstr>
      <vt:lpstr>Table 3.1</vt:lpstr>
      <vt:lpstr>Table 3.2</vt:lpstr>
      <vt:lpstr>Table 3.3</vt:lpstr>
      <vt:lpstr>Table 3.4</vt:lpstr>
      <vt:lpstr>Table J.1</vt:lpstr>
      <vt:lpstr>Figure 3.1</vt:lpstr>
      <vt:lpstr>Figure 3.2</vt:lpstr>
      <vt:lpstr>Figure 3.3</vt:lpstr>
      <vt:lpstr>Figure 3.4</vt:lpstr>
      <vt:lpstr>Figure 3.5</vt:lpstr>
      <vt:lpstr>Figure 3.6</vt:lpstr>
      <vt:lpstr>Figure 3.7</vt:lpstr>
      <vt:lpstr>Figure 3.8</vt:lpstr>
      <vt:lpstr>Figure 3.9</vt:lpstr>
      <vt:lpstr>Figure 3.11</vt:lpstr>
      <vt:lpstr>Figure 3.12</vt:lpstr>
      <vt:lpstr>Figure 3.13</vt:lpstr>
      <vt:lpstr>Figure 3.14</vt:lpstr>
      <vt:lpstr>Figure G.1</vt:lpstr>
      <vt:lpstr>Figure G.2</vt:lpstr>
      <vt:lpstr>Figure H.1</vt:lpstr>
      <vt:lpstr>Figure I.1</vt:lpstr>
      <vt:lpstr>Figure I.2</vt:lpstr>
      <vt:lpstr>Figure I.3</vt:lpstr>
      <vt:lpstr>Figure K.1</vt:lpstr>
      <vt:lpstr>Table 4.1</vt:lpstr>
      <vt:lpstr>Table 4.2</vt:lpstr>
      <vt:lpstr>Figure 4.1</vt:lpstr>
      <vt:lpstr>Figure 4.2</vt:lpstr>
      <vt:lpstr>Figure 4.3</vt:lpstr>
      <vt:lpstr>Figure M.1</vt:lpstr>
      <vt:lpstr>Figure M.2</vt:lpstr>
      <vt:lpstr>Figure 4.4</vt:lpstr>
      <vt:lpstr>Figure 4.5</vt:lpstr>
      <vt:lpstr>Figure N.1</vt:lpstr>
      <vt:lpstr>Appendix Table G.1</vt:lpstr>
      <vt:lpstr>Appendix Figure H.1</vt:lpstr>
      <vt:lpstr>Appendix Figure H.2</vt:lpstr>
      <vt:lpstr>Appendix Figure H.3</vt:lpstr>
      <vt:lpstr>Appendix Figure H.4</vt:lpstr>
      <vt:lpstr>'Figure 1.3'!_Hlk22212543</vt:lpstr>
      <vt:lpstr>'Figure 3.2'!_Hlk23942922</vt:lpstr>
      <vt:lpstr>'Figure 1.4'!_Toc473794753</vt:lpstr>
      <vt:lpstr>'Figure 1.4'!_Toc473794754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2019-11-27T14:54:06Z</dcterms:modified>
</cp:coreProperties>
</file>